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6" activeTab="0"/>
  </bookViews>
  <sheets>
    <sheet name="arroz_ tec._media_maule_2021-22" sheetId="1" r:id="rId1"/>
    <sheet name="Costos abril 2022" sheetId="2" r:id="rId2"/>
    <sheet name="Hoja1" sheetId="3" state="hidden" r:id="rId3"/>
  </sheets>
  <externalReferences>
    <externalReference r:id="rId6"/>
  </externalReferences>
  <definedNames>
    <definedName name="_xlfn.IFERROR" hidden="1">#NAME?</definedName>
    <definedName name="_xlnm.Print_Area" localSheetId="0">'arroz_ tec._media_maule_2021-22'!$A$1:$K$98</definedName>
    <definedName name="_xlnm.Print_Area" localSheetId="1">'Costos abril 2022'!$A$1:$K$82</definedName>
    <definedName name="costo_financiero" localSheetId="1">'Costos abril 2022'!$J$63</definedName>
    <definedName name="imprevistos" localSheetId="1">'Costos abril 2022'!#REF!</definedName>
    <definedName name="imprevistos">'[1]trigo_la arauc-rieg-prim2021-22'!#REF!</definedName>
    <definedName name="meses_financiamiento" localSheetId="1">'Costos abril 2022'!#REF!</definedName>
    <definedName name="meses_financiamiento">'[1]trigo_la arauc-rieg-prim2021-22'!$E$17</definedName>
    <definedName name="precio_de_venta" localSheetId="1">'Costos abril 2022'!#REF!</definedName>
    <definedName name="precio_de_venta">'[1]trigo_la arauc-rieg-prim2021-22'!$E$14</definedName>
    <definedName name="rendimiento" localSheetId="1">'Costos abril 2022'!#REF!</definedName>
    <definedName name="rendimiento">'[1]trigo_la arauc-rieg-prim2021-22'!$E$13</definedName>
    <definedName name="tasa_interes_mensual" localSheetId="1">'Costos abril 2022'!#REF!</definedName>
    <definedName name="tasa_interes_mensual">'[1]trigo_la arauc-rieg-prim2021-22'!$E$16</definedName>
    <definedName name="total_costos" localSheetId="1">'Costos abril 2022'!$J$69</definedName>
    <definedName name="total_costos">'[1]trigo_la arauc-rieg-prim2021-22'!$J$83</definedName>
    <definedName name="total_costos_directos" localSheetId="1">'Costos abril 2022'!$J$59</definedName>
    <definedName name="total_costos_directos">'[1]trigo_la arauc-rieg-prim2021-22'!$J$73</definedName>
    <definedName name="total_costos_indirectos" localSheetId="1">'Costos abril 2022'!$J$67</definedName>
    <definedName name="total_costos_indirectos">'[1]trigo_la arauc-rieg-prim2021-22'!$J$81</definedName>
    <definedName name="total_insumos" localSheetId="1">'Costos abril 2022'!$J$54</definedName>
    <definedName name="total_insumos">'[1]trigo_la arauc-rieg-prim2021-22'!$J$68</definedName>
    <definedName name="total_mano_obra" localSheetId="1">'Costos abril 2022'!$J$30</definedName>
    <definedName name="total_mano_obra">'[1]trigo_la arauc-rieg-prim2021-22'!$J$28</definedName>
    <definedName name="total_maquinaria" localSheetId="1">'Costos abril 2022'!$J$38</definedName>
    <definedName name="total_maquinaria">'[1]trigo_la arauc-rieg-prim2021-22'!$J$40</definedName>
  </definedNames>
  <calcPr fullCalcOnLoad="1"/>
</workbook>
</file>

<file path=xl/sharedStrings.xml><?xml version="1.0" encoding="utf-8"?>
<sst xmlns="http://schemas.openxmlformats.org/spreadsheetml/2006/main" count="319" uniqueCount="136">
  <si>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</si>
  <si>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</si>
  <si>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</si>
  <si>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</si>
  <si>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</si>
  <si>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</si>
  <si>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</si>
  <si>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</si>
  <si>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</si>
  <si>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</si>
  <si>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</si>
  <si>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</si>
  <si>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</si>
  <si>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</si>
  <si>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</si>
  <si>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</si>
  <si>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</si>
  <si>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</si>
  <si>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</si>
  <si>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</si>
  <si>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</si>
  <si>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</si>
  <si>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</si>
  <si>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</si>
  <si>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</si>
  <si>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</si>
  <si>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</si>
  <si>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</si>
  <si>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</si>
  <si>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</si>
  <si>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</si>
  <si>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</si>
  <si>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</si>
  <si>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</si>
  <si>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</si>
  <si>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</si>
  <si>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</si>
  <si>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</si>
  <si>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</si>
  <si>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</si>
  <si>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</si>
  <si>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</si>
  <si>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</si>
  <si>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</si>
  <si>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</si>
  <si>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</si>
  <si>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</si>
  <si>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</si>
  <si>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</si>
  <si>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</si>
  <si>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</si>
  <si>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Otros:</t>
  </si>
  <si>
    <t>Rendimiento (quintales/hectárea)</t>
  </si>
  <si>
    <t>Costo unitario ($/quintal)</t>
  </si>
  <si>
    <t>Precio ($/quintal)</t>
  </si>
  <si>
    <t>Rendimiento (quintales/hectárea):</t>
  </si>
  <si>
    <t>Fecha de siembra: octubre</t>
  </si>
  <si>
    <t>Variedad: Diamante INIA, Zafiro - INIA.</t>
  </si>
  <si>
    <t>Limpieza de canales</t>
  </si>
  <si>
    <t>Presiembra (pega pretil, llenado, fangueo, preger)</t>
  </si>
  <si>
    <t xml:space="preserve">Riegos </t>
  </si>
  <si>
    <t xml:space="preserve">Maquina pretilera </t>
  </si>
  <si>
    <t>Rotura de suelo</t>
  </si>
  <si>
    <t>Rastraje</t>
  </si>
  <si>
    <t>Tecnología: media</t>
  </si>
  <si>
    <t>Región del Maule</t>
  </si>
  <si>
    <t>Densidad (plantas/hectárea):sin información</t>
  </si>
  <si>
    <t>hectárea</t>
  </si>
  <si>
    <t>análisis</t>
  </si>
  <si>
    <t>Destino de producción:mercado nacional</t>
  </si>
  <si>
    <t>quintal</t>
  </si>
  <si>
    <t>septiembre-octubre</t>
  </si>
  <si>
    <t>octubre-noviembre</t>
  </si>
  <si>
    <t>octubre-febrero</t>
  </si>
  <si>
    <t>junio-agosto</t>
  </si>
  <si>
    <t>octubre</t>
  </si>
  <si>
    <t>agosto-septiembre</t>
  </si>
  <si>
    <t>noviembre-diciembre</t>
  </si>
  <si>
    <t>anual</t>
  </si>
  <si>
    <t>junio-octubre</t>
  </si>
  <si>
    <t>Reforzado de pretiles</t>
  </si>
  <si>
    <t>Siembra(al voleo)</t>
  </si>
  <si>
    <t>Aplicación herbicidas (1ra especializada)</t>
  </si>
  <si>
    <t>Aplicación herbicidas (2da especializada)</t>
  </si>
  <si>
    <t>Aplicación fertilizante</t>
  </si>
  <si>
    <t>Cosecha automotriz</t>
  </si>
  <si>
    <t>Trompo(aplicación nitrogeno)</t>
  </si>
  <si>
    <r>
      <t>Arroz ( Oryza sativa L.)</t>
    </r>
    <r>
      <rPr>
        <b/>
        <vertAlign val="superscript"/>
        <sz val="15"/>
        <rFont val="Arial"/>
        <family val="2"/>
      </rPr>
      <t>(1)</t>
    </r>
  </si>
  <si>
    <r>
      <t>Precio de venta 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</si>
  <si>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</si>
  <si>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</si>
  <si>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</si>
  <si>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</si>
  <si>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</si>
  <si>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(1) Nombre científico del arroz.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</si>
  <si>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</si>
  <si>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</si>
  <si>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1,5% mensual simple sobre el 50% de los costos totales,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</si>
  <si>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</si>
  <si>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</si>
  <si>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 xml:space="preserve">Tecnología de riego: </t>
    </r>
    <r>
      <rPr>
        <b/>
        <sz val="14"/>
        <rFont val="Arial"/>
        <family val="2"/>
      </rPr>
      <t>tradicional (pre germinado)</t>
    </r>
  </si>
  <si>
    <t xml:space="preserve"> Semilla</t>
  </si>
  <si>
    <t xml:space="preserve"> Mezcla arroz(15-20-20)</t>
  </si>
  <si>
    <t xml:space="preserve"> Urea</t>
  </si>
  <si>
    <t xml:space="preserve"> Molinate 75 EC</t>
  </si>
  <si>
    <t xml:space="preserve"> Sal Dimetilamina de MCPA 75%</t>
  </si>
  <si>
    <t xml:space="preserve"> Basagran  480</t>
  </si>
  <si>
    <t xml:space="preserve"> Flete insumo-producto</t>
  </si>
  <si>
    <t xml:space="preserve"> Agua</t>
  </si>
  <si>
    <t xml:space="preserve"> Secado a 15%</t>
  </si>
  <si>
    <r>
      <t xml:space="preserve"> Análisis de suelo  </t>
    </r>
    <r>
      <rPr>
        <vertAlign val="superscript"/>
        <sz val="14"/>
        <rFont val="Arial"/>
        <family val="2"/>
      </rPr>
      <t>(5)</t>
    </r>
  </si>
  <si>
    <t>(3) Representa un valor promedio de arriendo en la región.</t>
  </si>
  <si>
    <t>acción</t>
  </si>
  <si>
    <t>(2) El precio del arroz  utilizado en el análisis de sensibilidad corresponde al precio promedio estimado regional en la temporada 2021/22.</t>
  </si>
  <si>
    <t>1 hectárea junio 2022</t>
  </si>
  <si>
    <t xml:space="preserve">Fecha de cosecha: abril-junio </t>
  </si>
  <si>
    <t>marzo-junio</t>
  </si>
  <si>
    <t>abril-junio</t>
  </si>
  <si>
    <t xml:space="preserve">Costos promedios regionales abril del 2022 </t>
  </si>
  <si>
    <r>
      <t>Costos directos</t>
    </r>
    <r>
      <rPr>
        <b/>
        <vertAlign val="superscript"/>
        <sz val="16"/>
        <rFont val="Arial"/>
        <family val="2"/>
      </rPr>
      <t>(2)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</si>
  <si>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</si>
  <si>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 xml:space="preserve"> </t>
  </si>
  <si>
    <t>Costo oportunidad (arriendo)</t>
  </si>
  <si>
    <t xml:space="preserve">Administración </t>
  </si>
  <si>
    <t>Contribuciones</t>
  </si>
  <si>
    <t>(2) Los costos promedios utilizados corresponden a los costos promedios regionales en la primera semana de abril del 2022.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</si>
  <si>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</si>
  <si>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</si>
  <si>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</si>
  <si>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</si>
  <si>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Arroz ( Oryza sativa L.)(1)</t>
  </si>
  <si>
    <t>1 hectárea abril 2022</t>
  </si>
  <si>
    <t xml:space="preserve">Fecha de cosecha: abril-mayo </t>
  </si>
  <si>
    <t>marzo-abril</t>
  </si>
  <si>
    <t>abril-mayo</t>
  </si>
  <si>
    <t>marzo-mayo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</si>
</sst>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  <numFmt numFmtId="196" formatCode="&quot;$&quot;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b/>
      <vertAlign val="superscript"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583">
    <xf numFmtId="0" fontId="0" fillId="0" borderId="0" xfId="0" applyFont="1" applyAlignment="1">
      <alignment/>
    </xf>
    <xf numFmtId="0" fontId="8" fillId="34" borderId="0" xfId="57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1" xfId="57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7" applyNumberFormat="1" applyFont="1" applyFill="1" applyAlignment="1">
      <alignment horizontal="right"/>
      <protection/>
    </xf>
    <xf numFmtId="3" fontId="10" fillId="34" borderId="0" xfId="57" applyNumberFormat="1" applyFont="1" applyFill="1" applyAlignment="1">
      <alignment/>
      <protection/>
    </xf>
    <xf numFmtId="0" fontId="8" fillId="34" borderId="0" xfId="57" applyFont="1" applyFill="1" applyBorder="1" applyAlignment="1" applyProtection="1">
      <alignment vertical="center"/>
      <protection/>
    </xf>
    <xf numFmtId="181" fontId="8" fillId="34" borderId="0" xfId="57" applyNumberFormat="1" applyFont="1" applyFill="1" applyBorder="1" applyAlignment="1" applyProtection="1">
      <alignment horizontal="right" vertical="center"/>
      <protection/>
    </xf>
    <xf numFmtId="0" fontId="8" fillId="34" borderId="0" xfId="57" applyFont="1" applyFill="1" applyBorder="1" applyAlignment="1" applyProtection="1">
      <alignment horizontal="right" vertical="center"/>
      <protection/>
    </xf>
    <xf numFmtId="3" fontId="8" fillId="34" borderId="0" xfId="57" applyNumberFormat="1" applyFont="1" applyFill="1" applyBorder="1" applyAlignment="1" applyProtection="1">
      <alignment horizontal="left" vertical="center"/>
      <protection/>
    </xf>
    <xf numFmtId="0" fontId="7" fillId="34" borderId="0" xfId="57" applyFont="1" applyFill="1" applyAlignment="1">
      <alignment/>
      <protection/>
    </xf>
    <xf numFmtId="181" fontId="8" fillId="34" borderId="0" xfId="57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7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7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7" applyFont="1" applyFill="1" applyAlignment="1">
      <alignment horizontal="left" vertical="top" wrapText="1"/>
      <protection/>
    </xf>
    <xf numFmtId="181" fontId="3" fillId="34" borderId="0" xfId="57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7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7" applyFont="1" applyFill="1" applyBorder="1" applyAlignment="1" applyProtection="1">
      <alignment horizontal="center"/>
      <protection/>
    </xf>
    <xf numFmtId="4" fontId="64" fillId="0" borderId="0" xfId="57" applyNumberFormat="1" applyFont="1" applyFill="1" applyBorder="1" applyAlignment="1" applyProtection="1">
      <alignment/>
      <protection/>
    </xf>
    <xf numFmtId="3" fontId="64" fillId="0" borderId="0" xfId="57" applyNumberFormat="1" applyFont="1" applyFill="1" applyBorder="1" applyAlignment="1" applyProtection="1">
      <alignment/>
      <protection/>
    </xf>
    <xf numFmtId="3" fontId="64" fillId="0" borderId="0" xfId="57" applyNumberFormat="1" applyFont="1" applyFill="1" applyBorder="1" applyAlignment="1" applyProtection="1">
      <alignment horizontal="center"/>
      <protection/>
    </xf>
    <xf numFmtId="3" fontId="65" fillId="0" borderId="0" xfId="57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7" applyFont="1" applyFill="1" applyBorder="1" applyAlignment="1">
      <alignment horizontal="left"/>
      <protection/>
    </xf>
    <xf numFmtId="0" fontId="65" fillId="0" borderId="0" xfId="57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7" applyFont="1" applyFill="1" applyBorder="1" applyAlignment="1" applyProtection="1">
      <alignment horizontal="center"/>
      <protection/>
    </xf>
    <xf numFmtId="3" fontId="65" fillId="0" borderId="0" xfId="57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7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7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7" applyFont="1" applyFill="1" applyBorder="1" applyAlignment="1" applyProtection="1">
      <alignment/>
      <protection/>
    </xf>
    <xf numFmtId="0" fontId="10" fillId="34" borderId="16" xfId="57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 vertical="center"/>
      <protection/>
    </xf>
    <xf numFmtId="17" fontId="10" fillId="34" borderId="17" xfId="69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9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6" fillId="34" borderId="18" xfId="69" applyNumberFormat="1" applyFont="1" applyFill="1" applyBorder="1" applyAlignment="1">
      <alignment/>
      <protection/>
    </xf>
    <xf numFmtId="180" fontId="10" fillId="34" borderId="19" xfId="69" applyFont="1" applyFill="1" applyBorder="1" applyAlignment="1" applyProtection="1">
      <alignment/>
      <protection/>
    </xf>
    <xf numFmtId="180" fontId="10" fillId="34" borderId="0" xfId="69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10" fillId="34" borderId="15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1" fontId="10" fillId="34" borderId="13" xfId="69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8" fillId="34" borderId="13" xfId="69" applyFont="1" applyFill="1" applyBorder="1" applyAlignment="1" applyProtection="1">
      <alignment/>
      <protection/>
    </xf>
    <xf numFmtId="180" fontId="66" fillId="34" borderId="16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71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7" applyNumberFormat="1" applyFont="1" applyFill="1" applyBorder="1" applyAlignment="1">
      <alignment/>
      <protection/>
    </xf>
    <xf numFmtId="180" fontId="8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7" applyNumberFormat="1" applyFont="1" applyFill="1" applyBorder="1" applyAlignment="1" applyProtection="1">
      <alignment horizontal="center" vertical="center" wrapText="1"/>
      <protection/>
    </xf>
    <xf numFmtId="0" fontId="8" fillId="34" borderId="0" xfId="57" applyFont="1" applyFill="1" applyBorder="1" applyAlignment="1" applyProtection="1">
      <alignment horizontal="center" vertical="center" wrapText="1"/>
      <protection/>
    </xf>
    <xf numFmtId="3" fontId="8" fillId="34" borderId="0" xfId="57" applyNumberFormat="1" applyFont="1" applyFill="1" applyBorder="1" applyAlignment="1" applyProtection="1">
      <alignment horizontal="center" vertical="center"/>
      <protection/>
    </xf>
    <xf numFmtId="3" fontId="8" fillId="36" borderId="16" xfId="57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3" fontId="10" fillId="34" borderId="21" xfId="57" applyNumberFormat="1" applyFont="1" applyFill="1" applyBorder="1" applyAlignment="1" applyProtection="1">
      <alignment horizontal="right"/>
      <protection/>
    </xf>
    <xf numFmtId="3" fontId="10" fillId="34" borderId="22" xfId="57" applyNumberFormat="1" applyFont="1" applyFill="1" applyBorder="1" applyAlignment="1" applyProtection="1">
      <alignment horizontal="right"/>
      <protection/>
    </xf>
    <xf numFmtId="0" fontId="10" fillId="34" borderId="13" xfId="57" applyFont="1" applyFill="1" applyBorder="1" applyAlignment="1" applyProtection="1">
      <alignment/>
      <protection/>
    </xf>
    <xf numFmtId="3" fontId="8" fillId="34" borderId="0" xfId="57" applyNumberFormat="1" applyFont="1" applyFill="1" applyBorder="1" applyAlignment="1" applyProtection="1">
      <alignment horizontal="center" vertical="center" wrapText="1"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7" applyNumberFormat="1" applyFont="1" applyFill="1" applyBorder="1" applyAlignment="1" applyProtection="1">
      <alignment horizontal="right"/>
      <protection/>
    </xf>
    <xf numFmtId="2" fontId="11" fillId="34" borderId="13" xfId="69" applyNumberFormat="1" applyFont="1" applyFill="1" applyBorder="1" applyAlignment="1">
      <alignment vertical="center" wrapText="1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3" fontId="8" fillId="0" borderId="0" xfId="57" applyNumberFormat="1" applyFont="1" applyFill="1" applyBorder="1" applyAlignment="1" applyProtection="1">
      <alignment horizontal="right" vertical="center"/>
      <protection/>
    </xf>
    <xf numFmtId="0" fontId="13" fillId="34" borderId="0" xfId="57" applyFont="1" applyFill="1" applyBorder="1" applyAlignment="1">
      <alignment horizontal="left" vertical="top" wrapText="1"/>
      <protection/>
    </xf>
    <xf numFmtId="180" fontId="9" fillId="34" borderId="0" xfId="69" applyFont="1" applyFill="1" applyBorder="1" applyAlignment="1" applyProtection="1">
      <alignment vertical="center" wrapText="1"/>
      <protection/>
    </xf>
    <xf numFmtId="195" fontId="8" fillId="34" borderId="18" xfId="57" applyNumberFormat="1" applyFont="1" applyFill="1" applyBorder="1" applyAlignment="1">
      <alignment/>
      <protection/>
    </xf>
    <xf numFmtId="195" fontId="8" fillId="34" borderId="11" xfId="57" applyNumberFormat="1" applyFont="1" applyFill="1" applyBorder="1" applyAlignment="1">
      <alignment/>
      <protection/>
    </xf>
    <xf numFmtId="195" fontId="8" fillId="34" borderId="16" xfId="57" applyNumberFormat="1" applyFont="1" applyFill="1" applyBorder="1" applyAlignment="1">
      <alignment/>
      <protection/>
    </xf>
    <xf numFmtId="181" fontId="64" fillId="23" borderId="24" xfId="57" applyNumberFormat="1" applyFont="1" applyFill="1" applyBorder="1" applyAlignment="1" applyProtection="1">
      <alignment horizontal="center" vertical="center" wrapText="1"/>
      <protection/>
    </xf>
    <xf numFmtId="0" fontId="64" fillId="23" borderId="24" xfId="57" applyFont="1" applyFill="1" applyBorder="1" applyAlignment="1" applyProtection="1">
      <alignment horizontal="center" vertical="center" wrapText="1"/>
      <protection/>
    </xf>
    <xf numFmtId="3" fontId="64" fillId="23" borderId="24" xfId="57" applyNumberFormat="1" applyFont="1" applyFill="1" applyBorder="1" applyAlignment="1" applyProtection="1">
      <alignment horizontal="center" vertical="center" wrapText="1"/>
      <protection/>
    </xf>
    <xf numFmtId="3" fontId="64" fillId="23" borderId="20" xfId="57" applyNumberFormat="1" applyFont="1" applyFill="1" applyBorder="1" applyAlignment="1" applyProtection="1">
      <alignment horizontal="center" vertical="center"/>
      <protection/>
    </xf>
    <xf numFmtId="0" fontId="10" fillId="0" borderId="21" xfId="57" applyFont="1" applyFill="1" applyBorder="1" applyAlignment="1" applyProtection="1">
      <alignment horizontal="center"/>
      <protection/>
    </xf>
    <xf numFmtId="0" fontId="10" fillId="0" borderId="22" xfId="57" applyFont="1" applyFill="1" applyBorder="1" applyAlignment="1" applyProtection="1">
      <alignment horizontal="center"/>
      <protection/>
    </xf>
    <xf numFmtId="0" fontId="10" fillId="34" borderId="22" xfId="57" applyFont="1" applyFill="1" applyBorder="1" applyAlignment="1" applyProtection="1">
      <alignment horizontal="center"/>
      <protection/>
    </xf>
    <xf numFmtId="0" fontId="10" fillId="34" borderId="21" xfId="57" applyFont="1" applyFill="1" applyBorder="1" applyAlignment="1" applyProtection="1">
      <alignment horizontal="center"/>
      <protection/>
    </xf>
    <xf numFmtId="180" fontId="10" fillId="34" borderId="22" xfId="69" applyFont="1" applyFill="1" applyBorder="1" applyAlignment="1">
      <alignment horizontal="center"/>
      <protection/>
    </xf>
    <xf numFmtId="184" fontId="10" fillId="34" borderId="22" xfId="57" applyNumberFormat="1" applyFont="1" applyFill="1" applyBorder="1" applyAlignment="1" applyProtection="1">
      <alignment horizontal="center"/>
      <protection/>
    </xf>
    <xf numFmtId="0" fontId="10" fillId="34" borderId="19" xfId="57" applyFont="1" applyFill="1" applyBorder="1" applyAlignment="1" applyProtection="1">
      <alignment/>
      <protection/>
    </xf>
    <xf numFmtId="0" fontId="10" fillId="34" borderId="0" xfId="57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13" xfId="69" applyNumberFormat="1" applyFont="1" applyFill="1" applyBorder="1" applyAlignment="1" applyProtection="1">
      <alignment/>
      <protection/>
    </xf>
    <xf numFmtId="0" fontId="8" fillId="34" borderId="19" xfId="57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14" xfId="69" applyNumberFormat="1" applyFont="1" applyFill="1" applyBorder="1" applyAlignment="1" applyProtection="1">
      <alignment/>
      <protection/>
    </xf>
    <xf numFmtId="184" fontId="10" fillId="34" borderId="22" xfId="69" applyNumberFormat="1" applyFont="1" applyFill="1" applyBorder="1" applyAlignment="1" applyProtection="1">
      <alignment horizontal="center"/>
      <protection/>
    </xf>
    <xf numFmtId="185" fontId="10" fillId="34" borderId="18" xfId="69" applyNumberFormat="1" applyFont="1" applyFill="1" applyBorder="1" applyAlignment="1" applyProtection="1">
      <alignment horizontal="center"/>
      <protection/>
    </xf>
    <xf numFmtId="0" fontId="10" fillId="34" borderId="17" xfId="57" applyFont="1" applyFill="1" applyBorder="1" applyAlignment="1" applyProtection="1">
      <alignment horizontal="center"/>
      <protection/>
    </xf>
    <xf numFmtId="184" fontId="10" fillId="34" borderId="21" xfId="57" applyNumberFormat="1" applyFont="1" applyFill="1" applyBorder="1" applyAlignment="1" applyProtection="1">
      <alignment horizont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6" xfId="69" applyNumberFormat="1" applyFont="1" applyFill="1" applyBorder="1" applyAlignment="1" applyProtection="1">
      <alignment horizontal="right"/>
      <protection/>
    </xf>
    <xf numFmtId="0" fontId="10" fillId="34" borderId="19" xfId="57" applyFont="1" applyFill="1" applyBorder="1" applyAlignment="1" applyProtection="1">
      <alignment horizontal="left" indent="1"/>
      <protection/>
    </xf>
    <xf numFmtId="0" fontId="10" fillId="34" borderId="15" xfId="57" applyFont="1" applyFill="1" applyBorder="1" applyAlignment="1" applyProtection="1">
      <alignment horizontal="left" indent="1"/>
      <protection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7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7" applyFont="1" applyFill="1" applyBorder="1" applyAlignment="1" applyProtection="1">
      <alignment vertical="center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7" applyFont="1" applyFill="1" applyBorder="1" applyAlignment="1" applyProtection="1">
      <alignment vertical="center"/>
      <protection/>
    </xf>
    <xf numFmtId="0" fontId="10" fillId="34" borderId="13" xfId="57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7" applyFont="1" applyFill="1" applyBorder="1" applyAlignment="1" applyProtection="1">
      <alignment vertical="center"/>
      <protection/>
    </xf>
    <xf numFmtId="0" fontId="10" fillId="0" borderId="23" xfId="57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4" fillId="23" borderId="25" xfId="57" applyFont="1" applyFill="1" applyBorder="1" applyAlignment="1" applyProtection="1">
      <alignment/>
      <protection/>
    </xf>
    <xf numFmtId="0" fontId="64" fillId="23" borderId="24" xfId="57" applyFont="1" applyFill="1" applyBorder="1" applyAlignment="1" applyProtection="1">
      <alignment/>
      <protection/>
    </xf>
    <xf numFmtId="0" fontId="8" fillId="36" borderId="25" xfId="57" applyFont="1" applyFill="1" applyBorder="1" applyAlignment="1" applyProtection="1">
      <alignment/>
      <protection/>
    </xf>
    <xf numFmtId="0" fontId="8" fillId="36" borderId="24" xfId="57" applyFont="1" applyFill="1" applyBorder="1" applyAlignment="1" applyProtection="1">
      <alignment/>
      <protection/>
    </xf>
    <xf numFmtId="0" fontId="8" fillId="36" borderId="25" xfId="57" applyFont="1" applyFill="1" applyBorder="1" applyAlignment="1" applyProtection="1">
      <alignment vertical="center"/>
      <protection/>
    </xf>
    <xf numFmtId="0" fontId="8" fillId="36" borderId="24" xfId="57" applyFont="1" applyFill="1" applyBorder="1" applyAlignment="1" applyProtection="1">
      <alignment vertical="center"/>
      <protection/>
    </xf>
    <xf numFmtId="0" fontId="8" fillId="36" borderId="17" xfId="57" applyFont="1" applyFill="1" applyBorder="1" applyAlignment="1" applyProtection="1">
      <alignment vertical="center"/>
      <protection/>
    </xf>
    <xf numFmtId="0" fontId="8" fillId="36" borderId="14" xfId="57" applyFont="1" applyFill="1" applyBorder="1" applyAlignment="1" applyProtection="1">
      <alignment vertical="center"/>
      <protection/>
    </xf>
    <xf numFmtId="0" fontId="8" fillId="36" borderId="15" xfId="57" applyFont="1" applyFill="1" applyBorder="1" applyAlignment="1" applyProtection="1">
      <alignment vertical="center"/>
      <protection/>
    </xf>
    <xf numFmtId="0" fontId="8" fillId="36" borderId="13" xfId="57" applyFont="1" applyFill="1" applyBorder="1" applyAlignment="1" applyProtection="1">
      <alignment vertical="center"/>
      <protection/>
    </xf>
    <xf numFmtId="3" fontId="8" fillId="36" borderId="18" xfId="57" applyNumberFormat="1" applyFont="1" applyFill="1" applyBorder="1" applyAlignment="1" applyProtection="1">
      <alignment vertical="center"/>
      <protection/>
    </xf>
    <xf numFmtId="3" fontId="8" fillId="36" borderId="16" xfId="57" applyNumberFormat="1" applyFont="1" applyFill="1" applyBorder="1" applyAlignment="1" applyProtection="1">
      <alignment vertical="center"/>
      <protection/>
    </xf>
    <xf numFmtId="0" fontId="64" fillId="23" borderId="24" xfId="57" applyFont="1" applyFill="1" applyBorder="1" applyAlignment="1" applyProtection="1">
      <alignment vertical="center"/>
      <protection/>
    </xf>
    <xf numFmtId="0" fontId="64" fillId="23" borderId="24" xfId="57" applyFont="1" applyFill="1" applyBorder="1" applyAlignment="1" applyProtection="1">
      <alignment horizontal="right" vertical="center"/>
      <protection/>
    </xf>
    <xf numFmtId="0" fontId="64" fillId="23" borderId="24" xfId="57" applyFont="1" applyFill="1" applyBorder="1" applyAlignment="1" applyProtection="1">
      <alignment horizontal="left" vertical="center" indent="3"/>
      <protection/>
    </xf>
    <xf numFmtId="0" fontId="10" fillId="34" borderId="17" xfId="57" applyFont="1" applyFill="1" applyBorder="1" applyAlignment="1">
      <alignment/>
      <protection/>
    </xf>
    <xf numFmtId="0" fontId="10" fillId="34" borderId="18" xfId="57" applyFont="1" applyFill="1" applyBorder="1" applyAlignment="1">
      <alignment/>
      <protection/>
    </xf>
    <xf numFmtId="0" fontId="10" fillId="34" borderId="11" xfId="57" applyFont="1" applyFill="1" applyBorder="1" applyAlignment="1">
      <alignment horizontal="left" indent="3"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7" applyFont="1" applyFill="1" applyBorder="1" applyAlignment="1" applyProtection="1">
      <alignment/>
      <protection locked="0"/>
    </xf>
    <xf numFmtId="3" fontId="10" fillId="0" borderId="22" xfId="57" applyNumberFormat="1" applyFont="1" applyFill="1" applyBorder="1" applyAlignment="1" applyProtection="1">
      <alignment horizontal="center"/>
      <protection locked="0"/>
    </xf>
    <xf numFmtId="0" fontId="10" fillId="34" borderId="19" xfId="69" applyNumberFormat="1" applyFont="1" applyFill="1" applyBorder="1" applyAlignment="1" applyProtection="1">
      <alignment/>
      <protection/>
    </xf>
    <xf numFmtId="0" fontId="8" fillId="34" borderId="19" xfId="57" applyFont="1" applyFill="1" applyBorder="1" applyAlignment="1" applyProtection="1">
      <alignment/>
      <protection locked="0"/>
    </xf>
    <xf numFmtId="181" fontId="10" fillId="34" borderId="11" xfId="57" applyNumberFormat="1" applyFont="1" applyFill="1" applyBorder="1" applyAlignment="1" applyProtection="1">
      <alignment horizontal="center"/>
      <protection locked="0"/>
    </xf>
    <xf numFmtId="180" fontId="10" fillId="34" borderId="22" xfId="69" applyFont="1" applyFill="1" applyBorder="1" applyAlignment="1" applyProtection="1">
      <alignment horizontal="center"/>
      <protection locked="0"/>
    </xf>
    <xf numFmtId="3" fontId="10" fillId="34" borderId="22" xfId="57" applyNumberFormat="1" applyFont="1" applyFill="1" applyBorder="1" applyAlignment="1" applyProtection="1">
      <alignment horizontal="center"/>
      <protection/>
    </xf>
    <xf numFmtId="0" fontId="10" fillId="0" borderId="19" xfId="57" applyFont="1" applyFill="1" applyBorder="1" applyAlignment="1" applyProtection="1">
      <alignment horizontal="left"/>
      <protection/>
    </xf>
    <xf numFmtId="0" fontId="10" fillId="0" borderId="0" xfId="57" applyFont="1" applyFill="1" applyBorder="1" applyAlignment="1" applyProtection="1">
      <alignment horizontal="left"/>
      <protection/>
    </xf>
    <xf numFmtId="0" fontId="10" fillId="0" borderId="11" xfId="57" applyFont="1" applyFill="1" applyBorder="1" applyAlignment="1" applyProtection="1">
      <alignment horizontal="left"/>
      <protection/>
    </xf>
    <xf numFmtId="0" fontId="8" fillId="0" borderId="0" xfId="57" applyFont="1" applyFill="1" applyBorder="1" applyAlignment="1" applyProtection="1">
      <alignment horizontal="left"/>
      <protection/>
    </xf>
    <xf numFmtId="0" fontId="10" fillId="34" borderId="19" xfId="57" applyFont="1" applyFill="1" applyBorder="1" applyAlignment="1" applyProtection="1">
      <alignment/>
      <protection locked="0"/>
    </xf>
    <xf numFmtId="0" fontId="10" fillId="34" borderId="11" xfId="57" applyFont="1" applyFill="1" applyBorder="1" applyAlignment="1" applyProtection="1">
      <alignment/>
      <protection/>
    </xf>
    <xf numFmtId="3" fontId="10" fillId="34" borderId="22" xfId="57" applyNumberFormat="1" applyFont="1" applyFill="1" applyBorder="1" applyAlignment="1">
      <alignment horizontal="right"/>
      <protection/>
    </xf>
    <xf numFmtId="3" fontId="10" fillId="34" borderId="23" xfId="57" applyNumberFormat="1" applyFont="1" applyFill="1" applyBorder="1" applyAlignment="1">
      <alignment horizontal="right"/>
      <protection/>
    </xf>
    <xf numFmtId="180" fontId="10" fillId="34" borderId="23" xfId="69" applyFont="1" applyFill="1" applyBorder="1" applyAlignment="1">
      <alignment horizontal="center"/>
      <protection/>
    </xf>
    <xf numFmtId="3" fontId="10" fillId="34" borderId="11" xfId="57" applyNumberFormat="1" applyFont="1" applyFill="1" applyBorder="1" applyAlignment="1" applyProtection="1">
      <alignment horizontal="center"/>
      <protection/>
    </xf>
    <xf numFmtId="3" fontId="10" fillId="0" borderId="22" xfId="57" applyNumberFormat="1" applyFont="1" applyFill="1" applyBorder="1" applyAlignment="1" applyProtection="1">
      <alignment horizontal="center"/>
      <protection/>
    </xf>
    <xf numFmtId="3" fontId="10" fillId="0" borderId="23" xfId="57" applyNumberFormat="1" applyFont="1" applyFill="1" applyBorder="1" applyAlignment="1" applyProtection="1">
      <alignment horizontal="center"/>
      <protection/>
    </xf>
    <xf numFmtId="181" fontId="10" fillId="34" borderId="11" xfId="57" applyNumberFormat="1" applyFont="1" applyFill="1" applyBorder="1" applyAlignment="1" applyProtection="1">
      <alignment horizontal="center"/>
      <protection/>
    </xf>
    <xf numFmtId="181" fontId="10" fillId="34" borderId="22" xfId="69" applyNumberFormat="1" applyFont="1" applyFill="1" applyBorder="1" applyAlignment="1" applyProtection="1">
      <alignment horizontal="center"/>
      <protection/>
    </xf>
    <xf numFmtId="181" fontId="10" fillId="34" borderId="11" xfId="69" applyNumberFormat="1" applyFont="1" applyFill="1" applyBorder="1" applyAlignment="1" applyProtection="1">
      <alignment horizontal="center"/>
      <protection/>
    </xf>
    <xf numFmtId="181" fontId="10" fillId="34" borderId="16" xfId="69" applyNumberFormat="1" applyFont="1" applyFill="1" applyBorder="1" applyAlignment="1" applyProtection="1">
      <alignment horizontal="center"/>
      <protection/>
    </xf>
    <xf numFmtId="181" fontId="10" fillId="0" borderId="19" xfId="57" applyNumberFormat="1" applyFont="1" applyFill="1" applyBorder="1" applyAlignment="1" applyProtection="1">
      <alignment horizontal="center"/>
      <protection/>
    </xf>
    <xf numFmtId="181" fontId="10" fillId="0" borderId="15" xfId="57" applyNumberFormat="1" applyFont="1" applyFill="1" applyBorder="1" applyAlignment="1" applyProtection="1">
      <alignment horizontal="center"/>
      <protection/>
    </xf>
    <xf numFmtId="181" fontId="10" fillId="0" borderId="11" xfId="57" applyNumberFormat="1" applyFont="1" applyFill="1" applyBorder="1" applyAlignment="1" applyProtection="1">
      <alignment horizontal="center"/>
      <protection/>
    </xf>
    <xf numFmtId="3" fontId="10" fillId="0" borderId="11" xfId="69" applyNumberFormat="1" applyFont="1" applyFill="1" applyBorder="1" applyAlignment="1" applyProtection="1">
      <alignment horizontal="center"/>
      <protection/>
    </xf>
    <xf numFmtId="3" fontId="10" fillId="34" borderId="11" xfId="69" applyNumberFormat="1" applyFont="1" applyFill="1" applyBorder="1" applyAlignment="1" applyProtection="1">
      <alignment horizontal="center"/>
      <protection/>
    </xf>
    <xf numFmtId="0" fontId="10" fillId="34" borderId="0" xfId="57" applyFont="1" applyFill="1" applyBorder="1" applyAlignment="1" applyProtection="1">
      <alignment horizontal="left"/>
      <protection/>
    </xf>
    <xf numFmtId="0" fontId="10" fillId="0" borderId="25" xfId="69" applyNumberFormat="1" applyFont="1" applyFill="1" applyBorder="1" applyAlignment="1" applyProtection="1">
      <alignment horizontal="left"/>
      <protection/>
    </xf>
    <xf numFmtId="0" fontId="67" fillId="0" borderId="24" xfId="69" applyNumberFormat="1" applyFont="1" applyFill="1" applyBorder="1" applyAlignment="1" applyProtection="1">
      <alignment horizontal="left"/>
      <protection/>
    </xf>
    <xf numFmtId="0" fontId="67" fillId="0" borderId="20" xfId="69" applyNumberFormat="1" applyFont="1" applyFill="1" applyBorder="1" applyAlignment="1" applyProtection="1">
      <alignment horizontal="left"/>
      <protection/>
    </xf>
    <xf numFmtId="0" fontId="10" fillId="0" borderId="25" xfId="57" applyFont="1" applyFill="1" applyBorder="1" applyAlignment="1">
      <alignment/>
      <protection/>
    </xf>
    <xf numFmtId="0" fontId="10" fillId="0" borderId="24" xfId="57" applyFont="1" applyFill="1" applyBorder="1" applyAlignment="1">
      <alignment/>
      <protection/>
    </xf>
    <xf numFmtId="3" fontId="10" fillId="0" borderId="20" xfId="57" applyNumberFormat="1" applyFont="1" applyFill="1" applyBorder="1" applyAlignment="1" applyProtection="1">
      <alignment horizontal="right"/>
      <protection/>
    </xf>
    <xf numFmtId="3" fontId="10" fillId="0" borderId="12" xfId="57" applyNumberFormat="1" applyFont="1" applyFill="1" applyBorder="1" applyAlignment="1" applyProtection="1">
      <alignment horizontal="right"/>
      <protection/>
    </xf>
    <xf numFmtId="0" fontId="10" fillId="34" borderId="15" xfId="69" applyNumberFormat="1" applyFont="1" applyFill="1" applyBorder="1" applyAlignment="1" applyProtection="1">
      <alignment/>
      <protection/>
    </xf>
    <xf numFmtId="0" fontId="10" fillId="34" borderId="19" xfId="57" applyFont="1" applyFill="1" applyBorder="1" applyAlignment="1" applyProtection="1">
      <alignment vertical="center"/>
      <protection/>
    </xf>
    <xf numFmtId="0" fontId="10" fillId="0" borderId="19" xfId="57" applyFont="1" applyFill="1" applyBorder="1" applyAlignment="1" applyProtection="1">
      <alignment/>
      <protection/>
    </xf>
    <xf numFmtId="0" fontId="10" fillId="0" borderId="0" xfId="57" applyFont="1" applyFill="1" applyBorder="1" applyAlignment="1" applyProtection="1">
      <alignment/>
      <protection/>
    </xf>
    <xf numFmtId="0" fontId="10" fillId="0" borderId="11" xfId="57" applyFont="1" applyFill="1" applyBorder="1" applyAlignment="1" applyProtection="1">
      <alignment/>
      <protection/>
    </xf>
    <xf numFmtId="0" fontId="10" fillId="0" borderId="15" xfId="57" applyFont="1" applyFill="1" applyBorder="1" applyAlignment="1" applyProtection="1">
      <alignment/>
      <protection/>
    </xf>
    <xf numFmtId="0" fontId="10" fillId="0" borderId="13" xfId="57" applyFont="1" applyFill="1" applyBorder="1" applyAlignment="1" applyProtection="1">
      <alignment/>
      <protection/>
    </xf>
    <xf numFmtId="0" fontId="10" fillId="0" borderId="16" xfId="57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 indent="3"/>
      <protection/>
    </xf>
    <xf numFmtId="0" fontId="10" fillId="0" borderId="13" xfId="57" applyFont="1" applyFill="1" applyBorder="1" applyAlignment="1">
      <alignment horizontal="left" indent="3"/>
      <protection/>
    </xf>
    <xf numFmtId="0" fontId="10" fillId="0" borderId="19" xfId="57" applyFont="1" applyFill="1" applyBorder="1" applyAlignment="1">
      <alignment horizontal="left" indent="3"/>
      <protection/>
    </xf>
    <xf numFmtId="0" fontId="10" fillId="0" borderId="11" xfId="57" applyFont="1" applyFill="1" applyBorder="1" applyAlignment="1">
      <alignment horizontal="left" indent="3"/>
      <protection/>
    </xf>
    <xf numFmtId="0" fontId="10" fillId="0" borderId="15" xfId="57" applyFont="1" applyFill="1" applyBorder="1" applyAlignment="1">
      <alignment horizontal="left" indent="3"/>
      <protection/>
    </xf>
    <xf numFmtId="0" fontId="10" fillId="0" borderId="16" xfId="57" applyFont="1" applyFill="1" applyBorder="1" applyAlignment="1">
      <alignment horizontal="left" indent="3"/>
      <protection/>
    </xf>
    <xf numFmtId="0" fontId="10" fillId="34" borderId="17" xfId="57" applyFont="1" applyFill="1" applyBorder="1" applyAlignment="1">
      <alignment horizontal="left" vertical="center" indent="3"/>
      <protection/>
    </xf>
    <xf numFmtId="0" fontId="10" fillId="34" borderId="18" xfId="57" applyFont="1" applyFill="1" applyBorder="1" applyAlignment="1">
      <alignment horizontal="left" vertical="center" indent="3"/>
      <protection/>
    </xf>
    <xf numFmtId="0" fontId="10" fillId="34" borderId="19" xfId="57" applyFont="1" applyFill="1" applyBorder="1" applyAlignment="1">
      <alignment horizontal="left" indent="6"/>
      <protection/>
    </xf>
    <xf numFmtId="0" fontId="10" fillId="34" borderId="11" xfId="57" applyFont="1" applyFill="1" applyBorder="1" applyAlignment="1">
      <alignment horizontal="left" indent="6"/>
      <protection/>
    </xf>
    <xf numFmtId="0" fontId="10" fillId="34" borderId="19" xfId="57" applyFont="1" applyFill="1" applyBorder="1" applyAlignment="1">
      <alignment horizontal="left" vertical="center" indent="3"/>
      <protection/>
    </xf>
    <xf numFmtId="0" fontId="10" fillId="34" borderId="11" xfId="57" applyFont="1" applyFill="1" applyBorder="1" applyAlignment="1">
      <alignment horizontal="left" vertical="center" indent="3"/>
      <protection/>
    </xf>
    <xf numFmtId="0" fontId="10" fillId="34" borderId="0" xfId="57" applyFont="1" applyFill="1" applyBorder="1" applyAlignment="1">
      <alignment horizontal="left" indent="3"/>
      <protection/>
    </xf>
    <xf numFmtId="0" fontId="10" fillId="34" borderId="15" xfId="57" applyFont="1" applyFill="1" applyBorder="1" applyAlignment="1">
      <alignment horizontal="left" vertical="center" indent="3"/>
      <protection/>
    </xf>
    <xf numFmtId="0" fontId="10" fillId="34" borderId="16" xfId="57" applyFont="1" applyFill="1" applyBorder="1" applyAlignment="1">
      <alignment horizontal="left" vertical="center" indent="3"/>
      <protection/>
    </xf>
    <xf numFmtId="0" fontId="8" fillId="34" borderId="19" xfId="69" applyNumberFormat="1" applyFont="1" applyFill="1" applyBorder="1" applyAlignment="1" applyProtection="1">
      <alignment/>
      <protection/>
    </xf>
    <xf numFmtId="0" fontId="10" fillId="34" borderId="19" xfId="57" applyFont="1" applyFill="1" applyBorder="1">
      <alignment/>
      <protection/>
    </xf>
    <xf numFmtId="181" fontId="10" fillId="0" borderId="21" xfId="57" applyNumberFormat="1" applyFont="1" applyBorder="1" applyAlignment="1">
      <alignment horizontal="center"/>
      <protection/>
    </xf>
    <xf numFmtId="181" fontId="10" fillId="0" borderId="22" xfId="57" applyNumberFormat="1" applyFont="1" applyBorder="1" applyAlignment="1">
      <alignment horizontal="center"/>
      <protection/>
    </xf>
    <xf numFmtId="3" fontId="10" fillId="34" borderId="21" xfId="57" applyNumberFormat="1" applyFont="1" applyFill="1" applyBorder="1" applyAlignment="1" applyProtection="1">
      <alignment horizontal="center"/>
      <protection/>
    </xf>
    <xf numFmtId="3" fontId="10" fillId="34" borderId="18" xfId="69" applyNumberFormat="1" applyFont="1" applyFill="1" applyBorder="1" applyAlignment="1" applyProtection="1">
      <alignment horizontal="center"/>
      <protection/>
    </xf>
    <xf numFmtId="0" fontId="10" fillId="0" borderId="23" xfId="57" applyFont="1" applyFill="1" applyBorder="1" applyAlignment="1" applyProtection="1">
      <alignment horizontal="center"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4" borderId="16" xfId="55" applyFont="1" applyFill="1" applyBorder="1">
      <alignment/>
      <protection/>
    </xf>
    <xf numFmtId="0" fontId="10" fillId="34" borderId="17" xfId="69" applyNumberFormat="1" applyFont="1" applyFill="1" applyBorder="1" applyAlignment="1" applyProtection="1">
      <alignment/>
      <protection/>
    </xf>
    <xf numFmtId="9" fontId="10" fillId="0" borderId="12" xfId="69" applyNumberFormat="1" applyFont="1" applyFill="1" applyBorder="1" applyAlignment="1" applyProtection="1">
      <alignment horizontal="center"/>
      <protection/>
    </xf>
    <xf numFmtId="0" fontId="10" fillId="0" borderId="12" xfId="57" applyFont="1" applyFill="1" applyBorder="1" applyAlignment="1" applyProtection="1">
      <alignment horizontal="center"/>
      <protection/>
    </xf>
    <xf numFmtId="180" fontId="9" fillId="34" borderId="0" xfId="69" applyFont="1" applyFill="1" applyAlignment="1">
      <alignment vertical="center"/>
      <protection/>
    </xf>
    <xf numFmtId="180" fontId="8" fillId="34" borderId="0" xfId="69" applyFont="1" applyFill="1" applyAlignment="1">
      <alignment vertical="center"/>
      <protection/>
    </xf>
    <xf numFmtId="3" fontId="8" fillId="34" borderId="0" xfId="69" applyNumberFormat="1" applyFont="1" applyFill="1" applyAlignment="1">
      <alignment vertical="center"/>
      <protection/>
    </xf>
    <xf numFmtId="3" fontId="10" fillId="34" borderId="0" xfId="69" applyNumberFormat="1" applyFont="1" applyFill="1">
      <alignment/>
      <protection/>
    </xf>
    <xf numFmtId="181" fontId="10" fillId="34" borderId="0" xfId="69" applyNumberFormat="1" applyFont="1" applyFill="1">
      <alignment/>
      <protection/>
    </xf>
    <xf numFmtId="2" fontId="62" fillId="34" borderId="0" xfId="69" applyNumberFormat="1" applyFont="1" applyFill="1">
      <alignment/>
      <protection/>
    </xf>
    <xf numFmtId="3" fontId="8" fillId="34" borderId="0" xfId="69" applyNumberFormat="1" applyFont="1" applyFill="1" applyAlignment="1">
      <alignment horizontal="right"/>
      <protection/>
    </xf>
    <xf numFmtId="3" fontId="8" fillId="34" borderId="14" xfId="69" applyNumberFormat="1" applyFont="1" applyFill="1" applyBorder="1">
      <alignment/>
      <protection/>
    </xf>
    <xf numFmtId="3" fontId="66" fillId="34" borderId="18" xfId="69" applyNumberFormat="1" applyFont="1" applyFill="1" applyBorder="1">
      <alignment/>
      <protection/>
    </xf>
    <xf numFmtId="180" fontId="10" fillId="34" borderId="0" xfId="69" applyFont="1" applyFill="1">
      <alignment/>
      <protection/>
    </xf>
    <xf numFmtId="180" fontId="8" fillId="34" borderId="0" xfId="69" applyFont="1" applyFill="1">
      <alignment/>
      <protection/>
    </xf>
    <xf numFmtId="180" fontId="66" fillId="34" borderId="11" xfId="69" applyFont="1" applyFill="1" applyBorder="1">
      <alignment/>
      <protection/>
    </xf>
    <xf numFmtId="3" fontId="10" fillId="34" borderId="0" xfId="58" applyNumberFormat="1" applyFont="1" applyFill="1" applyAlignment="1">
      <alignment horizontal="right"/>
      <protection/>
    </xf>
    <xf numFmtId="180" fontId="10" fillId="34" borderId="13" xfId="69" applyFont="1" applyFill="1" applyBorder="1">
      <alignment/>
      <protection/>
    </xf>
    <xf numFmtId="180" fontId="8" fillId="34" borderId="13" xfId="69" applyFont="1" applyFill="1" applyBorder="1">
      <alignment/>
      <protection/>
    </xf>
    <xf numFmtId="180" fontId="66" fillId="34" borderId="16" xfId="69" applyFont="1" applyFill="1" applyBorder="1">
      <alignment/>
      <protection/>
    </xf>
    <xf numFmtId="180" fontId="66" fillId="34" borderId="0" xfId="69" applyFont="1" applyFill="1">
      <alignment/>
      <protection/>
    </xf>
    <xf numFmtId="0" fontId="8" fillId="34" borderId="0" xfId="58" applyFont="1" applyFill="1" applyAlignment="1">
      <alignment vertical="center"/>
      <protection/>
    </xf>
    <xf numFmtId="181" fontId="8" fillId="34" borderId="0" xfId="58" applyNumberFormat="1" applyFont="1" applyFill="1" applyAlignment="1">
      <alignment horizontal="right" vertical="center"/>
      <protection/>
    </xf>
    <xf numFmtId="0" fontId="8" fillId="34" borderId="0" xfId="58" applyFont="1" applyFill="1" applyAlignment="1">
      <alignment horizontal="right" vertical="center"/>
      <protection/>
    </xf>
    <xf numFmtId="3" fontId="8" fillId="34" borderId="0" xfId="58" applyNumberFormat="1" applyFont="1" applyFill="1" applyAlignment="1">
      <alignment horizontal="left" vertical="center"/>
      <protection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181" fontId="8" fillId="34" borderId="0" xfId="58" applyNumberFormat="1" applyFont="1" applyFill="1" applyAlignment="1">
      <alignment horizontal="center" vertical="center" wrapText="1"/>
      <protection/>
    </xf>
    <xf numFmtId="0" fontId="8" fillId="34" borderId="0" xfId="58" applyFont="1" applyFill="1" applyAlignment="1">
      <alignment horizontal="center" vertical="center" wrapText="1"/>
      <protection/>
    </xf>
    <xf numFmtId="3" fontId="8" fillId="34" borderId="0" xfId="58" applyNumberFormat="1" applyFont="1" applyFill="1" applyAlignment="1">
      <alignment horizontal="center" vertical="center" wrapText="1"/>
      <protection/>
    </xf>
    <xf numFmtId="3" fontId="8" fillId="34" borderId="0" xfId="58" applyNumberFormat="1" applyFont="1" applyFill="1" applyAlignment="1">
      <alignment horizontal="center" vertical="center"/>
      <protection/>
    </xf>
    <xf numFmtId="0" fontId="64" fillId="23" borderId="24" xfId="58" applyFont="1" applyFill="1" applyBorder="1" applyAlignment="1">
      <alignment horizontal="left" vertical="center" indent="3"/>
      <protection/>
    </xf>
    <xf numFmtId="0" fontId="64" fillId="23" borderId="24" xfId="58" applyFont="1" applyFill="1" applyBorder="1" applyAlignment="1">
      <alignment vertical="center"/>
      <protection/>
    </xf>
    <xf numFmtId="181" fontId="64" fillId="23" borderId="24" xfId="58" applyNumberFormat="1" applyFont="1" applyFill="1" applyBorder="1" applyAlignment="1">
      <alignment horizontal="center" vertical="center" wrapText="1"/>
      <protection/>
    </xf>
    <xf numFmtId="0" fontId="64" fillId="23" borderId="24" xfId="58" applyFont="1" applyFill="1" applyBorder="1" applyAlignment="1">
      <alignment horizontal="center" vertical="center" wrapText="1"/>
      <protection/>
    </xf>
    <xf numFmtId="3" fontId="64" fillId="23" borderId="24" xfId="58" applyNumberFormat="1" applyFont="1" applyFill="1" applyBorder="1" applyAlignment="1">
      <alignment horizontal="center" vertical="center" wrapText="1"/>
      <protection/>
    </xf>
    <xf numFmtId="3" fontId="64" fillId="23" borderId="20" xfId="58" applyNumberFormat="1" applyFont="1" applyFill="1" applyBorder="1" applyAlignment="1">
      <alignment horizontal="center" vertical="center"/>
      <protection/>
    </xf>
    <xf numFmtId="3" fontId="10" fillId="34" borderId="11" xfId="69" applyNumberFormat="1" applyFont="1" applyFill="1" applyBorder="1" applyAlignment="1">
      <alignment horizontal="right"/>
      <protection/>
    </xf>
    <xf numFmtId="0" fontId="10" fillId="34" borderId="19" xfId="58" applyFont="1" applyFill="1" applyBorder="1" applyProtection="1">
      <alignment/>
      <protection locked="0"/>
    </xf>
    <xf numFmtId="0" fontId="10" fillId="34" borderId="0" xfId="58" applyFont="1" applyFill="1" applyProtection="1">
      <alignment/>
      <protection locked="0"/>
    </xf>
    <xf numFmtId="0" fontId="8" fillId="36" borderId="25" xfId="58" applyFont="1" applyFill="1" applyBorder="1" applyAlignment="1">
      <alignment vertical="center"/>
      <protection/>
    </xf>
    <xf numFmtId="0" fontId="8" fillId="36" borderId="24" xfId="58" applyFont="1" applyFill="1" applyBorder="1" applyAlignment="1">
      <alignment vertical="center"/>
      <protection/>
    </xf>
    <xf numFmtId="3" fontId="8" fillId="36" borderId="20" xfId="58" applyNumberFormat="1" applyFont="1" applyFill="1" applyBorder="1" applyAlignment="1">
      <alignment horizontal="right"/>
      <protection/>
    </xf>
    <xf numFmtId="181" fontId="8" fillId="34" borderId="0" xfId="58" applyNumberFormat="1" applyFont="1" applyFill="1" applyAlignment="1">
      <alignment vertical="center"/>
      <protection/>
    </xf>
    <xf numFmtId="3" fontId="8" fillId="34" borderId="0" xfId="58" applyNumberFormat="1" applyFont="1" applyFill="1">
      <alignment/>
      <protection/>
    </xf>
    <xf numFmtId="0" fontId="64" fillId="23" borderId="17" xfId="58" applyFont="1" applyFill="1" applyBorder="1">
      <alignment/>
      <protection/>
    </xf>
    <xf numFmtId="0" fontId="64" fillId="23" borderId="14" xfId="58" applyFont="1" applyFill="1" applyBorder="1">
      <alignment/>
      <protection/>
    </xf>
    <xf numFmtId="0" fontId="8" fillId="36" borderId="15" xfId="58" applyFont="1" applyFill="1" applyBorder="1" applyAlignment="1">
      <alignment vertical="center"/>
      <protection/>
    </xf>
    <xf numFmtId="0" fontId="8" fillId="36" borderId="13" xfId="58" applyFont="1" applyFill="1" applyBorder="1" applyAlignment="1">
      <alignment vertical="center"/>
      <protection/>
    </xf>
    <xf numFmtId="3" fontId="8" fillId="36" borderId="16" xfId="58" applyNumberFormat="1" applyFont="1" applyFill="1" applyBorder="1" applyAlignment="1">
      <alignment horizontal="right"/>
      <protection/>
    </xf>
    <xf numFmtId="0" fontId="8" fillId="34" borderId="0" xfId="58" applyFont="1" applyFill="1" applyAlignment="1">
      <alignment horizontal="left" vertical="center"/>
      <protection/>
    </xf>
    <xf numFmtId="181" fontId="8" fillId="34" borderId="0" xfId="58" applyNumberFormat="1" applyFont="1" applyFill="1" applyAlignment="1">
      <alignment horizontal="left" vertical="center"/>
      <protection/>
    </xf>
    <xf numFmtId="3" fontId="8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>
      <alignment/>
      <protection/>
    </xf>
    <xf numFmtId="0" fontId="64" fillId="23" borderId="25" xfId="58" applyFont="1" applyFill="1" applyBorder="1">
      <alignment/>
      <protection/>
    </xf>
    <xf numFmtId="0" fontId="64" fillId="23" borderId="24" xfId="58" applyFont="1" applyFill="1" applyBorder="1">
      <alignment/>
      <protection/>
    </xf>
    <xf numFmtId="0" fontId="7" fillId="34" borderId="0" xfId="58" applyFont="1" applyFill="1">
      <alignment/>
      <protection/>
    </xf>
    <xf numFmtId="0" fontId="8" fillId="34" borderId="19" xfId="58" applyFont="1" applyFill="1" applyBorder="1" applyProtection="1">
      <alignment/>
      <protection locked="0"/>
    </xf>
    <xf numFmtId="181" fontId="10" fillId="34" borderId="11" xfId="58" applyNumberFormat="1" applyFont="1" applyFill="1" applyBorder="1" applyAlignment="1" applyProtection="1">
      <alignment horizontal="center"/>
      <protection locked="0"/>
    </xf>
    <xf numFmtId="3" fontId="10" fillId="0" borderId="22" xfId="58" applyNumberFormat="1" applyFont="1" applyBorder="1" applyAlignment="1" applyProtection="1">
      <alignment horizontal="center"/>
      <protection locked="0"/>
    </xf>
    <xf numFmtId="0" fontId="8" fillId="36" borderId="25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3" fontId="8" fillId="36" borderId="20" xfId="0" applyNumberFormat="1" applyFont="1" applyFill="1" applyBorder="1" applyAlignment="1">
      <alignment horizontal="right"/>
    </xf>
    <xf numFmtId="0" fontId="8" fillId="34" borderId="0" xfId="0" applyFont="1" applyFill="1" applyAlignment="1">
      <alignment horizontal="left"/>
    </xf>
    <xf numFmtId="181" fontId="8" fillId="34" borderId="0" xfId="0" applyNumberFormat="1" applyFont="1" applyFill="1" applyAlignment="1">
      <alignment horizontal="left"/>
    </xf>
    <xf numFmtId="3" fontId="8" fillId="34" borderId="0" xfId="0" applyNumberFormat="1" applyFont="1" applyFill="1" applyAlignment="1">
      <alignment horizontal="right"/>
    </xf>
    <xf numFmtId="0" fontId="10" fillId="0" borderId="25" xfId="69" applyNumberFormat="1" applyFont="1" applyBorder="1" applyAlignment="1">
      <alignment horizontal="left"/>
      <protection/>
    </xf>
    <xf numFmtId="0" fontId="67" fillId="0" borderId="24" xfId="69" applyNumberFormat="1" applyFont="1" applyBorder="1" applyAlignment="1">
      <alignment horizontal="left"/>
      <protection/>
    </xf>
    <xf numFmtId="0" fontId="67" fillId="0" borderId="20" xfId="69" applyNumberFormat="1" applyFont="1" applyBorder="1" applyAlignment="1">
      <alignment horizontal="left"/>
      <protection/>
    </xf>
    <xf numFmtId="0" fontId="10" fillId="0" borderId="25" xfId="58" applyFont="1" applyBorder="1">
      <alignment/>
      <protection/>
    </xf>
    <xf numFmtId="0" fontId="10" fillId="0" borderId="24" xfId="58" applyFont="1" applyBorder="1">
      <alignment/>
      <protection/>
    </xf>
    <xf numFmtId="9" fontId="10" fillId="0" borderId="12" xfId="69" applyNumberFormat="1" applyFont="1" applyBorder="1" applyAlignment="1">
      <alignment horizontal="center"/>
      <protection/>
    </xf>
    <xf numFmtId="0" fontId="10" fillId="0" borderId="25" xfId="58" applyFont="1" applyBorder="1" applyAlignment="1">
      <alignment horizontal="center"/>
      <protection/>
    </xf>
    <xf numFmtId="3" fontId="10" fillId="0" borderId="20" xfId="58" applyNumberFormat="1" applyFont="1" applyBorder="1" applyAlignment="1">
      <alignment horizontal="right"/>
      <protection/>
    </xf>
    <xf numFmtId="3" fontId="10" fillId="0" borderId="12" xfId="58" applyNumberFormat="1" applyFont="1" applyBorder="1" applyAlignment="1">
      <alignment horizontal="right"/>
      <protection/>
    </xf>
    <xf numFmtId="0" fontId="8" fillId="36" borderId="25" xfId="58" applyFont="1" applyFill="1" applyBorder="1">
      <alignment/>
      <protection/>
    </xf>
    <xf numFmtId="0" fontId="8" fillId="36" borderId="24" xfId="58" applyFont="1" applyFill="1" applyBorder="1">
      <alignment/>
      <protection/>
    </xf>
    <xf numFmtId="0" fontId="8" fillId="34" borderId="0" xfId="58" applyFont="1" applyFill="1" applyAlignment="1">
      <alignment horizontal="left"/>
      <protection/>
    </xf>
    <xf numFmtId="181" fontId="8" fillId="34" borderId="0" xfId="58" applyNumberFormat="1" applyFont="1" applyFill="1" applyAlignment="1">
      <alignment horizontal="left"/>
      <protection/>
    </xf>
    <xf numFmtId="0" fontId="64" fillId="23" borderId="25" xfId="58" applyFont="1" applyFill="1" applyBorder="1" applyAlignment="1">
      <alignment vertical="center"/>
      <protection/>
    </xf>
    <xf numFmtId="3" fontId="65" fillId="23" borderId="24" xfId="58" applyNumberFormat="1" applyFont="1" applyFill="1" applyBorder="1" applyAlignment="1">
      <alignment horizontal="center" vertical="center" wrapText="1"/>
      <protection/>
    </xf>
    <xf numFmtId="3" fontId="65" fillId="23" borderId="20" xfId="58" applyNumberFormat="1" applyFont="1" applyFill="1" applyBorder="1" applyAlignment="1">
      <alignment horizontal="center" vertical="center"/>
      <protection/>
    </xf>
    <xf numFmtId="0" fontId="10" fillId="34" borderId="17" xfId="58" applyFont="1" applyFill="1" applyBorder="1">
      <alignment/>
      <protection/>
    </xf>
    <xf numFmtId="0" fontId="10" fillId="34" borderId="14" xfId="58" applyFont="1" applyFill="1" applyBorder="1">
      <alignment/>
      <protection/>
    </xf>
    <xf numFmtId="185" fontId="10" fillId="34" borderId="21" xfId="69" applyNumberFormat="1" applyFont="1" applyFill="1" applyBorder="1" applyAlignment="1">
      <alignment horizontal="center"/>
      <protection/>
    </xf>
    <xf numFmtId="0" fontId="10" fillId="34" borderId="21" xfId="58" applyFont="1" applyFill="1" applyBorder="1" applyAlignment="1">
      <alignment horizontal="center"/>
      <protection/>
    </xf>
    <xf numFmtId="0" fontId="0" fillId="34" borderId="21" xfId="0" applyFill="1" applyBorder="1" applyAlignment="1">
      <alignment/>
    </xf>
    <xf numFmtId="3" fontId="10" fillId="34" borderId="21" xfId="58" applyNumberFormat="1" applyFont="1" applyFill="1" applyBorder="1" applyAlignment="1">
      <alignment horizontal="right"/>
      <protection/>
    </xf>
    <xf numFmtId="0" fontId="10" fillId="34" borderId="19" xfId="58" applyFont="1" applyFill="1" applyBorder="1" applyAlignment="1">
      <alignment horizontal="left"/>
      <protection/>
    </xf>
    <xf numFmtId="0" fontId="10" fillId="34" borderId="0" xfId="58" applyFont="1" applyFill="1">
      <alignment/>
      <protection/>
    </xf>
    <xf numFmtId="0" fontId="10" fillId="34" borderId="19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185" fontId="10" fillId="34" borderId="22" xfId="69" applyNumberFormat="1" applyFont="1" applyFill="1" applyBorder="1" applyAlignment="1">
      <alignment horizontal="center"/>
      <protection/>
    </xf>
    <xf numFmtId="0" fontId="10" fillId="34" borderId="22" xfId="58" applyFont="1" applyFill="1" applyBorder="1" applyAlignment="1">
      <alignment horizontal="center"/>
      <protection/>
    </xf>
    <xf numFmtId="0" fontId="0" fillId="34" borderId="22" xfId="0" applyFill="1" applyBorder="1" applyAlignment="1">
      <alignment/>
    </xf>
    <xf numFmtId="3" fontId="10" fillId="34" borderId="22" xfId="58" applyNumberFormat="1" applyFont="1" applyFill="1" applyBorder="1" applyAlignment="1">
      <alignment horizontal="right"/>
      <protection/>
    </xf>
    <xf numFmtId="0" fontId="10" fillId="34" borderId="0" xfId="58" applyFont="1" applyFill="1" applyAlignment="1">
      <alignment horizontal="left"/>
      <protection/>
    </xf>
    <xf numFmtId="3" fontId="8" fillId="36" borderId="20" xfId="58" applyNumberFormat="1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8" fillId="34" borderId="0" xfId="58" applyFont="1" applyFill="1" applyAlignment="1">
      <alignment horizontal="center"/>
      <protection/>
    </xf>
    <xf numFmtId="183" fontId="10" fillId="34" borderId="0" xfId="0" applyNumberFormat="1" applyFont="1" applyFill="1" applyAlignment="1">
      <alignment horizontal="center" vertical="center"/>
    </xf>
    <xf numFmtId="0" fontId="13" fillId="34" borderId="0" xfId="58" applyFont="1" applyFill="1" applyAlignment="1" applyProtection="1">
      <alignment horizontal="left" vertical="top" wrapText="1"/>
      <protection locked="0"/>
    </xf>
    <xf numFmtId="0" fontId="43" fillId="0" borderId="0" xfId="0" applyFont="1" applyAlignment="1">
      <alignment/>
    </xf>
    <xf numFmtId="181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64" fillId="0" borderId="0" xfId="58" applyFont="1" applyAlignment="1">
      <alignment horizontal="left"/>
      <protection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4" fillId="0" borderId="0" xfId="58" applyFont="1" applyAlignment="1">
      <alignment horizontal="center"/>
      <protection/>
    </xf>
    <xf numFmtId="4" fontId="64" fillId="0" borderId="0" xfId="58" applyNumberFormat="1" applyFont="1">
      <alignment/>
      <protection/>
    </xf>
    <xf numFmtId="3" fontId="64" fillId="0" borderId="0" xfId="58" applyNumberFormat="1" applyFont="1">
      <alignment/>
      <protection/>
    </xf>
    <xf numFmtId="3" fontId="64" fillId="0" borderId="0" xfId="58" applyNumberFormat="1" applyFont="1" applyAlignment="1">
      <alignment horizontal="center"/>
      <protection/>
    </xf>
    <xf numFmtId="0" fontId="65" fillId="0" borderId="0" xfId="58" applyFont="1" applyAlignment="1">
      <alignment horizontal="left"/>
      <protection/>
    </xf>
    <xf numFmtId="0" fontId="65" fillId="0" borderId="0" xfId="58" applyFont="1" applyAlignment="1">
      <alignment horizontal="center"/>
      <protection/>
    </xf>
    <xf numFmtId="3" fontId="65" fillId="0" borderId="0" xfId="58" applyNumberFormat="1" applyFont="1" applyAlignment="1">
      <alignment horizontal="right"/>
      <protection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3" fontId="64" fillId="0" borderId="0" xfId="0" applyNumberFormat="1" applyFont="1" applyAlignment="1">
      <alignment horizontal="right"/>
    </xf>
    <xf numFmtId="180" fontId="65" fillId="0" borderId="0" xfId="69" applyFont="1" applyAlignment="1">
      <alignment horizontal="left"/>
      <protection/>
    </xf>
    <xf numFmtId="3" fontId="65" fillId="0" borderId="0" xfId="58" applyNumberFormat="1" applyFont="1" applyAlignment="1">
      <alignment horizontal="center"/>
      <protection/>
    </xf>
    <xf numFmtId="180" fontId="65" fillId="0" borderId="0" xfId="69" applyFont="1" applyAlignment="1">
      <alignment horizontal="right"/>
      <protection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43" fillId="0" borderId="0" xfId="0" applyNumberFormat="1" applyFont="1" applyAlignment="1">
      <alignment horizontal="right"/>
    </xf>
    <xf numFmtId="17" fontId="10" fillId="34" borderId="17" xfId="69" applyNumberFormat="1" applyFont="1" applyFill="1" applyBorder="1">
      <alignment/>
      <protection/>
    </xf>
    <xf numFmtId="180" fontId="10" fillId="34" borderId="19" xfId="69" applyFont="1" applyFill="1" applyBorder="1">
      <alignment/>
      <protection/>
    </xf>
    <xf numFmtId="180" fontId="10" fillId="34" borderId="15" xfId="69" applyFont="1" applyFill="1" applyBorder="1">
      <alignment/>
      <protection/>
    </xf>
    <xf numFmtId="181" fontId="10" fillId="34" borderId="14" xfId="69" applyNumberFormat="1" applyFont="1" applyFill="1" applyBorder="1">
      <alignment/>
      <protection/>
    </xf>
    <xf numFmtId="181" fontId="10" fillId="34" borderId="13" xfId="69" applyNumberFormat="1" applyFont="1" applyFill="1" applyBorder="1">
      <alignment/>
      <protection/>
    </xf>
    <xf numFmtId="0" fontId="10" fillId="34" borderId="14" xfId="56" applyFont="1" applyFill="1" applyBorder="1">
      <alignment/>
      <protection/>
    </xf>
    <xf numFmtId="3" fontId="8" fillId="34" borderId="18" xfId="56" applyNumberFormat="1" applyFont="1" applyFill="1" applyBorder="1" applyAlignment="1">
      <alignment horizontal="right"/>
      <protection/>
    </xf>
    <xf numFmtId="0" fontId="8" fillId="34" borderId="19" xfId="56" applyFont="1" applyFill="1" applyBorder="1">
      <alignment/>
      <protection/>
    </xf>
    <xf numFmtId="0" fontId="8" fillId="34" borderId="0" xfId="56" applyFont="1" applyFill="1">
      <alignment/>
      <protection/>
    </xf>
    <xf numFmtId="195" fontId="8" fillId="34" borderId="11" xfId="56" applyNumberFormat="1" applyFont="1" applyFill="1" applyBorder="1" applyAlignment="1" applyProtection="1">
      <alignment horizontal="right"/>
      <protection locked="0"/>
    </xf>
    <xf numFmtId="0" fontId="8" fillId="34" borderId="19" xfId="56" applyFont="1" applyFill="1" applyBorder="1" applyAlignment="1">
      <alignment horizontal="left"/>
      <protection/>
    </xf>
    <xf numFmtId="0" fontId="10" fillId="34" borderId="0" xfId="56" applyFont="1" applyFill="1">
      <alignment/>
      <protection/>
    </xf>
    <xf numFmtId="181" fontId="10" fillId="34" borderId="0" xfId="69" applyNumberFormat="1" applyFont="1" applyFill="1" applyAlignment="1">
      <alignment horizontal="center"/>
      <protection/>
    </xf>
    <xf numFmtId="3" fontId="8" fillId="34" borderId="11" xfId="56" applyNumberFormat="1" applyFont="1" applyFill="1" applyBorder="1" applyAlignment="1" applyProtection="1">
      <alignment horizontal="right"/>
      <protection locked="0"/>
    </xf>
    <xf numFmtId="0" fontId="8" fillId="34" borderId="15" xfId="56" applyFont="1" applyFill="1" applyBorder="1" applyAlignment="1">
      <alignment horizontal="left"/>
      <protection/>
    </xf>
    <xf numFmtId="0" fontId="8" fillId="34" borderId="16" xfId="56" applyFont="1" applyFill="1" applyBorder="1">
      <alignment/>
      <protection/>
    </xf>
    <xf numFmtId="0" fontId="10" fillId="0" borderId="19" xfId="58" applyFont="1" applyBorder="1">
      <alignment/>
      <protection/>
    </xf>
    <xf numFmtId="0" fontId="10" fillId="0" borderId="0" xfId="58" applyFont="1">
      <alignment/>
      <protection/>
    </xf>
    <xf numFmtId="0" fontId="10" fillId="0" borderId="11" xfId="58" applyFont="1" applyBorder="1">
      <alignment/>
      <protection/>
    </xf>
    <xf numFmtId="181" fontId="10" fillId="0" borderId="19" xfId="58" applyNumberFormat="1" applyFont="1" applyBorder="1" applyAlignment="1">
      <alignment horizontal="center"/>
      <protection/>
    </xf>
    <xf numFmtId="0" fontId="10" fillId="0" borderId="21" xfId="58" applyFont="1" applyBorder="1" applyAlignment="1">
      <alignment horizontal="center"/>
      <protection/>
    </xf>
    <xf numFmtId="3" fontId="10" fillId="34" borderId="18" xfId="69" applyNumberFormat="1" applyFont="1" applyFill="1" applyBorder="1" applyAlignment="1">
      <alignment horizontal="center"/>
      <protection/>
    </xf>
    <xf numFmtId="3" fontId="10" fillId="34" borderId="18" xfId="69" applyNumberFormat="1" applyFont="1" applyFill="1" applyBorder="1" applyAlignment="1">
      <alignment horizontal="right"/>
      <protection/>
    </xf>
    <xf numFmtId="0" fontId="10" fillId="0" borderId="22" xfId="58" applyFont="1" applyBorder="1" applyAlignment="1">
      <alignment horizontal="center"/>
      <protection/>
    </xf>
    <xf numFmtId="3" fontId="10" fillId="34" borderId="11" xfId="69" applyNumberFormat="1" applyFont="1" applyFill="1" applyBorder="1" applyAlignment="1">
      <alignment horizontal="center"/>
      <protection/>
    </xf>
    <xf numFmtId="0" fontId="10" fillId="0" borderId="17" xfId="58" applyFont="1" applyBorder="1">
      <alignment/>
      <protection/>
    </xf>
    <xf numFmtId="0" fontId="10" fillId="0" borderId="14" xfId="58" applyFont="1" applyBorder="1">
      <alignment/>
      <protection/>
    </xf>
    <xf numFmtId="0" fontId="10" fillId="0" borderId="18" xfId="58" applyFont="1" applyBorder="1">
      <alignment/>
      <protection/>
    </xf>
    <xf numFmtId="0" fontId="10" fillId="0" borderId="14" xfId="58" applyFont="1" applyBorder="1" applyAlignment="1">
      <alignment horizontal="left" indent="3"/>
      <protection/>
    </xf>
    <xf numFmtId="181" fontId="10" fillId="0" borderId="17" xfId="58" applyNumberFormat="1" applyFont="1" applyBorder="1" applyAlignment="1">
      <alignment horizontal="center"/>
      <protection/>
    </xf>
    <xf numFmtId="0" fontId="10" fillId="0" borderId="0" xfId="58" applyFont="1" applyBorder="1">
      <alignment/>
      <protection/>
    </xf>
    <xf numFmtId="0" fontId="10" fillId="0" borderId="0" xfId="58" applyFont="1" applyBorder="1" applyAlignment="1">
      <alignment horizontal="left" indent="3"/>
      <protection/>
    </xf>
    <xf numFmtId="0" fontId="10" fillId="0" borderId="19" xfId="58" applyFont="1" applyBorder="1" applyAlignment="1">
      <alignment horizontal="left"/>
      <protection/>
    </xf>
    <xf numFmtId="0" fontId="8" fillId="0" borderId="0" xfId="58" applyFont="1" applyAlignment="1">
      <alignment horizontal="left"/>
      <protection/>
    </xf>
    <xf numFmtId="0" fontId="10" fillId="0" borderId="19" xfId="58" applyFont="1" applyBorder="1" applyAlignment="1">
      <alignment horizontal="left" indent="3"/>
      <protection/>
    </xf>
    <xf numFmtId="0" fontId="10" fillId="0" borderId="11" xfId="58" applyFont="1" applyBorder="1" applyAlignment="1">
      <alignment horizontal="left" indent="3"/>
      <protection/>
    </xf>
    <xf numFmtId="181" fontId="10" fillId="0" borderId="11" xfId="58" applyNumberFormat="1" applyFont="1" applyBorder="1" applyAlignment="1">
      <alignment horizontal="center"/>
      <protection/>
    </xf>
    <xf numFmtId="181" fontId="10" fillId="0" borderId="21" xfId="58" applyNumberFormat="1" applyFont="1" applyBorder="1" applyAlignment="1">
      <alignment horizontal="center"/>
      <protection/>
    </xf>
    <xf numFmtId="3" fontId="10" fillId="0" borderId="11" xfId="69" applyNumberFormat="1" applyFont="1" applyBorder="1" applyAlignment="1">
      <alignment horizontal="center"/>
      <protection/>
    </xf>
    <xf numFmtId="181" fontId="10" fillId="0" borderId="22" xfId="58" applyNumberFormat="1" applyFont="1" applyBorder="1" applyAlignment="1">
      <alignment horizontal="center"/>
      <protection/>
    </xf>
    <xf numFmtId="0" fontId="10" fillId="0" borderId="0" xfId="58" applyFont="1" applyAlignment="1">
      <alignment horizontal="left"/>
      <protection/>
    </xf>
    <xf numFmtId="0" fontId="10" fillId="0" borderId="11" xfId="58" applyFont="1" applyBorder="1" applyAlignment="1">
      <alignment horizontal="left"/>
      <protection/>
    </xf>
    <xf numFmtId="0" fontId="10" fillId="0" borderId="15" xfId="58" applyFont="1" applyBorder="1" applyAlignment="1">
      <alignment horizontal="left" indent="3"/>
      <protection/>
    </xf>
    <xf numFmtId="0" fontId="10" fillId="0" borderId="16" xfId="58" applyFont="1" applyBorder="1" applyAlignment="1">
      <alignment horizontal="left" indent="3"/>
      <protection/>
    </xf>
    <xf numFmtId="3" fontId="10" fillId="34" borderId="23" xfId="58" applyNumberFormat="1" applyFont="1" applyFill="1" applyBorder="1" applyAlignment="1">
      <alignment horizontal="right"/>
      <protection/>
    </xf>
    <xf numFmtId="0" fontId="10" fillId="34" borderId="17" xfId="69" applyNumberFormat="1" applyFont="1" applyFill="1" applyBorder="1">
      <alignment/>
      <protection/>
    </xf>
    <xf numFmtId="0" fontId="10" fillId="34" borderId="14" xfId="69" applyNumberFormat="1" applyFont="1" applyFill="1" applyBorder="1">
      <alignment/>
      <protection/>
    </xf>
    <xf numFmtId="0" fontId="10" fillId="34" borderId="17" xfId="58" applyFont="1" applyFill="1" applyBorder="1" applyAlignment="1">
      <alignment horizontal="left" vertical="center" indent="3"/>
      <protection/>
    </xf>
    <xf numFmtId="0" fontId="10" fillId="34" borderId="18" xfId="58" applyFont="1" applyFill="1" applyBorder="1" applyAlignment="1">
      <alignment horizontal="left" vertical="center" indent="3"/>
      <protection/>
    </xf>
    <xf numFmtId="184" fontId="10" fillId="34" borderId="21" xfId="58" applyNumberFormat="1" applyFont="1" applyFill="1" applyBorder="1" applyAlignment="1">
      <alignment horizontal="center"/>
      <protection/>
    </xf>
    <xf numFmtId="3" fontId="10" fillId="34" borderId="21" xfId="58" applyNumberFormat="1" applyFont="1" applyFill="1" applyBorder="1" applyAlignment="1">
      <alignment horizontal="center"/>
      <protection/>
    </xf>
    <xf numFmtId="0" fontId="8" fillId="34" borderId="0" xfId="58" applyFont="1" applyFill="1">
      <alignment/>
      <protection/>
    </xf>
    <xf numFmtId="0" fontId="10" fillId="34" borderId="19" xfId="58" applyFont="1" applyFill="1" applyBorder="1" applyAlignment="1">
      <alignment horizontal="left" indent="6"/>
      <protection/>
    </xf>
    <xf numFmtId="0" fontId="10" fillId="34" borderId="11" xfId="58" applyFont="1" applyFill="1" applyBorder="1" applyAlignment="1">
      <alignment horizontal="left" indent="6"/>
      <protection/>
    </xf>
    <xf numFmtId="184" fontId="10" fillId="34" borderId="22" xfId="58" applyNumberFormat="1" applyFont="1" applyFill="1" applyBorder="1" applyAlignment="1">
      <alignment horizontal="center"/>
      <protection/>
    </xf>
    <xf numFmtId="0" fontId="10" fillId="34" borderId="19" xfId="58" applyFont="1" applyFill="1" applyBorder="1" applyAlignment="1">
      <alignment horizontal="left" vertical="center" indent="3"/>
      <protection/>
    </xf>
    <xf numFmtId="0" fontId="10" fillId="34" borderId="11" xfId="58" applyFont="1" applyFill="1" applyBorder="1" applyAlignment="1">
      <alignment horizontal="left" vertical="center" indent="3"/>
      <protection/>
    </xf>
    <xf numFmtId="0" fontId="10" fillId="34" borderId="19" xfId="69" applyNumberFormat="1" applyFont="1" applyFill="1" applyBorder="1">
      <alignment/>
      <protection/>
    </xf>
    <xf numFmtId="0" fontId="8" fillId="34" borderId="19" xfId="69" applyNumberFormat="1" applyFont="1" applyFill="1" applyBorder="1">
      <alignment/>
      <protection/>
    </xf>
    <xf numFmtId="184" fontId="10" fillId="34" borderId="22" xfId="69" applyNumberFormat="1" applyFont="1" applyFill="1" applyBorder="1" applyAlignment="1">
      <alignment horizontal="center"/>
      <protection/>
    </xf>
    <xf numFmtId="0" fontId="10" fillId="34" borderId="19" xfId="58" applyFont="1" applyFill="1" applyBorder="1">
      <alignment/>
      <protection/>
    </xf>
    <xf numFmtId="0" fontId="10" fillId="34" borderId="11" xfId="58" applyFont="1" applyFill="1" applyBorder="1">
      <alignment/>
      <protection/>
    </xf>
    <xf numFmtId="0" fontId="10" fillId="34" borderId="0" xfId="58" applyFont="1" applyFill="1" applyAlignment="1">
      <alignment horizontal="left" indent="3"/>
      <protection/>
    </xf>
    <xf numFmtId="0" fontId="10" fillId="34" borderId="11" xfId="58" applyFont="1" applyFill="1" applyBorder="1" applyAlignment="1">
      <alignment horizontal="left" indent="3"/>
      <protection/>
    </xf>
    <xf numFmtId="181" fontId="10" fillId="34" borderId="11" xfId="58" applyNumberFormat="1" applyFont="1" applyFill="1" applyBorder="1" applyAlignment="1">
      <alignment horizontal="center"/>
      <protection/>
    </xf>
    <xf numFmtId="3" fontId="10" fillId="34" borderId="11" xfId="58" applyNumberFormat="1" applyFont="1" applyFill="1" applyBorder="1" applyAlignment="1">
      <alignment horizontal="center"/>
      <protection/>
    </xf>
    <xf numFmtId="0" fontId="8" fillId="34" borderId="19" xfId="58" applyFont="1" applyFill="1" applyBorder="1">
      <alignment/>
      <protection/>
    </xf>
    <xf numFmtId="3" fontId="10" fillId="34" borderId="22" xfId="58" applyNumberFormat="1" applyFont="1" applyFill="1" applyBorder="1" applyAlignment="1">
      <alignment horizontal="center"/>
      <protection/>
    </xf>
    <xf numFmtId="181" fontId="10" fillId="34" borderId="22" xfId="69" applyNumberFormat="1" applyFont="1" applyFill="1" applyBorder="1" applyAlignment="1">
      <alignment horizontal="center"/>
      <protection/>
    </xf>
    <xf numFmtId="3" fontId="10" fillId="0" borderId="22" xfId="58" applyNumberFormat="1" applyFont="1" applyBorder="1" applyAlignment="1">
      <alignment horizontal="center"/>
      <protection/>
    </xf>
    <xf numFmtId="181" fontId="10" fillId="34" borderId="11" xfId="69" applyNumberFormat="1" applyFont="1" applyFill="1" applyBorder="1" applyAlignment="1">
      <alignment horizontal="center"/>
      <protection/>
    </xf>
    <xf numFmtId="0" fontId="10" fillId="34" borderId="15" xfId="69" applyNumberFormat="1" applyFont="1" applyFill="1" applyBorder="1">
      <alignment/>
      <protection/>
    </xf>
    <xf numFmtId="0" fontId="10" fillId="34" borderId="13" xfId="69" applyNumberFormat="1" applyFont="1" applyFill="1" applyBorder="1">
      <alignment/>
      <protection/>
    </xf>
    <xf numFmtId="0" fontId="10" fillId="34" borderId="15" xfId="58" applyFont="1" applyFill="1" applyBorder="1" applyAlignment="1">
      <alignment horizontal="left" vertical="center" indent="3"/>
      <protection/>
    </xf>
    <xf numFmtId="0" fontId="10" fillId="34" borderId="16" xfId="58" applyFont="1" applyFill="1" applyBorder="1" applyAlignment="1">
      <alignment horizontal="left" vertical="center" indent="3"/>
      <protection/>
    </xf>
    <xf numFmtId="181" fontId="10" fillId="34" borderId="16" xfId="69" applyNumberFormat="1" applyFont="1" applyFill="1" applyBorder="1" applyAlignment="1">
      <alignment horizontal="center"/>
      <protection/>
    </xf>
    <xf numFmtId="3" fontId="10" fillId="0" borderId="23" xfId="58" applyNumberFormat="1" applyFont="1" applyBorder="1" applyAlignment="1">
      <alignment horizontal="center"/>
      <protection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3" fontId="13" fillId="34" borderId="19" xfId="57" applyNumberFormat="1" applyFont="1" applyFill="1" applyBorder="1" applyAlignment="1">
      <alignment horizontal="left"/>
      <protection/>
    </xf>
    <xf numFmtId="3" fontId="13" fillId="34" borderId="0" xfId="57" applyNumberFormat="1" applyFont="1" applyFill="1" applyBorder="1" applyAlignment="1">
      <alignment horizontal="left"/>
      <protection/>
    </xf>
    <xf numFmtId="3" fontId="13" fillId="34" borderId="11" xfId="57" applyNumberFormat="1" applyFont="1" applyFill="1" applyBorder="1" applyAlignment="1">
      <alignment horizontal="left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12" fillId="34" borderId="17" xfId="57" applyNumberFormat="1" applyFont="1" applyFill="1" applyBorder="1" applyAlignment="1">
      <alignment horizontal="left"/>
      <protection/>
    </xf>
    <xf numFmtId="3" fontId="12" fillId="34" borderId="14" xfId="57" applyNumberFormat="1" applyFont="1" applyFill="1" applyBorder="1" applyAlignment="1">
      <alignment horizontal="left"/>
      <protection/>
    </xf>
    <xf numFmtId="3" fontId="12" fillId="34" borderId="18" xfId="57" applyNumberFormat="1" applyFont="1" applyFill="1" applyBorder="1" applyAlignment="1">
      <alignment horizontal="left"/>
      <protection/>
    </xf>
    <xf numFmtId="0" fontId="64" fillId="38" borderId="17" xfId="0" applyFont="1" applyFill="1" applyBorder="1" applyAlignment="1">
      <alignment horizontal="center" vertical="center"/>
    </xf>
    <xf numFmtId="0" fontId="64" fillId="38" borderId="14" xfId="0" applyFont="1" applyFill="1" applyBorder="1" applyAlignment="1">
      <alignment horizontal="center" vertical="center"/>
    </xf>
    <xf numFmtId="0" fontId="64" fillId="38" borderId="18" xfId="0" applyFont="1" applyFill="1" applyBorder="1" applyAlignment="1">
      <alignment horizontal="center" vertical="center"/>
    </xf>
    <xf numFmtId="0" fontId="64" fillId="38" borderId="15" xfId="0" applyFont="1" applyFill="1" applyBorder="1" applyAlignment="1">
      <alignment horizontal="center" vertical="center"/>
    </xf>
    <xf numFmtId="0" fontId="64" fillId="38" borderId="13" xfId="0" applyFont="1" applyFill="1" applyBorder="1" applyAlignment="1">
      <alignment horizontal="center" vertical="center"/>
    </xf>
    <xf numFmtId="0" fontId="64" fillId="38" borderId="16" xfId="0" applyFont="1" applyFill="1" applyBorder="1" applyAlignment="1">
      <alignment horizontal="center" vertic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4" xfId="0" applyNumberFormat="1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64" fillId="38" borderId="17" xfId="0" applyFont="1" applyFill="1" applyBorder="1" applyAlignment="1">
      <alignment horizontal="center"/>
    </xf>
    <xf numFmtId="0" fontId="64" fillId="38" borderId="14" xfId="0" applyFont="1" applyFill="1" applyBorder="1" applyAlignment="1">
      <alignment horizontal="center"/>
    </xf>
    <xf numFmtId="0" fontId="64" fillId="38" borderId="18" xfId="0" applyFont="1" applyFill="1" applyBorder="1" applyAlignment="1">
      <alignment horizontal="center"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4" fillId="39" borderId="17" xfId="55" applyFont="1" applyFill="1" applyBorder="1" applyAlignment="1">
      <alignment horizontal="center"/>
      <protection/>
    </xf>
    <xf numFmtId="0" fontId="64" fillId="39" borderId="14" xfId="55" applyFont="1" applyFill="1" applyBorder="1" applyAlignment="1">
      <alignment horizontal="center"/>
      <protection/>
    </xf>
    <xf numFmtId="0" fontId="64" fillId="39" borderId="18" xfId="55" applyFont="1" applyFill="1" applyBorder="1" applyAlignment="1">
      <alignment horizontal="center"/>
      <protection/>
    </xf>
    <xf numFmtId="0" fontId="64" fillId="39" borderId="25" xfId="55" applyFont="1" applyFill="1" applyBorder="1" applyAlignment="1">
      <alignment horizontal="center"/>
      <protection/>
    </xf>
    <xf numFmtId="0" fontId="64" fillId="39" borderId="24" xfId="55" applyFont="1" applyFill="1" applyBorder="1" applyAlignment="1">
      <alignment horizontal="center"/>
      <protection/>
    </xf>
    <xf numFmtId="0" fontId="64" fillId="39" borderId="20" xfId="55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7" applyFont="1" applyFill="1" applyBorder="1" applyAlignment="1">
      <alignment horizontal="left" vertical="top" wrapText="1"/>
      <protection/>
    </xf>
    <xf numFmtId="0" fontId="13" fillId="34" borderId="0" xfId="57" applyFont="1" applyFill="1" applyBorder="1" applyAlignment="1">
      <alignment horizontal="left" vertical="top" wrapText="1"/>
      <protection/>
    </xf>
    <xf numFmtId="0" fontId="13" fillId="34" borderId="11" xfId="57" applyFont="1" applyFill="1" applyBorder="1" applyAlignment="1">
      <alignment horizontal="left" vertical="top" wrapText="1"/>
      <protection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10" fillId="34" borderId="0" xfId="57" applyFont="1" applyFill="1" applyBorder="1" applyAlignment="1" applyProtection="1">
      <alignment horizontal="left"/>
      <protection/>
    </xf>
    <xf numFmtId="0" fontId="64" fillId="23" borderId="24" xfId="57" applyFont="1" applyFill="1" applyBorder="1" applyAlignment="1" applyProtection="1">
      <alignment horizontal="center" vertical="center"/>
      <protection/>
    </xf>
    <xf numFmtId="0" fontId="64" fillId="23" borderId="25" xfId="57" applyFont="1" applyFill="1" applyBorder="1" applyAlignment="1" applyProtection="1">
      <alignment horizontal="left" vertical="center"/>
      <protection/>
    </xf>
    <xf numFmtId="0" fontId="64" fillId="23" borderId="24" xfId="57" applyFont="1" applyFill="1" applyBorder="1" applyAlignment="1" applyProtection="1">
      <alignment horizontal="left" vertical="center"/>
      <protection/>
    </xf>
    <xf numFmtId="0" fontId="8" fillId="34" borderId="0" xfId="57" applyFont="1" applyFill="1" applyBorder="1" applyAlignment="1" applyProtection="1">
      <alignment horizontal="center" vertical="center"/>
      <protection/>
    </xf>
    <xf numFmtId="17" fontId="64" fillId="39" borderId="17" xfId="69" applyNumberFormat="1" applyFont="1" applyFill="1" applyBorder="1" applyAlignment="1" applyProtection="1">
      <alignment horizontal="center"/>
      <protection/>
    </xf>
    <xf numFmtId="17" fontId="64" fillId="39" borderId="14" xfId="69" applyNumberFormat="1" applyFont="1" applyFill="1" applyBorder="1" applyAlignment="1" applyProtection="1">
      <alignment horizontal="center"/>
      <protection/>
    </xf>
    <xf numFmtId="17" fontId="64" fillId="39" borderId="18" xfId="69" applyNumberFormat="1" applyFont="1" applyFill="1" applyBorder="1" applyAlignment="1" applyProtection="1">
      <alignment horizontal="center"/>
      <protection/>
    </xf>
    <xf numFmtId="0" fontId="13" fillId="34" borderId="15" xfId="57" applyFont="1" applyFill="1" applyBorder="1" applyAlignment="1">
      <alignment horizontal="left" vertical="top" wrapText="1"/>
      <protection/>
    </xf>
    <xf numFmtId="0" fontId="13" fillId="34" borderId="13" xfId="57" applyFont="1" applyFill="1" applyBorder="1" applyAlignment="1">
      <alignment horizontal="left" vertical="top" wrapText="1"/>
      <protection/>
    </xf>
    <xf numFmtId="0" fontId="13" fillId="34" borderId="16" xfId="57" applyFont="1" applyFill="1" applyBorder="1" applyAlignment="1">
      <alignment horizontal="left" vertical="top" wrapText="1"/>
      <protection/>
    </xf>
    <xf numFmtId="0" fontId="64" fillId="38" borderId="15" xfId="0" applyFont="1" applyFill="1" applyBorder="1" applyAlignment="1">
      <alignment horizontal="center"/>
    </xf>
    <xf numFmtId="0" fontId="64" fillId="38" borderId="13" xfId="0" applyFont="1" applyFill="1" applyBorder="1" applyAlignment="1">
      <alignment horizontal="center"/>
    </xf>
    <xf numFmtId="0" fontId="64" fillId="38" borderId="16" xfId="0" applyFont="1" applyFill="1" applyBorder="1" applyAlignment="1">
      <alignment horizontal="center"/>
    </xf>
    <xf numFmtId="3" fontId="13" fillId="34" borderId="19" xfId="56" applyNumberFormat="1" applyFont="1" applyFill="1" applyBorder="1" applyAlignment="1" applyProtection="1">
      <alignment horizontal="left" vertical="top" wrapText="1"/>
      <protection locked="0"/>
    </xf>
    <xf numFmtId="3" fontId="13" fillId="34" borderId="0" xfId="56" applyNumberFormat="1" applyFont="1" applyFill="1" applyAlignment="1" applyProtection="1">
      <alignment horizontal="left" vertical="top" wrapText="1"/>
      <protection locked="0"/>
    </xf>
    <xf numFmtId="3" fontId="13" fillId="34" borderId="11" xfId="56" applyNumberFormat="1" applyFont="1" applyFill="1" applyBorder="1" applyAlignment="1" applyProtection="1">
      <alignment horizontal="left" vertical="top" wrapText="1"/>
      <protection locked="0"/>
    </xf>
    <xf numFmtId="3" fontId="13" fillId="34" borderId="15" xfId="56" applyNumberFormat="1" applyFont="1" applyFill="1" applyBorder="1" applyAlignment="1" applyProtection="1">
      <alignment horizontal="left" vertical="top" wrapText="1"/>
      <protection locked="0"/>
    </xf>
    <xf numFmtId="3" fontId="13" fillId="34" borderId="13" xfId="56" applyNumberFormat="1" applyFont="1" applyFill="1" applyBorder="1" applyAlignment="1" applyProtection="1">
      <alignment horizontal="left" vertical="top" wrapText="1"/>
      <protection locked="0"/>
    </xf>
    <xf numFmtId="3" fontId="13" fillId="34" borderId="16" xfId="56" applyNumberFormat="1" applyFont="1" applyFill="1" applyBorder="1" applyAlignment="1" applyProtection="1">
      <alignment horizontal="left" vertical="top" wrapText="1"/>
      <protection locked="0"/>
    </xf>
    <xf numFmtId="180" fontId="65" fillId="0" borderId="0" xfId="69" applyFont="1" applyAlignment="1">
      <alignment horizontal="left"/>
      <protection/>
    </xf>
    <xf numFmtId="3" fontId="13" fillId="34" borderId="19" xfId="58" applyNumberFormat="1" applyFont="1" applyFill="1" applyBorder="1" applyAlignment="1">
      <alignment horizontal="left"/>
      <protection/>
    </xf>
    <xf numFmtId="3" fontId="13" fillId="34" borderId="0" xfId="58" applyNumberFormat="1" applyFont="1" applyFill="1" applyAlignment="1">
      <alignment horizontal="left"/>
      <protection/>
    </xf>
    <xf numFmtId="3" fontId="13" fillId="34" borderId="11" xfId="58" applyNumberFormat="1" applyFont="1" applyFill="1" applyBorder="1" applyAlignment="1">
      <alignment horizontal="left"/>
      <protection/>
    </xf>
    <xf numFmtId="0" fontId="64" fillId="39" borderId="17" xfId="56" applyFont="1" applyFill="1" applyBorder="1" applyAlignment="1">
      <alignment horizontal="center"/>
      <protection/>
    </xf>
    <xf numFmtId="0" fontId="64" fillId="39" borderId="14" xfId="56" applyFont="1" applyFill="1" applyBorder="1" applyAlignment="1">
      <alignment horizontal="center"/>
      <protection/>
    </xf>
    <xf numFmtId="0" fontId="64" fillId="39" borderId="18" xfId="56" applyFont="1" applyFill="1" applyBorder="1" applyAlignment="1">
      <alignment horizontal="center"/>
      <protection/>
    </xf>
    <xf numFmtId="0" fontId="65" fillId="23" borderId="24" xfId="58" applyFont="1" applyFill="1" applyBorder="1" applyAlignment="1">
      <alignment horizontal="center" vertical="center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18" xfId="58" applyFont="1" applyFill="1" applyBorder="1" applyAlignment="1">
      <alignment horizontal="center"/>
      <protection/>
    </xf>
    <xf numFmtId="0" fontId="10" fillId="34" borderId="0" xfId="58" applyFont="1" applyFill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8" xfId="58" applyNumberFormat="1" applyFont="1" applyFill="1" applyBorder="1" applyAlignment="1">
      <alignment horizontal="left"/>
      <protection/>
    </xf>
    <xf numFmtId="3" fontId="13" fillId="40" borderId="19" xfId="56" applyNumberFormat="1" applyFont="1" applyFill="1" applyBorder="1" applyAlignment="1" applyProtection="1">
      <alignment horizontal="left" vertical="top" wrapText="1"/>
      <protection locked="0"/>
    </xf>
    <xf numFmtId="3" fontId="13" fillId="40" borderId="0" xfId="56" applyNumberFormat="1" applyFont="1" applyFill="1" applyAlignment="1" applyProtection="1">
      <alignment horizontal="left" vertical="top" wrapText="1"/>
      <protection locked="0"/>
    </xf>
    <xf numFmtId="3" fontId="13" fillId="40" borderId="11" xfId="56" applyNumberFormat="1" applyFont="1" applyFill="1" applyBorder="1" applyAlignment="1" applyProtection="1">
      <alignment horizontal="left" vertical="top" wrapText="1"/>
      <protection locked="0"/>
    </xf>
    <xf numFmtId="180" fontId="9" fillId="34" borderId="0" xfId="69" applyFont="1" applyFill="1" applyAlignment="1">
      <alignment horizontal="center" vertical="center"/>
      <protection/>
    </xf>
    <xf numFmtId="2" fontId="11" fillId="0" borderId="0" xfId="69" applyNumberFormat="1" applyFont="1" applyAlignment="1" applyProtection="1">
      <alignment horizontal="center" vertical="center" wrapText="1"/>
      <protection locked="0"/>
    </xf>
    <xf numFmtId="17" fontId="64" fillId="39" borderId="25" xfId="69" applyNumberFormat="1" applyFont="1" applyFill="1" applyBorder="1" applyAlignment="1">
      <alignment horizontal="center"/>
      <protection/>
    </xf>
    <xf numFmtId="17" fontId="64" fillId="39" borderId="24" xfId="69" applyNumberFormat="1" applyFont="1" applyFill="1" applyBorder="1" applyAlignment="1">
      <alignment horizontal="center"/>
      <protection/>
    </xf>
    <xf numFmtId="17" fontId="64" fillId="39" borderId="20" xfId="69" applyNumberFormat="1" applyFont="1" applyFill="1" applyBorder="1" applyAlignment="1">
      <alignment horizontal="center"/>
      <protection/>
    </xf>
    <xf numFmtId="0" fontId="8" fillId="34" borderId="0" xfId="58" applyFont="1" applyFill="1" applyAlignment="1">
      <alignment horizontal="center" vertical="center"/>
      <protection/>
    </xf>
    <xf numFmtId="0" fontId="64" fillId="23" borderId="25" xfId="58" applyFont="1" applyFill="1" applyBorder="1" applyAlignment="1">
      <alignment horizontal="left"/>
      <protection/>
    </xf>
    <xf numFmtId="0" fontId="64" fillId="23" borderId="24" xfId="58" applyFont="1" applyFill="1" applyBorder="1" applyAlignment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  <xf numFmtId="3" fontId="13" fillId="40" borderId="19" xfId="53" applyNumberFormat="1" applyFont="1" applyFill="1" applyBorder="1" applyAlignment="1">
      <alignment horizontal="left" vertical="top" wrapText="1"/>
      <protection/>
    </xf>
    <xf numFmtId="3" fontId="13" fillId="40" borderId="0" xfId="53" applyNumberFormat="1" applyFont="1" applyFill="1" applyBorder="1" applyAlignment="1">
      <alignment horizontal="left" vertical="top" wrapText="1"/>
      <protection/>
    </xf>
    <xf numFmtId="3" fontId="13" fillId="40" borderId="11" xfId="53" applyNumberFormat="1" applyFont="1" applyFill="1" applyBorder="1" applyAlignment="1">
      <alignment horizontal="left" vertical="top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2 2 2" xfId="56"/>
    <cellStyle name="Normal 2 3" xfId="57"/>
    <cellStyle name="Normal 2 3 2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2</xdr:col>
      <xdr:colOff>628650</xdr:colOff>
      <xdr:row>97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19741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80</xdr:row>
      <xdr:rowOff>133350</xdr:rowOff>
    </xdr:from>
    <xdr:to>
      <xdr:col>2</xdr:col>
      <xdr:colOff>723900</xdr:colOff>
      <xdr:row>81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19021425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gutierre\AppData\Local\Microsoft\Windows\INetCache\Content.Outlook\UV80Y6AM\trigo_2021-22_riego_primavera_araucania__Costos_propue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go_la arauc-rieg-prim2021-22"/>
      <sheetName val="Costos abril 2022"/>
      <sheetName val="rdto_variable"/>
    </sheetNames>
    <sheetDataSet>
      <sheetData sheetId="0">
        <row r="13">
          <cell r="E13">
            <v>80</v>
          </cell>
        </row>
        <row r="14">
          <cell r="E14">
            <v>32000</v>
          </cell>
        </row>
        <row r="16">
          <cell r="E16">
            <v>0.015</v>
          </cell>
        </row>
        <row r="17">
          <cell r="E17">
            <v>8</v>
          </cell>
        </row>
        <row r="28">
          <cell r="J28">
            <v>123500</v>
          </cell>
        </row>
        <row r="40">
          <cell r="J40">
            <v>334000</v>
          </cell>
        </row>
        <row r="68">
          <cell r="J68">
            <v>679795</v>
          </cell>
        </row>
        <row r="73">
          <cell r="J73">
            <v>1194159.75</v>
          </cell>
        </row>
        <row r="81">
          <cell r="J81">
            <v>71649.58499999999</v>
          </cell>
        </row>
        <row r="83">
          <cell r="J83">
            <v>1265809.335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0"/>
  <sheetViews>
    <sheetView showGridLines="0" tabSelected="1" view="pageBreakPreview" zoomScale="55" zoomScaleNormal="70" zoomScaleSheetLayoutView="55" zoomScalePageLayoutView="80" workbookViewId="0" topLeftCell="A1">
      <selection activeCell="A1" sqref="A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38"/>
      <c r="C2" s="138"/>
      <c r="D2" s="505" t="s">
        <v>32</v>
      </c>
      <c r="E2" s="505"/>
      <c r="F2" s="505"/>
      <c r="G2" s="505"/>
      <c r="H2" s="505"/>
      <c r="I2" s="505"/>
      <c r="J2" s="505"/>
    </row>
    <row r="3" spans="2:11" s="3" customFormat="1" ht="18" customHeight="1">
      <c r="B3" s="94"/>
      <c r="C3" s="117"/>
      <c r="D3" s="506" t="s">
        <v>87</v>
      </c>
      <c r="E3" s="506"/>
      <c r="F3" s="506"/>
      <c r="G3" s="506"/>
      <c r="H3" s="506"/>
      <c r="I3" s="506"/>
      <c r="J3" s="506"/>
      <c r="K3" s="14"/>
    </row>
    <row r="4" spans="2:11" s="3" customFormat="1" ht="18" customHeight="1">
      <c r="B4" s="94"/>
      <c r="C4" s="117"/>
      <c r="D4" s="506" t="s">
        <v>65</v>
      </c>
      <c r="E4" s="506"/>
      <c r="F4" s="506"/>
      <c r="G4" s="506"/>
      <c r="H4" s="506"/>
      <c r="I4" s="506"/>
      <c r="J4" s="506"/>
      <c r="K4" s="14"/>
    </row>
    <row r="5" spans="2:11" s="3" customFormat="1" ht="18" customHeight="1">
      <c r="B5" s="42"/>
      <c r="C5" s="42"/>
      <c r="D5" s="118"/>
      <c r="E5" s="44"/>
      <c r="F5" s="134"/>
      <c r="G5" s="134"/>
      <c r="H5" s="134"/>
      <c r="I5" s="134"/>
      <c r="J5" s="134"/>
      <c r="K5" s="16"/>
    </row>
    <row r="6" spans="2:11" s="3" customFormat="1" ht="18" customHeight="1">
      <c r="B6" s="42"/>
      <c r="C6" s="42"/>
      <c r="D6" s="538" t="s">
        <v>28</v>
      </c>
      <c r="E6" s="539"/>
      <c r="F6" s="539"/>
      <c r="G6" s="539"/>
      <c r="H6" s="539"/>
      <c r="I6" s="539"/>
      <c r="J6" s="540"/>
      <c r="K6" s="16"/>
    </row>
    <row r="7" spans="2:11" s="3" customFormat="1" ht="18" customHeight="1">
      <c r="B7" s="42"/>
      <c r="C7" s="42"/>
      <c r="D7" s="85" t="s">
        <v>114</v>
      </c>
      <c r="E7" s="86"/>
      <c r="F7" s="86"/>
      <c r="G7" s="87" t="s">
        <v>57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100</v>
      </c>
      <c r="E8" s="92"/>
      <c r="F8" s="92"/>
      <c r="G8" s="93" t="s">
        <v>69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66</v>
      </c>
      <c r="E9" s="154"/>
      <c r="F9" s="92"/>
      <c r="G9" s="93" t="s">
        <v>64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56</v>
      </c>
      <c r="E10" s="98"/>
      <c r="F10" s="98"/>
      <c r="G10" s="99" t="s">
        <v>115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7.25">
      <c r="B12" s="507" t="s">
        <v>29</v>
      </c>
      <c r="C12" s="508"/>
      <c r="D12" s="508"/>
      <c r="E12" s="509"/>
      <c r="F12" s="41"/>
      <c r="G12" s="510" t="s">
        <v>4</v>
      </c>
      <c r="H12" s="511"/>
      <c r="I12" s="511"/>
      <c r="J12" s="512"/>
      <c r="K12" s="16"/>
    </row>
    <row r="13" spans="2:11" ht="17.25">
      <c r="B13" s="107" t="s">
        <v>55</v>
      </c>
      <c r="C13" s="108"/>
      <c r="D13" s="86"/>
      <c r="E13" s="109">
        <v>53</v>
      </c>
      <c r="F13" s="42"/>
      <c r="G13" s="113" t="s">
        <v>46</v>
      </c>
      <c r="H13" s="86"/>
      <c r="I13" s="86"/>
      <c r="J13" s="139">
        <f>E13*E14</f>
        <v>1404500</v>
      </c>
      <c r="K13" s="16"/>
    </row>
    <row r="14" spans="2:13" ht="18" customHeight="1">
      <c r="B14" s="179" t="s">
        <v>88</v>
      </c>
      <c r="C14" s="180"/>
      <c r="D14" s="180"/>
      <c r="E14" s="201">
        <v>26500</v>
      </c>
      <c r="F14" s="42"/>
      <c r="G14" s="114" t="s">
        <v>43</v>
      </c>
      <c r="H14" s="42"/>
      <c r="I14" s="42"/>
      <c r="J14" s="140">
        <f>J30+J38+J54+J57</f>
        <v>1092488.25</v>
      </c>
      <c r="K14" s="16"/>
      <c r="M14" s="167"/>
    </row>
    <row r="15" spans="2:11" ht="17.25">
      <c r="B15" s="132" t="s">
        <v>33</v>
      </c>
      <c r="C15" s="43"/>
      <c r="D15" s="42"/>
      <c r="E15" s="201">
        <v>22000</v>
      </c>
      <c r="F15" s="42"/>
      <c r="G15" s="114" t="s">
        <v>45</v>
      </c>
      <c r="H15" s="44"/>
      <c r="I15" s="42"/>
      <c r="J15" s="140">
        <f>J30+J38+J54+J57+J67</f>
        <v>1166231.206875</v>
      </c>
      <c r="K15" s="16"/>
    </row>
    <row r="16" spans="2:11" ht="17.25">
      <c r="B16" s="132" t="s">
        <v>2</v>
      </c>
      <c r="C16" s="45"/>
      <c r="D16" s="42"/>
      <c r="E16" s="110">
        <v>0.015</v>
      </c>
      <c r="F16" s="42"/>
      <c r="G16" s="114" t="s">
        <v>47</v>
      </c>
      <c r="H16" s="42"/>
      <c r="I16" s="42"/>
      <c r="J16" s="140">
        <f>J13-J14</f>
        <v>312011.75</v>
      </c>
      <c r="K16" s="16"/>
    </row>
    <row r="17" spans="2:11" ht="17.25">
      <c r="B17" s="132" t="s">
        <v>3</v>
      </c>
      <c r="C17" s="45"/>
      <c r="D17" s="42"/>
      <c r="E17" s="268">
        <v>9</v>
      </c>
      <c r="F17" s="42"/>
      <c r="G17" s="114" t="s">
        <v>48</v>
      </c>
      <c r="H17" s="42"/>
      <c r="I17" s="42"/>
      <c r="J17" s="140">
        <f>J13-J15</f>
        <v>238268.79312500008</v>
      </c>
      <c r="K17" s="16"/>
    </row>
    <row r="18" spans="2:11" ht="17.25">
      <c r="B18" s="111"/>
      <c r="C18" s="112"/>
      <c r="D18" s="103"/>
      <c r="E18" s="269"/>
      <c r="F18" s="42"/>
      <c r="G18" s="115" t="s">
        <v>25</v>
      </c>
      <c r="H18" s="103"/>
      <c r="I18" s="116"/>
      <c r="J18" s="141">
        <f>G84</f>
        <v>22004.362393867923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1">
      <c r="B20" s="120" t="s">
        <v>26</v>
      </c>
      <c r="C20" s="119"/>
      <c r="D20" s="119"/>
      <c r="E20" s="537"/>
      <c r="F20" s="537"/>
      <c r="G20" s="121"/>
      <c r="H20" s="122"/>
      <c r="I20" s="130"/>
      <c r="J20" s="123"/>
      <c r="K20" s="16"/>
    </row>
    <row r="21" spans="2:11" s="3" customFormat="1" ht="18" customHeight="1">
      <c r="B21" s="183" t="s">
        <v>7</v>
      </c>
      <c r="C21" s="184"/>
      <c r="D21" s="184"/>
      <c r="E21" s="197" t="s">
        <v>34</v>
      </c>
      <c r="F21" s="196"/>
      <c r="G21" s="142" t="s">
        <v>5</v>
      </c>
      <c r="H21" s="143" t="s">
        <v>6</v>
      </c>
      <c r="I21" s="144" t="s">
        <v>40</v>
      </c>
      <c r="J21" s="145" t="s">
        <v>1</v>
      </c>
      <c r="K21" s="16"/>
    </row>
    <row r="22" spans="2:10" s="3" customFormat="1" ht="17.25">
      <c r="B22" s="240" t="s">
        <v>58</v>
      </c>
      <c r="C22" s="241"/>
      <c r="D22" s="242"/>
      <c r="E22" s="246" t="s">
        <v>76</v>
      </c>
      <c r="F22" s="246"/>
      <c r="G22" s="225">
        <v>0.4</v>
      </c>
      <c r="H22" s="146" t="s">
        <v>36</v>
      </c>
      <c r="I22" s="266">
        <f>$E$15</f>
        <v>22000</v>
      </c>
      <c r="J22" s="163">
        <f>G22*I22</f>
        <v>8800</v>
      </c>
    </row>
    <row r="23" spans="2:10" s="3" customFormat="1" ht="17.25">
      <c r="B23" s="240" t="s">
        <v>80</v>
      </c>
      <c r="C23" s="241"/>
      <c r="D23" s="242"/>
      <c r="E23" s="246" t="s">
        <v>74</v>
      </c>
      <c r="F23" s="246"/>
      <c r="G23" s="225">
        <v>0.2</v>
      </c>
      <c r="H23" s="147" t="s">
        <v>36</v>
      </c>
      <c r="I23" s="229">
        <f>E15</f>
        <v>22000</v>
      </c>
      <c r="J23" s="10">
        <f>G23*I23</f>
        <v>4400</v>
      </c>
    </row>
    <row r="24" spans="2:10" s="3" customFormat="1" ht="17.25">
      <c r="B24" s="240" t="s">
        <v>59</v>
      </c>
      <c r="C24" s="241"/>
      <c r="D24" s="242"/>
      <c r="E24" s="246" t="s">
        <v>72</v>
      </c>
      <c r="F24" s="246"/>
      <c r="G24" s="225">
        <v>1.2</v>
      </c>
      <c r="H24" s="147" t="s">
        <v>36</v>
      </c>
      <c r="I24" s="229">
        <f>E15</f>
        <v>22000</v>
      </c>
      <c r="J24" s="10">
        <f aca="true" t="shared" si="0" ref="J24:J29">G24*I24</f>
        <v>26400</v>
      </c>
    </row>
    <row r="25" spans="2:10" s="3" customFormat="1" ht="17.25">
      <c r="B25" s="240" t="s">
        <v>81</v>
      </c>
      <c r="C25" s="241"/>
      <c r="D25" s="242"/>
      <c r="E25" s="246" t="s">
        <v>75</v>
      </c>
      <c r="F25" s="246"/>
      <c r="G25" s="225">
        <v>0.2</v>
      </c>
      <c r="H25" s="147" t="s">
        <v>36</v>
      </c>
      <c r="I25" s="229">
        <f>E15</f>
        <v>22000</v>
      </c>
      <c r="J25" s="10">
        <f>G25*I25</f>
        <v>4400</v>
      </c>
    </row>
    <row r="26" spans="2:10" s="3" customFormat="1" ht="17.25">
      <c r="B26" s="240" t="s">
        <v>82</v>
      </c>
      <c r="C26" s="241"/>
      <c r="D26" s="242"/>
      <c r="E26" s="246" t="s">
        <v>72</v>
      </c>
      <c r="F26" s="246"/>
      <c r="G26" s="225">
        <v>0.2</v>
      </c>
      <c r="H26" s="147" t="s">
        <v>36</v>
      </c>
      <c r="I26" s="229">
        <v>60000</v>
      </c>
      <c r="J26" s="10">
        <f t="shared" si="0"/>
        <v>12000</v>
      </c>
    </row>
    <row r="27" spans="2:10" s="3" customFormat="1" ht="17.25">
      <c r="B27" s="240" t="s">
        <v>83</v>
      </c>
      <c r="C27" s="241"/>
      <c r="D27" s="242"/>
      <c r="E27" s="246" t="s">
        <v>72</v>
      </c>
      <c r="F27" s="246"/>
      <c r="G27" s="225">
        <v>0.2</v>
      </c>
      <c r="H27" s="147" t="s">
        <v>36</v>
      </c>
      <c r="I27" s="229">
        <v>60000</v>
      </c>
      <c r="J27" s="10">
        <f t="shared" si="0"/>
        <v>12000</v>
      </c>
    </row>
    <row r="28" spans="2:10" s="3" customFormat="1" ht="17.25">
      <c r="B28" s="240" t="s">
        <v>84</v>
      </c>
      <c r="C28" s="241"/>
      <c r="D28" s="242"/>
      <c r="E28" s="246" t="s">
        <v>72</v>
      </c>
      <c r="F28" s="246"/>
      <c r="G28" s="225">
        <v>0.2</v>
      </c>
      <c r="H28" s="147" t="s">
        <v>36</v>
      </c>
      <c r="I28" s="229">
        <f>$E$15</f>
        <v>22000</v>
      </c>
      <c r="J28" s="10">
        <f t="shared" si="0"/>
        <v>4400</v>
      </c>
    </row>
    <row r="29" spans="2:10" s="3" customFormat="1" ht="17.25" customHeight="1">
      <c r="B29" s="243" t="s">
        <v>60</v>
      </c>
      <c r="C29" s="244"/>
      <c r="D29" s="245"/>
      <c r="E29" s="247" t="s">
        <v>73</v>
      </c>
      <c r="F29" s="247"/>
      <c r="G29" s="226">
        <v>3</v>
      </c>
      <c r="H29" s="267" t="s">
        <v>36</v>
      </c>
      <c r="I29" s="229">
        <f>$E$15</f>
        <v>22000</v>
      </c>
      <c r="J29" s="164">
        <f t="shared" si="0"/>
        <v>66000</v>
      </c>
    </row>
    <row r="30" spans="2:11" ht="17.25">
      <c r="B30" s="187" t="s">
        <v>8</v>
      </c>
      <c r="C30" s="188"/>
      <c r="D30" s="188"/>
      <c r="E30" s="188"/>
      <c r="F30" s="188"/>
      <c r="G30" s="188"/>
      <c r="H30" s="192"/>
      <c r="I30" s="188"/>
      <c r="J30" s="104">
        <f>SUM(J22:J29)</f>
        <v>138400</v>
      </c>
      <c r="K30" s="3"/>
    </row>
    <row r="31" spans="2:10" s="3" customFormat="1" ht="17.25">
      <c r="B31" s="84"/>
      <c r="C31" s="84"/>
      <c r="D31" s="84"/>
      <c r="E31" s="84"/>
      <c r="F31" s="84"/>
      <c r="G31" s="25"/>
      <c r="H31" s="84"/>
      <c r="I31" s="84"/>
      <c r="J31" s="27"/>
    </row>
    <row r="32" spans="2:11" s="28" customFormat="1" ht="18" customHeight="1">
      <c r="B32" s="183" t="s">
        <v>89</v>
      </c>
      <c r="C32" s="184"/>
      <c r="D32" s="184"/>
      <c r="E32" s="197" t="s">
        <v>34</v>
      </c>
      <c r="F32" s="197"/>
      <c r="G32" s="142" t="s">
        <v>5</v>
      </c>
      <c r="H32" s="143" t="s">
        <v>6</v>
      </c>
      <c r="I32" s="144" t="s">
        <v>40</v>
      </c>
      <c r="J32" s="145" t="s">
        <v>1</v>
      </c>
      <c r="K32" s="3"/>
    </row>
    <row r="33" spans="2:10" s="3" customFormat="1" ht="17.25">
      <c r="B33" s="209" t="s">
        <v>61</v>
      </c>
      <c r="C33" s="212"/>
      <c r="D33" s="212"/>
      <c r="E33" s="248" t="s">
        <v>74</v>
      </c>
      <c r="F33" s="249"/>
      <c r="G33" s="227">
        <v>1</v>
      </c>
      <c r="H33" s="263" t="s">
        <v>67</v>
      </c>
      <c r="I33" s="228">
        <v>20000</v>
      </c>
      <c r="J33" s="127">
        <f>I33*G33</f>
        <v>20000</v>
      </c>
    </row>
    <row r="34" spans="2:10" s="3" customFormat="1" ht="17.25">
      <c r="B34" s="240" t="s">
        <v>62</v>
      </c>
      <c r="C34" s="241"/>
      <c r="D34" s="242"/>
      <c r="E34" s="248" t="s">
        <v>74</v>
      </c>
      <c r="F34" s="249"/>
      <c r="G34" s="227">
        <v>1</v>
      </c>
      <c r="H34" s="264" t="s">
        <v>67</v>
      </c>
      <c r="I34" s="228">
        <v>40000</v>
      </c>
      <c r="J34" s="128">
        <f>G34*I34</f>
        <v>40000</v>
      </c>
    </row>
    <row r="35" spans="2:10" s="3" customFormat="1" ht="17.25">
      <c r="B35" s="240" t="s">
        <v>63</v>
      </c>
      <c r="C35" s="241"/>
      <c r="D35" s="242"/>
      <c r="E35" s="248" t="s">
        <v>71</v>
      </c>
      <c r="F35" s="249"/>
      <c r="G35" s="227">
        <v>3</v>
      </c>
      <c r="H35" s="264" t="s">
        <v>67</v>
      </c>
      <c r="I35" s="228">
        <v>40000</v>
      </c>
      <c r="J35" s="128">
        <f>I35*G35</f>
        <v>120000</v>
      </c>
    </row>
    <row r="36" spans="2:10" s="3" customFormat="1" ht="17.25">
      <c r="B36" s="209" t="s">
        <v>86</v>
      </c>
      <c r="C36" s="210"/>
      <c r="D36" s="211"/>
      <c r="E36" s="248" t="s">
        <v>75</v>
      </c>
      <c r="F36" s="249"/>
      <c r="G36" s="227">
        <v>1</v>
      </c>
      <c r="H36" s="264" t="s">
        <v>67</v>
      </c>
      <c r="I36" s="229">
        <v>15000</v>
      </c>
      <c r="J36" s="128">
        <f>I36*G36</f>
        <v>15000</v>
      </c>
    </row>
    <row r="37" spans="2:10" s="3" customFormat="1" ht="17.25">
      <c r="B37" s="240" t="s">
        <v>85</v>
      </c>
      <c r="C37" s="241"/>
      <c r="D37" s="242"/>
      <c r="E37" s="250" t="s">
        <v>116</v>
      </c>
      <c r="F37" s="251"/>
      <c r="G37" s="227">
        <v>1</v>
      </c>
      <c r="H37" s="264" t="s">
        <v>67</v>
      </c>
      <c r="I37" s="228">
        <v>110000</v>
      </c>
      <c r="J37" s="133">
        <f>G37*I37</f>
        <v>110000</v>
      </c>
    </row>
    <row r="38" spans="2:12" ht="15.75" customHeight="1">
      <c r="B38" s="187" t="s">
        <v>10</v>
      </c>
      <c r="C38" s="188"/>
      <c r="D38" s="188"/>
      <c r="E38" s="188"/>
      <c r="F38" s="188"/>
      <c r="G38" s="188"/>
      <c r="H38" s="188"/>
      <c r="I38" s="188"/>
      <c r="J38" s="124">
        <f>SUM(J33:J37)</f>
        <v>305000</v>
      </c>
      <c r="K38" s="3"/>
      <c r="L38" s="16"/>
    </row>
    <row r="39" spans="2:12" s="3" customFormat="1" ht="17.25">
      <c r="B39" s="84"/>
      <c r="C39" s="84"/>
      <c r="D39" s="84"/>
      <c r="E39" s="84"/>
      <c r="F39" s="84"/>
      <c r="G39" s="25"/>
      <c r="H39" s="84"/>
      <c r="I39" s="84"/>
      <c r="J39" s="27"/>
      <c r="L39" s="19"/>
    </row>
    <row r="40" spans="2:12" s="3" customFormat="1" ht="18" customHeight="1">
      <c r="B40" s="183" t="s">
        <v>90</v>
      </c>
      <c r="C40" s="184"/>
      <c r="D40" s="184"/>
      <c r="E40" s="197" t="s">
        <v>34</v>
      </c>
      <c r="F40" s="197"/>
      <c r="G40" s="142" t="s">
        <v>5</v>
      </c>
      <c r="H40" s="143" t="s">
        <v>6</v>
      </c>
      <c r="I40" s="144" t="s">
        <v>40</v>
      </c>
      <c r="J40" s="145" t="s">
        <v>1</v>
      </c>
      <c r="L40" s="24"/>
    </row>
    <row r="41" spans="2:12" s="3" customFormat="1" ht="17.25">
      <c r="B41" s="270" t="s">
        <v>101</v>
      </c>
      <c r="C41" s="158"/>
      <c r="D41" s="158"/>
      <c r="E41" s="252" t="s">
        <v>76</v>
      </c>
      <c r="F41" s="253"/>
      <c r="G41" s="162">
        <v>170</v>
      </c>
      <c r="H41" s="149" t="s">
        <v>37</v>
      </c>
      <c r="I41" s="265">
        <v>550</v>
      </c>
      <c r="J41" s="127">
        <f>G41*I41</f>
        <v>93500</v>
      </c>
      <c r="L41" s="24"/>
    </row>
    <row r="42" spans="2:12" s="3" customFormat="1" ht="17.25">
      <c r="B42" s="205" t="s">
        <v>24</v>
      </c>
      <c r="C42" s="157"/>
      <c r="D42" s="157"/>
      <c r="E42" s="254"/>
      <c r="F42" s="255"/>
      <c r="G42" s="151"/>
      <c r="H42" s="148"/>
      <c r="I42" s="128"/>
      <c r="J42" s="128"/>
      <c r="L42" s="24"/>
    </row>
    <row r="43" spans="2:12" s="3" customFormat="1" ht="17.25">
      <c r="B43" s="213" t="s">
        <v>102</v>
      </c>
      <c r="C43" s="202"/>
      <c r="D43" s="230"/>
      <c r="E43" s="256" t="s">
        <v>76</v>
      </c>
      <c r="F43" s="257"/>
      <c r="G43" s="206">
        <v>250</v>
      </c>
      <c r="H43" s="148" t="s">
        <v>37</v>
      </c>
      <c r="I43" s="203">
        <v>499</v>
      </c>
      <c r="J43" s="128">
        <f>G43*I43</f>
        <v>124750</v>
      </c>
      <c r="L43" s="24"/>
    </row>
    <row r="44" spans="2:12" s="3" customFormat="1" ht="17.25">
      <c r="B44" s="204" t="s">
        <v>103</v>
      </c>
      <c r="C44" s="202"/>
      <c r="D44" s="230"/>
      <c r="E44" s="256" t="s">
        <v>77</v>
      </c>
      <c r="F44" s="257"/>
      <c r="G44" s="206">
        <v>150</v>
      </c>
      <c r="H44" s="148" t="s">
        <v>37</v>
      </c>
      <c r="I44" s="203">
        <v>576</v>
      </c>
      <c r="J44" s="128">
        <f>G44*I44</f>
        <v>86400</v>
      </c>
      <c r="L44" s="24"/>
    </row>
    <row r="45" spans="2:12" s="3" customFormat="1" ht="17.25">
      <c r="B45" s="261" t="s">
        <v>50</v>
      </c>
      <c r="C45" s="230"/>
      <c r="D45" s="230"/>
      <c r="E45" s="254"/>
      <c r="F45" s="255"/>
      <c r="G45" s="159"/>
      <c r="H45" s="150"/>
      <c r="I45" s="128"/>
      <c r="J45" s="128"/>
      <c r="L45" s="24"/>
    </row>
    <row r="46" spans="2:12" s="3" customFormat="1" ht="17.25">
      <c r="B46" s="152" t="s">
        <v>104</v>
      </c>
      <c r="C46" s="153"/>
      <c r="D46" s="214"/>
      <c r="E46" s="258" t="s">
        <v>77</v>
      </c>
      <c r="F46" s="200"/>
      <c r="G46" s="221">
        <v>6</v>
      </c>
      <c r="H46" s="207" t="s">
        <v>38</v>
      </c>
      <c r="I46" s="218">
        <v>23050</v>
      </c>
      <c r="J46" s="128">
        <f>G46*I46</f>
        <v>138300</v>
      </c>
      <c r="L46" s="24"/>
    </row>
    <row r="47" spans="2:12" s="3" customFormat="1" ht="17.25">
      <c r="B47" s="152" t="s">
        <v>105</v>
      </c>
      <c r="C47" s="153"/>
      <c r="D47" s="214"/>
      <c r="E47" s="258" t="s">
        <v>77</v>
      </c>
      <c r="F47" s="200"/>
      <c r="G47" s="221">
        <v>0.5</v>
      </c>
      <c r="H47" s="206" t="s">
        <v>38</v>
      </c>
      <c r="I47" s="218">
        <v>13550</v>
      </c>
      <c r="J47" s="128">
        <f>G47*I47</f>
        <v>6775</v>
      </c>
      <c r="L47" s="24"/>
    </row>
    <row r="48" spans="2:12" s="3" customFormat="1" ht="17.25">
      <c r="B48" s="262" t="s">
        <v>106</v>
      </c>
      <c r="C48" s="153"/>
      <c r="D48" s="214"/>
      <c r="E48" s="258" t="s">
        <v>77</v>
      </c>
      <c r="F48" s="200"/>
      <c r="G48" s="221">
        <v>2</v>
      </c>
      <c r="H48" s="206" t="s">
        <v>38</v>
      </c>
      <c r="I48" s="218">
        <v>21520</v>
      </c>
      <c r="J48" s="128">
        <f>G48*I48</f>
        <v>43040</v>
      </c>
      <c r="L48" s="24"/>
    </row>
    <row r="49" spans="2:12" s="3" customFormat="1" ht="17.25">
      <c r="B49" s="156" t="s">
        <v>51</v>
      </c>
      <c r="C49" s="153"/>
      <c r="D49" s="153"/>
      <c r="E49" s="254"/>
      <c r="F49" s="255"/>
      <c r="G49" s="159"/>
      <c r="H49" s="150"/>
      <c r="I49" s="208"/>
      <c r="J49" s="128"/>
      <c r="L49" s="24"/>
    </row>
    <row r="50" spans="2:12" s="3" customFormat="1" ht="17.25">
      <c r="B50" s="204" t="s">
        <v>107</v>
      </c>
      <c r="C50" s="153"/>
      <c r="D50" s="153"/>
      <c r="E50" s="256" t="s">
        <v>117</v>
      </c>
      <c r="F50" s="257"/>
      <c r="G50" s="222">
        <f>E13</f>
        <v>53</v>
      </c>
      <c r="H50" s="150" t="s">
        <v>70</v>
      </c>
      <c r="I50" s="219">
        <v>500</v>
      </c>
      <c r="J50" s="128">
        <f>G50*I50</f>
        <v>26500</v>
      </c>
      <c r="L50" s="24"/>
    </row>
    <row r="51" spans="2:12" s="3" customFormat="1" ht="17.25">
      <c r="B51" s="204" t="s">
        <v>108</v>
      </c>
      <c r="C51" s="153"/>
      <c r="D51" s="153"/>
      <c r="E51" s="256" t="s">
        <v>78</v>
      </c>
      <c r="F51" s="257"/>
      <c r="G51" s="223">
        <v>1.7</v>
      </c>
      <c r="H51" s="264" t="s">
        <v>112</v>
      </c>
      <c r="I51" s="219">
        <v>25000</v>
      </c>
      <c r="J51" s="128">
        <f>G51*I51</f>
        <v>42500</v>
      </c>
      <c r="L51" s="24"/>
    </row>
    <row r="52" spans="2:12" s="3" customFormat="1" ht="17.25">
      <c r="B52" s="204" t="s">
        <v>109</v>
      </c>
      <c r="C52" s="153"/>
      <c r="D52" s="153"/>
      <c r="E52" s="256" t="s">
        <v>116</v>
      </c>
      <c r="F52" s="257"/>
      <c r="G52" s="223">
        <f>E13</f>
        <v>53</v>
      </c>
      <c r="H52" s="150" t="s">
        <v>70</v>
      </c>
      <c r="I52" s="219">
        <v>600</v>
      </c>
      <c r="J52" s="128">
        <f>G52*I52</f>
        <v>31800</v>
      </c>
      <c r="L52" s="24"/>
    </row>
    <row r="53" spans="2:12" s="3" customFormat="1" ht="18" customHeight="1">
      <c r="B53" s="238" t="s">
        <v>110</v>
      </c>
      <c r="C53" s="155"/>
      <c r="D53" s="155"/>
      <c r="E53" s="259" t="s">
        <v>79</v>
      </c>
      <c r="F53" s="260"/>
      <c r="G53" s="224">
        <v>0.1</v>
      </c>
      <c r="H53" s="217" t="s">
        <v>68</v>
      </c>
      <c r="I53" s="220">
        <v>35000</v>
      </c>
      <c r="J53" s="133">
        <f>G53*I53</f>
        <v>3500</v>
      </c>
      <c r="L53" s="24"/>
    </row>
    <row r="54" spans="2:14" ht="17.25">
      <c r="B54" s="181" t="s">
        <v>11</v>
      </c>
      <c r="C54" s="182"/>
      <c r="D54" s="182"/>
      <c r="E54" s="182"/>
      <c r="F54" s="182"/>
      <c r="G54" s="182"/>
      <c r="H54" s="182"/>
      <c r="I54" s="182"/>
      <c r="J54" s="125">
        <f>SUM(J41:J53)</f>
        <v>597065</v>
      </c>
      <c r="K54" s="16"/>
      <c r="M54" s="16"/>
      <c r="N54" s="16"/>
    </row>
    <row r="55" spans="2:14" s="3" customFormat="1" ht="17.25">
      <c r="B55" s="29"/>
      <c r="C55" s="29"/>
      <c r="D55" s="29"/>
      <c r="E55" s="29"/>
      <c r="F55" s="29"/>
      <c r="G55" s="30"/>
      <c r="H55" s="29"/>
      <c r="I55" s="29"/>
      <c r="J55" s="31"/>
      <c r="K55" s="16"/>
      <c r="M55" s="16"/>
      <c r="N55" s="16"/>
    </row>
    <row r="56" spans="2:16" ht="18" customHeight="1">
      <c r="B56" s="183" t="s">
        <v>41</v>
      </c>
      <c r="C56" s="184"/>
      <c r="D56" s="184"/>
      <c r="E56" s="195"/>
      <c r="F56" s="195"/>
      <c r="G56" s="142" t="s">
        <v>5</v>
      </c>
      <c r="H56" s="143" t="s">
        <v>6</v>
      </c>
      <c r="I56" s="144"/>
      <c r="J56" s="145" t="s">
        <v>1</v>
      </c>
      <c r="K56" s="16"/>
      <c r="M56" s="16"/>
      <c r="N56" s="16"/>
      <c r="O56" s="9"/>
      <c r="P56" s="9"/>
    </row>
    <row r="57" spans="2:14" s="3" customFormat="1" ht="17.25">
      <c r="B57" s="231" t="s">
        <v>49</v>
      </c>
      <c r="C57" s="232"/>
      <c r="D57" s="233"/>
      <c r="E57" s="234"/>
      <c r="F57" s="235"/>
      <c r="G57" s="271">
        <v>0.05</v>
      </c>
      <c r="H57" s="272" t="s">
        <v>35</v>
      </c>
      <c r="I57" s="236"/>
      <c r="J57" s="237">
        <f>(J30+J38+J54)*G57</f>
        <v>52023.25</v>
      </c>
      <c r="K57" s="16"/>
      <c r="M57" s="16"/>
      <c r="N57" s="16"/>
    </row>
    <row r="58" spans="11:14" s="3" customFormat="1" ht="17.25">
      <c r="K58" s="16"/>
      <c r="M58" s="16"/>
      <c r="N58" s="16"/>
    </row>
    <row r="59" spans="2:14" s="3" customFormat="1" ht="17.25">
      <c r="B59" s="185" t="s">
        <v>42</v>
      </c>
      <c r="C59" s="186"/>
      <c r="D59" s="186"/>
      <c r="E59" s="186"/>
      <c r="F59" s="186"/>
      <c r="G59" s="186"/>
      <c r="H59" s="186"/>
      <c r="I59" s="186"/>
      <c r="J59" s="104">
        <f>J30+J38+J54+J57</f>
        <v>1092488.25</v>
      </c>
      <c r="K59" s="16"/>
      <c r="M59" s="16"/>
      <c r="N59" s="16"/>
    </row>
    <row r="60" spans="2:14" s="3" customFormat="1" ht="17.25">
      <c r="B60" s="131"/>
      <c r="C60" s="131"/>
      <c r="D60" s="131"/>
      <c r="E60" s="131"/>
      <c r="F60" s="131"/>
      <c r="G60" s="32"/>
      <c r="H60" s="131"/>
      <c r="I60" s="131"/>
      <c r="J60" s="27"/>
      <c r="K60" s="16"/>
      <c r="M60" s="16"/>
      <c r="N60" s="16"/>
    </row>
    <row r="61" spans="2:14" s="3" customFormat="1" ht="21">
      <c r="B61" s="120" t="s">
        <v>44</v>
      </c>
      <c r="C61" s="119"/>
      <c r="D61" s="119"/>
      <c r="E61" s="20"/>
      <c r="F61" s="20"/>
      <c r="G61" s="21"/>
      <c r="H61" s="22"/>
      <c r="I61" s="23"/>
      <c r="J61" s="23"/>
      <c r="K61" s="16"/>
      <c r="M61" s="16"/>
      <c r="N61" s="16"/>
    </row>
    <row r="62" spans="2:14" s="3" customFormat="1" ht="18" customHeight="1">
      <c r="B62" s="535" t="s">
        <v>30</v>
      </c>
      <c r="C62" s="536"/>
      <c r="D62" s="536"/>
      <c r="E62" s="534"/>
      <c r="F62" s="534"/>
      <c r="G62" s="142" t="s">
        <v>5</v>
      </c>
      <c r="H62" s="143" t="s">
        <v>6</v>
      </c>
      <c r="I62" s="144"/>
      <c r="J62" s="145" t="s">
        <v>1</v>
      </c>
      <c r="K62" s="16"/>
      <c r="M62" s="16"/>
      <c r="N62" s="16"/>
    </row>
    <row r="63" spans="2:15" s="3" customFormat="1" ht="18" customHeight="1">
      <c r="B63" s="239" t="s">
        <v>91</v>
      </c>
      <c r="C63" s="174"/>
      <c r="D63" s="174"/>
      <c r="E63" s="198"/>
      <c r="F63" s="199"/>
      <c r="G63" s="160">
        <f>E16</f>
        <v>0.015</v>
      </c>
      <c r="H63" s="161" t="s">
        <v>35</v>
      </c>
      <c r="I63" s="176"/>
      <c r="J63" s="11">
        <f>J59*E16*E17*0.5</f>
        <v>73742.956875</v>
      </c>
      <c r="K63" s="16"/>
      <c r="L63" s="533"/>
      <c r="M63" s="533"/>
      <c r="N63" s="533"/>
      <c r="O63" s="533"/>
    </row>
    <row r="64" spans="2:18" ht="18" customHeight="1" outlineLevel="1">
      <c r="B64" s="165"/>
      <c r="C64" s="153"/>
      <c r="D64" s="153"/>
      <c r="E64" s="172"/>
      <c r="F64" s="168"/>
      <c r="G64" s="169"/>
      <c r="H64" s="174"/>
      <c r="I64" s="177"/>
      <c r="J64" s="215"/>
      <c r="L64"/>
      <c r="M64"/>
      <c r="N64"/>
      <c r="O64"/>
      <c r="P64"/>
      <c r="Q64"/>
      <c r="R64"/>
    </row>
    <row r="65" spans="2:18" ht="18" customHeight="1" outlineLevel="1">
      <c r="B65" s="165"/>
      <c r="C65" s="153"/>
      <c r="D65" s="153"/>
      <c r="E65" s="172"/>
      <c r="F65" s="168"/>
      <c r="G65" s="169"/>
      <c r="H65" s="174"/>
      <c r="I65" s="177"/>
      <c r="J65" s="215"/>
      <c r="L65"/>
      <c r="M65"/>
      <c r="N65"/>
      <c r="O65"/>
      <c r="P65"/>
      <c r="Q65"/>
      <c r="R65"/>
    </row>
    <row r="66" spans="2:18" ht="18" customHeight="1" outlineLevel="1">
      <c r="B66" s="166"/>
      <c r="C66" s="129"/>
      <c r="D66" s="129"/>
      <c r="E66" s="173"/>
      <c r="F66" s="170"/>
      <c r="G66" s="171"/>
      <c r="H66" s="175"/>
      <c r="I66" s="178"/>
      <c r="J66" s="216"/>
      <c r="L66"/>
      <c r="M66"/>
      <c r="N66"/>
      <c r="O66"/>
      <c r="P66"/>
      <c r="Q66"/>
      <c r="R66"/>
    </row>
    <row r="67" spans="2:14" ht="17.25">
      <c r="B67" s="187" t="s">
        <v>27</v>
      </c>
      <c r="C67" s="188"/>
      <c r="D67" s="188"/>
      <c r="E67" s="188"/>
      <c r="F67" s="188"/>
      <c r="G67" s="188"/>
      <c r="H67" s="188"/>
      <c r="I67" s="188"/>
      <c r="J67" s="104">
        <f>SUM(J63:J66)</f>
        <v>73742.956875</v>
      </c>
      <c r="K67" s="16"/>
      <c r="M67" s="16"/>
      <c r="N67" s="16"/>
    </row>
    <row r="68" spans="2:12" s="3" customFormat="1" ht="17.25">
      <c r="B68" s="84"/>
      <c r="C68" s="84"/>
      <c r="D68" s="84"/>
      <c r="E68" s="84"/>
      <c r="F68" s="84"/>
      <c r="G68" s="25"/>
      <c r="H68" s="84"/>
      <c r="I68" s="84"/>
      <c r="J68" s="27"/>
      <c r="K68" s="16"/>
      <c r="L68" s="16"/>
    </row>
    <row r="69" spans="2:12" ht="17.25">
      <c r="B69" s="189" t="s">
        <v>13</v>
      </c>
      <c r="C69" s="190"/>
      <c r="D69" s="190"/>
      <c r="E69" s="190"/>
      <c r="F69" s="190"/>
      <c r="G69" s="190"/>
      <c r="H69" s="190"/>
      <c r="I69" s="190"/>
      <c r="J69" s="193">
        <f>J59+J67</f>
        <v>1166231.206875</v>
      </c>
      <c r="K69" s="16"/>
      <c r="L69" s="16"/>
    </row>
    <row r="70" spans="2:12" s="3" customFormat="1" ht="17.25">
      <c r="B70" s="191"/>
      <c r="C70" s="192"/>
      <c r="D70" s="192"/>
      <c r="E70" s="192"/>
      <c r="F70" s="192"/>
      <c r="G70" s="192"/>
      <c r="H70" s="192"/>
      <c r="I70" s="192"/>
      <c r="J70" s="194"/>
      <c r="K70" s="16"/>
      <c r="L70" s="16"/>
    </row>
    <row r="71" spans="2:12" s="3" customFormat="1" ht="18" customHeight="1">
      <c r="B71" s="135"/>
      <c r="C71" s="135"/>
      <c r="D71" s="135"/>
      <c r="E71" s="135"/>
      <c r="F71" s="135"/>
      <c r="G71" s="135"/>
      <c r="H71" s="135"/>
      <c r="I71" s="135"/>
      <c r="J71" s="136"/>
      <c r="K71" s="16"/>
      <c r="L71" s="16"/>
    </row>
    <row r="72" spans="2:12" ht="18" customHeight="1">
      <c r="B72" s="502" t="s">
        <v>92</v>
      </c>
      <c r="C72" s="503"/>
      <c r="D72" s="503"/>
      <c r="E72" s="503"/>
      <c r="F72" s="503"/>
      <c r="G72" s="503"/>
      <c r="H72" s="503"/>
      <c r="I72" s="503"/>
      <c r="J72" s="504"/>
      <c r="K72" s="16"/>
      <c r="L72" s="24"/>
    </row>
    <row r="73" spans="2:12" ht="18" customHeight="1">
      <c r="B73" s="544" t="s">
        <v>39</v>
      </c>
      <c r="C73" s="545"/>
      <c r="D73" s="545"/>
      <c r="E73" s="545"/>
      <c r="F73" s="545"/>
      <c r="G73" s="545"/>
      <c r="H73" s="545"/>
      <c r="I73" s="545"/>
      <c r="J73" s="546"/>
      <c r="K73" s="16"/>
      <c r="L73" s="24"/>
    </row>
    <row r="74" spans="2:12" s="3" customFormat="1" ht="18" customHeight="1">
      <c r="B74" s="491" t="s">
        <v>52</v>
      </c>
      <c r="C74" s="492"/>
      <c r="D74" s="493"/>
      <c r="E74" s="497" t="s">
        <v>54</v>
      </c>
      <c r="F74" s="498"/>
      <c r="G74" s="498"/>
      <c r="H74" s="498"/>
      <c r="I74" s="498"/>
      <c r="J74" s="499"/>
      <c r="K74" s="16"/>
      <c r="L74" s="24"/>
    </row>
    <row r="75" spans="2:12" s="3" customFormat="1" ht="18" customHeight="1">
      <c r="B75" s="494"/>
      <c r="C75" s="495"/>
      <c r="D75" s="496"/>
      <c r="E75" s="488">
        <f>G75*0.9</f>
        <v>23850</v>
      </c>
      <c r="F75" s="489"/>
      <c r="G75" s="500">
        <f>E14</f>
        <v>26500</v>
      </c>
      <c r="H75" s="501"/>
      <c r="I75" s="488">
        <f>G75*1.1</f>
        <v>29150.000000000004</v>
      </c>
      <c r="J75" s="489"/>
      <c r="K75" s="16"/>
      <c r="L75" s="24"/>
    </row>
    <row r="76" spans="2:12" s="3" customFormat="1" ht="18" customHeight="1">
      <c r="B76" s="488">
        <f>+B77*0.9</f>
        <v>47.7</v>
      </c>
      <c r="C76" s="490"/>
      <c r="D76" s="489"/>
      <c r="E76" s="477">
        <f>E$75*$B$76-$J$69</f>
        <v>-28586.206874999916</v>
      </c>
      <c r="F76" s="478"/>
      <c r="G76" s="477">
        <f>G$75*$B$76-$J$69</f>
        <v>97818.79312500008</v>
      </c>
      <c r="H76" s="478"/>
      <c r="I76" s="477">
        <f>I$75*$B$76-$J$69</f>
        <v>224223.79312500032</v>
      </c>
      <c r="J76" s="478"/>
      <c r="K76" s="16"/>
      <c r="L76" s="24"/>
    </row>
    <row r="77" spans="2:12" s="3" customFormat="1" ht="18" customHeight="1">
      <c r="B77" s="488">
        <f>+E13</f>
        <v>53</v>
      </c>
      <c r="C77" s="490"/>
      <c r="D77" s="489"/>
      <c r="E77" s="477">
        <f>E$75*$B$77-$J$69</f>
        <v>97818.79312500008</v>
      </c>
      <c r="F77" s="478"/>
      <c r="G77" s="477">
        <f>G$75*$B$77-$J$69</f>
        <v>238268.79312500008</v>
      </c>
      <c r="H77" s="478"/>
      <c r="I77" s="477">
        <f>I$75*$B$77-$J$69</f>
        <v>378718.7931250003</v>
      </c>
      <c r="J77" s="478"/>
      <c r="K77" s="16"/>
      <c r="L77" s="24"/>
    </row>
    <row r="78" spans="2:12" s="3" customFormat="1" ht="18" customHeight="1">
      <c r="B78" s="488">
        <f>+B77*1.1</f>
        <v>58.300000000000004</v>
      </c>
      <c r="C78" s="490"/>
      <c r="D78" s="489"/>
      <c r="E78" s="477">
        <f>E$75*$B$78-$J$69</f>
        <v>224223.79312500008</v>
      </c>
      <c r="F78" s="478"/>
      <c r="G78" s="477">
        <f>G$75*$B$78-$J$69</f>
        <v>378718.7931250001</v>
      </c>
      <c r="H78" s="478"/>
      <c r="I78" s="477">
        <f>I$75*$B$78-$J$69</f>
        <v>533213.7931250003</v>
      </c>
      <c r="J78" s="478"/>
      <c r="K78" s="16"/>
      <c r="L78" s="24"/>
    </row>
    <row r="79" spans="2:12" s="3" customFormat="1" ht="18" customHeight="1">
      <c r="B79" s="34"/>
      <c r="C79" s="34"/>
      <c r="D79" s="35"/>
      <c r="E79" s="35"/>
      <c r="F79" s="35"/>
      <c r="G79" s="36"/>
      <c r="H79" s="12"/>
      <c r="I79" s="15"/>
      <c r="J79" s="15"/>
      <c r="K79" s="16"/>
      <c r="L79" s="24"/>
    </row>
    <row r="80" spans="2:12" s="3" customFormat="1" ht="18" customHeight="1">
      <c r="B80" s="482" t="s">
        <v>93</v>
      </c>
      <c r="C80" s="483"/>
      <c r="D80" s="483"/>
      <c r="E80" s="483"/>
      <c r="F80" s="483"/>
      <c r="G80" s="483"/>
      <c r="H80" s="483"/>
      <c r="I80" s="483"/>
      <c r="J80" s="484"/>
      <c r="K80" s="16"/>
      <c r="L80" s="24"/>
    </row>
    <row r="81" spans="2:12" s="3" customFormat="1" ht="18" customHeight="1">
      <c r="B81" s="485"/>
      <c r="C81" s="486"/>
      <c r="D81" s="486"/>
      <c r="E81" s="486"/>
      <c r="F81" s="486"/>
      <c r="G81" s="486"/>
      <c r="H81" s="486"/>
      <c r="I81" s="486"/>
      <c r="J81" s="487"/>
      <c r="K81" s="16"/>
      <c r="L81" s="24"/>
    </row>
    <row r="82" spans="2:12" s="3" customFormat="1" ht="18" customHeight="1">
      <c r="B82" s="523" t="s">
        <v>52</v>
      </c>
      <c r="C82" s="470"/>
      <c r="D82" s="470"/>
      <c r="E82" s="470">
        <f>G82*0.9</f>
        <v>47.7</v>
      </c>
      <c r="F82" s="470"/>
      <c r="G82" s="470">
        <f>E13</f>
        <v>53</v>
      </c>
      <c r="H82" s="470"/>
      <c r="I82" s="470">
        <f>G82*1.1</f>
        <v>58.300000000000004</v>
      </c>
      <c r="J82" s="471"/>
      <c r="K82" s="16"/>
      <c r="L82" s="24"/>
    </row>
    <row r="83" spans="2:12" ht="18" customHeight="1">
      <c r="B83" s="524"/>
      <c r="C83" s="472"/>
      <c r="D83" s="472"/>
      <c r="E83" s="472"/>
      <c r="F83" s="472"/>
      <c r="G83" s="472"/>
      <c r="H83" s="472"/>
      <c r="I83" s="472"/>
      <c r="J83" s="473"/>
      <c r="K83" s="16"/>
      <c r="L83" s="24"/>
    </row>
    <row r="84" spans="2:12" ht="18" customHeight="1">
      <c r="B84" s="525" t="s">
        <v>53</v>
      </c>
      <c r="C84" s="526"/>
      <c r="D84" s="526"/>
      <c r="E84" s="529">
        <f>$J$69/E82</f>
        <v>24449.291548742134</v>
      </c>
      <c r="F84" s="529"/>
      <c r="G84" s="529">
        <f>$J$69/G82</f>
        <v>22004.362393867923</v>
      </c>
      <c r="H84" s="529"/>
      <c r="I84" s="529">
        <f>$J$69/I82</f>
        <v>20003.965812607203</v>
      </c>
      <c r="J84" s="530"/>
      <c r="K84" s="16"/>
      <c r="L84" s="24"/>
    </row>
    <row r="85" spans="2:12" ht="18" customHeight="1">
      <c r="B85" s="527"/>
      <c r="C85" s="528"/>
      <c r="D85" s="528"/>
      <c r="E85" s="531"/>
      <c r="F85" s="531"/>
      <c r="G85" s="531"/>
      <c r="H85" s="531"/>
      <c r="I85" s="531"/>
      <c r="J85" s="532"/>
      <c r="K85" s="16"/>
      <c r="L85" s="24"/>
    </row>
    <row r="86" spans="2:12" ht="18" customHeight="1">
      <c r="B86" s="46"/>
      <c r="C86" s="1"/>
      <c r="D86" s="3"/>
      <c r="E86" s="3"/>
      <c r="F86" s="105"/>
      <c r="G86" s="105"/>
      <c r="H86" s="105"/>
      <c r="I86" s="15"/>
      <c r="J86" s="15"/>
      <c r="K86" s="16"/>
      <c r="L86" s="24"/>
    </row>
    <row r="87" spans="2:11" s="3" customFormat="1" ht="18" customHeight="1">
      <c r="B87" s="479" t="s">
        <v>15</v>
      </c>
      <c r="C87" s="480"/>
      <c r="D87" s="480"/>
      <c r="E87" s="480"/>
      <c r="F87" s="480"/>
      <c r="G87" s="480"/>
      <c r="H87" s="480"/>
      <c r="I87" s="480"/>
      <c r="J87" s="481"/>
      <c r="K87" s="80"/>
    </row>
    <row r="88" spans="2:11" s="3" customFormat="1" ht="18" customHeight="1">
      <c r="B88" s="474" t="s">
        <v>94</v>
      </c>
      <c r="C88" s="475"/>
      <c r="D88" s="475"/>
      <c r="E88" s="475"/>
      <c r="F88" s="475"/>
      <c r="G88" s="475"/>
      <c r="H88" s="475"/>
      <c r="I88" s="475"/>
      <c r="J88" s="476"/>
      <c r="K88" s="80"/>
    </row>
    <row r="89" spans="2:14" s="3" customFormat="1" ht="17.25">
      <c r="B89" s="580" t="s">
        <v>113</v>
      </c>
      <c r="C89" s="581"/>
      <c r="D89" s="581"/>
      <c r="E89" s="581"/>
      <c r="F89" s="581"/>
      <c r="G89" s="581"/>
      <c r="H89" s="581"/>
      <c r="I89" s="581"/>
      <c r="J89" s="582"/>
      <c r="K89" s="80"/>
      <c r="N89" s="106"/>
    </row>
    <row r="90" spans="2:11" s="3" customFormat="1" ht="15.75" customHeight="1">
      <c r="B90" s="514" t="s">
        <v>111</v>
      </c>
      <c r="C90" s="515"/>
      <c r="D90" s="515"/>
      <c r="E90" s="515"/>
      <c r="F90" s="515"/>
      <c r="G90" s="515"/>
      <c r="H90" s="515"/>
      <c r="I90" s="515"/>
      <c r="J90" s="516"/>
      <c r="K90" s="81"/>
    </row>
    <row r="91" spans="2:11" s="3" customFormat="1" ht="40.5" customHeight="1">
      <c r="B91" s="514" t="s">
        <v>95</v>
      </c>
      <c r="C91" s="515"/>
      <c r="D91" s="515"/>
      <c r="E91" s="515"/>
      <c r="F91" s="515"/>
      <c r="G91" s="515"/>
      <c r="H91" s="515"/>
      <c r="I91" s="515"/>
      <c r="J91" s="516"/>
      <c r="K91" s="81"/>
    </row>
    <row r="92" spans="2:11" s="3" customFormat="1" ht="16.5" customHeight="1">
      <c r="B92" s="517" t="s">
        <v>96</v>
      </c>
      <c r="C92" s="518"/>
      <c r="D92" s="518"/>
      <c r="E92" s="518"/>
      <c r="F92" s="518"/>
      <c r="G92" s="518"/>
      <c r="H92" s="518"/>
      <c r="I92" s="518"/>
      <c r="J92" s="519"/>
      <c r="K92" s="80"/>
    </row>
    <row r="93" spans="2:11" s="3" customFormat="1" ht="18" customHeight="1">
      <c r="B93" s="514" t="s">
        <v>97</v>
      </c>
      <c r="C93" s="515"/>
      <c r="D93" s="515"/>
      <c r="E93" s="515"/>
      <c r="F93" s="515"/>
      <c r="G93" s="515"/>
      <c r="H93" s="515"/>
      <c r="I93" s="515"/>
      <c r="J93" s="516"/>
      <c r="K93" s="80"/>
    </row>
    <row r="94" spans="2:11" s="3" customFormat="1" ht="17.25">
      <c r="B94" s="520" t="s">
        <v>98</v>
      </c>
      <c r="C94" s="521"/>
      <c r="D94" s="521"/>
      <c r="E94" s="521"/>
      <c r="F94" s="521"/>
      <c r="G94" s="521"/>
      <c r="H94" s="521"/>
      <c r="I94" s="521"/>
      <c r="J94" s="522"/>
      <c r="K94" s="80"/>
    </row>
    <row r="95" spans="2:11" s="3" customFormat="1" ht="18.75" customHeight="1">
      <c r="B95" s="541" t="s">
        <v>99</v>
      </c>
      <c r="C95" s="542"/>
      <c r="D95" s="542"/>
      <c r="E95" s="542"/>
      <c r="F95" s="542"/>
      <c r="G95" s="542"/>
      <c r="H95" s="542"/>
      <c r="I95" s="542"/>
      <c r="J95" s="543"/>
      <c r="K95" s="80"/>
    </row>
    <row r="96" spans="2:11" s="3" customFormat="1" ht="18" customHeight="1">
      <c r="B96" s="137"/>
      <c r="C96" s="137"/>
      <c r="D96" s="137"/>
      <c r="E96" s="137"/>
      <c r="F96" s="137"/>
      <c r="G96" s="137"/>
      <c r="H96" s="137"/>
      <c r="I96" s="137"/>
      <c r="J96" s="137"/>
      <c r="K96" s="81"/>
    </row>
    <row r="97" spans="2:11" s="3" customFormat="1" ht="18" customHeight="1">
      <c r="B97" s="37"/>
      <c r="C97" s="38"/>
      <c r="D97" s="38"/>
      <c r="E97" s="38"/>
      <c r="F97" s="38"/>
      <c r="G97" s="38"/>
      <c r="H97" s="38"/>
      <c r="I97" s="38"/>
      <c r="J97" s="38"/>
      <c r="K97" s="33"/>
    </row>
    <row r="98" spans="2:11" s="3" customFormat="1" ht="17.25" customHeight="1">
      <c r="B98" s="39"/>
      <c r="C98" s="39"/>
      <c r="D98" s="39"/>
      <c r="E98" s="39"/>
      <c r="F98" s="39"/>
      <c r="G98" s="40"/>
      <c r="H98" s="39"/>
      <c r="I98" s="39"/>
      <c r="J98" s="39"/>
      <c r="K98" s="9"/>
    </row>
    <row r="99" spans="2:11" s="3" customFormat="1" ht="14.25">
      <c r="B99" s="4"/>
      <c r="C99" s="4"/>
      <c r="D99" s="4"/>
      <c r="E99" s="4"/>
      <c r="F99" s="4"/>
      <c r="G99" s="5"/>
      <c r="H99" s="4"/>
      <c r="I99" s="4"/>
      <c r="J99" s="4"/>
      <c r="K99" s="9"/>
    </row>
    <row r="100" spans="2:11" s="3" customFormat="1" ht="14.25">
      <c r="B100" s="6"/>
      <c r="C100" s="6"/>
      <c r="D100" s="6"/>
      <c r="E100" s="6"/>
      <c r="F100" s="6"/>
      <c r="G100" s="7"/>
      <c r="H100" s="6"/>
      <c r="I100" s="6"/>
      <c r="J100" s="6"/>
      <c r="K100" s="9"/>
    </row>
    <row r="101" spans="2:11" s="3" customFormat="1" ht="14.25">
      <c r="B101" s="6"/>
      <c r="C101" s="6"/>
      <c r="D101" s="6"/>
      <c r="E101" s="6"/>
      <c r="F101" s="6"/>
      <c r="G101" s="7"/>
      <c r="H101" s="6"/>
      <c r="I101" s="6"/>
      <c r="J101" s="6"/>
      <c r="K101" s="9"/>
    </row>
    <row r="102" spans="2:11" s="3" customFormat="1" ht="14.25">
      <c r="B102" s="6"/>
      <c r="C102" s="6"/>
      <c r="D102" s="6"/>
      <c r="E102" s="6"/>
      <c r="F102" s="6"/>
      <c r="G102" s="7"/>
      <c r="H102" s="6"/>
      <c r="I102" s="6"/>
      <c r="J102" s="6"/>
      <c r="K102" s="9"/>
    </row>
    <row r="103" spans="2:12" s="3" customFormat="1" ht="14.25">
      <c r="B103" s="67"/>
      <c r="C103" s="67"/>
      <c r="D103" s="67"/>
      <c r="E103" s="67"/>
      <c r="F103" s="67"/>
      <c r="G103" s="68"/>
      <c r="H103" s="67"/>
      <c r="I103" s="67"/>
      <c r="J103" s="67"/>
      <c r="K103" s="69"/>
      <c r="L103" s="67"/>
    </row>
    <row r="104" spans="2:12" s="3" customFormat="1" ht="14.25">
      <c r="B104" s="67"/>
      <c r="C104" s="67"/>
      <c r="D104" s="67"/>
      <c r="E104" s="67"/>
      <c r="F104" s="67"/>
      <c r="G104" s="68"/>
      <c r="H104" s="67"/>
      <c r="I104" s="67"/>
      <c r="J104" s="67"/>
      <c r="K104" s="69"/>
      <c r="L104" s="67"/>
    </row>
    <row r="105" spans="2:12" s="3" customFormat="1" ht="14.25">
      <c r="B105" s="67"/>
      <c r="C105" s="67"/>
      <c r="D105" s="67"/>
      <c r="E105" s="67"/>
      <c r="F105" s="67"/>
      <c r="G105" s="68"/>
      <c r="H105" s="67"/>
      <c r="I105" s="67"/>
      <c r="J105" s="67"/>
      <c r="K105" s="69"/>
      <c r="L105" s="67"/>
    </row>
    <row r="106" spans="2:12" s="3" customFormat="1" ht="14.25">
      <c r="B106" s="67"/>
      <c r="C106" s="67"/>
      <c r="D106" s="67"/>
      <c r="E106" s="67"/>
      <c r="F106" s="67"/>
      <c r="G106" s="68"/>
      <c r="H106" s="67"/>
      <c r="I106" s="67"/>
      <c r="J106" s="67"/>
      <c r="K106" s="69"/>
      <c r="L106" s="67"/>
    </row>
    <row r="107" spans="2:12" ht="17.25">
      <c r="B107" s="56"/>
      <c r="C107" s="56"/>
      <c r="D107" s="57"/>
      <c r="E107" s="57"/>
      <c r="F107" s="58"/>
      <c r="G107" s="58"/>
      <c r="H107" s="58"/>
      <c r="I107" s="67"/>
      <c r="J107" s="67"/>
      <c r="K107" s="69"/>
      <c r="L107" s="67"/>
    </row>
    <row r="108" spans="2:12" ht="17.25">
      <c r="B108" s="56"/>
      <c r="C108" s="59"/>
      <c r="D108" s="59"/>
      <c r="E108" s="60"/>
      <c r="F108" s="59"/>
      <c r="G108" s="61"/>
      <c r="H108" s="62"/>
      <c r="I108" s="67"/>
      <c r="J108" s="67"/>
      <c r="K108" s="69"/>
      <c r="L108" s="67"/>
    </row>
    <row r="109" spans="2:12" ht="17.25">
      <c r="B109" s="57"/>
      <c r="C109" s="57"/>
      <c r="D109" s="57"/>
      <c r="E109" s="57"/>
      <c r="F109" s="57"/>
      <c r="G109" s="57"/>
      <c r="H109" s="57"/>
      <c r="I109" s="67"/>
      <c r="J109" s="67"/>
      <c r="K109" s="69"/>
      <c r="L109" s="67"/>
    </row>
    <row r="110" spans="2:12" ht="17.25">
      <c r="B110" s="56"/>
      <c r="C110" s="57"/>
      <c r="D110" s="57"/>
      <c r="E110" s="57"/>
      <c r="F110" s="57"/>
      <c r="G110" s="57"/>
      <c r="H110" s="57"/>
      <c r="I110" s="67"/>
      <c r="J110" s="67"/>
      <c r="K110" s="69"/>
      <c r="L110" s="67"/>
    </row>
    <row r="111" spans="2:12" ht="17.25">
      <c r="B111" s="70"/>
      <c r="C111" s="71"/>
      <c r="D111" s="71"/>
      <c r="E111" s="63"/>
      <c r="F111" s="63"/>
      <c r="G111" s="63"/>
      <c r="H111" s="63"/>
      <c r="I111" s="67"/>
      <c r="J111" s="69"/>
      <c r="K111" s="69"/>
      <c r="L111" s="67"/>
    </row>
    <row r="112" spans="2:12" ht="17.25">
      <c r="B112" s="70"/>
      <c r="C112" s="71"/>
      <c r="D112" s="71"/>
      <c r="E112" s="63"/>
      <c r="F112" s="63"/>
      <c r="G112" s="63"/>
      <c r="H112" s="63"/>
      <c r="I112" s="67"/>
      <c r="J112" s="69"/>
      <c r="K112" s="69"/>
      <c r="L112" s="67"/>
    </row>
    <row r="113" spans="2:12" ht="17.25">
      <c r="B113" s="64"/>
      <c r="C113" s="65"/>
      <c r="D113" s="65"/>
      <c r="E113" s="64"/>
      <c r="F113" s="64"/>
      <c r="G113" s="64"/>
      <c r="H113" s="66"/>
      <c r="I113" s="67"/>
      <c r="J113" s="67"/>
      <c r="K113" s="69"/>
      <c r="L113" s="67"/>
    </row>
    <row r="114" spans="2:12" ht="17.25">
      <c r="B114" s="57"/>
      <c r="C114" s="57"/>
      <c r="D114" s="57"/>
      <c r="E114" s="57"/>
      <c r="F114" s="57"/>
      <c r="G114" s="57"/>
      <c r="H114" s="57"/>
      <c r="I114" s="67"/>
      <c r="J114" s="67"/>
      <c r="K114" s="69"/>
      <c r="L114" s="67"/>
    </row>
    <row r="115" spans="2:12" ht="17.25">
      <c r="B115" s="56"/>
      <c r="C115" s="57"/>
      <c r="D115" s="57"/>
      <c r="E115" s="57"/>
      <c r="F115" s="57"/>
      <c r="G115" s="57"/>
      <c r="H115" s="57"/>
      <c r="I115" s="67"/>
      <c r="J115" s="67"/>
      <c r="K115" s="69"/>
      <c r="L115" s="67"/>
    </row>
    <row r="116" spans="2:12" ht="17.25">
      <c r="B116" s="72"/>
      <c r="C116" s="73"/>
      <c r="D116" s="74"/>
      <c r="E116" s="75"/>
      <c r="F116" s="74"/>
      <c r="G116" s="76"/>
      <c r="H116" s="76"/>
      <c r="I116" s="67"/>
      <c r="J116" s="67"/>
      <c r="K116" s="69"/>
      <c r="L116" s="67"/>
    </row>
    <row r="117" spans="2:12" ht="17.25">
      <c r="B117" s="72"/>
      <c r="C117" s="73"/>
      <c r="D117" s="74"/>
      <c r="E117" s="75"/>
      <c r="F117" s="74"/>
      <c r="G117" s="76"/>
      <c r="H117" s="76"/>
      <c r="I117" s="67"/>
      <c r="J117" s="67"/>
      <c r="K117" s="69"/>
      <c r="L117" s="67"/>
    </row>
    <row r="118" spans="2:12" ht="17.25">
      <c r="B118" s="513"/>
      <c r="C118" s="51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7.25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7.25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7.25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7.25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7.25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7.25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7.25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7.25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7.25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7.25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7.25">
      <c r="B129" s="64"/>
      <c r="C129" s="65"/>
      <c r="D129" s="65"/>
      <c r="E129" s="64"/>
      <c r="F129" s="64"/>
      <c r="G129" s="64"/>
      <c r="H129" s="66"/>
      <c r="I129" s="67"/>
      <c r="J129" s="67"/>
      <c r="K129" s="69"/>
      <c r="L129" s="67"/>
    </row>
    <row r="130" spans="2:12" ht="17.25">
      <c r="B130" s="57"/>
      <c r="C130" s="57"/>
      <c r="D130" s="57"/>
      <c r="E130" s="57"/>
      <c r="F130" s="57"/>
      <c r="G130" s="57"/>
      <c r="H130" s="57"/>
      <c r="I130" s="67"/>
      <c r="J130" s="67"/>
      <c r="K130" s="69"/>
      <c r="L130" s="67"/>
    </row>
    <row r="131" spans="2:12" ht="17.25">
      <c r="B131" s="64"/>
      <c r="C131" s="65"/>
      <c r="D131" s="65"/>
      <c r="E131" s="64"/>
      <c r="F131" s="64"/>
      <c r="G131" s="64"/>
      <c r="H131" s="66"/>
      <c r="I131" s="67"/>
      <c r="J131" s="67"/>
      <c r="K131" s="69"/>
      <c r="L131" s="67"/>
    </row>
    <row r="132" spans="2:12" s="3" customFormat="1" ht="14.25">
      <c r="B132" s="67"/>
      <c r="C132" s="67"/>
      <c r="D132" s="67"/>
      <c r="E132" s="67"/>
      <c r="F132" s="67"/>
      <c r="G132" s="68"/>
      <c r="H132" s="67"/>
      <c r="I132" s="67"/>
      <c r="J132" s="67"/>
      <c r="K132" s="69"/>
      <c r="L132" s="67"/>
    </row>
    <row r="133" spans="2:12" s="3" customFormat="1" ht="14.2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4.2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4.2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4.2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4.2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4.2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4.2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4.2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4.2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4.25">
      <c r="B142" s="77"/>
      <c r="C142" s="77"/>
      <c r="D142" s="77"/>
      <c r="E142" s="77"/>
      <c r="F142" s="77"/>
      <c r="G142" s="68"/>
      <c r="H142" s="67"/>
      <c r="I142" s="67"/>
      <c r="J142" s="67"/>
      <c r="K142" s="69"/>
      <c r="L142" s="67"/>
    </row>
    <row r="143" spans="2:12" s="3" customFormat="1" ht="14.2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4.2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4.25">
      <c r="B145" s="67"/>
      <c r="C145" s="69"/>
      <c r="D145" s="69"/>
      <c r="E145" s="69"/>
      <c r="F145" s="69"/>
      <c r="G145" s="68"/>
      <c r="H145" s="67"/>
      <c r="I145" s="67"/>
      <c r="J145" s="67"/>
      <c r="K145" s="69"/>
      <c r="L145" s="67"/>
    </row>
    <row r="146" spans="2:12" s="3" customFormat="1" ht="14.2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4.2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4.2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4.2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4.2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4.25">
      <c r="B151" s="67"/>
      <c r="C151" s="67"/>
      <c r="D151" s="69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4.25">
      <c r="B152" s="67"/>
      <c r="C152" s="69"/>
      <c r="D152" s="69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4.2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4.2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4.2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8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4.2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4.25">
      <c r="B165" s="69"/>
      <c r="C165" s="69"/>
      <c r="D165" s="69"/>
      <c r="E165" s="69"/>
      <c r="F165" s="69"/>
      <c r="G165" s="69"/>
      <c r="H165" s="69"/>
      <c r="I165" s="69"/>
      <c r="J165" s="67"/>
      <c r="K165" s="69"/>
      <c r="L165" s="67"/>
    </row>
    <row r="166" spans="2:12" s="3" customFormat="1" ht="14.25">
      <c r="B166" s="69"/>
      <c r="C166" s="69"/>
      <c r="D166" s="69"/>
      <c r="E166" s="69"/>
      <c r="F166" s="69"/>
      <c r="G166" s="78"/>
      <c r="H166" s="69"/>
      <c r="I166" s="69"/>
      <c r="J166" s="67"/>
      <c r="K166" s="69"/>
      <c r="L166" s="78"/>
    </row>
    <row r="167" spans="2:12" s="3" customFormat="1" ht="14.25">
      <c r="B167" s="69"/>
      <c r="C167" s="69"/>
      <c r="D167" s="69"/>
      <c r="E167" s="69"/>
      <c r="F167" s="69"/>
      <c r="G167" s="69"/>
      <c r="H167" s="69"/>
      <c r="I167" s="79"/>
      <c r="J167" s="67"/>
      <c r="K167" s="69"/>
      <c r="L167" s="67"/>
    </row>
    <row r="168" spans="2:12" s="3" customFormat="1" ht="14.2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4.2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4.25">
      <c r="B174" s="67"/>
      <c r="C174" s="67"/>
      <c r="D174" s="67"/>
      <c r="E174" s="67"/>
      <c r="F174" s="67"/>
      <c r="G174" s="68"/>
      <c r="H174" s="69"/>
      <c r="I174" s="69"/>
      <c r="J174" s="67"/>
      <c r="K174" s="69"/>
      <c r="L174" s="67"/>
    </row>
    <row r="175" spans="2:12" s="3" customFormat="1" ht="14.25">
      <c r="B175" s="67"/>
      <c r="C175" s="67"/>
      <c r="D175" s="67"/>
      <c r="E175" s="67"/>
      <c r="F175" s="67"/>
      <c r="G175" s="68"/>
      <c r="H175" s="69"/>
      <c r="I175" s="69"/>
      <c r="J175" s="67"/>
      <c r="K175" s="69"/>
      <c r="L175" s="67"/>
    </row>
    <row r="176" spans="2:12" s="3" customFormat="1" ht="14.25">
      <c r="B176" s="67"/>
      <c r="C176" s="67"/>
      <c r="D176" s="67"/>
      <c r="E176" s="67"/>
      <c r="F176" s="67"/>
      <c r="G176" s="68"/>
      <c r="H176" s="69"/>
      <c r="I176" s="69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4.2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4.2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4.2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4.2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4.2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4.2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4.2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</sheetData>
  <sheetProtection/>
  <mergeCells count="48">
    <mergeCell ref="L63:O63"/>
    <mergeCell ref="E62:F62"/>
    <mergeCell ref="B62:D62"/>
    <mergeCell ref="E20:F20"/>
    <mergeCell ref="D6:J6"/>
    <mergeCell ref="B95:J95"/>
    <mergeCell ref="B73:J73"/>
    <mergeCell ref="B91:J91"/>
    <mergeCell ref="B93:J93"/>
    <mergeCell ref="B90:J90"/>
    <mergeCell ref="B118:C118"/>
    <mergeCell ref="B89:J89"/>
    <mergeCell ref="B92:J92"/>
    <mergeCell ref="B94:J94"/>
    <mergeCell ref="B82:D83"/>
    <mergeCell ref="B84:D85"/>
    <mergeCell ref="E82:F83"/>
    <mergeCell ref="I84:J85"/>
    <mergeCell ref="G84:H85"/>
    <mergeCell ref="E84:F85"/>
    <mergeCell ref="B72:J72"/>
    <mergeCell ref="D2:J2"/>
    <mergeCell ref="D3:J3"/>
    <mergeCell ref="D4:J4"/>
    <mergeCell ref="B12:E12"/>
    <mergeCell ref="G12:J12"/>
    <mergeCell ref="E76:F76"/>
    <mergeCell ref="E75:F75"/>
    <mergeCell ref="G78:H78"/>
    <mergeCell ref="G77:H77"/>
    <mergeCell ref="G76:H76"/>
    <mergeCell ref="G75:H75"/>
    <mergeCell ref="I77:J77"/>
    <mergeCell ref="I76:J76"/>
    <mergeCell ref="I75:J75"/>
    <mergeCell ref="B78:D78"/>
    <mergeCell ref="B77:D77"/>
    <mergeCell ref="B76:D76"/>
    <mergeCell ref="B74:D75"/>
    <mergeCell ref="E74:J74"/>
    <mergeCell ref="E78:F78"/>
    <mergeCell ref="E77:F77"/>
    <mergeCell ref="I82:J83"/>
    <mergeCell ref="G82:H83"/>
    <mergeCell ref="B88:J88"/>
    <mergeCell ref="I78:J78"/>
    <mergeCell ref="B87:J87"/>
    <mergeCell ref="B80:J8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0" max="10" man="1"/>
  </rowBreaks>
  <ignoredErrors>
    <ignoredError sqref="J3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0"/>
  <sheetViews>
    <sheetView showGridLines="0" view="pageBreakPreview" zoomScale="50" zoomScaleNormal="59" zoomScaleSheetLayoutView="50" zoomScalePageLayoutView="80" workbookViewId="0" topLeftCell="A1">
      <selection activeCell="A1" sqref="A1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6.421875" style="0" bestFit="1" customWidth="1"/>
    <col min="11" max="11" width="10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273"/>
      <c r="C2" s="273"/>
      <c r="D2" s="570" t="s">
        <v>118</v>
      </c>
      <c r="E2" s="570"/>
      <c r="F2" s="570"/>
      <c r="G2" s="570"/>
      <c r="H2" s="570"/>
      <c r="I2" s="570"/>
      <c r="J2" s="570"/>
    </row>
    <row r="3" spans="2:11" s="3" customFormat="1" ht="18" customHeight="1">
      <c r="B3" s="12"/>
      <c r="C3" s="274"/>
      <c r="D3" s="571" t="s">
        <v>130</v>
      </c>
      <c r="E3" s="571"/>
      <c r="F3" s="571"/>
      <c r="G3" s="571"/>
      <c r="H3" s="571"/>
      <c r="I3" s="571"/>
      <c r="J3" s="571"/>
      <c r="K3" s="275"/>
    </row>
    <row r="4" spans="2:11" s="3" customFormat="1" ht="18" customHeight="1">
      <c r="B4" s="12"/>
      <c r="C4" s="274"/>
      <c r="D4" s="571" t="s">
        <v>65</v>
      </c>
      <c r="E4" s="571"/>
      <c r="F4" s="571"/>
      <c r="G4" s="571"/>
      <c r="H4" s="571"/>
      <c r="I4" s="571"/>
      <c r="J4" s="571"/>
      <c r="K4" s="275"/>
    </row>
    <row r="5" spans="2:11" s="3" customFormat="1" ht="18" customHeight="1">
      <c r="B5" s="15"/>
      <c r="C5" s="15"/>
      <c r="D5" s="12"/>
      <c r="E5" s="276"/>
      <c r="F5" s="276"/>
      <c r="G5" s="277"/>
      <c r="H5" s="276"/>
      <c r="I5" s="15"/>
      <c r="J5" s="278"/>
      <c r="K5" s="279"/>
    </row>
    <row r="6" spans="2:11" s="3" customFormat="1" ht="18" customHeight="1">
      <c r="B6" s="15"/>
      <c r="C6" s="15"/>
      <c r="D6" s="572" t="s">
        <v>28</v>
      </c>
      <c r="E6" s="573"/>
      <c r="F6" s="573"/>
      <c r="G6" s="573"/>
      <c r="H6" s="573"/>
      <c r="I6" s="573"/>
      <c r="J6" s="574"/>
      <c r="K6" s="279"/>
    </row>
    <row r="7" spans="2:11" s="3" customFormat="1" ht="18" customHeight="1">
      <c r="B7" s="15"/>
      <c r="C7" s="15"/>
      <c r="D7" s="393" t="s">
        <v>131</v>
      </c>
      <c r="E7" s="86"/>
      <c r="F7" s="86"/>
      <c r="G7" s="396" t="s">
        <v>57</v>
      </c>
      <c r="H7" s="88"/>
      <c r="I7" s="280"/>
      <c r="J7" s="281"/>
      <c r="K7" s="279"/>
    </row>
    <row r="8" spans="2:11" s="3" customFormat="1" ht="18" customHeight="1">
      <c r="B8" s="15"/>
      <c r="C8" s="15"/>
      <c r="D8" s="394" t="s">
        <v>100</v>
      </c>
      <c r="E8" s="282"/>
      <c r="F8" s="282"/>
      <c r="G8" s="277" t="s">
        <v>69</v>
      </c>
      <c r="H8" s="12"/>
      <c r="I8" s="283"/>
      <c r="J8" s="284"/>
      <c r="K8" s="279"/>
    </row>
    <row r="9" spans="2:11" s="3" customFormat="1" ht="18" customHeight="1">
      <c r="B9" s="15"/>
      <c r="C9" s="15"/>
      <c r="D9" s="394" t="s">
        <v>66</v>
      </c>
      <c r="E9" s="282"/>
      <c r="F9" s="282"/>
      <c r="G9" s="277" t="s">
        <v>64</v>
      </c>
      <c r="H9" s="12"/>
      <c r="I9" s="283"/>
      <c r="J9" s="284"/>
      <c r="K9" s="285"/>
    </row>
    <row r="10" spans="2:11" s="3" customFormat="1" ht="18" customHeight="1">
      <c r="B10" s="15"/>
      <c r="C10" s="15"/>
      <c r="D10" s="395" t="s">
        <v>56</v>
      </c>
      <c r="E10" s="286"/>
      <c r="F10" s="286"/>
      <c r="G10" s="397" t="s">
        <v>132</v>
      </c>
      <c r="H10" s="100"/>
      <c r="I10" s="287"/>
      <c r="J10" s="288"/>
      <c r="K10" s="285"/>
    </row>
    <row r="11" spans="2:11" s="3" customFormat="1" ht="18" customHeight="1">
      <c r="B11" s="15"/>
      <c r="C11" s="15"/>
      <c r="E11" s="282"/>
      <c r="F11" s="282"/>
      <c r="H11" s="12"/>
      <c r="I11" s="283"/>
      <c r="J11" s="289"/>
      <c r="K11" s="285"/>
    </row>
    <row r="12" spans="2:11" s="3" customFormat="1" ht="18" customHeight="1">
      <c r="B12" s="557" t="s">
        <v>29</v>
      </c>
      <c r="C12" s="558"/>
      <c r="D12" s="558"/>
      <c r="E12" s="559"/>
      <c r="F12" s="282"/>
      <c r="G12" s="510" t="s">
        <v>4</v>
      </c>
      <c r="H12" s="511"/>
      <c r="I12" s="511"/>
      <c r="J12" s="512"/>
      <c r="K12" s="285"/>
    </row>
    <row r="13" spans="2:11" s="3" customFormat="1" ht="18" customHeight="1">
      <c r="B13" s="107" t="s">
        <v>55</v>
      </c>
      <c r="C13" s="398"/>
      <c r="D13" s="86"/>
      <c r="E13" s="399">
        <v>53</v>
      </c>
      <c r="F13" s="282"/>
      <c r="G13" s="113" t="s">
        <v>46</v>
      </c>
      <c r="H13" s="86"/>
      <c r="I13" s="86"/>
      <c r="J13" s="139">
        <f>E13*E14</f>
        <v>1404500</v>
      </c>
      <c r="K13" s="285"/>
    </row>
    <row r="14" spans="2:11" s="3" customFormat="1" ht="18" customHeight="1">
      <c r="B14" s="400" t="s">
        <v>88</v>
      </c>
      <c r="C14" s="401"/>
      <c r="D14" s="401"/>
      <c r="E14" s="402">
        <v>26500</v>
      </c>
      <c r="F14" s="282"/>
      <c r="G14" s="114" t="s">
        <v>43</v>
      </c>
      <c r="H14" s="42"/>
      <c r="I14" s="42"/>
      <c r="J14" s="140">
        <f>J30+J38+J54+J57</f>
        <v>1351203</v>
      </c>
      <c r="K14" s="285"/>
    </row>
    <row r="15" spans="2:11" s="3" customFormat="1" ht="18" customHeight="1">
      <c r="B15" s="403" t="s">
        <v>33</v>
      </c>
      <c r="C15" s="404"/>
      <c r="D15" s="15"/>
      <c r="E15" s="402">
        <v>22000</v>
      </c>
      <c r="F15" s="282"/>
      <c r="G15" s="114" t="s">
        <v>45</v>
      </c>
      <c r="H15" s="44"/>
      <c r="I15" s="42"/>
      <c r="J15" s="140">
        <f>J30+J38+J54+J57+J67</f>
        <v>1442409.2025</v>
      </c>
      <c r="K15" s="285"/>
    </row>
    <row r="16" spans="2:11" s="3" customFormat="1" ht="18" customHeight="1">
      <c r="B16" s="403" t="s">
        <v>2</v>
      </c>
      <c r="C16" s="405"/>
      <c r="D16" s="15"/>
      <c r="E16" s="110">
        <v>0.015</v>
      </c>
      <c r="F16" s="282"/>
      <c r="G16" s="114" t="s">
        <v>47</v>
      </c>
      <c r="H16" s="42"/>
      <c r="I16" s="42"/>
      <c r="J16" s="140">
        <f>J13-J14</f>
        <v>53297</v>
      </c>
      <c r="K16" s="285"/>
    </row>
    <row r="17" spans="2:11" s="3" customFormat="1" ht="18" customHeight="1">
      <c r="B17" s="403" t="s">
        <v>3</v>
      </c>
      <c r="C17" s="405"/>
      <c r="D17" s="15"/>
      <c r="E17" s="406">
        <v>9</v>
      </c>
      <c r="F17" s="282"/>
      <c r="G17" s="114" t="s">
        <v>48</v>
      </c>
      <c r="H17" s="42"/>
      <c r="I17" s="42"/>
      <c r="J17" s="140">
        <f>J13-J15</f>
        <v>-37909.2024999999</v>
      </c>
      <c r="K17" s="285"/>
    </row>
    <row r="18" spans="2:11" s="3" customFormat="1" ht="18" customHeight="1">
      <c r="B18" s="407"/>
      <c r="C18" s="112"/>
      <c r="D18" s="103"/>
      <c r="E18" s="408"/>
      <c r="F18" s="282"/>
      <c r="G18" s="115" t="s">
        <v>25</v>
      </c>
      <c r="H18" s="103"/>
      <c r="I18" s="116"/>
      <c r="J18" s="141">
        <f>+J15/E13</f>
        <v>27215.26797169811</v>
      </c>
      <c r="K18" s="285"/>
    </row>
    <row r="19" spans="2:11" s="3" customFormat="1" ht="18" customHeight="1">
      <c r="B19" s="15"/>
      <c r="C19" s="15"/>
      <c r="E19" s="282"/>
      <c r="F19" s="282"/>
      <c r="H19" s="12"/>
      <c r="I19" s="283"/>
      <c r="J19" s="289"/>
      <c r="K19" s="285"/>
    </row>
    <row r="20" spans="2:11" s="3" customFormat="1" ht="24">
      <c r="B20" s="294" t="s">
        <v>119</v>
      </c>
      <c r="C20" s="295"/>
      <c r="D20" s="295"/>
      <c r="E20" s="575"/>
      <c r="F20" s="575"/>
      <c r="G20" s="296"/>
      <c r="H20" s="297"/>
      <c r="I20" s="298"/>
      <c r="J20" s="299"/>
      <c r="K20" s="279"/>
    </row>
    <row r="21" spans="2:11" s="3" customFormat="1" ht="30.75" customHeight="1">
      <c r="B21" s="576" t="s">
        <v>7</v>
      </c>
      <c r="C21" s="577"/>
      <c r="D21" s="577"/>
      <c r="E21" s="300" t="s">
        <v>34</v>
      </c>
      <c r="F21" s="301"/>
      <c r="G21" s="302" t="s">
        <v>5</v>
      </c>
      <c r="H21" s="303" t="s">
        <v>6</v>
      </c>
      <c r="I21" s="304" t="s">
        <v>40</v>
      </c>
      <c r="J21" s="305" t="s">
        <v>1</v>
      </c>
      <c r="K21" s="279"/>
    </row>
    <row r="22" spans="2:11" s="3" customFormat="1" ht="17.25">
      <c r="B22" s="418" t="s">
        <v>58</v>
      </c>
      <c r="C22" s="419"/>
      <c r="D22" s="420"/>
      <c r="E22" s="421" t="s">
        <v>76</v>
      </c>
      <c r="F22" s="421"/>
      <c r="G22" s="422">
        <v>0.4</v>
      </c>
      <c r="H22" s="413" t="s">
        <v>36</v>
      </c>
      <c r="I22" s="414">
        <f>$E$15</f>
        <v>22000</v>
      </c>
      <c r="J22" s="415">
        <f>G22*I22</f>
        <v>8800</v>
      </c>
      <c r="K22" s="279"/>
    </row>
    <row r="23" spans="2:11" s="3" customFormat="1" ht="17.25">
      <c r="B23" s="409" t="s">
        <v>80</v>
      </c>
      <c r="C23" s="423"/>
      <c r="D23" s="411"/>
      <c r="E23" s="424" t="s">
        <v>74</v>
      </c>
      <c r="F23" s="424"/>
      <c r="G23" s="412">
        <v>0.2</v>
      </c>
      <c r="H23" s="416" t="s">
        <v>36</v>
      </c>
      <c r="I23" s="417">
        <f>E15</f>
        <v>22000</v>
      </c>
      <c r="J23" s="306">
        <f>G23*I23</f>
        <v>4400</v>
      </c>
      <c r="K23" s="279"/>
    </row>
    <row r="24" spans="2:11" s="3" customFormat="1" ht="17.25">
      <c r="B24" s="409" t="s">
        <v>59</v>
      </c>
      <c r="C24" s="423"/>
      <c r="D24" s="411"/>
      <c r="E24" s="424" t="s">
        <v>72</v>
      </c>
      <c r="F24" s="424"/>
      <c r="G24" s="412">
        <v>1.2</v>
      </c>
      <c r="H24" s="416" t="s">
        <v>36</v>
      </c>
      <c r="I24" s="417">
        <f>E15</f>
        <v>22000</v>
      </c>
      <c r="J24" s="306">
        <f aca="true" t="shared" si="0" ref="J24:J29">G24*I24</f>
        <v>26400</v>
      </c>
      <c r="K24" s="279"/>
    </row>
    <row r="25" spans="2:11" s="3" customFormat="1" ht="17.25">
      <c r="B25" s="409" t="s">
        <v>81</v>
      </c>
      <c r="C25" s="423"/>
      <c r="D25" s="411"/>
      <c r="E25" s="424" t="s">
        <v>75</v>
      </c>
      <c r="F25" s="424"/>
      <c r="G25" s="412">
        <v>0.2</v>
      </c>
      <c r="H25" s="416" t="s">
        <v>36</v>
      </c>
      <c r="I25" s="417">
        <f>E15</f>
        <v>22000</v>
      </c>
      <c r="J25" s="306">
        <f>G25*I25</f>
        <v>4400</v>
      </c>
      <c r="K25" s="279"/>
    </row>
    <row r="26" spans="2:11" s="3" customFormat="1" ht="17.25">
      <c r="B26" s="409" t="s">
        <v>82</v>
      </c>
      <c r="C26" s="423"/>
      <c r="D26" s="411"/>
      <c r="E26" s="424" t="s">
        <v>72</v>
      </c>
      <c r="F26" s="424"/>
      <c r="G26" s="412">
        <v>0.2</v>
      </c>
      <c r="H26" s="416" t="s">
        <v>36</v>
      </c>
      <c r="I26" s="417">
        <v>60000</v>
      </c>
      <c r="J26" s="306">
        <f t="shared" si="0"/>
        <v>12000</v>
      </c>
      <c r="K26" s="279"/>
    </row>
    <row r="27" spans="2:11" s="3" customFormat="1" ht="17.25">
      <c r="B27" s="409" t="s">
        <v>83</v>
      </c>
      <c r="C27" s="423"/>
      <c r="D27" s="411"/>
      <c r="E27" s="424" t="s">
        <v>72</v>
      </c>
      <c r="F27" s="424"/>
      <c r="G27" s="412">
        <v>0.2</v>
      </c>
      <c r="H27" s="416" t="s">
        <v>36</v>
      </c>
      <c r="I27" s="417">
        <v>60000</v>
      </c>
      <c r="J27" s="306">
        <f t="shared" si="0"/>
        <v>12000</v>
      </c>
      <c r="K27" s="279"/>
    </row>
    <row r="28" spans="2:11" s="3" customFormat="1" ht="17.25">
      <c r="B28" s="409" t="s">
        <v>84</v>
      </c>
      <c r="C28" s="423"/>
      <c r="D28" s="411"/>
      <c r="E28" s="424" t="s">
        <v>72</v>
      </c>
      <c r="F28" s="424"/>
      <c r="G28" s="412">
        <v>0.2</v>
      </c>
      <c r="H28" s="416" t="s">
        <v>36</v>
      </c>
      <c r="I28" s="417">
        <f>$E$15</f>
        <v>22000</v>
      </c>
      <c r="J28" s="306">
        <f t="shared" si="0"/>
        <v>4400</v>
      </c>
      <c r="K28" s="279"/>
    </row>
    <row r="29" spans="2:11" s="3" customFormat="1" ht="17.25">
      <c r="B29" s="409" t="s">
        <v>60</v>
      </c>
      <c r="C29" s="423"/>
      <c r="D29" s="411"/>
      <c r="E29" s="424" t="s">
        <v>73</v>
      </c>
      <c r="F29" s="424"/>
      <c r="G29" s="412">
        <v>3</v>
      </c>
      <c r="H29" s="416" t="s">
        <v>36</v>
      </c>
      <c r="I29" s="417">
        <f>$E$15</f>
        <v>22000</v>
      </c>
      <c r="J29" s="306">
        <f t="shared" si="0"/>
        <v>66000</v>
      </c>
      <c r="K29" s="279"/>
    </row>
    <row r="30" spans="2:11" s="3" customFormat="1" ht="17.25">
      <c r="B30" s="309" t="s">
        <v>8</v>
      </c>
      <c r="C30" s="310"/>
      <c r="D30" s="310"/>
      <c r="E30" s="310"/>
      <c r="F30" s="310"/>
      <c r="G30" s="310"/>
      <c r="H30" s="310"/>
      <c r="I30" s="310"/>
      <c r="J30" s="311">
        <f>SUM(J22:J29)</f>
        <v>138400</v>
      </c>
      <c r="K30" s="279"/>
    </row>
    <row r="31" spans="2:11" s="3" customFormat="1" ht="17.25">
      <c r="B31" s="290"/>
      <c r="C31" s="290"/>
      <c r="D31" s="290"/>
      <c r="E31" s="290"/>
      <c r="F31" s="290"/>
      <c r="G31" s="312"/>
      <c r="H31" s="290"/>
      <c r="I31" s="290"/>
      <c r="J31" s="313"/>
      <c r="K31" s="279"/>
    </row>
    <row r="32" spans="2:11" s="3" customFormat="1" ht="42" customHeight="1">
      <c r="B32" s="314" t="s">
        <v>120</v>
      </c>
      <c r="C32" s="315"/>
      <c r="D32" s="315"/>
      <c r="E32" s="300" t="s">
        <v>34</v>
      </c>
      <c r="F32" s="300"/>
      <c r="G32" s="302" t="s">
        <v>5</v>
      </c>
      <c r="H32" s="303" t="s">
        <v>6</v>
      </c>
      <c r="I32" s="304" t="s">
        <v>40</v>
      </c>
      <c r="J32" s="305" t="s">
        <v>1</v>
      </c>
      <c r="K32" s="279"/>
    </row>
    <row r="33" spans="2:11" s="3" customFormat="1" ht="17.25">
      <c r="B33" s="425" t="s">
        <v>61</v>
      </c>
      <c r="C33" s="426"/>
      <c r="D33" s="426"/>
      <c r="E33" s="427" t="s">
        <v>74</v>
      </c>
      <c r="F33" s="428"/>
      <c r="G33" s="429">
        <v>1</v>
      </c>
      <c r="H33" s="430" t="s">
        <v>67</v>
      </c>
      <c r="I33" s="431">
        <v>20000</v>
      </c>
      <c r="J33" s="356">
        <f>I33*G33</f>
        <v>20000</v>
      </c>
      <c r="K33" s="279"/>
    </row>
    <row r="34" spans="2:11" s="3" customFormat="1" ht="17.25">
      <c r="B34" s="409" t="s">
        <v>62</v>
      </c>
      <c r="C34" s="410"/>
      <c r="D34" s="411"/>
      <c r="E34" s="427" t="s">
        <v>74</v>
      </c>
      <c r="F34" s="428"/>
      <c r="G34" s="429">
        <v>1</v>
      </c>
      <c r="H34" s="432" t="s">
        <v>67</v>
      </c>
      <c r="I34" s="431">
        <v>40000</v>
      </c>
      <c r="J34" s="364">
        <f>G34*I34</f>
        <v>40000</v>
      </c>
      <c r="K34" s="279"/>
    </row>
    <row r="35" spans="2:11" s="3" customFormat="1" ht="17.25">
      <c r="B35" s="409" t="s">
        <v>63</v>
      </c>
      <c r="C35" s="410"/>
      <c r="D35" s="411"/>
      <c r="E35" s="427" t="s">
        <v>71</v>
      </c>
      <c r="F35" s="428"/>
      <c r="G35" s="429">
        <v>3</v>
      </c>
      <c r="H35" s="432" t="s">
        <v>67</v>
      </c>
      <c r="I35" s="431">
        <v>40000</v>
      </c>
      <c r="J35" s="364">
        <f>I35*G35</f>
        <v>120000</v>
      </c>
      <c r="K35" s="279"/>
    </row>
    <row r="36" spans="2:11" s="3" customFormat="1" ht="17.25">
      <c r="B36" s="425" t="s">
        <v>86</v>
      </c>
      <c r="C36" s="433"/>
      <c r="D36" s="434"/>
      <c r="E36" s="427" t="s">
        <v>75</v>
      </c>
      <c r="F36" s="428"/>
      <c r="G36" s="429">
        <v>1</v>
      </c>
      <c r="H36" s="432" t="s">
        <v>67</v>
      </c>
      <c r="I36" s="417">
        <v>15000</v>
      </c>
      <c r="J36" s="364">
        <f>I36*G36</f>
        <v>15000</v>
      </c>
      <c r="K36" s="279"/>
    </row>
    <row r="37" spans="2:11" s="3" customFormat="1" ht="17.25">
      <c r="B37" s="409" t="s">
        <v>85</v>
      </c>
      <c r="C37" s="410"/>
      <c r="D37" s="411"/>
      <c r="E37" s="435" t="s">
        <v>133</v>
      </c>
      <c r="F37" s="436"/>
      <c r="G37" s="429">
        <v>1</v>
      </c>
      <c r="H37" s="432" t="s">
        <v>67</v>
      </c>
      <c r="I37" s="431">
        <v>120000</v>
      </c>
      <c r="J37" s="437">
        <f>I37*G37</f>
        <v>120000</v>
      </c>
      <c r="K37" s="279"/>
    </row>
    <row r="38" spans="2:12" s="3" customFormat="1" ht="17.25">
      <c r="B38" s="316" t="s">
        <v>10</v>
      </c>
      <c r="C38" s="317"/>
      <c r="D38" s="317"/>
      <c r="E38" s="310"/>
      <c r="F38" s="310"/>
      <c r="G38" s="310"/>
      <c r="H38" s="310"/>
      <c r="I38" s="310"/>
      <c r="J38" s="318">
        <f>SUM(J33:J37)</f>
        <v>315000</v>
      </c>
      <c r="K38" s="279"/>
      <c r="L38" s="279"/>
    </row>
    <row r="39" spans="2:12" s="3" customFormat="1" ht="17.25">
      <c r="B39" s="319"/>
      <c r="C39" s="319"/>
      <c r="D39" s="319"/>
      <c r="E39" s="319"/>
      <c r="F39" s="319"/>
      <c r="G39" s="320" t="s">
        <v>121</v>
      </c>
      <c r="H39" s="319"/>
      <c r="I39" s="319"/>
      <c r="J39" s="321"/>
      <c r="K39" s="279"/>
      <c r="L39" s="322"/>
    </row>
    <row r="40" spans="2:12" s="3" customFormat="1" ht="21" customHeight="1">
      <c r="B40" s="323" t="s">
        <v>90</v>
      </c>
      <c r="C40" s="324"/>
      <c r="D40" s="324"/>
      <c r="E40" s="300" t="s">
        <v>34</v>
      </c>
      <c r="F40" s="300"/>
      <c r="G40" s="302" t="s">
        <v>5</v>
      </c>
      <c r="H40" s="303" t="s">
        <v>6</v>
      </c>
      <c r="I40" s="304" t="s">
        <v>40</v>
      </c>
      <c r="J40" s="305" t="s">
        <v>1</v>
      </c>
      <c r="K40" s="279"/>
      <c r="L40" s="325"/>
    </row>
    <row r="41" spans="2:12" s="3" customFormat="1" ht="17.25">
      <c r="B41" s="438" t="s">
        <v>101</v>
      </c>
      <c r="C41" s="439"/>
      <c r="D41" s="439"/>
      <c r="E41" s="440" t="s">
        <v>76</v>
      </c>
      <c r="F41" s="441"/>
      <c r="G41" s="442">
        <v>170</v>
      </c>
      <c r="H41" s="354" t="s">
        <v>37</v>
      </c>
      <c r="I41" s="443">
        <v>550</v>
      </c>
      <c r="J41" s="356">
        <f>G41*I41</f>
        <v>93500</v>
      </c>
      <c r="K41" s="279"/>
      <c r="L41" s="325"/>
    </row>
    <row r="42" spans="2:12" s="3" customFormat="1" ht="17.25">
      <c r="B42" s="326" t="s">
        <v>24</v>
      </c>
      <c r="C42" s="444"/>
      <c r="D42" s="444"/>
      <c r="E42" s="445"/>
      <c r="F42" s="446"/>
      <c r="G42" s="447"/>
      <c r="H42" s="362"/>
      <c r="I42" s="364"/>
      <c r="J42" s="364"/>
      <c r="K42" s="279"/>
      <c r="L42" s="325"/>
    </row>
    <row r="43" spans="2:12" s="3" customFormat="1" ht="17.25">
      <c r="B43" s="307" t="s">
        <v>102</v>
      </c>
      <c r="C43" s="308"/>
      <c r="D43" s="365"/>
      <c r="E43" s="448" t="s">
        <v>76</v>
      </c>
      <c r="F43" s="449"/>
      <c r="G43" s="327">
        <v>250</v>
      </c>
      <c r="H43" s="362" t="s">
        <v>37</v>
      </c>
      <c r="I43" s="328">
        <v>1050</v>
      </c>
      <c r="J43" s="364">
        <f>G43*I43</f>
        <v>262500</v>
      </c>
      <c r="K43" s="279"/>
      <c r="L43" s="325"/>
    </row>
    <row r="44" spans="2:12" s="3" customFormat="1" ht="17.25">
      <c r="B44" s="450" t="s">
        <v>103</v>
      </c>
      <c r="C44" s="308"/>
      <c r="D44" s="365"/>
      <c r="E44" s="448" t="s">
        <v>77</v>
      </c>
      <c r="F44" s="449"/>
      <c r="G44" s="327">
        <v>150</v>
      </c>
      <c r="H44" s="362" t="s">
        <v>37</v>
      </c>
      <c r="I44" s="328">
        <v>1220</v>
      </c>
      <c r="J44" s="364">
        <f>G44*I44</f>
        <v>183000</v>
      </c>
      <c r="K44" s="279"/>
      <c r="L44" s="325"/>
    </row>
    <row r="45" spans="2:12" s="3" customFormat="1" ht="17.25">
      <c r="B45" s="451" t="s">
        <v>50</v>
      </c>
      <c r="C45" s="365"/>
      <c r="D45" s="365"/>
      <c r="E45" s="445"/>
      <c r="F45" s="446"/>
      <c r="G45" s="452"/>
      <c r="H45" s="150"/>
      <c r="I45" s="364"/>
      <c r="J45" s="364"/>
      <c r="K45" s="279"/>
      <c r="L45" s="325"/>
    </row>
    <row r="46" spans="2:12" s="3" customFormat="1" ht="17.25">
      <c r="B46" s="453" t="s">
        <v>104</v>
      </c>
      <c r="C46" s="358"/>
      <c r="D46" s="454"/>
      <c r="E46" s="455" t="s">
        <v>77</v>
      </c>
      <c r="F46" s="456"/>
      <c r="G46" s="457">
        <v>6</v>
      </c>
      <c r="H46" s="207" t="s">
        <v>38</v>
      </c>
      <c r="I46" s="458">
        <v>21050</v>
      </c>
      <c r="J46" s="364">
        <f>G46*I46</f>
        <v>126300</v>
      </c>
      <c r="K46" s="279"/>
      <c r="L46" s="325"/>
    </row>
    <row r="47" spans="2:12" s="3" customFormat="1" ht="17.25">
      <c r="B47" s="453" t="s">
        <v>105</v>
      </c>
      <c r="C47" s="358"/>
      <c r="D47" s="454"/>
      <c r="E47" s="455" t="s">
        <v>77</v>
      </c>
      <c r="F47" s="456"/>
      <c r="G47" s="457">
        <v>0.5</v>
      </c>
      <c r="H47" s="327" t="s">
        <v>38</v>
      </c>
      <c r="I47" s="458">
        <v>14320</v>
      </c>
      <c r="J47" s="364">
        <f>G47*I47</f>
        <v>7160</v>
      </c>
      <c r="K47" s="279"/>
      <c r="L47" s="325"/>
    </row>
    <row r="48" spans="2:12" s="3" customFormat="1" ht="17.25">
      <c r="B48" s="453" t="s">
        <v>106</v>
      </c>
      <c r="C48" s="358"/>
      <c r="D48" s="454"/>
      <c r="E48" s="455" t="s">
        <v>77</v>
      </c>
      <c r="F48" s="456"/>
      <c r="G48" s="457">
        <v>2</v>
      </c>
      <c r="H48" s="327" t="s">
        <v>38</v>
      </c>
      <c r="I48" s="458">
        <v>23050</v>
      </c>
      <c r="J48" s="364">
        <f>G48*I48</f>
        <v>46100</v>
      </c>
      <c r="K48" s="279"/>
      <c r="L48" s="325"/>
    </row>
    <row r="49" spans="2:12" s="3" customFormat="1" ht="17.25">
      <c r="B49" s="459" t="s">
        <v>51</v>
      </c>
      <c r="C49" s="358"/>
      <c r="D49" s="358"/>
      <c r="E49" s="445"/>
      <c r="F49" s="446"/>
      <c r="G49" s="452"/>
      <c r="H49" s="150"/>
      <c r="I49" s="460"/>
      <c r="J49" s="364"/>
      <c r="K49" s="279"/>
      <c r="L49" s="325"/>
    </row>
    <row r="50" spans="2:12" s="3" customFormat="1" ht="17.25">
      <c r="B50" s="450" t="s">
        <v>107</v>
      </c>
      <c r="C50" s="358"/>
      <c r="D50" s="358"/>
      <c r="E50" s="448" t="s">
        <v>134</v>
      </c>
      <c r="F50" s="449"/>
      <c r="G50" s="461">
        <f>E13</f>
        <v>53</v>
      </c>
      <c r="H50" s="150" t="s">
        <v>70</v>
      </c>
      <c r="I50" s="462">
        <v>700</v>
      </c>
      <c r="J50" s="364">
        <f>G50*I50</f>
        <v>37100</v>
      </c>
      <c r="K50" s="279"/>
      <c r="L50" s="325"/>
    </row>
    <row r="51" spans="2:12" s="3" customFormat="1" ht="17.25">
      <c r="B51" s="450" t="s">
        <v>108</v>
      </c>
      <c r="C51" s="358"/>
      <c r="D51" s="358"/>
      <c r="E51" s="448" t="s">
        <v>78</v>
      </c>
      <c r="F51" s="449"/>
      <c r="G51" s="463">
        <v>1.7</v>
      </c>
      <c r="H51" s="432" t="s">
        <v>112</v>
      </c>
      <c r="I51" s="462">
        <v>25000</v>
      </c>
      <c r="J51" s="364">
        <f>G51*I51</f>
        <v>42500</v>
      </c>
      <c r="K51" s="279"/>
      <c r="L51" s="325"/>
    </row>
    <row r="52" spans="2:12" s="3" customFormat="1" ht="17.25">
      <c r="B52" s="450" t="s">
        <v>109</v>
      </c>
      <c r="C52" s="358"/>
      <c r="D52" s="358"/>
      <c r="E52" s="448" t="s">
        <v>135</v>
      </c>
      <c r="F52" s="449"/>
      <c r="G52" s="463">
        <f>E13</f>
        <v>53</v>
      </c>
      <c r="H52" s="150" t="s">
        <v>70</v>
      </c>
      <c r="I52" s="462">
        <v>600</v>
      </c>
      <c r="J52" s="364">
        <f>G52*I52</f>
        <v>31800</v>
      </c>
      <c r="K52" s="279"/>
      <c r="L52" s="325"/>
    </row>
    <row r="53" spans="2:12" s="3" customFormat="1" ht="19.5">
      <c r="B53" s="464" t="s">
        <v>110</v>
      </c>
      <c r="C53" s="465"/>
      <c r="D53" s="465"/>
      <c r="E53" s="466" t="s">
        <v>79</v>
      </c>
      <c r="F53" s="467"/>
      <c r="G53" s="468">
        <v>0.1</v>
      </c>
      <c r="H53" s="217" t="s">
        <v>68</v>
      </c>
      <c r="I53" s="469">
        <v>35000</v>
      </c>
      <c r="J53" s="437">
        <f>G53*I53</f>
        <v>3500</v>
      </c>
      <c r="K53" s="279"/>
      <c r="L53" s="325"/>
    </row>
    <row r="54" spans="2:14" s="3" customFormat="1" ht="17.25">
      <c r="B54" s="329" t="s">
        <v>11</v>
      </c>
      <c r="C54" s="330"/>
      <c r="D54" s="330"/>
      <c r="E54" s="330"/>
      <c r="F54" s="330"/>
      <c r="G54" s="330"/>
      <c r="H54" s="330"/>
      <c r="I54" s="330"/>
      <c r="J54" s="331">
        <f>SUM(J41:J53)</f>
        <v>833460</v>
      </c>
      <c r="K54" s="279"/>
      <c r="M54" s="279"/>
      <c r="N54" s="279"/>
    </row>
    <row r="55" spans="2:14" s="3" customFormat="1" ht="17.25">
      <c r="B55" s="332"/>
      <c r="C55" s="332"/>
      <c r="D55" s="332"/>
      <c r="E55" s="332"/>
      <c r="F55" s="332"/>
      <c r="G55" s="333"/>
      <c r="H55" s="332"/>
      <c r="I55" s="332"/>
      <c r="J55" s="334"/>
      <c r="K55" s="279"/>
      <c r="M55" s="279"/>
      <c r="N55" s="279"/>
    </row>
    <row r="56" spans="2:14" s="3" customFormat="1" ht="17.25">
      <c r="B56" s="323" t="s">
        <v>41</v>
      </c>
      <c r="C56" s="324"/>
      <c r="D56" s="324"/>
      <c r="E56" s="301"/>
      <c r="F56" s="301"/>
      <c r="G56" s="302" t="s">
        <v>5</v>
      </c>
      <c r="H56" s="303" t="s">
        <v>6</v>
      </c>
      <c r="I56" s="304"/>
      <c r="J56" s="305" t="s">
        <v>1</v>
      </c>
      <c r="K56" s="279"/>
      <c r="M56" s="279"/>
      <c r="N56" s="279"/>
    </row>
    <row r="57" spans="2:14" s="3" customFormat="1" ht="17.25">
      <c r="B57" s="335" t="s">
        <v>49</v>
      </c>
      <c r="C57" s="336"/>
      <c r="D57" s="337"/>
      <c r="E57" s="338"/>
      <c r="F57" s="339"/>
      <c r="G57" s="340">
        <v>0.05</v>
      </c>
      <c r="H57" s="341" t="s">
        <v>35</v>
      </c>
      <c r="I57" s="342"/>
      <c r="J57" s="343">
        <f>(J30+J38+J54)*G57</f>
        <v>64343</v>
      </c>
      <c r="K57" s="279"/>
      <c r="M57" s="279"/>
      <c r="N57" s="279"/>
    </row>
    <row r="58" spans="2:14" s="3" customFormat="1" ht="17.25">
      <c r="B58" s="332"/>
      <c r="C58" s="332"/>
      <c r="D58" s="332"/>
      <c r="E58" s="332"/>
      <c r="F58" s="332"/>
      <c r="G58" s="333"/>
      <c r="H58" s="332"/>
      <c r="I58" s="332"/>
      <c r="J58" s="334"/>
      <c r="K58" s="279"/>
      <c r="M58" s="279"/>
      <c r="N58" s="279"/>
    </row>
    <row r="59" spans="2:16" s="3" customFormat="1" ht="17.25">
      <c r="B59" s="344" t="s">
        <v>42</v>
      </c>
      <c r="C59" s="345"/>
      <c r="D59" s="345"/>
      <c r="E59" s="345"/>
      <c r="F59" s="345"/>
      <c r="G59" s="345"/>
      <c r="H59" s="345"/>
      <c r="I59" s="345"/>
      <c r="J59" s="311">
        <f>J57+total_insumos+total_mano_obra+total_maquinaria</f>
        <v>1351203</v>
      </c>
      <c r="K59" s="279"/>
      <c r="M59" s="279"/>
      <c r="N59" s="279"/>
      <c r="O59" s="9"/>
      <c r="P59" s="9"/>
    </row>
    <row r="60" spans="2:14" s="3" customFormat="1" ht="17.25">
      <c r="B60" s="346"/>
      <c r="C60" s="346"/>
      <c r="D60" s="346"/>
      <c r="E60" s="346"/>
      <c r="F60" s="346"/>
      <c r="G60" s="347"/>
      <c r="H60" s="346"/>
      <c r="I60" s="346"/>
      <c r="J60" s="321"/>
      <c r="K60" s="279"/>
      <c r="M60" s="279"/>
      <c r="N60" s="279"/>
    </row>
    <row r="61" spans="2:14" s="3" customFormat="1" ht="21">
      <c r="B61" s="294" t="s">
        <v>44</v>
      </c>
      <c r="C61" s="295"/>
      <c r="D61" s="295"/>
      <c r="E61" s="290"/>
      <c r="F61" s="290"/>
      <c r="G61" s="291"/>
      <c r="H61" s="292"/>
      <c r="I61" s="293"/>
      <c r="J61" s="293"/>
      <c r="K61" s="279"/>
      <c r="M61" s="279"/>
      <c r="N61" s="279"/>
    </row>
    <row r="62" spans="2:14" s="3" customFormat="1" ht="17.25">
      <c r="B62" s="348" t="s">
        <v>30</v>
      </c>
      <c r="C62" s="301"/>
      <c r="D62" s="301"/>
      <c r="E62" s="560"/>
      <c r="F62" s="560"/>
      <c r="G62" s="302" t="s">
        <v>5</v>
      </c>
      <c r="H62" s="303" t="s">
        <v>6</v>
      </c>
      <c r="I62" s="349"/>
      <c r="J62" s="350" t="s">
        <v>1</v>
      </c>
      <c r="K62" s="279"/>
      <c r="M62" s="279"/>
      <c r="N62" s="279"/>
    </row>
    <row r="63" spans="2:15" s="3" customFormat="1" ht="18" customHeight="1">
      <c r="B63" s="351" t="s">
        <v>91</v>
      </c>
      <c r="C63" s="352"/>
      <c r="D63" s="352"/>
      <c r="E63" s="561"/>
      <c r="F63" s="562"/>
      <c r="G63" s="353">
        <v>0.015</v>
      </c>
      <c r="H63" s="354" t="s">
        <v>35</v>
      </c>
      <c r="I63" s="355"/>
      <c r="J63" s="356">
        <f>J59*E16*E17*0.5</f>
        <v>91206.20249999998</v>
      </c>
      <c r="K63" s="279"/>
      <c r="L63" s="563"/>
      <c r="M63" s="563"/>
      <c r="N63" s="563"/>
      <c r="O63" s="563"/>
    </row>
    <row r="64" spans="2:15" s="3" customFormat="1" ht="18" customHeight="1">
      <c r="B64" s="357" t="s">
        <v>122</v>
      </c>
      <c r="C64" s="358"/>
      <c r="D64" s="358"/>
      <c r="E64" s="359"/>
      <c r="F64" s="360"/>
      <c r="G64" s="361"/>
      <c r="H64" s="362"/>
      <c r="I64" s="363"/>
      <c r="J64" s="364"/>
      <c r="K64" s="279"/>
      <c r="L64" s="365"/>
      <c r="M64" s="365"/>
      <c r="N64" s="365"/>
      <c r="O64" s="365"/>
    </row>
    <row r="65" spans="2:15" s="3" customFormat="1" ht="18" customHeight="1">
      <c r="B65" s="357" t="s">
        <v>123</v>
      </c>
      <c r="C65" s="358"/>
      <c r="D65" s="358"/>
      <c r="E65" s="359"/>
      <c r="F65" s="360"/>
      <c r="G65" s="361"/>
      <c r="H65" s="362"/>
      <c r="I65" s="363"/>
      <c r="J65" s="364"/>
      <c r="K65" s="279"/>
      <c r="L65" s="365"/>
      <c r="M65" s="365"/>
      <c r="N65" s="365"/>
      <c r="O65" s="365"/>
    </row>
    <row r="66" spans="2:15" s="3" customFormat="1" ht="18" customHeight="1">
      <c r="B66" s="357" t="s">
        <v>124</v>
      </c>
      <c r="C66" s="358"/>
      <c r="D66" s="358"/>
      <c r="E66" s="359"/>
      <c r="F66" s="360"/>
      <c r="G66" s="361"/>
      <c r="H66" s="362"/>
      <c r="I66" s="363"/>
      <c r="J66" s="364"/>
      <c r="K66" s="279"/>
      <c r="L66" s="365"/>
      <c r="M66" s="365"/>
      <c r="N66" s="365"/>
      <c r="O66" s="365"/>
    </row>
    <row r="67" spans="2:14" s="3" customFormat="1" ht="17.25">
      <c r="B67" s="309" t="s">
        <v>27</v>
      </c>
      <c r="C67" s="310"/>
      <c r="D67" s="310"/>
      <c r="E67" s="310"/>
      <c r="F67" s="310"/>
      <c r="G67" s="310"/>
      <c r="H67" s="310"/>
      <c r="I67" s="310"/>
      <c r="J67" s="311">
        <f>SUM(J63:J66)</f>
        <v>91206.20249999998</v>
      </c>
      <c r="K67" s="279"/>
      <c r="M67" s="279"/>
      <c r="N67" s="279"/>
    </row>
    <row r="68" spans="2:12" s="3" customFormat="1" ht="18" customHeight="1">
      <c r="B68" s="319"/>
      <c r="C68" s="319"/>
      <c r="D68" s="319"/>
      <c r="E68" s="319"/>
      <c r="F68" s="319"/>
      <c r="G68" s="320"/>
      <c r="H68" s="319"/>
      <c r="I68" s="319"/>
      <c r="J68" s="321"/>
      <c r="K68" s="279"/>
      <c r="L68" s="279"/>
    </row>
    <row r="69" spans="2:12" s="3" customFormat="1" ht="18" customHeight="1">
      <c r="B69" s="309" t="s">
        <v>13</v>
      </c>
      <c r="C69" s="310"/>
      <c r="D69" s="310"/>
      <c r="E69" s="310"/>
      <c r="F69" s="310"/>
      <c r="G69" s="310"/>
      <c r="H69" s="310"/>
      <c r="I69" s="310"/>
      <c r="J69" s="366">
        <f>total_costos_indirectos+total_costos_directos</f>
        <v>1442409.2025</v>
      </c>
      <c r="K69" s="279"/>
      <c r="L69" s="279"/>
    </row>
    <row r="70" spans="2:12" s="3" customFormat="1" ht="18" customHeight="1">
      <c r="B70" s="332"/>
      <c r="C70" s="332"/>
      <c r="D70" s="332"/>
      <c r="E70" s="332"/>
      <c r="F70" s="332"/>
      <c r="G70" s="333"/>
      <c r="H70" s="332"/>
      <c r="I70" s="332"/>
      <c r="J70" s="334"/>
      <c r="K70" s="279"/>
      <c r="L70" s="279"/>
    </row>
    <row r="71" spans="2:12" s="3" customFormat="1" ht="18" customHeight="1">
      <c r="B71" s="319"/>
      <c r="C71" s="319"/>
      <c r="D71" s="319"/>
      <c r="E71" s="319"/>
      <c r="F71" s="319"/>
      <c r="G71" s="320"/>
      <c r="H71" s="319"/>
      <c r="I71" s="319"/>
      <c r="J71" s="321"/>
      <c r="K71" s="279"/>
      <c r="L71" s="279"/>
    </row>
    <row r="72" spans="2:12" s="3" customFormat="1" ht="18" customHeight="1">
      <c r="B72" s="367"/>
      <c r="C72" s="368"/>
      <c r="F72" s="369"/>
      <c r="G72" s="369"/>
      <c r="H72" s="369"/>
      <c r="I72" s="15"/>
      <c r="J72" s="15"/>
      <c r="K72" s="279"/>
      <c r="L72" s="325"/>
    </row>
    <row r="73" spans="2:11" s="3" customFormat="1" ht="18" customHeight="1">
      <c r="B73" s="564" t="s">
        <v>15</v>
      </c>
      <c r="C73" s="565"/>
      <c r="D73" s="565"/>
      <c r="E73" s="565"/>
      <c r="F73" s="565"/>
      <c r="G73" s="565"/>
      <c r="H73" s="565"/>
      <c r="I73" s="565"/>
      <c r="J73" s="566"/>
      <c r="K73" s="322"/>
    </row>
    <row r="74" spans="2:11" s="3" customFormat="1" ht="18" customHeight="1">
      <c r="B74" s="554" t="s">
        <v>94</v>
      </c>
      <c r="C74" s="555"/>
      <c r="D74" s="555"/>
      <c r="E74" s="555"/>
      <c r="F74" s="555"/>
      <c r="G74" s="555"/>
      <c r="H74" s="555"/>
      <c r="I74" s="555"/>
      <c r="J74" s="556"/>
      <c r="K74" s="322"/>
    </row>
    <row r="75" spans="2:14" s="3" customFormat="1" ht="17.25" customHeight="1">
      <c r="B75" s="567" t="s">
        <v>125</v>
      </c>
      <c r="C75" s="568"/>
      <c r="D75" s="568"/>
      <c r="E75" s="568"/>
      <c r="F75" s="568"/>
      <c r="G75" s="568"/>
      <c r="H75" s="568"/>
      <c r="I75" s="568"/>
      <c r="J75" s="569"/>
      <c r="K75" s="322"/>
      <c r="N75" s="106"/>
    </row>
    <row r="76" spans="2:14" s="3" customFormat="1" ht="17.25">
      <c r="B76" s="547" t="s">
        <v>126</v>
      </c>
      <c r="C76" s="548"/>
      <c r="D76" s="548"/>
      <c r="E76" s="548"/>
      <c r="F76" s="548"/>
      <c r="G76" s="548"/>
      <c r="H76" s="548"/>
      <c r="I76" s="548"/>
      <c r="J76" s="549"/>
      <c r="K76" s="322"/>
      <c r="N76" s="106"/>
    </row>
    <row r="77" spans="2:11" s="3" customFormat="1" ht="51" customHeight="1">
      <c r="B77" s="547" t="s">
        <v>127</v>
      </c>
      <c r="C77" s="548"/>
      <c r="D77" s="548"/>
      <c r="E77" s="548"/>
      <c r="F77" s="548"/>
      <c r="G77" s="548"/>
      <c r="H77" s="548"/>
      <c r="I77" s="548"/>
      <c r="J77" s="549"/>
      <c r="K77" s="33"/>
    </row>
    <row r="78" spans="2:11" s="3" customFormat="1" ht="17.25">
      <c r="B78" s="547" t="s">
        <v>128</v>
      </c>
      <c r="C78" s="548"/>
      <c r="D78" s="548"/>
      <c r="E78" s="548"/>
      <c r="F78" s="548"/>
      <c r="G78" s="548"/>
      <c r="H78" s="548"/>
      <c r="I78" s="548"/>
      <c r="J78" s="549"/>
      <c r="K78" s="322"/>
    </row>
    <row r="79" spans="2:11" s="3" customFormat="1" ht="17.25">
      <c r="B79" s="550" t="s">
        <v>129</v>
      </c>
      <c r="C79" s="551"/>
      <c r="D79" s="551"/>
      <c r="E79" s="551"/>
      <c r="F79" s="551"/>
      <c r="G79" s="551"/>
      <c r="H79" s="551"/>
      <c r="I79" s="551"/>
      <c r="J79" s="552"/>
      <c r="K79" s="322"/>
    </row>
    <row r="80" spans="2:11" s="3" customFormat="1" ht="17.25">
      <c r="B80" s="370"/>
      <c r="C80" s="370"/>
      <c r="D80" s="370"/>
      <c r="E80" s="370"/>
      <c r="F80" s="370"/>
      <c r="G80" s="370"/>
      <c r="H80" s="370"/>
      <c r="I80" s="370"/>
      <c r="J80" s="370"/>
      <c r="K80" s="322"/>
    </row>
    <row r="81" spans="2:11" s="3" customFormat="1" ht="14.25">
      <c r="B81" s="6"/>
      <c r="C81" s="6"/>
      <c r="D81" s="6"/>
      <c r="E81" s="6"/>
      <c r="F81" s="6"/>
      <c r="G81" s="7"/>
      <c r="H81" s="6"/>
      <c r="I81" s="6"/>
      <c r="J81" s="6"/>
      <c r="K81" s="9"/>
    </row>
    <row r="82" spans="2:11" s="3" customFormat="1" ht="14.25">
      <c r="B82" s="6"/>
      <c r="C82" s="6"/>
      <c r="D82" s="6"/>
      <c r="E82" s="6"/>
      <c r="F82" s="6"/>
      <c r="G82" s="7"/>
      <c r="H82" s="6"/>
      <c r="I82" s="6"/>
      <c r="J82" s="6"/>
      <c r="K82" s="9"/>
    </row>
    <row r="83" spans="2:12" s="3" customFormat="1" ht="14.25">
      <c r="B83" s="371"/>
      <c r="C83" s="371"/>
      <c r="D83" s="371"/>
      <c r="E83" s="371"/>
      <c r="F83" s="371"/>
      <c r="G83" s="372"/>
      <c r="H83" s="371"/>
      <c r="I83" s="371"/>
      <c r="J83" s="371"/>
      <c r="K83" s="373"/>
      <c r="L83" s="371"/>
    </row>
    <row r="84" spans="2:12" s="3" customFormat="1" ht="14.25">
      <c r="B84" s="371"/>
      <c r="C84" s="371"/>
      <c r="D84" s="371"/>
      <c r="E84" s="371"/>
      <c r="F84" s="371"/>
      <c r="G84" s="372"/>
      <c r="H84" s="371"/>
      <c r="I84" s="371"/>
      <c r="J84" s="371"/>
      <c r="K84" s="373"/>
      <c r="L84" s="371"/>
    </row>
    <row r="85" spans="2:12" s="3" customFormat="1" ht="14.25">
      <c r="B85" s="371"/>
      <c r="C85" s="371"/>
      <c r="D85" s="371"/>
      <c r="E85" s="371"/>
      <c r="F85" s="371"/>
      <c r="G85" s="372"/>
      <c r="H85" s="371"/>
      <c r="I85" s="371"/>
      <c r="J85" s="371"/>
      <c r="K85" s="373"/>
      <c r="L85" s="371"/>
    </row>
    <row r="86" spans="2:12" s="3" customFormat="1" ht="14.25">
      <c r="B86" s="371"/>
      <c r="C86" s="371"/>
      <c r="D86" s="371"/>
      <c r="E86" s="371"/>
      <c r="F86" s="371"/>
      <c r="G86" s="372"/>
      <c r="H86" s="371"/>
      <c r="I86" s="371"/>
      <c r="J86" s="371"/>
      <c r="K86" s="373"/>
      <c r="L86" s="371"/>
    </row>
    <row r="87" spans="2:12" s="3" customFormat="1" ht="17.25">
      <c r="B87" s="374"/>
      <c r="C87" s="374"/>
      <c r="D87" s="375"/>
      <c r="E87" s="375"/>
      <c r="F87" s="376"/>
      <c r="G87" s="376"/>
      <c r="H87" s="376"/>
      <c r="I87" s="371"/>
      <c r="J87" s="371"/>
      <c r="K87" s="373"/>
      <c r="L87" s="371"/>
    </row>
    <row r="88" spans="2:12" s="3" customFormat="1" ht="17.25">
      <c r="B88" s="374"/>
      <c r="C88" s="377"/>
      <c r="D88" s="377"/>
      <c r="E88" s="378"/>
      <c r="F88" s="377"/>
      <c r="G88" s="379"/>
      <c r="H88" s="380"/>
      <c r="I88" s="371"/>
      <c r="J88" s="371"/>
      <c r="K88" s="373"/>
      <c r="L88" s="371"/>
    </row>
    <row r="89" spans="2:12" s="3" customFormat="1" ht="17.25">
      <c r="B89" s="375"/>
      <c r="C89" s="375"/>
      <c r="D89" s="375"/>
      <c r="E89" s="375"/>
      <c r="F89" s="375"/>
      <c r="G89" s="375"/>
      <c r="H89" s="375"/>
      <c r="I89" s="371"/>
      <c r="J89" s="371"/>
      <c r="K89" s="373"/>
      <c r="L89" s="371"/>
    </row>
    <row r="90" spans="2:12" s="3" customFormat="1" ht="17.25">
      <c r="B90" s="374"/>
      <c r="C90" s="375"/>
      <c r="D90" s="375"/>
      <c r="E90" s="375"/>
      <c r="F90" s="375"/>
      <c r="G90" s="375"/>
      <c r="H90" s="375"/>
      <c r="I90" s="371"/>
      <c r="J90" s="371"/>
      <c r="K90" s="373"/>
      <c r="L90" s="371"/>
    </row>
    <row r="91" spans="2:12" s="3" customFormat="1" ht="17.25">
      <c r="B91" s="381"/>
      <c r="C91" s="382"/>
      <c r="D91" s="382"/>
      <c r="E91" s="383"/>
      <c r="F91" s="383"/>
      <c r="G91" s="383"/>
      <c r="H91" s="383"/>
      <c r="I91" s="371"/>
      <c r="J91" s="373"/>
      <c r="K91" s="373"/>
      <c r="L91" s="371"/>
    </row>
    <row r="92" spans="2:12" s="3" customFormat="1" ht="17.25">
      <c r="B92" s="381"/>
      <c r="C92" s="382"/>
      <c r="D92" s="382"/>
      <c r="E92" s="383"/>
      <c r="F92" s="383"/>
      <c r="G92" s="383"/>
      <c r="H92" s="383"/>
      <c r="I92" s="371"/>
      <c r="J92" s="373"/>
      <c r="K92" s="373"/>
      <c r="L92" s="371"/>
    </row>
    <row r="93" spans="2:12" s="3" customFormat="1" ht="17.25">
      <c r="B93" s="384"/>
      <c r="C93" s="385"/>
      <c r="D93" s="385"/>
      <c r="E93" s="384"/>
      <c r="F93" s="384"/>
      <c r="G93" s="384"/>
      <c r="H93" s="386"/>
      <c r="I93" s="371"/>
      <c r="J93" s="371"/>
      <c r="K93" s="373"/>
      <c r="L93" s="371"/>
    </row>
    <row r="94" spans="2:12" s="3" customFormat="1" ht="17.25">
      <c r="B94" s="375"/>
      <c r="C94" s="375"/>
      <c r="D94" s="375"/>
      <c r="E94" s="375"/>
      <c r="F94" s="375"/>
      <c r="G94" s="375"/>
      <c r="H94" s="375"/>
      <c r="I94" s="371"/>
      <c r="J94" s="371"/>
      <c r="K94" s="373"/>
      <c r="L94" s="371"/>
    </row>
    <row r="95" spans="2:12" s="3" customFormat="1" ht="17.25">
      <c r="B95" s="374"/>
      <c r="C95" s="375"/>
      <c r="D95" s="375"/>
      <c r="E95" s="375"/>
      <c r="F95" s="375"/>
      <c r="G95" s="375"/>
      <c r="H95" s="375"/>
      <c r="I95" s="371"/>
      <c r="J95" s="371"/>
      <c r="K95" s="373"/>
      <c r="L95" s="371"/>
    </row>
    <row r="96" spans="2:12" s="3" customFormat="1" ht="17.25">
      <c r="B96" s="387"/>
      <c r="C96" s="382"/>
      <c r="D96" s="388"/>
      <c r="E96" s="389"/>
      <c r="F96" s="388"/>
      <c r="G96" s="383"/>
      <c r="H96" s="383"/>
      <c r="I96" s="371"/>
      <c r="J96" s="371"/>
      <c r="K96" s="373"/>
      <c r="L96" s="371"/>
    </row>
    <row r="97" spans="2:12" s="3" customFormat="1" ht="17.25">
      <c r="B97" s="387"/>
      <c r="C97" s="382"/>
      <c r="D97" s="388"/>
      <c r="E97" s="389"/>
      <c r="F97" s="388"/>
      <c r="G97" s="383"/>
      <c r="H97" s="383"/>
      <c r="I97" s="371"/>
      <c r="J97" s="371"/>
      <c r="K97" s="373"/>
      <c r="L97" s="371"/>
    </row>
    <row r="98" spans="2:12" s="3" customFormat="1" ht="17.25">
      <c r="B98" s="553"/>
      <c r="C98" s="553"/>
      <c r="D98" s="388"/>
      <c r="E98" s="389"/>
      <c r="F98" s="388"/>
      <c r="G98" s="383"/>
      <c r="H98" s="383"/>
      <c r="I98" s="371"/>
      <c r="J98" s="371"/>
      <c r="K98" s="373"/>
      <c r="L98" s="371"/>
    </row>
    <row r="99" spans="2:12" s="3" customFormat="1" ht="17.25">
      <c r="B99" s="387"/>
      <c r="C99" s="382"/>
      <c r="D99" s="388"/>
      <c r="E99" s="389"/>
      <c r="F99" s="388"/>
      <c r="G99" s="383"/>
      <c r="H99" s="383"/>
      <c r="I99" s="371"/>
      <c r="J99" s="371"/>
      <c r="K99" s="373"/>
      <c r="L99" s="371"/>
    </row>
    <row r="100" spans="2:12" s="3" customFormat="1" ht="17.25">
      <c r="B100" s="387"/>
      <c r="C100" s="382"/>
      <c r="D100" s="388"/>
      <c r="E100" s="389"/>
      <c r="F100" s="388"/>
      <c r="G100" s="383"/>
      <c r="H100" s="383"/>
      <c r="I100" s="371"/>
      <c r="J100" s="371"/>
      <c r="K100" s="373"/>
      <c r="L100" s="371"/>
    </row>
    <row r="101" spans="2:12" s="3" customFormat="1" ht="17.25">
      <c r="B101" s="387"/>
      <c r="C101" s="382"/>
      <c r="D101" s="388"/>
      <c r="E101" s="389"/>
      <c r="F101" s="388"/>
      <c r="G101" s="383"/>
      <c r="H101" s="383"/>
      <c r="I101" s="371"/>
      <c r="J101" s="371"/>
      <c r="K101" s="373"/>
      <c r="L101" s="371"/>
    </row>
    <row r="102" spans="2:12" s="3" customFormat="1" ht="17.25">
      <c r="B102" s="387"/>
      <c r="C102" s="382"/>
      <c r="D102" s="388"/>
      <c r="E102" s="389"/>
      <c r="F102" s="388"/>
      <c r="G102" s="383"/>
      <c r="H102" s="383"/>
      <c r="I102" s="371"/>
      <c r="J102" s="371"/>
      <c r="K102" s="373"/>
      <c r="L102" s="371"/>
    </row>
    <row r="103" spans="2:12" s="3" customFormat="1" ht="17.25">
      <c r="B103" s="387"/>
      <c r="C103" s="382"/>
      <c r="D103" s="388"/>
      <c r="E103" s="389"/>
      <c r="F103" s="388"/>
      <c r="G103" s="383"/>
      <c r="H103" s="383"/>
      <c r="I103" s="371"/>
      <c r="J103" s="371"/>
      <c r="K103" s="373"/>
      <c r="L103" s="371"/>
    </row>
    <row r="104" spans="2:12" s="3" customFormat="1" ht="17.25">
      <c r="B104" s="387"/>
      <c r="C104" s="382"/>
      <c r="D104" s="388"/>
      <c r="E104" s="389"/>
      <c r="F104" s="388"/>
      <c r="G104" s="383"/>
      <c r="H104" s="383"/>
      <c r="I104" s="371"/>
      <c r="J104" s="371"/>
      <c r="K104" s="373"/>
      <c r="L104" s="371"/>
    </row>
    <row r="105" spans="2:12" s="3" customFormat="1" ht="17.25">
      <c r="B105" s="387"/>
      <c r="C105" s="382"/>
      <c r="D105" s="388"/>
      <c r="E105" s="389"/>
      <c r="F105" s="388"/>
      <c r="G105" s="383"/>
      <c r="H105" s="383"/>
      <c r="I105" s="371"/>
      <c r="J105" s="371"/>
      <c r="K105" s="373"/>
      <c r="L105" s="371"/>
    </row>
    <row r="106" spans="2:12" s="3" customFormat="1" ht="17.25">
      <c r="B106" s="387"/>
      <c r="C106" s="382"/>
      <c r="D106" s="388"/>
      <c r="E106" s="389"/>
      <c r="F106" s="388"/>
      <c r="G106" s="383"/>
      <c r="H106" s="383"/>
      <c r="I106" s="371"/>
      <c r="J106" s="371"/>
      <c r="K106" s="373"/>
      <c r="L106" s="371"/>
    </row>
    <row r="107" spans="2:12" s="3" customFormat="1" ht="17.25">
      <c r="B107" s="387"/>
      <c r="C107" s="382"/>
      <c r="D107" s="388"/>
      <c r="E107" s="389"/>
      <c r="F107" s="388"/>
      <c r="G107" s="383"/>
      <c r="H107" s="383"/>
      <c r="I107" s="371"/>
      <c r="J107" s="371"/>
      <c r="K107" s="373"/>
      <c r="L107" s="371"/>
    </row>
    <row r="108" spans="2:12" s="3" customFormat="1" ht="17.25">
      <c r="B108" s="387"/>
      <c r="C108" s="382"/>
      <c r="D108" s="388"/>
      <c r="E108" s="389"/>
      <c r="F108" s="388"/>
      <c r="G108" s="383"/>
      <c r="H108" s="383"/>
      <c r="I108" s="371"/>
      <c r="J108" s="371"/>
      <c r="K108" s="373"/>
      <c r="L108" s="371"/>
    </row>
    <row r="109" spans="2:12" s="3" customFormat="1" ht="17.25">
      <c r="B109" s="384"/>
      <c r="C109" s="385"/>
      <c r="D109" s="385"/>
      <c r="E109" s="384"/>
      <c r="F109" s="384"/>
      <c r="G109" s="384"/>
      <c r="H109" s="386"/>
      <c r="I109" s="371"/>
      <c r="J109" s="371"/>
      <c r="K109" s="373"/>
      <c r="L109" s="371"/>
    </row>
    <row r="110" spans="2:12" s="3" customFormat="1" ht="17.25">
      <c r="B110" s="375"/>
      <c r="C110" s="375"/>
      <c r="D110" s="375"/>
      <c r="E110" s="375"/>
      <c r="F110" s="375"/>
      <c r="G110" s="375"/>
      <c r="H110" s="375"/>
      <c r="I110" s="371"/>
      <c r="J110" s="371"/>
      <c r="K110" s="373"/>
      <c r="L110" s="371"/>
    </row>
    <row r="111" spans="2:12" s="3" customFormat="1" ht="17.25">
      <c r="B111" s="384"/>
      <c r="C111" s="385"/>
      <c r="D111" s="385"/>
      <c r="E111" s="384"/>
      <c r="F111" s="384"/>
      <c r="G111" s="384"/>
      <c r="H111" s="386"/>
      <c r="I111" s="371"/>
      <c r="J111" s="371"/>
      <c r="K111" s="373"/>
      <c r="L111" s="371"/>
    </row>
    <row r="112" spans="2:12" s="3" customFormat="1" ht="14.25">
      <c r="B112" s="371"/>
      <c r="C112" s="371"/>
      <c r="D112" s="371"/>
      <c r="E112" s="371"/>
      <c r="F112" s="371"/>
      <c r="G112" s="372"/>
      <c r="H112" s="371"/>
      <c r="I112" s="371"/>
      <c r="J112" s="371"/>
      <c r="K112" s="373"/>
      <c r="L112" s="371"/>
    </row>
    <row r="113" spans="2:12" s="3" customFormat="1" ht="14.25">
      <c r="B113" s="371"/>
      <c r="C113" s="371"/>
      <c r="D113" s="371"/>
      <c r="E113" s="371"/>
      <c r="F113" s="371"/>
      <c r="G113" s="372"/>
      <c r="H113" s="371"/>
      <c r="I113" s="371"/>
      <c r="J113" s="371"/>
      <c r="K113" s="373"/>
      <c r="L113" s="371"/>
    </row>
    <row r="114" spans="2:12" s="3" customFormat="1" ht="14.25">
      <c r="B114" s="371"/>
      <c r="C114" s="371"/>
      <c r="D114" s="371"/>
      <c r="E114" s="371"/>
      <c r="F114" s="371"/>
      <c r="G114" s="372"/>
      <c r="H114" s="371"/>
      <c r="I114" s="371"/>
      <c r="J114" s="371"/>
      <c r="K114" s="373"/>
      <c r="L114" s="371"/>
    </row>
    <row r="115" spans="2:12" s="3" customFormat="1" ht="14.25">
      <c r="B115" s="371"/>
      <c r="C115" s="371"/>
      <c r="D115" s="371"/>
      <c r="E115" s="371"/>
      <c r="F115" s="371"/>
      <c r="G115" s="372"/>
      <c r="H115" s="371"/>
      <c r="I115" s="371"/>
      <c r="J115" s="371"/>
      <c r="K115" s="373"/>
      <c r="L115" s="371"/>
    </row>
    <row r="116" spans="2:12" s="3" customFormat="1" ht="14.25">
      <c r="B116" s="371"/>
      <c r="C116" s="371"/>
      <c r="D116" s="371"/>
      <c r="E116" s="371"/>
      <c r="F116" s="371"/>
      <c r="G116" s="372"/>
      <c r="H116" s="371"/>
      <c r="I116" s="371"/>
      <c r="J116" s="371"/>
      <c r="K116" s="373"/>
      <c r="L116" s="371"/>
    </row>
    <row r="117" spans="2:12" s="3" customFormat="1" ht="14.25">
      <c r="B117" s="371"/>
      <c r="C117" s="371"/>
      <c r="D117" s="371"/>
      <c r="E117" s="371"/>
      <c r="F117" s="371"/>
      <c r="G117" s="372"/>
      <c r="H117" s="371"/>
      <c r="I117" s="371"/>
      <c r="J117" s="371"/>
      <c r="K117" s="373"/>
      <c r="L117" s="371"/>
    </row>
    <row r="118" spans="2:12" s="3" customFormat="1" ht="14.25">
      <c r="B118" s="371"/>
      <c r="C118" s="371"/>
      <c r="D118" s="371"/>
      <c r="E118" s="371"/>
      <c r="F118" s="371"/>
      <c r="G118" s="372"/>
      <c r="H118" s="371"/>
      <c r="I118" s="371"/>
      <c r="J118" s="371"/>
      <c r="K118" s="373"/>
      <c r="L118" s="371"/>
    </row>
    <row r="119" spans="2:12" s="3" customFormat="1" ht="14.25">
      <c r="B119" s="371"/>
      <c r="C119" s="371"/>
      <c r="D119" s="371"/>
      <c r="E119" s="371"/>
      <c r="F119" s="371"/>
      <c r="G119" s="372"/>
      <c r="H119" s="371"/>
      <c r="I119" s="371"/>
      <c r="J119" s="371"/>
      <c r="K119" s="373"/>
      <c r="L119" s="371"/>
    </row>
    <row r="120" spans="2:12" s="3" customFormat="1" ht="14.25">
      <c r="B120" s="371"/>
      <c r="C120" s="371"/>
      <c r="D120" s="371"/>
      <c r="E120" s="371"/>
      <c r="F120" s="371"/>
      <c r="G120" s="372"/>
      <c r="H120" s="371"/>
      <c r="I120" s="371"/>
      <c r="J120" s="371"/>
      <c r="K120" s="373"/>
      <c r="L120" s="371"/>
    </row>
    <row r="121" spans="2:12" s="3" customFormat="1" ht="14.25">
      <c r="B121" s="371"/>
      <c r="C121" s="371"/>
      <c r="D121" s="371"/>
      <c r="E121" s="371"/>
      <c r="F121" s="371"/>
      <c r="G121" s="372"/>
      <c r="H121" s="371"/>
      <c r="I121" s="371"/>
      <c r="J121" s="371"/>
      <c r="K121" s="373"/>
      <c r="L121" s="371"/>
    </row>
    <row r="122" spans="2:12" s="3" customFormat="1" ht="14.25">
      <c r="B122" s="390"/>
      <c r="C122" s="390"/>
      <c r="D122" s="390"/>
      <c r="E122" s="390"/>
      <c r="F122" s="390"/>
      <c r="G122" s="372"/>
      <c r="H122" s="371"/>
      <c r="I122" s="371"/>
      <c r="J122" s="371"/>
      <c r="K122" s="373"/>
      <c r="L122" s="371"/>
    </row>
    <row r="123" spans="2:12" s="3" customFormat="1" ht="14.25">
      <c r="B123" s="371"/>
      <c r="C123" s="371"/>
      <c r="D123" s="371"/>
      <c r="E123" s="371"/>
      <c r="F123" s="371"/>
      <c r="G123" s="372"/>
      <c r="H123" s="371"/>
      <c r="I123" s="371"/>
      <c r="J123" s="371"/>
      <c r="K123" s="373"/>
      <c r="L123" s="371"/>
    </row>
    <row r="124" spans="2:12" s="3" customFormat="1" ht="14.25">
      <c r="B124" s="371"/>
      <c r="C124" s="371"/>
      <c r="D124" s="371"/>
      <c r="E124" s="371"/>
      <c r="F124" s="371"/>
      <c r="G124" s="372"/>
      <c r="H124" s="371"/>
      <c r="I124" s="371"/>
      <c r="J124" s="371"/>
      <c r="K124" s="373"/>
      <c r="L124" s="371"/>
    </row>
    <row r="125" spans="2:12" s="3" customFormat="1" ht="14.25">
      <c r="B125" s="371"/>
      <c r="C125" s="373"/>
      <c r="D125" s="373"/>
      <c r="E125" s="373"/>
      <c r="F125" s="373"/>
      <c r="G125" s="372"/>
      <c r="H125" s="371"/>
      <c r="I125" s="371"/>
      <c r="J125" s="371"/>
      <c r="K125" s="373"/>
      <c r="L125" s="371"/>
    </row>
    <row r="126" spans="2:12" s="3" customFormat="1" ht="14.25">
      <c r="B126" s="371"/>
      <c r="C126" s="371"/>
      <c r="D126" s="371"/>
      <c r="E126" s="371"/>
      <c r="F126" s="371"/>
      <c r="G126" s="372"/>
      <c r="H126" s="371"/>
      <c r="I126" s="371"/>
      <c r="J126" s="371"/>
      <c r="K126" s="373"/>
      <c r="L126" s="371"/>
    </row>
    <row r="127" spans="2:12" s="3" customFormat="1" ht="14.25">
      <c r="B127" s="371"/>
      <c r="C127" s="371"/>
      <c r="D127" s="371"/>
      <c r="E127" s="371"/>
      <c r="F127" s="371"/>
      <c r="G127" s="372"/>
      <c r="H127" s="371"/>
      <c r="I127" s="371"/>
      <c r="J127" s="371"/>
      <c r="K127" s="373"/>
      <c r="L127" s="371"/>
    </row>
    <row r="128" spans="2:12" s="3" customFormat="1" ht="14.25">
      <c r="B128" s="371"/>
      <c r="C128" s="371"/>
      <c r="D128" s="371"/>
      <c r="E128" s="371"/>
      <c r="F128" s="371"/>
      <c r="G128" s="372"/>
      <c r="H128" s="371"/>
      <c r="I128" s="371"/>
      <c r="J128" s="371"/>
      <c r="K128" s="373"/>
      <c r="L128" s="371"/>
    </row>
    <row r="129" spans="2:12" s="3" customFormat="1" ht="14.25">
      <c r="B129" s="371"/>
      <c r="C129" s="371"/>
      <c r="D129" s="371"/>
      <c r="E129" s="371"/>
      <c r="F129" s="371"/>
      <c r="G129" s="372"/>
      <c r="H129" s="371"/>
      <c r="I129" s="371"/>
      <c r="J129" s="371"/>
      <c r="K129" s="373"/>
      <c r="L129" s="371"/>
    </row>
    <row r="130" spans="2:12" s="3" customFormat="1" ht="14.25">
      <c r="B130" s="371"/>
      <c r="C130" s="371"/>
      <c r="D130" s="371"/>
      <c r="E130" s="371"/>
      <c r="F130" s="371"/>
      <c r="G130" s="372"/>
      <c r="H130" s="371"/>
      <c r="I130" s="371"/>
      <c r="J130" s="371"/>
      <c r="K130" s="373"/>
      <c r="L130" s="371"/>
    </row>
    <row r="131" spans="2:12" s="3" customFormat="1" ht="14.25">
      <c r="B131" s="371"/>
      <c r="C131" s="371"/>
      <c r="D131" s="373"/>
      <c r="E131" s="371"/>
      <c r="F131" s="371"/>
      <c r="G131" s="372"/>
      <c r="H131" s="371"/>
      <c r="I131" s="371"/>
      <c r="J131" s="371"/>
      <c r="K131" s="373"/>
      <c r="L131" s="371"/>
    </row>
    <row r="132" spans="2:12" s="3" customFormat="1" ht="14.25">
      <c r="B132" s="371"/>
      <c r="C132" s="373"/>
      <c r="D132" s="373"/>
      <c r="E132" s="371"/>
      <c r="F132" s="371"/>
      <c r="G132" s="372"/>
      <c r="H132" s="371"/>
      <c r="I132" s="371"/>
      <c r="J132" s="371"/>
      <c r="K132" s="373"/>
      <c r="L132" s="371"/>
    </row>
    <row r="133" spans="2:12" s="3" customFormat="1" ht="14.25">
      <c r="B133" s="371"/>
      <c r="C133" s="371"/>
      <c r="D133" s="371"/>
      <c r="E133" s="371"/>
      <c r="F133" s="371"/>
      <c r="G133" s="372"/>
      <c r="H133" s="371"/>
      <c r="I133" s="371"/>
      <c r="J133" s="371"/>
      <c r="K133" s="373"/>
      <c r="L133" s="371"/>
    </row>
    <row r="134" spans="2:12" s="3" customFormat="1" ht="14.25">
      <c r="B134" s="371"/>
      <c r="C134" s="371"/>
      <c r="D134" s="371"/>
      <c r="E134" s="371"/>
      <c r="F134" s="371"/>
      <c r="G134" s="372"/>
      <c r="H134" s="371"/>
      <c r="I134" s="371"/>
      <c r="J134" s="371"/>
      <c r="K134" s="373"/>
      <c r="L134" s="371"/>
    </row>
    <row r="135" spans="2:12" s="3" customFormat="1" ht="14.25">
      <c r="B135" s="371"/>
      <c r="C135" s="371"/>
      <c r="D135" s="371"/>
      <c r="E135" s="371"/>
      <c r="F135" s="371"/>
      <c r="G135" s="372"/>
      <c r="H135" s="371"/>
      <c r="I135" s="371"/>
      <c r="J135" s="371"/>
      <c r="K135" s="373"/>
      <c r="L135" s="371"/>
    </row>
    <row r="136" spans="2:12" s="3" customFormat="1" ht="14.25">
      <c r="B136" s="371"/>
      <c r="C136" s="371"/>
      <c r="D136" s="371"/>
      <c r="E136" s="371"/>
      <c r="F136" s="371"/>
      <c r="G136" s="372"/>
      <c r="H136" s="371"/>
      <c r="I136" s="372"/>
      <c r="J136" s="371"/>
      <c r="K136" s="373"/>
      <c r="L136" s="371"/>
    </row>
    <row r="137" spans="2:12" s="3" customFormat="1" ht="14.25">
      <c r="B137" s="371"/>
      <c r="C137" s="371"/>
      <c r="D137" s="371"/>
      <c r="E137" s="371"/>
      <c r="F137" s="371"/>
      <c r="G137" s="372"/>
      <c r="H137" s="371"/>
      <c r="I137" s="371"/>
      <c r="J137" s="371"/>
      <c r="K137" s="373"/>
      <c r="L137" s="371"/>
    </row>
    <row r="138" spans="2:12" s="3" customFormat="1" ht="14.25">
      <c r="B138" s="371"/>
      <c r="C138" s="371"/>
      <c r="D138" s="371"/>
      <c r="E138" s="371"/>
      <c r="F138" s="371"/>
      <c r="G138" s="372"/>
      <c r="H138" s="371"/>
      <c r="I138" s="371"/>
      <c r="J138" s="371"/>
      <c r="K138" s="373"/>
      <c r="L138" s="371"/>
    </row>
    <row r="139" spans="2:12" s="3" customFormat="1" ht="14.25">
      <c r="B139" s="371"/>
      <c r="C139" s="371"/>
      <c r="D139" s="371"/>
      <c r="E139" s="371"/>
      <c r="F139" s="371"/>
      <c r="G139" s="372"/>
      <c r="H139" s="371"/>
      <c r="I139" s="371"/>
      <c r="J139" s="371"/>
      <c r="K139" s="373"/>
      <c r="L139" s="371"/>
    </row>
    <row r="140" spans="2:12" s="3" customFormat="1" ht="14.25">
      <c r="B140" s="371"/>
      <c r="C140" s="371"/>
      <c r="D140" s="371"/>
      <c r="E140" s="371"/>
      <c r="F140" s="371"/>
      <c r="G140" s="372"/>
      <c r="H140" s="371"/>
      <c r="I140" s="371"/>
      <c r="J140" s="371"/>
      <c r="K140" s="373"/>
      <c r="L140" s="371"/>
    </row>
    <row r="141" spans="2:12" s="3" customFormat="1" ht="14.25">
      <c r="B141" s="371"/>
      <c r="C141" s="371"/>
      <c r="D141" s="371"/>
      <c r="E141" s="371"/>
      <c r="F141" s="371"/>
      <c r="G141" s="372"/>
      <c r="H141" s="371"/>
      <c r="I141" s="371"/>
      <c r="J141" s="371"/>
      <c r="K141" s="373"/>
      <c r="L141" s="371"/>
    </row>
    <row r="142" spans="2:12" s="3" customFormat="1" ht="14.25">
      <c r="B142" s="371"/>
      <c r="C142" s="371"/>
      <c r="D142" s="371"/>
      <c r="E142" s="371"/>
      <c r="F142" s="371"/>
      <c r="G142" s="372"/>
      <c r="H142" s="371"/>
      <c r="I142" s="371"/>
      <c r="J142" s="371"/>
      <c r="K142" s="373"/>
      <c r="L142" s="371"/>
    </row>
    <row r="143" spans="2:12" s="3" customFormat="1" ht="14.25">
      <c r="B143" s="371"/>
      <c r="C143" s="371"/>
      <c r="D143" s="371"/>
      <c r="E143" s="371"/>
      <c r="F143" s="371"/>
      <c r="G143" s="372"/>
      <c r="H143" s="371"/>
      <c r="I143" s="371"/>
      <c r="J143" s="371"/>
      <c r="K143" s="373"/>
      <c r="L143" s="371"/>
    </row>
    <row r="144" spans="2:12" s="3" customFormat="1" ht="14.25">
      <c r="B144" s="371"/>
      <c r="C144" s="371"/>
      <c r="D144" s="371"/>
      <c r="E144" s="371"/>
      <c r="F144" s="371"/>
      <c r="G144" s="372"/>
      <c r="H144" s="371"/>
      <c r="I144" s="371"/>
      <c r="J144" s="371"/>
      <c r="K144" s="373"/>
      <c r="L144" s="371"/>
    </row>
    <row r="145" spans="2:12" s="3" customFormat="1" ht="14.25">
      <c r="B145" s="373"/>
      <c r="C145" s="373"/>
      <c r="D145" s="373"/>
      <c r="E145" s="373"/>
      <c r="F145" s="373"/>
      <c r="G145" s="373"/>
      <c r="H145" s="373"/>
      <c r="I145" s="373"/>
      <c r="J145" s="371"/>
      <c r="K145" s="373"/>
      <c r="L145" s="371"/>
    </row>
    <row r="146" spans="2:12" s="3" customFormat="1" ht="14.25">
      <c r="B146" s="373"/>
      <c r="C146" s="373"/>
      <c r="D146" s="373"/>
      <c r="E146" s="373"/>
      <c r="F146" s="373"/>
      <c r="G146" s="391"/>
      <c r="H146" s="373"/>
      <c r="I146" s="373"/>
      <c r="J146" s="371"/>
      <c r="K146" s="373"/>
      <c r="L146" s="391"/>
    </row>
    <row r="147" spans="2:12" s="3" customFormat="1" ht="14.25">
      <c r="B147" s="373"/>
      <c r="C147" s="373"/>
      <c r="D147" s="373"/>
      <c r="E147" s="373"/>
      <c r="F147" s="373"/>
      <c r="G147" s="373"/>
      <c r="H147" s="373"/>
      <c r="I147" s="392"/>
      <c r="J147" s="371"/>
      <c r="K147" s="373"/>
      <c r="L147" s="371"/>
    </row>
    <row r="148" spans="2:12" s="3" customFormat="1" ht="14.25">
      <c r="B148" s="371"/>
      <c r="C148" s="371"/>
      <c r="D148" s="371"/>
      <c r="E148" s="371"/>
      <c r="F148" s="371"/>
      <c r="G148" s="372"/>
      <c r="H148" s="371"/>
      <c r="I148" s="371"/>
      <c r="J148" s="371"/>
      <c r="K148" s="373"/>
      <c r="L148" s="371"/>
    </row>
    <row r="149" spans="2:12" s="3" customFormat="1" ht="14.25">
      <c r="B149" s="371"/>
      <c r="C149" s="371"/>
      <c r="D149" s="371"/>
      <c r="E149" s="371"/>
      <c r="F149" s="371"/>
      <c r="G149" s="372"/>
      <c r="H149" s="371"/>
      <c r="I149" s="371"/>
      <c r="J149" s="371"/>
      <c r="K149" s="373"/>
      <c r="L149" s="371"/>
    </row>
    <row r="150" spans="2:12" s="3" customFormat="1" ht="14.25">
      <c r="B150" s="371"/>
      <c r="C150" s="371"/>
      <c r="D150" s="371"/>
      <c r="E150" s="371"/>
      <c r="F150" s="371"/>
      <c r="G150" s="372"/>
      <c r="H150" s="371"/>
      <c r="I150" s="371"/>
      <c r="J150" s="371"/>
      <c r="K150" s="373"/>
      <c r="L150" s="371"/>
    </row>
    <row r="151" spans="2:12" s="3" customFormat="1" ht="14.25">
      <c r="B151" s="371"/>
      <c r="C151" s="371"/>
      <c r="D151" s="371"/>
      <c r="E151" s="371"/>
      <c r="F151" s="371"/>
      <c r="G151" s="372"/>
      <c r="H151" s="371"/>
      <c r="I151" s="371"/>
      <c r="J151" s="371"/>
      <c r="K151" s="373"/>
      <c r="L151" s="371"/>
    </row>
    <row r="152" spans="2:12" s="3" customFormat="1" ht="14.25">
      <c r="B152" s="371"/>
      <c r="C152" s="371"/>
      <c r="D152" s="371"/>
      <c r="E152" s="371"/>
      <c r="F152" s="371"/>
      <c r="G152" s="372"/>
      <c r="H152" s="371"/>
      <c r="I152" s="371"/>
      <c r="J152" s="371"/>
      <c r="K152" s="373"/>
      <c r="L152" s="371"/>
    </row>
    <row r="153" spans="2:12" s="3" customFormat="1" ht="14.25">
      <c r="B153" s="371"/>
      <c r="C153" s="371"/>
      <c r="D153" s="371"/>
      <c r="E153" s="371"/>
      <c r="F153" s="371"/>
      <c r="G153" s="372"/>
      <c r="H153" s="371"/>
      <c r="I153" s="371"/>
      <c r="J153" s="371"/>
      <c r="K153" s="373"/>
      <c r="L153" s="371"/>
    </row>
    <row r="154" spans="2:12" s="3" customFormat="1" ht="14.25">
      <c r="B154" s="371"/>
      <c r="C154" s="371"/>
      <c r="D154" s="371"/>
      <c r="E154" s="371"/>
      <c r="F154" s="371"/>
      <c r="G154" s="372"/>
      <c r="H154" s="373"/>
      <c r="I154" s="373"/>
      <c r="J154" s="371"/>
      <c r="K154" s="373"/>
      <c r="L154" s="371"/>
    </row>
    <row r="155" spans="2:12" s="3" customFormat="1" ht="14.25">
      <c r="B155" s="371"/>
      <c r="C155" s="371"/>
      <c r="D155" s="371"/>
      <c r="E155" s="371"/>
      <c r="F155" s="371"/>
      <c r="G155" s="372"/>
      <c r="H155" s="373"/>
      <c r="I155" s="373"/>
      <c r="J155" s="371"/>
      <c r="K155" s="373"/>
      <c r="L155" s="371"/>
    </row>
    <row r="156" spans="2:12" s="3" customFormat="1" ht="14.25">
      <c r="B156" s="371"/>
      <c r="C156" s="371"/>
      <c r="D156" s="371"/>
      <c r="E156" s="371"/>
      <c r="F156" s="371"/>
      <c r="G156" s="372"/>
      <c r="H156" s="373"/>
      <c r="I156" s="373"/>
      <c r="J156" s="371"/>
      <c r="K156" s="373"/>
      <c r="L156" s="371"/>
    </row>
    <row r="157" spans="2:12" s="3" customFormat="1" ht="14.25">
      <c r="B157" s="371"/>
      <c r="C157" s="371"/>
      <c r="D157" s="371"/>
      <c r="E157" s="371"/>
      <c r="F157" s="371"/>
      <c r="G157" s="372"/>
      <c r="H157" s="371"/>
      <c r="I157" s="371"/>
      <c r="J157" s="371"/>
      <c r="K157" s="373"/>
      <c r="L157" s="371"/>
    </row>
    <row r="158" spans="2:12" s="3" customFormat="1" ht="14.25">
      <c r="B158" s="371"/>
      <c r="C158" s="371"/>
      <c r="D158" s="371"/>
      <c r="E158" s="371"/>
      <c r="F158" s="371"/>
      <c r="G158" s="372"/>
      <c r="H158" s="371"/>
      <c r="I158" s="371"/>
      <c r="J158" s="371"/>
      <c r="K158" s="373"/>
      <c r="L158" s="371"/>
    </row>
    <row r="159" spans="2:12" s="3" customFormat="1" ht="14.25">
      <c r="B159" s="371"/>
      <c r="C159" s="371"/>
      <c r="D159" s="371"/>
      <c r="E159" s="371"/>
      <c r="F159" s="371"/>
      <c r="G159" s="372"/>
      <c r="H159" s="371"/>
      <c r="I159" s="371"/>
      <c r="J159" s="371"/>
      <c r="K159" s="373"/>
      <c r="L159" s="371"/>
    </row>
    <row r="160" spans="2:12" s="3" customFormat="1" ht="14.25">
      <c r="B160" s="371"/>
      <c r="C160" s="371"/>
      <c r="D160" s="371"/>
      <c r="E160" s="371"/>
      <c r="F160" s="371"/>
      <c r="G160" s="372"/>
      <c r="H160" s="371"/>
      <c r="I160" s="371"/>
      <c r="J160" s="371"/>
      <c r="K160" s="373"/>
      <c r="L160" s="371"/>
    </row>
    <row r="161" spans="2:12" s="3" customFormat="1" ht="14.25">
      <c r="B161" s="371"/>
      <c r="C161" s="371"/>
      <c r="D161" s="371"/>
      <c r="E161" s="371"/>
      <c r="F161" s="371"/>
      <c r="G161" s="372"/>
      <c r="H161" s="371"/>
      <c r="I161" s="371"/>
      <c r="J161" s="371"/>
      <c r="K161" s="373"/>
      <c r="L161" s="371"/>
    </row>
    <row r="162" spans="2:12" s="3" customFormat="1" ht="14.25">
      <c r="B162" s="371"/>
      <c r="C162" s="371"/>
      <c r="D162" s="371"/>
      <c r="E162" s="371"/>
      <c r="F162" s="371"/>
      <c r="G162" s="372"/>
      <c r="H162" s="371"/>
      <c r="I162" s="371"/>
      <c r="J162" s="371"/>
      <c r="K162" s="373"/>
      <c r="L162" s="371"/>
    </row>
    <row r="163" spans="2:12" s="3" customFormat="1" ht="14.25">
      <c r="B163" s="371"/>
      <c r="C163" s="371"/>
      <c r="D163" s="371"/>
      <c r="E163" s="371"/>
      <c r="F163" s="371"/>
      <c r="G163" s="372"/>
      <c r="H163" s="373"/>
      <c r="I163" s="373"/>
      <c r="J163" s="371"/>
      <c r="K163" s="373"/>
      <c r="L163" s="371"/>
    </row>
    <row r="164" spans="2:12" s="3" customFormat="1" ht="14.25">
      <c r="B164" s="371"/>
      <c r="C164" s="371"/>
      <c r="D164" s="371"/>
      <c r="E164" s="371"/>
      <c r="F164" s="371"/>
      <c r="G164" s="372"/>
      <c r="H164" s="373"/>
      <c r="I164" s="373"/>
      <c r="J164" s="371"/>
      <c r="K164" s="373"/>
      <c r="L164" s="371"/>
    </row>
    <row r="165" spans="2:12" s="3" customFormat="1" ht="14.25">
      <c r="B165" s="371"/>
      <c r="C165" s="371"/>
      <c r="D165" s="371"/>
      <c r="E165" s="371"/>
      <c r="F165" s="371"/>
      <c r="G165" s="372"/>
      <c r="H165" s="373"/>
      <c r="I165" s="373"/>
      <c r="J165" s="371"/>
      <c r="K165" s="373"/>
      <c r="L165" s="371"/>
    </row>
    <row r="166" spans="2:12" s="3" customFormat="1" ht="14.25">
      <c r="B166" s="371"/>
      <c r="C166" s="371"/>
      <c r="D166" s="371"/>
      <c r="E166" s="371"/>
      <c r="F166" s="371"/>
      <c r="G166" s="372"/>
      <c r="H166" s="371"/>
      <c r="I166" s="371"/>
      <c r="J166" s="371"/>
      <c r="K166" s="373"/>
      <c r="L166" s="371"/>
    </row>
    <row r="167" spans="2:12" s="3" customFormat="1" ht="14.25">
      <c r="B167" s="371"/>
      <c r="C167" s="371"/>
      <c r="D167" s="371"/>
      <c r="E167" s="371"/>
      <c r="F167" s="371"/>
      <c r="G167" s="372"/>
      <c r="H167" s="371"/>
      <c r="I167" s="371"/>
      <c r="J167" s="371"/>
      <c r="K167" s="373"/>
      <c r="L167" s="371"/>
    </row>
    <row r="168" spans="2:12" s="3" customFormat="1" ht="14.25">
      <c r="B168" s="371"/>
      <c r="C168" s="371"/>
      <c r="D168" s="371"/>
      <c r="E168" s="371"/>
      <c r="F168" s="371"/>
      <c r="G168" s="372"/>
      <c r="H168" s="371"/>
      <c r="I168" s="371"/>
      <c r="J168" s="371"/>
      <c r="K168" s="373"/>
      <c r="L168" s="371"/>
    </row>
    <row r="169" spans="2:12" s="3" customFormat="1" ht="14.25">
      <c r="B169" s="371"/>
      <c r="C169" s="371"/>
      <c r="D169" s="371"/>
      <c r="E169" s="371"/>
      <c r="F169" s="371"/>
      <c r="G169" s="372"/>
      <c r="H169" s="371"/>
      <c r="I169" s="371"/>
      <c r="J169" s="371"/>
      <c r="K169" s="373"/>
      <c r="L169" s="371"/>
    </row>
    <row r="170" spans="2:12" s="3" customFormat="1" ht="14.25">
      <c r="B170" s="371"/>
      <c r="C170" s="371"/>
      <c r="D170" s="371"/>
      <c r="E170" s="371"/>
      <c r="F170" s="371"/>
      <c r="G170" s="372"/>
      <c r="H170" s="371"/>
      <c r="I170" s="371"/>
      <c r="J170" s="371"/>
      <c r="K170" s="373"/>
      <c r="L170" s="371"/>
    </row>
    <row r="171" spans="2:12" s="3" customFormat="1" ht="14.25">
      <c r="B171" s="371"/>
      <c r="C171" s="371"/>
      <c r="D171" s="371"/>
      <c r="E171" s="371"/>
      <c r="F171" s="371"/>
      <c r="G171" s="372"/>
      <c r="H171" s="371"/>
      <c r="I171" s="371"/>
      <c r="J171" s="371"/>
      <c r="K171" s="373"/>
      <c r="L171" s="371"/>
    </row>
    <row r="172" spans="2:12" s="3" customFormat="1" ht="14.25">
      <c r="B172" s="371"/>
      <c r="C172" s="371"/>
      <c r="D172" s="371"/>
      <c r="E172" s="371"/>
      <c r="F172" s="371"/>
      <c r="G172" s="372"/>
      <c r="H172" s="371"/>
      <c r="I172" s="371"/>
      <c r="J172" s="371"/>
      <c r="K172" s="373"/>
      <c r="L172" s="371"/>
    </row>
    <row r="173" spans="2:12" s="3" customFormat="1" ht="14.25">
      <c r="B173" s="371"/>
      <c r="C173" s="371"/>
      <c r="D173" s="371"/>
      <c r="E173" s="371"/>
      <c r="F173" s="371"/>
      <c r="G173" s="372"/>
      <c r="H173" s="371"/>
      <c r="I173" s="371"/>
      <c r="J173" s="371"/>
      <c r="K173" s="373"/>
      <c r="L173" s="371"/>
    </row>
    <row r="174" spans="2:12" s="3" customFormat="1" ht="14.25">
      <c r="B174" s="371"/>
      <c r="C174" s="371"/>
      <c r="D174" s="371"/>
      <c r="E174" s="371"/>
      <c r="F174" s="371"/>
      <c r="G174" s="372"/>
      <c r="H174" s="371"/>
      <c r="I174" s="371"/>
      <c r="J174" s="371"/>
      <c r="K174" s="373"/>
      <c r="L174" s="371"/>
    </row>
    <row r="175" spans="2:12" s="3" customFormat="1" ht="14.25">
      <c r="B175" s="371"/>
      <c r="C175" s="371"/>
      <c r="D175" s="371"/>
      <c r="E175" s="371"/>
      <c r="F175" s="371"/>
      <c r="G175" s="372"/>
      <c r="H175" s="371"/>
      <c r="I175" s="371"/>
      <c r="J175" s="371"/>
      <c r="K175" s="373"/>
      <c r="L175" s="371"/>
    </row>
    <row r="176" spans="2:12" s="3" customFormat="1" ht="14.25">
      <c r="B176" s="371"/>
      <c r="C176" s="371"/>
      <c r="D176" s="371"/>
      <c r="E176" s="371"/>
      <c r="F176" s="371"/>
      <c r="G176" s="372"/>
      <c r="H176" s="371"/>
      <c r="I176" s="371"/>
      <c r="J176" s="371"/>
      <c r="K176" s="373"/>
      <c r="L176" s="371"/>
    </row>
    <row r="177" spans="2:12" s="3" customFormat="1" ht="14.25">
      <c r="B177" s="371"/>
      <c r="C177" s="371"/>
      <c r="D177" s="371"/>
      <c r="E177" s="371"/>
      <c r="F177" s="371"/>
      <c r="G177" s="372"/>
      <c r="H177" s="371"/>
      <c r="I177" s="371"/>
      <c r="J177" s="371"/>
      <c r="K177" s="373"/>
      <c r="L177" s="371"/>
    </row>
    <row r="178" spans="2:12" s="3" customFormat="1" ht="14.25">
      <c r="B178" s="371"/>
      <c r="C178" s="371"/>
      <c r="D178" s="371"/>
      <c r="E178" s="371"/>
      <c r="F178" s="371"/>
      <c r="G178" s="372"/>
      <c r="H178" s="371"/>
      <c r="I178" s="371"/>
      <c r="J178" s="371"/>
      <c r="K178" s="373"/>
      <c r="L178" s="371"/>
    </row>
    <row r="179" spans="2:12" s="3" customFormat="1" ht="14.25">
      <c r="B179" s="371"/>
      <c r="C179" s="371"/>
      <c r="D179" s="371"/>
      <c r="E179" s="371"/>
      <c r="F179" s="371"/>
      <c r="G179" s="372"/>
      <c r="H179" s="371"/>
      <c r="I179" s="371"/>
      <c r="J179" s="371"/>
      <c r="K179" s="373"/>
      <c r="L179" s="371"/>
    </row>
    <row r="180" spans="2:12" s="3" customFormat="1" ht="14.25">
      <c r="B180" s="371"/>
      <c r="C180" s="371"/>
      <c r="D180" s="371"/>
      <c r="E180" s="371"/>
      <c r="F180" s="371"/>
      <c r="G180" s="372"/>
      <c r="H180" s="371"/>
      <c r="I180" s="371"/>
      <c r="J180" s="371"/>
      <c r="K180" s="373"/>
      <c r="L180" s="371"/>
    </row>
    <row r="181" spans="2:12" s="3" customFormat="1" ht="14.25">
      <c r="B181" s="371"/>
      <c r="C181" s="371"/>
      <c r="D181" s="371"/>
      <c r="E181" s="371"/>
      <c r="F181" s="371"/>
      <c r="G181" s="372"/>
      <c r="H181" s="371"/>
      <c r="I181" s="371"/>
      <c r="J181" s="371"/>
      <c r="K181" s="373"/>
      <c r="L181" s="371"/>
    </row>
    <row r="182" spans="2:12" s="3" customFormat="1" ht="14.25">
      <c r="B182" s="371"/>
      <c r="C182" s="371"/>
      <c r="D182" s="371"/>
      <c r="E182" s="371"/>
      <c r="F182" s="371"/>
      <c r="G182" s="372"/>
      <c r="H182" s="371"/>
      <c r="I182" s="371"/>
      <c r="J182" s="371"/>
      <c r="K182" s="373"/>
      <c r="L182" s="371"/>
    </row>
    <row r="183" spans="2:12" s="3" customFormat="1" ht="14.25">
      <c r="B183" s="371"/>
      <c r="C183" s="371"/>
      <c r="D183" s="371"/>
      <c r="E183" s="371"/>
      <c r="F183" s="371"/>
      <c r="G183" s="372"/>
      <c r="H183" s="371"/>
      <c r="I183" s="371"/>
      <c r="J183" s="371"/>
      <c r="K183" s="373"/>
      <c r="L183" s="371"/>
    </row>
    <row r="184" spans="2:12" s="3" customFormat="1" ht="14.25">
      <c r="B184" s="371"/>
      <c r="C184" s="371"/>
      <c r="D184" s="371"/>
      <c r="E184" s="371"/>
      <c r="F184" s="371"/>
      <c r="G184" s="372"/>
      <c r="H184" s="371"/>
      <c r="I184" s="371"/>
      <c r="J184" s="371"/>
      <c r="K184" s="373"/>
      <c r="L184" s="371"/>
    </row>
    <row r="185" spans="2:12" s="3" customFormat="1" ht="14.25">
      <c r="B185" s="371"/>
      <c r="C185" s="371"/>
      <c r="D185" s="371"/>
      <c r="E185" s="371"/>
      <c r="F185" s="371"/>
      <c r="G185" s="372"/>
      <c r="H185" s="371"/>
      <c r="I185" s="371"/>
      <c r="J185" s="371"/>
      <c r="K185" s="373"/>
      <c r="L185" s="371"/>
    </row>
    <row r="186" spans="2:12" s="3" customFormat="1" ht="14.25">
      <c r="B186" s="371"/>
      <c r="C186" s="371"/>
      <c r="D186" s="371"/>
      <c r="E186" s="371"/>
      <c r="F186" s="371"/>
      <c r="G186" s="372"/>
      <c r="H186" s="371"/>
      <c r="I186" s="371"/>
      <c r="J186" s="371"/>
      <c r="K186" s="373"/>
      <c r="L186" s="371"/>
    </row>
    <row r="187" spans="2:12" s="3" customFormat="1" ht="14.25">
      <c r="B187" s="371"/>
      <c r="C187" s="371"/>
      <c r="D187" s="371"/>
      <c r="E187" s="371"/>
      <c r="F187" s="371"/>
      <c r="G187" s="372"/>
      <c r="H187" s="371"/>
      <c r="I187" s="371"/>
      <c r="J187" s="371"/>
      <c r="K187" s="373"/>
      <c r="L187" s="371"/>
    </row>
    <row r="188" spans="2:12" s="3" customFormat="1" ht="14.25">
      <c r="B188" s="371"/>
      <c r="C188" s="371"/>
      <c r="D188" s="371"/>
      <c r="E188" s="371"/>
      <c r="F188" s="371"/>
      <c r="G188" s="372"/>
      <c r="H188" s="371"/>
      <c r="I188" s="371"/>
      <c r="J188" s="371"/>
      <c r="K188" s="373"/>
      <c r="L188" s="371"/>
    </row>
    <row r="189" spans="2:12" s="3" customFormat="1" ht="14.25">
      <c r="B189" s="371"/>
      <c r="C189" s="371"/>
      <c r="D189" s="371"/>
      <c r="E189" s="371"/>
      <c r="F189" s="371"/>
      <c r="G189" s="372"/>
      <c r="H189" s="371"/>
      <c r="I189" s="371"/>
      <c r="J189" s="371"/>
      <c r="K189" s="373"/>
      <c r="L189" s="371"/>
    </row>
    <row r="190" spans="2:12" s="3" customFormat="1" ht="14.25">
      <c r="B190" s="371"/>
      <c r="C190" s="371"/>
      <c r="D190" s="371"/>
      <c r="E190" s="371"/>
      <c r="F190" s="371"/>
      <c r="G190" s="372"/>
      <c r="H190" s="371"/>
      <c r="I190" s="371"/>
      <c r="J190" s="371"/>
      <c r="K190" s="373"/>
      <c r="L190" s="371"/>
    </row>
    <row r="191" spans="2:12" s="3" customFormat="1" ht="14.25">
      <c r="B191" s="371"/>
      <c r="C191" s="371"/>
      <c r="D191" s="371"/>
      <c r="E191" s="371"/>
      <c r="F191" s="371"/>
      <c r="G191" s="372"/>
      <c r="H191" s="371"/>
      <c r="I191" s="371"/>
      <c r="J191" s="371"/>
      <c r="K191" s="373"/>
      <c r="L191" s="371"/>
    </row>
    <row r="192" spans="2:12" s="3" customFormat="1" ht="14.25">
      <c r="B192" s="371"/>
      <c r="C192" s="371"/>
      <c r="D192" s="371"/>
      <c r="E192" s="371"/>
      <c r="F192" s="371"/>
      <c r="G192" s="372"/>
      <c r="H192" s="371"/>
      <c r="I192" s="371"/>
      <c r="J192" s="371"/>
      <c r="K192" s="373"/>
      <c r="L192" s="371"/>
    </row>
    <row r="193" spans="2:12" s="3" customFormat="1" ht="14.25">
      <c r="B193" s="371"/>
      <c r="C193" s="371"/>
      <c r="D193" s="371"/>
      <c r="E193" s="371"/>
      <c r="F193" s="371"/>
      <c r="G193" s="372"/>
      <c r="H193" s="371"/>
      <c r="I193" s="371"/>
      <c r="J193" s="371"/>
      <c r="K193" s="373"/>
      <c r="L193" s="371"/>
    </row>
    <row r="194" spans="2:12" s="3" customFormat="1" ht="14.25">
      <c r="B194" s="371"/>
      <c r="C194" s="371"/>
      <c r="D194" s="371"/>
      <c r="E194" s="371"/>
      <c r="F194" s="371"/>
      <c r="G194" s="372"/>
      <c r="H194" s="371"/>
      <c r="I194" s="371"/>
      <c r="J194" s="371"/>
      <c r="K194" s="373"/>
      <c r="L194" s="371"/>
    </row>
    <row r="195" spans="2:12" s="3" customFormat="1" ht="14.25">
      <c r="B195" s="371"/>
      <c r="C195" s="371"/>
      <c r="D195" s="371"/>
      <c r="E195" s="371"/>
      <c r="F195" s="371"/>
      <c r="G195" s="372"/>
      <c r="H195" s="371"/>
      <c r="I195" s="371"/>
      <c r="J195" s="371"/>
      <c r="K195" s="373"/>
      <c r="L195" s="371"/>
    </row>
    <row r="196" spans="2:12" s="3" customFormat="1" ht="14.25">
      <c r="B196" s="371"/>
      <c r="C196" s="371"/>
      <c r="D196" s="371"/>
      <c r="E196" s="371"/>
      <c r="F196" s="371"/>
      <c r="G196" s="372"/>
      <c r="H196" s="371"/>
      <c r="I196" s="371"/>
      <c r="J196" s="371"/>
      <c r="K196" s="373"/>
      <c r="L196" s="371"/>
    </row>
    <row r="197" spans="2:12" s="3" customFormat="1" ht="14.25">
      <c r="B197" s="371"/>
      <c r="C197" s="371"/>
      <c r="D197" s="371"/>
      <c r="E197" s="371"/>
      <c r="F197" s="371"/>
      <c r="G197" s="372"/>
      <c r="H197" s="371"/>
      <c r="I197" s="371"/>
      <c r="J197" s="371"/>
      <c r="K197" s="373"/>
      <c r="L197" s="371"/>
    </row>
    <row r="198" spans="2:12" s="3" customFormat="1" ht="14.25">
      <c r="B198" s="371"/>
      <c r="C198" s="371"/>
      <c r="D198" s="371"/>
      <c r="E198" s="371"/>
      <c r="F198" s="371"/>
      <c r="G198" s="372"/>
      <c r="H198" s="371"/>
      <c r="I198" s="371"/>
      <c r="J198" s="371"/>
      <c r="K198" s="373"/>
      <c r="L198" s="371"/>
    </row>
    <row r="199" spans="2:12" s="3" customFormat="1" ht="14.25">
      <c r="B199" s="371"/>
      <c r="C199" s="371"/>
      <c r="D199" s="371"/>
      <c r="E199" s="371"/>
      <c r="F199" s="371"/>
      <c r="G199" s="372"/>
      <c r="H199" s="371"/>
      <c r="I199" s="371"/>
      <c r="J199" s="371"/>
      <c r="K199" s="373"/>
      <c r="L199" s="371"/>
    </row>
    <row r="200" spans="2:12" s="3" customFormat="1" ht="14.25">
      <c r="B200" s="371"/>
      <c r="C200" s="371"/>
      <c r="D200" s="371"/>
      <c r="E200" s="371"/>
      <c r="F200" s="371"/>
      <c r="G200" s="372"/>
      <c r="H200" s="371"/>
      <c r="I200" s="371"/>
      <c r="J200" s="371"/>
      <c r="K200" s="373"/>
      <c r="L200" s="371"/>
    </row>
    <row r="201" spans="2:12" s="3" customFormat="1" ht="14.25">
      <c r="B201" s="371"/>
      <c r="C201" s="371"/>
      <c r="D201" s="371"/>
      <c r="E201" s="371"/>
      <c r="F201" s="371"/>
      <c r="G201" s="372"/>
      <c r="H201" s="371"/>
      <c r="I201" s="371"/>
      <c r="J201" s="371"/>
      <c r="K201" s="373"/>
      <c r="L201" s="371"/>
    </row>
    <row r="202" spans="2:12" s="3" customFormat="1" ht="14.25">
      <c r="B202" s="371"/>
      <c r="C202" s="371"/>
      <c r="D202" s="371"/>
      <c r="E202" s="371"/>
      <c r="F202" s="371"/>
      <c r="G202" s="372"/>
      <c r="H202" s="371"/>
      <c r="I202" s="371"/>
      <c r="J202" s="371"/>
      <c r="K202" s="373"/>
      <c r="L202" s="371"/>
    </row>
    <row r="203" spans="2:12" s="3" customFormat="1" ht="14.25">
      <c r="B203" s="371"/>
      <c r="C203" s="371"/>
      <c r="D203" s="371"/>
      <c r="E203" s="371"/>
      <c r="F203" s="371"/>
      <c r="G203" s="372"/>
      <c r="H203" s="371"/>
      <c r="I203" s="371"/>
      <c r="J203" s="371"/>
      <c r="K203" s="373"/>
      <c r="L203" s="371"/>
    </row>
    <row r="204" spans="2:12" s="3" customFormat="1" ht="14.25">
      <c r="B204" s="371"/>
      <c r="C204" s="371"/>
      <c r="D204" s="371"/>
      <c r="E204" s="371"/>
      <c r="F204" s="371"/>
      <c r="G204" s="372"/>
      <c r="H204" s="371"/>
      <c r="I204" s="371"/>
      <c r="J204" s="371"/>
      <c r="K204" s="373"/>
      <c r="L204" s="371"/>
    </row>
    <row r="205" spans="2:12" s="3" customFormat="1" ht="14.25">
      <c r="B205" s="371"/>
      <c r="C205" s="371"/>
      <c r="D205" s="371"/>
      <c r="E205" s="371"/>
      <c r="F205" s="371"/>
      <c r="G205" s="372"/>
      <c r="H205" s="371"/>
      <c r="I205" s="371"/>
      <c r="J205" s="371"/>
      <c r="K205" s="373"/>
      <c r="L205" s="371"/>
    </row>
    <row r="206" spans="2:12" s="3" customFormat="1" ht="14.25">
      <c r="B206" s="371"/>
      <c r="C206" s="371"/>
      <c r="D206" s="371"/>
      <c r="E206" s="371"/>
      <c r="F206" s="371"/>
      <c r="G206" s="372"/>
      <c r="H206" s="371"/>
      <c r="I206" s="371"/>
      <c r="J206" s="371"/>
      <c r="K206" s="373"/>
      <c r="L206" s="371"/>
    </row>
    <row r="207" spans="2:12" s="3" customFormat="1" ht="14.25">
      <c r="B207" s="371"/>
      <c r="C207" s="371"/>
      <c r="D207" s="371"/>
      <c r="E207" s="371"/>
      <c r="F207" s="371"/>
      <c r="G207" s="372"/>
      <c r="H207" s="371"/>
      <c r="I207" s="371"/>
      <c r="J207" s="371"/>
      <c r="K207" s="373"/>
      <c r="L207" s="371"/>
    </row>
    <row r="208" spans="2:12" s="3" customFormat="1" ht="14.25">
      <c r="B208" s="371"/>
      <c r="C208" s="371"/>
      <c r="D208" s="371"/>
      <c r="E208" s="371"/>
      <c r="F208" s="371"/>
      <c r="G208" s="372"/>
      <c r="H208" s="371"/>
      <c r="I208" s="371"/>
      <c r="J208" s="371"/>
      <c r="K208" s="373"/>
      <c r="L208" s="371"/>
    </row>
    <row r="209" spans="2:12" s="3" customFormat="1" ht="14.25">
      <c r="B209" s="371"/>
      <c r="C209" s="371"/>
      <c r="D209" s="371"/>
      <c r="E209" s="371"/>
      <c r="F209" s="371"/>
      <c r="G209" s="372"/>
      <c r="H209" s="371"/>
      <c r="I209" s="371"/>
      <c r="J209" s="371"/>
      <c r="K209" s="373"/>
      <c r="L209" s="371"/>
    </row>
    <row r="210" spans="2:12" s="3" customFormat="1" ht="14.25">
      <c r="B210" s="371"/>
      <c r="C210" s="371"/>
      <c r="D210" s="371"/>
      <c r="E210" s="371"/>
      <c r="F210" s="371"/>
      <c r="G210" s="372"/>
      <c r="H210" s="371"/>
      <c r="I210" s="371"/>
      <c r="J210" s="371"/>
      <c r="K210" s="373"/>
      <c r="L210" s="371"/>
    </row>
    <row r="211" spans="2:12" s="3" customFormat="1" ht="14.25">
      <c r="B211" s="371"/>
      <c r="C211" s="371"/>
      <c r="D211" s="371"/>
      <c r="E211" s="371"/>
      <c r="F211" s="371"/>
      <c r="G211" s="372"/>
      <c r="H211" s="371"/>
      <c r="I211" s="371"/>
      <c r="J211" s="371"/>
      <c r="K211" s="373"/>
      <c r="L211" s="371"/>
    </row>
    <row r="212" spans="2:12" s="3" customFormat="1" ht="14.25">
      <c r="B212" s="371"/>
      <c r="C212" s="371"/>
      <c r="D212" s="371"/>
      <c r="E212" s="371"/>
      <c r="F212" s="371"/>
      <c r="G212" s="372"/>
      <c r="H212" s="371"/>
      <c r="I212" s="371"/>
      <c r="J212" s="371"/>
      <c r="K212" s="373"/>
      <c r="L212" s="371"/>
    </row>
    <row r="213" spans="2:12" s="3" customFormat="1" ht="14.25">
      <c r="B213" s="371"/>
      <c r="C213" s="371"/>
      <c r="D213" s="371"/>
      <c r="E213" s="371"/>
      <c r="F213" s="371"/>
      <c r="G213" s="372"/>
      <c r="H213" s="371"/>
      <c r="I213" s="371"/>
      <c r="J213" s="371"/>
      <c r="K213" s="373"/>
      <c r="L213" s="371"/>
    </row>
    <row r="214" spans="2:12" s="3" customFormat="1" ht="14.25">
      <c r="B214" s="371"/>
      <c r="C214" s="371"/>
      <c r="D214" s="371"/>
      <c r="E214" s="371"/>
      <c r="F214" s="371"/>
      <c r="G214" s="372"/>
      <c r="H214" s="371"/>
      <c r="I214" s="371"/>
      <c r="J214" s="371"/>
      <c r="K214" s="373"/>
      <c r="L214" s="371"/>
    </row>
    <row r="215" spans="2:12" s="3" customFormat="1" ht="14.25">
      <c r="B215" s="371"/>
      <c r="C215" s="371"/>
      <c r="D215" s="371"/>
      <c r="E215" s="371"/>
      <c r="F215" s="371"/>
      <c r="G215" s="372"/>
      <c r="H215" s="371"/>
      <c r="I215" s="371"/>
      <c r="J215" s="371"/>
      <c r="K215" s="373"/>
      <c r="L215" s="371"/>
    </row>
    <row r="216" spans="2:12" s="3" customFormat="1" ht="14.25">
      <c r="B216" s="371"/>
      <c r="C216" s="371"/>
      <c r="D216" s="371"/>
      <c r="E216" s="371"/>
      <c r="F216" s="371"/>
      <c r="G216" s="372"/>
      <c r="H216" s="371"/>
      <c r="I216" s="371"/>
      <c r="J216" s="371"/>
      <c r="K216" s="373"/>
      <c r="L216" s="371"/>
    </row>
    <row r="217" spans="2:12" s="3" customFormat="1" ht="14.25">
      <c r="B217" s="371"/>
      <c r="C217" s="371"/>
      <c r="D217" s="371"/>
      <c r="E217" s="371"/>
      <c r="F217" s="371"/>
      <c r="G217" s="372"/>
      <c r="H217" s="371"/>
      <c r="I217" s="371"/>
      <c r="J217" s="371"/>
      <c r="K217" s="373"/>
      <c r="L217" s="371"/>
    </row>
    <row r="218" spans="2:12" s="3" customFormat="1" ht="14.25">
      <c r="B218" s="371"/>
      <c r="C218" s="371"/>
      <c r="D218" s="371"/>
      <c r="E218" s="371"/>
      <c r="F218" s="371"/>
      <c r="G218" s="372"/>
      <c r="H218" s="371"/>
      <c r="I218" s="371"/>
      <c r="J218" s="371"/>
      <c r="K218" s="373"/>
      <c r="L218" s="371"/>
    </row>
    <row r="219" spans="2:12" s="3" customFormat="1" ht="14.25">
      <c r="B219" s="371"/>
      <c r="C219" s="371"/>
      <c r="D219" s="371"/>
      <c r="E219" s="371"/>
      <c r="F219" s="371"/>
      <c r="G219" s="372"/>
      <c r="H219" s="371"/>
      <c r="I219" s="371"/>
      <c r="J219" s="371"/>
      <c r="K219" s="373"/>
      <c r="L219" s="371"/>
    </row>
    <row r="220" spans="2:12" s="3" customFormat="1" ht="14.25">
      <c r="B220" s="371"/>
      <c r="C220" s="371"/>
      <c r="D220" s="371"/>
      <c r="E220" s="371"/>
      <c r="F220" s="371"/>
      <c r="G220" s="372"/>
      <c r="H220" s="371"/>
      <c r="I220" s="371"/>
      <c r="J220" s="371"/>
      <c r="K220" s="373"/>
      <c r="L220" s="371"/>
    </row>
    <row r="221" spans="2:12" s="3" customFormat="1" ht="14.25">
      <c r="B221" s="371"/>
      <c r="C221" s="371"/>
      <c r="D221" s="371"/>
      <c r="E221" s="371"/>
      <c r="F221" s="371"/>
      <c r="G221" s="372"/>
      <c r="H221" s="371"/>
      <c r="I221" s="371"/>
      <c r="J221" s="371"/>
      <c r="K221" s="373"/>
      <c r="L221" s="371"/>
    </row>
    <row r="222" spans="2:12" s="3" customFormat="1" ht="14.25">
      <c r="B222" s="371"/>
      <c r="C222" s="371"/>
      <c r="D222" s="371"/>
      <c r="E222" s="371"/>
      <c r="F222" s="371"/>
      <c r="G222" s="372"/>
      <c r="H222" s="371"/>
      <c r="I222" s="371"/>
      <c r="J222" s="371"/>
      <c r="K222" s="373"/>
      <c r="L222" s="371"/>
    </row>
    <row r="223" spans="2:12" s="3" customFormat="1" ht="14.25">
      <c r="B223" s="371"/>
      <c r="C223" s="371"/>
      <c r="D223" s="371"/>
      <c r="E223" s="371"/>
      <c r="F223" s="371"/>
      <c r="G223" s="372"/>
      <c r="H223" s="371"/>
      <c r="I223" s="371"/>
      <c r="J223" s="371"/>
      <c r="K223" s="373"/>
      <c r="L223" s="371"/>
    </row>
    <row r="224" spans="2:12" s="3" customFormat="1" ht="14.25">
      <c r="B224" s="371"/>
      <c r="C224" s="371"/>
      <c r="D224" s="371"/>
      <c r="E224" s="371"/>
      <c r="F224" s="371"/>
      <c r="G224" s="372"/>
      <c r="H224" s="371"/>
      <c r="I224" s="371"/>
      <c r="J224" s="371"/>
      <c r="K224" s="373"/>
      <c r="L224" s="371"/>
    </row>
    <row r="225" spans="2:12" s="3" customFormat="1" ht="14.25">
      <c r="B225" s="371"/>
      <c r="C225" s="371"/>
      <c r="D225" s="371"/>
      <c r="E225" s="371"/>
      <c r="F225" s="371"/>
      <c r="G225" s="372"/>
      <c r="H225" s="371"/>
      <c r="I225" s="371"/>
      <c r="J225" s="371"/>
      <c r="K225" s="373"/>
      <c r="L225" s="371"/>
    </row>
    <row r="226" spans="2:12" s="3" customFormat="1" ht="14.25">
      <c r="B226" s="371"/>
      <c r="C226" s="371"/>
      <c r="D226" s="371"/>
      <c r="E226" s="371"/>
      <c r="F226" s="371"/>
      <c r="G226" s="372"/>
      <c r="H226" s="371"/>
      <c r="I226" s="371"/>
      <c r="J226" s="371"/>
      <c r="K226" s="373"/>
      <c r="L226" s="371"/>
    </row>
    <row r="227" spans="2:12" s="3" customFormat="1" ht="14.25">
      <c r="B227" s="371"/>
      <c r="C227" s="371"/>
      <c r="D227" s="371"/>
      <c r="E227" s="371"/>
      <c r="F227" s="371"/>
      <c r="G227" s="372"/>
      <c r="H227" s="371"/>
      <c r="I227" s="371"/>
      <c r="J227" s="371"/>
      <c r="K227" s="373"/>
      <c r="L227" s="371"/>
    </row>
    <row r="228" spans="2:12" s="3" customFormat="1" ht="14.25">
      <c r="B228" s="371"/>
      <c r="C228" s="371"/>
      <c r="D228" s="371"/>
      <c r="E228" s="371"/>
      <c r="F228" s="371"/>
      <c r="G228" s="372"/>
      <c r="H228" s="371"/>
      <c r="I228" s="371"/>
      <c r="J228" s="371"/>
      <c r="K228" s="373"/>
      <c r="L228" s="371"/>
    </row>
    <row r="229" spans="2:12" s="3" customFormat="1" ht="14.25">
      <c r="B229" s="371"/>
      <c r="C229" s="371"/>
      <c r="D229" s="371"/>
      <c r="E229" s="371"/>
      <c r="F229" s="371"/>
      <c r="G229" s="372"/>
      <c r="H229" s="371"/>
      <c r="I229" s="371"/>
      <c r="J229" s="371"/>
      <c r="K229" s="373"/>
      <c r="L229" s="371"/>
    </row>
    <row r="230" spans="2:12" s="3" customFormat="1" ht="14.25">
      <c r="B230" s="371"/>
      <c r="C230" s="371"/>
      <c r="D230" s="371"/>
      <c r="E230" s="371"/>
      <c r="F230" s="371"/>
      <c r="G230" s="372"/>
      <c r="H230" s="371"/>
      <c r="I230" s="371"/>
      <c r="J230" s="371"/>
      <c r="K230" s="373"/>
      <c r="L230" s="371"/>
    </row>
    <row r="231" spans="2:12" s="3" customFormat="1" ht="14.25">
      <c r="B231" s="371"/>
      <c r="C231" s="371"/>
      <c r="D231" s="371"/>
      <c r="E231" s="371"/>
      <c r="F231" s="371"/>
      <c r="G231" s="372"/>
      <c r="H231" s="371"/>
      <c r="I231" s="371"/>
      <c r="J231" s="371"/>
      <c r="K231" s="373"/>
      <c r="L231" s="371"/>
    </row>
    <row r="232" spans="2:12" s="3" customFormat="1" ht="14.25">
      <c r="B232" s="371"/>
      <c r="C232" s="371"/>
      <c r="D232" s="371"/>
      <c r="E232" s="371"/>
      <c r="F232" s="371"/>
      <c r="G232" s="372"/>
      <c r="H232" s="371"/>
      <c r="I232" s="371"/>
      <c r="J232" s="371"/>
      <c r="K232" s="373"/>
      <c r="L232" s="371"/>
    </row>
    <row r="233" spans="2:12" s="3" customFormat="1" ht="14.25">
      <c r="B233" s="371"/>
      <c r="C233" s="371"/>
      <c r="D233" s="371"/>
      <c r="E233" s="371"/>
      <c r="F233" s="371"/>
      <c r="G233" s="372"/>
      <c r="H233" s="371"/>
      <c r="I233" s="371"/>
      <c r="J233" s="371"/>
      <c r="K233" s="373"/>
      <c r="L233" s="371"/>
    </row>
    <row r="234" spans="2:12" s="3" customFormat="1" ht="14.25">
      <c r="B234" s="371"/>
      <c r="C234" s="371"/>
      <c r="D234" s="371"/>
      <c r="E234" s="371"/>
      <c r="F234" s="371"/>
      <c r="G234" s="372"/>
      <c r="H234" s="371"/>
      <c r="I234" s="371"/>
      <c r="J234" s="371"/>
      <c r="K234" s="373"/>
      <c r="L234" s="371"/>
    </row>
    <row r="235" spans="2:12" s="3" customFormat="1" ht="14.25">
      <c r="B235" s="371"/>
      <c r="C235" s="371"/>
      <c r="D235" s="371"/>
      <c r="E235" s="371"/>
      <c r="F235" s="371"/>
      <c r="G235" s="372"/>
      <c r="H235" s="371"/>
      <c r="I235" s="371"/>
      <c r="J235" s="371"/>
      <c r="K235" s="373"/>
      <c r="L235" s="371"/>
    </row>
    <row r="236" spans="2:12" s="3" customFormat="1" ht="14.25">
      <c r="B236" s="371"/>
      <c r="C236" s="371"/>
      <c r="D236" s="371"/>
      <c r="E236" s="371"/>
      <c r="F236" s="371"/>
      <c r="G236" s="372"/>
      <c r="H236" s="371"/>
      <c r="I236" s="371"/>
      <c r="J236" s="371"/>
      <c r="K236" s="373"/>
      <c r="L236" s="371"/>
    </row>
    <row r="237" spans="2:12" s="3" customFormat="1" ht="14.25">
      <c r="B237" s="371"/>
      <c r="C237" s="371"/>
      <c r="D237" s="371"/>
      <c r="E237" s="371"/>
      <c r="F237" s="371"/>
      <c r="G237" s="372"/>
      <c r="H237" s="371"/>
      <c r="I237" s="371"/>
      <c r="J237" s="371"/>
      <c r="K237" s="373"/>
      <c r="L237" s="371"/>
    </row>
    <row r="238" spans="2:12" s="3" customFormat="1" ht="14.25">
      <c r="B238" s="371"/>
      <c r="C238" s="371"/>
      <c r="D238" s="371"/>
      <c r="E238" s="371"/>
      <c r="F238" s="371"/>
      <c r="G238" s="372"/>
      <c r="H238" s="371"/>
      <c r="I238" s="371"/>
      <c r="J238" s="371"/>
      <c r="K238" s="373"/>
      <c r="L238" s="371"/>
    </row>
    <row r="239" spans="2:12" s="3" customFormat="1" ht="14.25">
      <c r="B239" s="371"/>
      <c r="C239" s="371"/>
      <c r="D239" s="371"/>
      <c r="E239" s="371"/>
      <c r="F239" s="371"/>
      <c r="G239" s="372"/>
      <c r="H239" s="371"/>
      <c r="I239" s="371"/>
      <c r="J239" s="371"/>
      <c r="K239" s="373"/>
      <c r="L239" s="371"/>
    </row>
    <row r="240" spans="2:12" s="3" customFormat="1" ht="14.25">
      <c r="B240" s="371"/>
      <c r="C240" s="371"/>
      <c r="D240" s="371"/>
      <c r="E240" s="371"/>
      <c r="F240" s="371"/>
      <c r="G240" s="372"/>
      <c r="H240" s="371"/>
      <c r="I240" s="371"/>
      <c r="J240" s="371"/>
      <c r="K240" s="373"/>
      <c r="L240" s="371"/>
    </row>
    <row r="241" spans="2:12" s="3" customFormat="1" ht="14.25">
      <c r="B241" s="371"/>
      <c r="C241" s="371"/>
      <c r="D241" s="371"/>
      <c r="E241" s="371"/>
      <c r="F241" s="371"/>
      <c r="G241" s="372"/>
      <c r="H241" s="371"/>
      <c r="I241" s="371"/>
      <c r="J241" s="371"/>
      <c r="K241" s="373"/>
      <c r="L241" s="371"/>
    </row>
    <row r="242" spans="2:12" s="3" customFormat="1" ht="14.25">
      <c r="B242" s="371"/>
      <c r="C242" s="371"/>
      <c r="D242" s="371"/>
      <c r="E242" s="371"/>
      <c r="F242" s="371"/>
      <c r="G242" s="372"/>
      <c r="H242" s="371"/>
      <c r="I242" s="371"/>
      <c r="J242" s="371"/>
      <c r="K242" s="373"/>
      <c r="L242" s="371"/>
    </row>
    <row r="243" spans="2:12" s="3" customFormat="1" ht="14.25">
      <c r="B243" s="371"/>
      <c r="C243" s="371"/>
      <c r="D243" s="371"/>
      <c r="E243" s="371"/>
      <c r="F243" s="371"/>
      <c r="G243" s="372"/>
      <c r="H243" s="371"/>
      <c r="I243" s="371"/>
      <c r="J243" s="371"/>
      <c r="K243" s="373"/>
      <c r="L243" s="371"/>
    </row>
    <row r="244" spans="2:12" s="3" customFormat="1" ht="14.25">
      <c r="B244" s="371"/>
      <c r="C244" s="371"/>
      <c r="D244" s="371"/>
      <c r="E244" s="371"/>
      <c r="F244" s="371"/>
      <c r="G244" s="372"/>
      <c r="H244" s="371"/>
      <c r="I244" s="371"/>
      <c r="J244" s="371"/>
      <c r="K244" s="373"/>
      <c r="L244" s="371"/>
    </row>
    <row r="245" spans="2:12" s="3" customFormat="1" ht="14.25">
      <c r="B245" s="371"/>
      <c r="C245" s="371"/>
      <c r="D245" s="371"/>
      <c r="E245" s="371"/>
      <c r="F245" s="371"/>
      <c r="G245" s="372"/>
      <c r="H245" s="371"/>
      <c r="I245" s="371"/>
      <c r="J245" s="371"/>
      <c r="K245" s="373"/>
      <c r="L245" s="371"/>
    </row>
    <row r="246" spans="2:12" s="3" customFormat="1" ht="14.25">
      <c r="B246" s="371"/>
      <c r="C246" s="371"/>
      <c r="D246" s="371"/>
      <c r="E246" s="371"/>
      <c r="F246" s="371"/>
      <c r="G246" s="372"/>
      <c r="H246" s="371"/>
      <c r="I246" s="371"/>
      <c r="J246" s="371"/>
      <c r="K246" s="373"/>
      <c r="L246" s="371"/>
    </row>
    <row r="247" spans="2:12" s="3" customFormat="1" ht="14.25">
      <c r="B247" s="371"/>
      <c r="C247" s="371"/>
      <c r="D247" s="371"/>
      <c r="E247" s="371"/>
      <c r="F247" s="371"/>
      <c r="G247" s="372"/>
      <c r="H247" s="371"/>
      <c r="I247" s="371"/>
      <c r="J247" s="371"/>
      <c r="K247" s="373"/>
      <c r="L247" s="371"/>
    </row>
    <row r="248" spans="2:12" s="3" customFormat="1" ht="14.25">
      <c r="B248" s="371"/>
      <c r="C248" s="371"/>
      <c r="D248" s="371"/>
      <c r="E248" s="371"/>
      <c r="F248" s="371"/>
      <c r="G248" s="372"/>
      <c r="H248" s="371"/>
      <c r="I248" s="371"/>
      <c r="J248" s="371"/>
      <c r="K248" s="373"/>
      <c r="L248" s="371"/>
    </row>
    <row r="249" spans="2:12" s="3" customFormat="1" ht="14.25">
      <c r="B249" s="371"/>
      <c r="C249" s="371"/>
      <c r="D249" s="371"/>
      <c r="E249" s="371"/>
      <c r="F249" s="371"/>
      <c r="G249" s="372"/>
      <c r="H249" s="371"/>
      <c r="I249" s="371"/>
      <c r="J249" s="371"/>
      <c r="K249" s="373"/>
      <c r="L249" s="371"/>
    </row>
    <row r="250" spans="2:12" s="3" customFormat="1" ht="14.25">
      <c r="B250" s="371"/>
      <c r="C250" s="371"/>
      <c r="D250" s="371"/>
      <c r="E250" s="371"/>
      <c r="F250" s="371"/>
      <c r="G250" s="372"/>
      <c r="H250" s="371"/>
      <c r="I250" s="371"/>
      <c r="J250" s="371"/>
      <c r="K250" s="373"/>
      <c r="L250" s="371"/>
    </row>
    <row r="251" spans="2:12" s="3" customFormat="1" ht="14.25">
      <c r="B251" s="371"/>
      <c r="C251" s="371"/>
      <c r="D251" s="371"/>
      <c r="E251" s="371"/>
      <c r="F251" s="371"/>
      <c r="G251" s="372"/>
      <c r="H251" s="371"/>
      <c r="I251" s="371"/>
      <c r="J251" s="371"/>
      <c r="K251" s="373"/>
      <c r="L251" s="371"/>
    </row>
    <row r="252" spans="2:12" s="3" customFormat="1" ht="14.25">
      <c r="B252" s="371"/>
      <c r="C252" s="371"/>
      <c r="D252" s="371"/>
      <c r="E252" s="371"/>
      <c r="F252" s="371"/>
      <c r="G252" s="372"/>
      <c r="H252" s="371"/>
      <c r="I252" s="371"/>
      <c r="J252" s="371"/>
      <c r="K252" s="373"/>
      <c r="L252" s="371"/>
    </row>
    <row r="253" spans="2:12" s="3" customFormat="1" ht="14.25">
      <c r="B253" s="371"/>
      <c r="C253" s="371"/>
      <c r="D253" s="371"/>
      <c r="E253" s="371"/>
      <c r="F253" s="371"/>
      <c r="G253" s="372"/>
      <c r="H253" s="371"/>
      <c r="I253" s="371"/>
      <c r="J253" s="371"/>
      <c r="K253" s="373"/>
      <c r="L253" s="371"/>
    </row>
    <row r="254" spans="2:12" s="3" customFormat="1" ht="14.25">
      <c r="B254" s="371"/>
      <c r="C254" s="371"/>
      <c r="D254" s="371"/>
      <c r="E254" s="371"/>
      <c r="F254" s="371"/>
      <c r="G254" s="372"/>
      <c r="H254" s="371"/>
      <c r="I254" s="371"/>
      <c r="J254" s="371"/>
      <c r="K254" s="373"/>
      <c r="L254" s="371"/>
    </row>
    <row r="255" spans="2:12" s="3" customFormat="1" ht="14.25">
      <c r="B255" s="371"/>
      <c r="C255" s="371"/>
      <c r="D255" s="371"/>
      <c r="E255" s="371"/>
      <c r="F255" s="371"/>
      <c r="G255" s="372"/>
      <c r="H255" s="371"/>
      <c r="I255" s="371"/>
      <c r="J255" s="371"/>
      <c r="K255" s="373"/>
      <c r="L255" s="371"/>
    </row>
    <row r="256" spans="2:12" s="3" customFormat="1" ht="14.25">
      <c r="B256" s="371"/>
      <c r="C256" s="371"/>
      <c r="D256" s="371"/>
      <c r="E256" s="371"/>
      <c r="F256" s="371"/>
      <c r="G256" s="372"/>
      <c r="H256" s="371"/>
      <c r="I256" s="371"/>
      <c r="J256" s="371"/>
      <c r="K256" s="373"/>
      <c r="L256" s="371"/>
    </row>
    <row r="257" spans="2:12" s="3" customFormat="1" ht="14.25">
      <c r="B257" s="371"/>
      <c r="C257" s="371"/>
      <c r="D257" s="371"/>
      <c r="E257" s="371"/>
      <c r="F257" s="371"/>
      <c r="G257" s="372"/>
      <c r="H257" s="371"/>
      <c r="I257" s="371"/>
      <c r="J257" s="371"/>
      <c r="K257" s="373"/>
      <c r="L257" s="371"/>
    </row>
    <row r="258" spans="2:12" s="3" customFormat="1" ht="14.25">
      <c r="B258" s="371"/>
      <c r="C258" s="371"/>
      <c r="D258" s="371"/>
      <c r="E258" s="371"/>
      <c r="F258" s="371"/>
      <c r="G258" s="372"/>
      <c r="H258" s="371"/>
      <c r="I258" s="371"/>
      <c r="J258" s="371"/>
      <c r="K258" s="373"/>
      <c r="L258" s="371"/>
    </row>
    <row r="259" spans="2:12" s="3" customFormat="1" ht="14.25">
      <c r="B259" s="371"/>
      <c r="C259" s="371"/>
      <c r="D259" s="371"/>
      <c r="E259" s="371"/>
      <c r="F259" s="371"/>
      <c r="G259" s="372"/>
      <c r="H259" s="371"/>
      <c r="I259" s="371"/>
      <c r="J259" s="371"/>
      <c r="K259" s="373"/>
      <c r="L259" s="371"/>
    </row>
    <row r="260" spans="2:12" s="3" customFormat="1" ht="14.25">
      <c r="B260" s="371"/>
      <c r="C260" s="371"/>
      <c r="D260" s="371"/>
      <c r="E260" s="371"/>
      <c r="F260" s="371"/>
      <c r="G260" s="372"/>
      <c r="H260" s="371"/>
      <c r="I260" s="371"/>
      <c r="J260" s="371"/>
      <c r="K260" s="373"/>
      <c r="L260" s="371"/>
    </row>
    <row r="261" spans="2:12" s="3" customFormat="1" ht="14.25">
      <c r="B261" s="371"/>
      <c r="C261" s="371"/>
      <c r="D261" s="371"/>
      <c r="E261" s="371"/>
      <c r="F261" s="371"/>
      <c r="G261" s="372"/>
      <c r="H261" s="371"/>
      <c r="I261" s="371"/>
      <c r="J261" s="371"/>
      <c r="K261" s="373"/>
      <c r="L261" s="371"/>
    </row>
    <row r="262" spans="2:12" s="3" customFormat="1" ht="14.25">
      <c r="B262" s="371"/>
      <c r="C262" s="371"/>
      <c r="D262" s="371"/>
      <c r="E262" s="371"/>
      <c r="F262" s="371"/>
      <c r="G262" s="372"/>
      <c r="H262" s="371"/>
      <c r="I262" s="371"/>
      <c r="J262" s="371"/>
      <c r="K262" s="373"/>
      <c r="L262" s="371"/>
    </row>
    <row r="263" spans="2:12" s="3" customFormat="1" ht="14.25">
      <c r="B263" s="371"/>
      <c r="C263" s="371"/>
      <c r="D263" s="371"/>
      <c r="E263" s="371"/>
      <c r="F263" s="371"/>
      <c r="G263" s="372"/>
      <c r="H263" s="371"/>
      <c r="I263" s="371"/>
      <c r="J263" s="371"/>
      <c r="K263" s="373"/>
      <c r="L263" s="371"/>
    </row>
    <row r="264" spans="2:12" s="3" customFormat="1" ht="14.25">
      <c r="B264" s="371"/>
      <c r="C264" s="371"/>
      <c r="D264" s="371"/>
      <c r="E264" s="371"/>
      <c r="F264" s="371"/>
      <c r="G264" s="372"/>
      <c r="H264" s="371"/>
      <c r="I264" s="371"/>
      <c r="J264" s="371"/>
      <c r="K264" s="373"/>
      <c r="L264" s="371"/>
    </row>
    <row r="265" spans="2:12" s="3" customFormat="1" ht="14.25">
      <c r="B265" s="371"/>
      <c r="C265" s="371"/>
      <c r="D265" s="371"/>
      <c r="E265" s="371"/>
      <c r="F265" s="371"/>
      <c r="G265" s="372"/>
      <c r="H265" s="371"/>
      <c r="I265" s="371"/>
      <c r="J265" s="371"/>
      <c r="K265" s="373"/>
      <c r="L265" s="371"/>
    </row>
    <row r="266" spans="2:12" s="3" customFormat="1" ht="14.25">
      <c r="B266" s="371"/>
      <c r="C266" s="371"/>
      <c r="D266" s="371"/>
      <c r="E266" s="371"/>
      <c r="F266" s="371"/>
      <c r="G266" s="372"/>
      <c r="H266" s="371"/>
      <c r="I266" s="371"/>
      <c r="J266" s="371"/>
      <c r="K266" s="373"/>
      <c r="L266" s="371"/>
    </row>
    <row r="267" spans="2:12" s="3" customFormat="1" ht="14.25">
      <c r="B267" s="371"/>
      <c r="C267" s="371"/>
      <c r="D267" s="371"/>
      <c r="E267" s="371"/>
      <c r="F267" s="371"/>
      <c r="G267" s="372"/>
      <c r="H267" s="371"/>
      <c r="I267" s="371"/>
      <c r="J267" s="371"/>
      <c r="K267" s="373"/>
      <c r="L267" s="371"/>
    </row>
    <row r="268" spans="2:12" s="3" customFormat="1" ht="14.25">
      <c r="B268" s="371"/>
      <c r="C268" s="371"/>
      <c r="D268" s="371"/>
      <c r="E268" s="371"/>
      <c r="F268" s="371"/>
      <c r="G268" s="372"/>
      <c r="H268" s="371"/>
      <c r="I268" s="371"/>
      <c r="J268" s="371"/>
      <c r="K268" s="373"/>
      <c r="L268" s="371"/>
    </row>
    <row r="269" spans="2:12" s="3" customFormat="1" ht="14.25">
      <c r="B269" s="371"/>
      <c r="C269" s="371"/>
      <c r="D269" s="371"/>
      <c r="E269" s="371"/>
      <c r="F269" s="371"/>
      <c r="G269" s="372"/>
      <c r="H269" s="371"/>
      <c r="I269" s="371"/>
      <c r="J269" s="371"/>
      <c r="K269" s="373"/>
      <c r="L269" s="371"/>
    </row>
    <row r="270" spans="2:12" s="3" customFormat="1" ht="14.25">
      <c r="B270" s="371"/>
      <c r="C270" s="371"/>
      <c r="D270" s="371"/>
      <c r="E270" s="371"/>
      <c r="F270" s="371"/>
      <c r="G270" s="372"/>
      <c r="H270" s="371"/>
      <c r="I270" s="371"/>
      <c r="J270" s="371"/>
      <c r="K270" s="373"/>
      <c r="L270" s="371"/>
    </row>
    <row r="271" spans="2:12" s="3" customFormat="1" ht="14.25">
      <c r="B271" s="371"/>
      <c r="C271" s="371"/>
      <c r="D271" s="371"/>
      <c r="E271" s="371"/>
      <c r="F271" s="371"/>
      <c r="G271" s="372"/>
      <c r="H271" s="371"/>
      <c r="I271" s="371"/>
      <c r="J271" s="371"/>
      <c r="K271" s="373"/>
      <c r="L271" s="371"/>
    </row>
    <row r="272" spans="2:12" s="3" customFormat="1" ht="14.25">
      <c r="B272" s="371"/>
      <c r="C272" s="371"/>
      <c r="D272" s="371"/>
      <c r="E272" s="371"/>
      <c r="F272" s="371"/>
      <c r="G272" s="372"/>
      <c r="H272" s="371"/>
      <c r="I272" s="371"/>
      <c r="J272" s="371"/>
      <c r="K272" s="373"/>
      <c r="L272" s="371"/>
    </row>
    <row r="273" spans="2:12" s="3" customFormat="1" ht="14.25">
      <c r="B273" s="371"/>
      <c r="C273" s="371"/>
      <c r="D273" s="371"/>
      <c r="E273" s="371"/>
      <c r="F273" s="371"/>
      <c r="G273" s="372"/>
      <c r="H273" s="371"/>
      <c r="I273" s="371"/>
      <c r="J273" s="371"/>
      <c r="K273" s="373"/>
      <c r="L273" s="371"/>
    </row>
    <row r="274" spans="2:12" s="3" customFormat="1" ht="14.25">
      <c r="B274" s="371"/>
      <c r="C274" s="371"/>
      <c r="D274" s="371"/>
      <c r="E274" s="371"/>
      <c r="F274" s="371"/>
      <c r="G274" s="372"/>
      <c r="H274" s="371"/>
      <c r="I274" s="371"/>
      <c r="J274" s="371"/>
      <c r="K274" s="373"/>
      <c r="L274" s="371"/>
    </row>
    <row r="275" spans="2:12" s="3" customFormat="1" ht="14.25">
      <c r="B275" s="371"/>
      <c r="C275" s="371"/>
      <c r="D275" s="371"/>
      <c r="E275" s="371"/>
      <c r="F275" s="371"/>
      <c r="G275" s="372"/>
      <c r="H275" s="371"/>
      <c r="I275" s="371"/>
      <c r="J275" s="371"/>
      <c r="K275" s="373"/>
      <c r="L275" s="371"/>
    </row>
    <row r="276" spans="2:12" s="3" customFormat="1" ht="14.25">
      <c r="B276" s="371"/>
      <c r="C276" s="371"/>
      <c r="D276" s="371"/>
      <c r="E276" s="371"/>
      <c r="F276" s="371"/>
      <c r="G276" s="372"/>
      <c r="H276" s="371"/>
      <c r="I276" s="371"/>
      <c r="J276" s="371"/>
      <c r="K276" s="373"/>
      <c r="L276" s="371"/>
    </row>
    <row r="277" spans="2:12" s="3" customFormat="1" ht="14.25">
      <c r="B277" s="371"/>
      <c r="C277" s="371"/>
      <c r="D277" s="371"/>
      <c r="E277" s="371"/>
      <c r="F277" s="371"/>
      <c r="G277" s="372"/>
      <c r="H277" s="371"/>
      <c r="I277" s="371"/>
      <c r="J277" s="371"/>
      <c r="K277" s="373"/>
      <c r="L277" s="371"/>
    </row>
    <row r="278" spans="2:12" s="3" customFormat="1" ht="14.25">
      <c r="B278" s="371"/>
      <c r="C278" s="371"/>
      <c r="D278" s="371"/>
      <c r="E278" s="371"/>
      <c r="F278" s="371"/>
      <c r="G278" s="372"/>
      <c r="H278" s="371"/>
      <c r="I278" s="371"/>
      <c r="J278" s="371"/>
      <c r="K278" s="373"/>
      <c r="L278" s="371"/>
    </row>
    <row r="279" spans="2:12" s="3" customFormat="1" ht="14.25">
      <c r="B279" s="371"/>
      <c r="C279" s="371"/>
      <c r="D279" s="371"/>
      <c r="E279" s="371"/>
      <c r="F279" s="371"/>
      <c r="G279" s="372"/>
      <c r="H279" s="371"/>
      <c r="I279" s="371"/>
      <c r="J279" s="371"/>
      <c r="K279" s="373"/>
      <c r="L279" s="371"/>
    </row>
    <row r="280" spans="2:12" s="3" customFormat="1" ht="14.25">
      <c r="B280" s="371"/>
      <c r="C280" s="371"/>
      <c r="D280" s="371"/>
      <c r="E280" s="371"/>
      <c r="F280" s="371"/>
      <c r="G280" s="372"/>
      <c r="H280" s="371"/>
      <c r="I280" s="371"/>
      <c r="J280" s="371"/>
      <c r="K280" s="373"/>
      <c r="L280" s="371"/>
    </row>
    <row r="281" spans="2:12" s="3" customFormat="1" ht="14.25">
      <c r="B281" s="371"/>
      <c r="C281" s="371"/>
      <c r="D281" s="371"/>
      <c r="E281" s="371"/>
      <c r="F281" s="371"/>
      <c r="G281" s="372"/>
      <c r="H281" s="371"/>
      <c r="I281" s="371"/>
      <c r="J281" s="371"/>
      <c r="K281" s="373"/>
      <c r="L281" s="371"/>
    </row>
    <row r="282" spans="2:12" s="3" customFormat="1" ht="14.25">
      <c r="B282" s="371"/>
      <c r="C282" s="371"/>
      <c r="D282" s="371"/>
      <c r="E282" s="371"/>
      <c r="F282" s="371"/>
      <c r="G282" s="372"/>
      <c r="H282" s="371"/>
      <c r="I282" s="371"/>
      <c r="J282" s="371"/>
      <c r="K282" s="373"/>
      <c r="L282" s="371"/>
    </row>
    <row r="283" spans="2:12" s="3" customFormat="1" ht="14.25">
      <c r="B283" s="371"/>
      <c r="C283" s="371"/>
      <c r="D283" s="371"/>
      <c r="E283" s="371"/>
      <c r="F283" s="371"/>
      <c r="G283" s="372"/>
      <c r="H283" s="371"/>
      <c r="I283" s="371"/>
      <c r="J283" s="371"/>
      <c r="K283" s="373"/>
      <c r="L283" s="371"/>
    </row>
    <row r="284" spans="2:12" s="3" customFormat="1" ht="14.25">
      <c r="B284" s="371"/>
      <c r="C284" s="371"/>
      <c r="D284" s="371"/>
      <c r="E284" s="371"/>
      <c r="F284" s="371"/>
      <c r="G284" s="372"/>
      <c r="H284" s="371"/>
      <c r="I284" s="371"/>
      <c r="J284" s="371"/>
      <c r="K284" s="373"/>
      <c r="L284" s="371"/>
    </row>
    <row r="285" spans="2:12" s="3" customFormat="1" ht="14.25">
      <c r="B285" s="371"/>
      <c r="C285" s="371"/>
      <c r="D285" s="371"/>
      <c r="E285" s="371"/>
      <c r="F285" s="371"/>
      <c r="G285" s="372"/>
      <c r="H285" s="371"/>
      <c r="I285" s="371"/>
      <c r="J285" s="371"/>
      <c r="K285" s="373"/>
      <c r="L285" s="371"/>
    </row>
    <row r="286" spans="2:12" s="3" customFormat="1" ht="14.25">
      <c r="B286" s="371"/>
      <c r="C286" s="371"/>
      <c r="D286" s="371"/>
      <c r="E286" s="371"/>
      <c r="F286" s="371"/>
      <c r="G286" s="372"/>
      <c r="H286" s="371"/>
      <c r="I286" s="371"/>
      <c r="J286" s="371"/>
      <c r="K286" s="373"/>
      <c r="L286" s="371"/>
    </row>
    <row r="287" spans="2:12" s="3" customFormat="1" ht="14.25">
      <c r="B287" s="371"/>
      <c r="C287" s="371"/>
      <c r="D287" s="371"/>
      <c r="E287" s="371"/>
      <c r="F287" s="371"/>
      <c r="G287" s="372"/>
      <c r="H287" s="371"/>
      <c r="I287" s="371"/>
      <c r="J287" s="371"/>
      <c r="K287" s="373"/>
      <c r="L287" s="371"/>
    </row>
    <row r="288" spans="2:12" s="3" customFormat="1" ht="14.25">
      <c r="B288" s="371"/>
      <c r="C288" s="371"/>
      <c r="D288" s="371"/>
      <c r="E288" s="371"/>
      <c r="F288" s="371"/>
      <c r="G288" s="372"/>
      <c r="H288" s="371"/>
      <c r="I288" s="371"/>
      <c r="J288" s="371"/>
      <c r="K288" s="373"/>
      <c r="L288" s="371"/>
    </row>
    <row r="289" spans="2:12" s="3" customFormat="1" ht="14.25">
      <c r="B289" s="371"/>
      <c r="C289" s="371"/>
      <c r="D289" s="371"/>
      <c r="E289" s="371"/>
      <c r="F289" s="371"/>
      <c r="G289" s="372"/>
      <c r="H289" s="371"/>
      <c r="I289" s="371"/>
      <c r="J289" s="371"/>
      <c r="K289" s="373"/>
      <c r="L289" s="371"/>
    </row>
    <row r="290" spans="2:12" s="3" customFormat="1" ht="14.25">
      <c r="B290" s="371"/>
      <c r="C290" s="371"/>
      <c r="D290" s="371"/>
      <c r="E290" s="371"/>
      <c r="F290" s="371"/>
      <c r="G290" s="372"/>
      <c r="H290" s="371"/>
      <c r="I290" s="371"/>
      <c r="J290" s="371"/>
      <c r="K290" s="373"/>
      <c r="L290" s="371"/>
    </row>
  </sheetData>
  <sheetProtection/>
  <mergeCells count="19">
    <mergeCell ref="L63:O63"/>
    <mergeCell ref="B73:J73"/>
    <mergeCell ref="B75:J75"/>
    <mergeCell ref="B76:J76"/>
    <mergeCell ref="D2:J2"/>
    <mergeCell ref="D3:J3"/>
    <mergeCell ref="D4:J4"/>
    <mergeCell ref="D6:J6"/>
    <mergeCell ref="E20:F20"/>
    <mergeCell ref="B21:D21"/>
    <mergeCell ref="B77:J77"/>
    <mergeCell ref="B78:J78"/>
    <mergeCell ref="B79:J79"/>
    <mergeCell ref="B98:C98"/>
    <mergeCell ref="B74:J74"/>
    <mergeCell ref="B12:E12"/>
    <mergeCell ref="E62:F62"/>
    <mergeCell ref="E63:F63"/>
    <mergeCell ref="G12:J1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48" r:id="rId2"/>
  <rowBreaks count="1" manualBreakCount="1">
    <brk id="60" max="10" man="1"/>
  </rowBreaks>
  <ignoredErrors>
    <ignoredError sqref="J3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>
        <f>(('arroz_ tec._media_maule_2021-22'!E13-45000)/45000)+1</f>
        <v>0.001177777777777833</v>
      </c>
    </row>
    <row r="3" ht="17.25">
      <c r="B3" s="13"/>
    </row>
    <row r="4" spans="2:3" ht="17.25">
      <c r="B4" s="578" t="s">
        <v>18</v>
      </c>
      <c r="C4" s="578"/>
    </row>
    <row r="5" spans="2:5" ht="17.25">
      <c r="B5" s="82" t="s">
        <v>31</v>
      </c>
      <c r="C5" s="129"/>
      <c r="D5" s="83"/>
      <c r="E5" s="3">
        <v>45000</v>
      </c>
    </row>
    <row r="6" spans="2:4" ht="14.25">
      <c r="B6" s="26"/>
      <c r="C6" s="26"/>
      <c r="D6" s="26"/>
    </row>
    <row r="14" spans="2:4" ht="14.25">
      <c r="B14" s="579" t="s">
        <v>14</v>
      </c>
      <c r="C14" s="579"/>
      <c r="D14" s="579"/>
    </row>
    <row r="16" spans="2:4" ht="17.25">
      <c r="B16" s="49" t="s">
        <v>16</v>
      </c>
      <c r="C16" s="48" t="e">
        <f>'arroz_ tec._media_maule_2021-22'!#REF!</f>
        <v>#REF!</v>
      </c>
      <c r="D16" s="48" t="e">
        <f>'arroz_ tec._media_maule_2021-22'!#REF!</f>
        <v>#REF!</v>
      </c>
    </row>
    <row r="17" ht="14.25">
      <c r="B17" s="24"/>
    </row>
    <row r="18" spans="2:4" ht="14.25">
      <c r="B18" s="47" t="s">
        <v>17</v>
      </c>
      <c r="C18" s="50" t="e">
        <f>((C16-'arroz_ tec._media_maule_2021-22'!E13)/'arroz_ tec._media_maule_2021-22'!E13)+1</f>
        <v>#REF!</v>
      </c>
      <c r="D18" s="50" t="e">
        <f>((D16-'arroz_ tec._media_maule_2021-22'!E13)/'arroz_ tec._media_maule_2021-22'!E13)+1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SUM('arroz_ tec._media_maule_2021-22'!J22:J28)</f>
        <v>72400</v>
      </c>
      <c r="D21" s="9">
        <f>SUM('arroz_ tec._media_maule_2021-22'!J22:J28)</f>
        <v>72400</v>
      </c>
    </row>
    <row r="22" spans="2:4" ht="17.25">
      <c r="B22" s="51" t="s">
        <v>20</v>
      </c>
      <c r="C22" s="52" t="e">
        <f>C18*'arroz_ tec._media_maule_2021-22'!G29*'arroz_ tec._media_maule_2021-22'!I29</f>
        <v>#REF!</v>
      </c>
      <c r="D22" s="52" t="e">
        <f>D18*'arroz_ tec._media_maule_2021-22'!G29*'arroz_ tec._media_maule_2021-22'!I29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SUM('arroz_ tec._media_maule_2021-22'!J33:J37)</f>
        <v>305000</v>
      </c>
      <c r="D26" s="9">
        <f>SUM('arroz_ tec._media_maule_2021-22'!J33:J37)</f>
        <v>305000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305000</v>
      </c>
      <c r="D28" s="9">
        <f>SUM(D26:D27)</f>
        <v>305000</v>
      </c>
    </row>
    <row r="30" ht="17.25">
      <c r="B30" s="49" t="s">
        <v>22</v>
      </c>
    </row>
    <row r="31" spans="2:4" ht="17.25">
      <c r="B31" s="17" t="s">
        <v>19</v>
      </c>
      <c r="C31" s="9">
        <f>SUM('arroz_ tec._media_maule_2021-22'!J41:J53)</f>
        <v>597065</v>
      </c>
      <c r="D31" s="9">
        <f>SUM('arroz_ tec._media_maule_2021-22'!J41:J53)</f>
        <v>597065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597065</v>
      </c>
      <c r="D33" s="9">
        <f>SUM(D31:D32)</f>
        <v>597065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C35*'arroz_ tec._media_maule_2021-22'!G57</f>
        <v>#REF!</v>
      </c>
      <c r="D37" s="9" t="e">
        <f>D35*D18*'arroz_ tec._media_maule_2021-22'!G57</f>
        <v>#REF!</v>
      </c>
    </row>
    <row r="38" spans="2:4" ht="17.25">
      <c r="B38" s="53" t="s">
        <v>12</v>
      </c>
      <c r="C38" s="9" t="e">
        <f>C35*'arroz_ tec._media_maule_2021-22'!E16*'arroz_ tec._media_maule_2021-22'!E17*0.5</f>
        <v>#REF!</v>
      </c>
      <c r="D38" s="9" t="e">
        <f>D35*'arroz_ tec._media_maule_2021-22'!E16*'arroz_ tec._media_maule_2021-22'!E17*0.5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2022-09-26T18:56:06Z</cp:lastPrinted>
  <dcterms:created xsi:type="dcterms:W3CDTF">2012-07-09T18:51:50Z</dcterms:created>
  <dcterms:modified xsi:type="dcterms:W3CDTF">2022-09-26T18:56:09Z</dcterms:modified>
  <cp:category/>
  <cp:version/>
  <cp:contentType/>
  <cp:contentStatus/>
</cp:coreProperties>
</file>