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0" windowWidth="20736" windowHeight="8232" activeTab="0"/>
  </bookViews>
  <sheets>
    <sheet name="Botado" sheetId="1" r:id="rId1"/>
    <sheet name="Hoja1" sheetId="2" r:id="rId2"/>
  </sheets>
  <definedNames>
    <definedName name="_xlnm.Print_Area" localSheetId="0">'Botado'!$A$1:$K$112</definedName>
  </definedNames>
  <calcPr fullCalcOnLoad="1"/>
</workbook>
</file>

<file path=xl/sharedStrings.xml><?xml version="1.0" encoding="utf-8"?>
<sst xmlns="http://schemas.openxmlformats.org/spreadsheetml/2006/main" count="189" uniqueCount="132">
  <si>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</si>
  <si>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</si>
  <si>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</si>
  <si>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</si>
  <si>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</si>
  <si>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</si>
  <si>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</si>
  <si>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</si>
  <si>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</si>
  <si>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</si>
  <si>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</si>
  <si>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</si>
  <si>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</si>
  <si>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</si>
  <si>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</si>
  <si>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</si>
  <si>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</si>
  <si>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</si>
  <si>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</si>
  <si>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</si>
  <si>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</si>
  <si>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</si>
  <si>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</si>
  <si>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</si>
  <si>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</si>
  <si>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</si>
  <si>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</si>
  <si>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</si>
  <si>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</si>
  <si>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</si>
  <si>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</si>
  <si>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</si>
  <si>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</si>
  <si>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</si>
  <si>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</si>
  <si>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</si>
  <si>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</si>
  <si>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</si>
  <si>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</si>
  <si>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</si>
  <si>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</si>
  <si>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</si>
  <si>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</si>
  <si>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</si>
  <si>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</si>
  <si>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</si>
  <si>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Herbicidas: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</si>
  <si>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</si>
  <si>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</si>
  <si>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</si>
  <si>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</si>
  <si>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</si>
  <si>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</si>
  <si>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</si>
  <si>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</si>
  <si>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</si>
  <si>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</si>
  <si>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</si>
  <si>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</si>
  <si>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</si>
  <si>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</si>
  <si>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</si>
  <si>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(3)</t>
  </si>
  <si>
    <t>Control manual de malezas</t>
  </si>
  <si>
    <t>Un</t>
  </si>
  <si>
    <t>Rastrajes</t>
  </si>
  <si>
    <t>Siembra</t>
  </si>
  <si>
    <t>Acequiadura</t>
  </si>
  <si>
    <t>Aplicación pesticidas</t>
  </si>
  <si>
    <t>Cultivación y aplicar fertilizante</t>
  </si>
  <si>
    <t>Acarreo de insumos</t>
  </si>
  <si>
    <t>Acarreo de cosechas, tractor y coloso (del predio al camión)</t>
  </si>
  <si>
    <t xml:space="preserve">  Semilla (4)</t>
  </si>
  <si>
    <t xml:space="preserve">  Urea</t>
  </si>
  <si>
    <t xml:space="preserve">  Lorsban 4E</t>
  </si>
  <si>
    <t xml:space="preserve">  Zero 5 EC </t>
  </si>
  <si>
    <t>Otros</t>
  </si>
  <si>
    <t>análisis</t>
  </si>
  <si>
    <t xml:space="preserve"> (3) Los insumos, la variedad de semilla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</si>
  <si>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</si>
  <si>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</si>
  <si>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</si>
  <si>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 xml:space="preserve"> (5) 1,5% mensual simple sobre le 50% de los costos totales. Tasa de interés promedio de las empresas distribuidoras de insumos</t>
  </si>
  <si>
    <t>Costo financiero (tasa de interés) (5)</t>
  </si>
  <si>
    <t>Análisis de sensibilidad (6)</t>
  </si>
  <si>
    <t>1 hectárea marzo 2014</t>
  </si>
  <si>
    <t>Fecha siembra: noviembre</t>
  </si>
  <si>
    <t>Región de O' Higgins</t>
  </si>
  <si>
    <t xml:space="preserve">Aradura </t>
  </si>
  <si>
    <t>Precio($/Un)</t>
  </si>
  <si>
    <t>Noviembre-enero</t>
  </si>
  <si>
    <t>Octubre-marzo</t>
  </si>
  <si>
    <t>Diciembre-enero</t>
  </si>
  <si>
    <t>Marzo</t>
  </si>
  <si>
    <t>Octubre-noviembre</t>
  </si>
  <si>
    <t>Noviembre</t>
  </si>
  <si>
    <t>Noviembre-diciembre</t>
  </si>
  <si>
    <t>Octubre</t>
  </si>
  <si>
    <t>Diciembre</t>
  </si>
  <si>
    <t>Septiembre</t>
  </si>
  <si>
    <t>Papa</t>
  </si>
  <si>
    <t>Fecha cosecha: marzo</t>
  </si>
  <si>
    <t>Rendimiento (Kg/ha):</t>
  </si>
  <si>
    <t>Octubre-diciembre</t>
  </si>
  <si>
    <t>Noviembre-febrero</t>
  </si>
  <si>
    <t xml:space="preserve"> (4) La semilla es corriente.</t>
  </si>
  <si>
    <t>Acarreo de cosechas, tractor y coloso.</t>
  </si>
  <si>
    <t xml:space="preserve">  Mezcla NPK </t>
  </si>
  <si>
    <t>Precio ($/Kg)</t>
  </si>
  <si>
    <t>Rendimiento (Kg/ha)</t>
  </si>
  <si>
    <t>Costo Unitario ($/Kg) (7)</t>
  </si>
  <si>
    <t>Costo Unitario ($/Kg)</t>
  </si>
  <si>
    <t>Precio de venta mercado interno ($/Kg): (1)</t>
  </si>
  <si>
    <t>Sacar follaje de la cosecha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</si>
  <si>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</si>
  <si>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Noviembre.febrero</t>
  </si>
  <si>
    <t>Diciembre-febrero</t>
  </si>
  <si>
    <t>Febrero-marzo</t>
  </si>
  <si>
    <t xml:space="preserve"> (2) Costo de la  cosecha equivale  por kilo de papa, selecionado y depositados  en sacos de 50 kilos.</t>
  </si>
  <si>
    <t xml:space="preserve">  Fosfimax 40 - 20</t>
  </si>
  <si>
    <t xml:space="preserve">  Terrasorb Foliar</t>
  </si>
  <si>
    <t xml:space="preserve">  Envase plástico de 50 Kg</t>
  </si>
  <si>
    <t xml:space="preserve">  Manzate</t>
  </si>
  <si>
    <t xml:space="preserve">  Metalaxil 520 SC</t>
  </si>
  <si>
    <t xml:space="preserve">  Sencor </t>
  </si>
  <si>
    <t>Octubre-febrero</t>
  </si>
  <si>
    <t>Preparar caminos para la cosecha</t>
  </si>
  <si>
    <t xml:space="preserve">  Hilo para coser envases</t>
  </si>
  <si>
    <t>Régimen hídrico: riego por surco</t>
  </si>
  <si>
    <t xml:space="preserve"> (1) El precio de kg de papa  cosechada  corresponde al promedio de la región durante el periodo de cosecha a nivel predial en la temporada 2013/2014  (precio  indicado por los agricultores).</t>
  </si>
  <si>
    <t>Variedad: Pukará; Desirée</t>
  </si>
  <si>
    <t xml:space="preserve">  H1 Super (desmanche)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</si>
</sst>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2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8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9" fillId="0" borderId="0" xfId="56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9" fillId="0" borderId="0" xfId="56" applyFont="1" applyFill="1" applyBorder="1" applyAlignment="1" applyProtection="1">
      <alignment horizontal="center"/>
      <protection/>
    </xf>
    <xf numFmtId="4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0" fillId="0" borderId="0" xfId="56" applyFont="1" applyFill="1" applyBorder="1" applyAlignment="1">
      <alignment horizontal="left"/>
      <protection/>
    </xf>
    <xf numFmtId="0" fontId="60" fillId="0" borderId="0" xfId="56" applyFont="1" applyFill="1" applyBorder="1" applyAlignment="1">
      <alignment horizontal="center"/>
      <protection/>
    </xf>
    <xf numFmtId="180" fontId="60" fillId="0" borderId="0" xfId="67" applyFont="1" applyFill="1" applyBorder="1" applyAlignment="1" applyProtection="1">
      <alignment horizontal="left"/>
      <protection/>
    </xf>
    <xf numFmtId="0" fontId="60" fillId="0" borderId="0" xfId="56" applyFont="1" applyFill="1" applyBorder="1" applyAlignment="1" applyProtection="1">
      <alignment horizontal="center"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180" fontId="60" fillId="0" borderId="0" xfId="67" applyFont="1" applyFill="1" applyBorder="1" applyAlignment="1" applyProtection="1">
      <alignment horizontal="right"/>
      <protection/>
    </xf>
    <xf numFmtId="3" fontId="60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61" fillId="34" borderId="0" xfId="67" applyNumberFormat="1" applyFont="1" applyFill="1" applyBorder="1" applyAlignment="1" applyProtection="1">
      <alignment horizontal="left"/>
      <protection/>
    </xf>
    <xf numFmtId="0" fontId="61" fillId="34" borderId="11" xfId="67" applyNumberFormat="1" applyFont="1" applyFill="1" applyBorder="1" applyAlignment="1" applyProtection="1">
      <alignment horizontal="left"/>
      <protection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2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2" fillId="34" borderId="11" xfId="67" applyFont="1" applyFill="1" applyBorder="1" applyAlignment="1" applyProtection="1">
      <alignment/>
      <protection/>
    </xf>
    <xf numFmtId="180" fontId="10" fillId="34" borderId="20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6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2" fillId="34" borderId="21" xfId="67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1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1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9" fontId="8" fillId="34" borderId="11" xfId="69" applyFont="1" applyFill="1" applyBorder="1" applyAlignment="1">
      <alignment horizontal="right"/>
    </xf>
    <xf numFmtId="0" fontId="8" fillId="34" borderId="20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0" fontId="8" fillId="34" borderId="21" xfId="55" applyFont="1" applyFill="1" applyBorder="1">
      <alignment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2" fillId="34" borderId="20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21" xfId="56" applyNumberFormat="1" applyFont="1" applyFill="1" applyBorder="1" applyAlignment="1">
      <alignment/>
      <protection/>
    </xf>
    <xf numFmtId="181" fontId="60" fillId="23" borderId="22" xfId="56" applyNumberFormat="1" applyFont="1" applyFill="1" applyBorder="1" applyAlignment="1" applyProtection="1">
      <alignment horizontal="center" vertical="center" wrapText="1"/>
      <protection/>
    </xf>
    <xf numFmtId="0" fontId="60" fillId="23" borderId="22" xfId="56" applyFont="1" applyFill="1" applyBorder="1" applyAlignment="1" applyProtection="1">
      <alignment horizontal="center" vertical="center" wrapText="1"/>
      <protection/>
    </xf>
    <xf numFmtId="3" fontId="60" fillId="23" borderId="22" xfId="56" applyNumberFormat="1" applyFont="1" applyFill="1" applyBorder="1" applyAlignment="1" applyProtection="1">
      <alignment horizontal="center" vertical="center" wrapText="1"/>
      <protection/>
    </xf>
    <xf numFmtId="3" fontId="60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2" fillId="34" borderId="0" xfId="67" applyNumberFormat="1" applyFont="1" applyFill="1" applyBorder="1" applyAlignment="1">
      <alignment/>
      <protection/>
    </xf>
    <xf numFmtId="181" fontId="57" fillId="34" borderId="0" xfId="67" applyNumberFormat="1" applyFont="1" applyFill="1" applyBorder="1" applyAlignment="1">
      <alignment horizontal="center"/>
      <protection/>
    </xf>
    <xf numFmtId="3" fontId="57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1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10" fillId="34" borderId="11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24" xfId="67" applyNumberFormat="1" applyFont="1" applyFill="1" applyBorder="1" applyAlignment="1" applyProtection="1">
      <alignment horizontal="right" vertical="center"/>
      <protection/>
    </xf>
    <xf numFmtId="180" fontId="10" fillId="34" borderId="24" xfId="67" applyFont="1" applyFill="1" applyBorder="1" applyAlignment="1">
      <alignment horizontal="right" vertical="center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0" xfId="56" applyFont="1" applyFill="1" applyBorder="1" applyAlignment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0" xfId="67" applyNumberFormat="1" applyFont="1" applyFill="1" applyBorder="1" applyAlignment="1" applyProtection="1">
      <alignment horizontal="right"/>
      <protection/>
    </xf>
    <xf numFmtId="3" fontId="60" fillId="23" borderId="18" xfId="56" applyNumberFormat="1" applyFont="1" applyFill="1" applyBorder="1" applyAlignment="1" applyProtection="1">
      <alignment horizontal="center" vertical="center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3" fontId="10" fillId="34" borderId="14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Alignment="1" applyProtection="1">
      <alignment horizontal="right" vertical="center"/>
      <protection/>
    </xf>
    <xf numFmtId="3" fontId="8" fillId="36" borderId="21" xfId="0" applyNumberFormat="1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9" fillId="38" borderId="17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0" fillId="34" borderId="1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21" xfId="56" applyNumberFormat="1" applyFont="1" applyFill="1" applyBorder="1" applyAlignment="1" applyProtection="1">
      <alignment horizontal="right" vertical="center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1" xfId="0" applyNumberFormat="1" applyFont="1" applyFill="1" applyBorder="1" applyAlignment="1">
      <alignment horizontal="center" vertical="center"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20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8" fillId="37" borderId="12" xfId="0" applyFont="1" applyFill="1" applyBorder="1" applyAlignment="1">
      <alignment horizontal="center" vertical="center" wrapText="1"/>
    </xf>
    <xf numFmtId="0" fontId="10" fillId="34" borderId="20" xfId="56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60" fillId="23" borderId="15" xfId="56" applyFont="1" applyFill="1" applyBorder="1" applyAlignment="1" applyProtection="1">
      <alignment horizontal="center" vertical="center"/>
      <protection/>
    </xf>
    <xf numFmtId="0" fontId="60" fillId="23" borderId="22" xfId="56" applyFont="1" applyFill="1" applyBorder="1" applyAlignment="1" applyProtection="1">
      <alignment horizontal="center" vertical="center"/>
      <protection/>
    </xf>
    <xf numFmtId="0" fontId="59" fillId="23" borderId="15" xfId="56" applyFont="1" applyFill="1" applyBorder="1" applyAlignment="1" applyProtection="1">
      <alignment horizontal="left"/>
      <protection/>
    </xf>
    <xf numFmtId="0" fontId="59" fillId="23" borderId="22" xfId="56" applyFont="1" applyFill="1" applyBorder="1" applyAlignment="1" applyProtection="1">
      <alignment horizontal="left"/>
      <protection/>
    </xf>
    <xf numFmtId="1" fontId="8" fillId="37" borderId="12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0" fontId="59" fillId="38" borderId="17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  <xf numFmtId="0" fontId="59" fillId="38" borderId="20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21" xfId="0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0" fontId="60" fillId="0" borderId="0" xfId="67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9" fillId="39" borderId="15" xfId="55" applyFont="1" applyFill="1" applyBorder="1" applyAlignment="1">
      <alignment horizontal="center"/>
      <protection/>
    </xf>
    <xf numFmtId="0" fontId="59" fillId="39" borderId="22" xfId="55" applyFont="1" applyFill="1" applyBorder="1" applyAlignment="1">
      <alignment horizontal="center"/>
      <protection/>
    </xf>
    <xf numFmtId="0" fontId="59" fillId="39" borderId="16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17" fontId="59" fillId="39" borderId="15" xfId="67" applyNumberFormat="1" applyFont="1" applyFill="1" applyBorder="1" applyAlignment="1" applyProtection="1">
      <alignment horizontal="center"/>
      <protection/>
    </xf>
    <xf numFmtId="17" fontId="59" fillId="39" borderId="22" xfId="67" applyNumberFormat="1" applyFont="1" applyFill="1" applyBorder="1" applyAlignment="1" applyProtection="1">
      <alignment horizontal="center"/>
      <protection/>
    </xf>
    <xf numFmtId="17" fontId="59" fillId="39" borderId="16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5300"/>
          <a:ext cx="21717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628650</xdr:colOff>
      <xdr:row>111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76275" y="253460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4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0.140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3.8515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304" t="s">
        <v>9</v>
      </c>
      <c r="C2" s="304"/>
      <c r="D2" s="304"/>
      <c r="E2" s="304"/>
      <c r="F2" s="304"/>
      <c r="G2" s="304"/>
      <c r="H2" s="304"/>
      <c r="I2" s="304"/>
      <c r="J2" s="304"/>
    </row>
    <row r="3" spans="2:11" s="3" customFormat="1" ht="18" customHeight="1">
      <c r="B3" s="99"/>
      <c r="C3" s="138"/>
      <c r="D3" s="138"/>
      <c r="E3" s="305" t="s">
        <v>100</v>
      </c>
      <c r="F3" s="305"/>
      <c r="G3" s="305"/>
      <c r="H3" s="138"/>
      <c r="I3" s="139"/>
      <c r="J3" s="138"/>
      <c r="K3" s="14"/>
    </row>
    <row r="4" spans="2:11" s="3" customFormat="1" ht="18" customHeight="1">
      <c r="B4" s="99"/>
      <c r="C4" s="138"/>
      <c r="D4" s="305" t="s">
        <v>87</v>
      </c>
      <c r="E4" s="305"/>
      <c r="F4" s="305"/>
      <c r="G4" s="305"/>
      <c r="H4" s="305"/>
      <c r="I4" s="138"/>
      <c r="J4" s="138"/>
      <c r="K4" s="14"/>
    </row>
    <row r="5" spans="2:11" s="3" customFormat="1" ht="18" customHeight="1">
      <c r="B5" s="43"/>
      <c r="C5" s="43"/>
      <c r="D5" s="140"/>
      <c r="E5" s="45"/>
      <c r="F5" s="45"/>
      <c r="G5" s="114"/>
      <c r="H5" s="45"/>
      <c r="I5" s="43"/>
      <c r="J5" s="141"/>
      <c r="K5" s="16"/>
    </row>
    <row r="6" spans="2:11" s="3" customFormat="1" ht="18" customHeight="1">
      <c r="B6" s="43"/>
      <c r="C6" s="43"/>
      <c r="D6" s="315" t="s">
        <v>57</v>
      </c>
      <c r="E6" s="316"/>
      <c r="F6" s="316"/>
      <c r="G6" s="316"/>
      <c r="H6" s="316"/>
      <c r="I6" s="316"/>
      <c r="J6" s="317"/>
      <c r="K6" s="16"/>
    </row>
    <row r="7" spans="2:11" s="3" customFormat="1" ht="18" customHeight="1">
      <c r="B7" s="43"/>
      <c r="C7" s="43"/>
      <c r="D7" s="90" t="s">
        <v>85</v>
      </c>
      <c r="E7" s="91"/>
      <c r="F7" s="91"/>
      <c r="G7" s="92" t="s">
        <v>130</v>
      </c>
      <c r="H7" s="93"/>
      <c r="I7" s="94"/>
      <c r="J7" s="95"/>
      <c r="K7" s="16"/>
    </row>
    <row r="8" spans="2:11" s="3" customFormat="1" ht="18" customHeight="1">
      <c r="B8" s="43"/>
      <c r="C8" s="43"/>
      <c r="D8" s="96" t="s">
        <v>128</v>
      </c>
      <c r="E8" s="97"/>
      <c r="F8" s="97"/>
      <c r="G8" s="98" t="s">
        <v>52</v>
      </c>
      <c r="H8" s="99"/>
      <c r="I8" s="100"/>
      <c r="J8" s="101"/>
      <c r="K8" s="16"/>
    </row>
    <row r="9" spans="2:11" s="3" customFormat="1" ht="18" customHeight="1">
      <c r="B9" s="43"/>
      <c r="C9" s="43"/>
      <c r="D9" s="96" t="s">
        <v>86</v>
      </c>
      <c r="E9" s="97"/>
      <c r="F9" s="97"/>
      <c r="G9" s="98" t="s">
        <v>53</v>
      </c>
      <c r="H9" s="99"/>
      <c r="I9" s="100"/>
      <c r="J9" s="101"/>
      <c r="K9" s="18"/>
    </row>
    <row r="10" spans="2:11" s="3" customFormat="1" ht="18" customHeight="1">
      <c r="B10" s="43"/>
      <c r="C10" s="43"/>
      <c r="D10" s="96" t="s">
        <v>101</v>
      </c>
      <c r="E10" s="97"/>
      <c r="F10" s="97"/>
      <c r="H10" s="99"/>
      <c r="I10" s="100"/>
      <c r="J10" s="101"/>
      <c r="K10" s="18"/>
    </row>
    <row r="11" spans="2:11" s="3" customFormat="1" ht="18" customHeight="1">
      <c r="B11" s="43"/>
      <c r="C11" s="43"/>
      <c r="D11" s="102"/>
      <c r="E11" s="103"/>
      <c r="F11" s="103"/>
      <c r="G11" s="104"/>
      <c r="H11" s="105"/>
      <c r="I11" s="106"/>
      <c r="J11" s="107"/>
      <c r="K11" s="18"/>
    </row>
    <row r="12" spans="2:11" s="3" customFormat="1" ht="18" customHeight="1">
      <c r="B12" s="142"/>
      <c r="C12" s="42"/>
      <c r="D12" s="27"/>
      <c r="E12" s="143"/>
      <c r="F12" s="144"/>
      <c r="G12" s="145"/>
      <c r="H12" s="43"/>
      <c r="I12" s="146"/>
      <c r="J12" s="147"/>
      <c r="K12" s="19"/>
    </row>
    <row r="13" spans="2:11" ht="17.25">
      <c r="B13" s="306" t="s">
        <v>58</v>
      </c>
      <c r="C13" s="307"/>
      <c r="D13" s="307"/>
      <c r="E13" s="308"/>
      <c r="F13" s="42"/>
      <c r="G13" s="306" t="s">
        <v>15</v>
      </c>
      <c r="H13" s="307"/>
      <c r="I13" s="307"/>
      <c r="J13" s="308"/>
      <c r="K13" s="16"/>
    </row>
    <row r="14" spans="2:11" ht="18" customHeight="1">
      <c r="B14" s="117" t="s">
        <v>102</v>
      </c>
      <c r="C14" s="118"/>
      <c r="D14" s="91"/>
      <c r="E14" s="119">
        <v>31000</v>
      </c>
      <c r="F14" s="43"/>
      <c r="G14" s="127" t="s">
        <v>7</v>
      </c>
      <c r="H14" s="91"/>
      <c r="I14" s="91"/>
      <c r="J14" s="128">
        <f>E14*E15</f>
        <v>5270000</v>
      </c>
      <c r="K14" s="16"/>
    </row>
    <row r="15" spans="2:11" ht="18" customHeight="1">
      <c r="B15" s="309" t="s">
        <v>112</v>
      </c>
      <c r="C15" s="310"/>
      <c r="D15" s="310"/>
      <c r="E15" s="120">
        <v>170</v>
      </c>
      <c r="F15" s="43"/>
      <c r="G15" s="129" t="s">
        <v>11</v>
      </c>
      <c r="H15" s="43"/>
      <c r="I15" s="43"/>
      <c r="J15" s="130">
        <f>J31+J42+J69</f>
        <v>3342750</v>
      </c>
      <c r="K15" s="16"/>
    </row>
    <row r="16" spans="2:11" ht="18" customHeight="1">
      <c r="B16" s="121" t="s">
        <v>10</v>
      </c>
      <c r="C16" s="44"/>
      <c r="D16" s="43"/>
      <c r="E16" s="120">
        <v>12000</v>
      </c>
      <c r="F16" s="43"/>
      <c r="G16" s="129" t="s">
        <v>12</v>
      </c>
      <c r="H16" s="45"/>
      <c r="I16" s="43"/>
      <c r="J16" s="130">
        <f>J31+J42+J69+J80</f>
        <v>3635240.625</v>
      </c>
      <c r="K16" s="16"/>
    </row>
    <row r="17" spans="2:11" ht="18" customHeight="1">
      <c r="B17" s="121" t="s">
        <v>4</v>
      </c>
      <c r="C17" s="46"/>
      <c r="D17" s="43"/>
      <c r="E17" s="122">
        <v>0.015</v>
      </c>
      <c r="F17" s="43"/>
      <c r="G17" s="129" t="s">
        <v>13</v>
      </c>
      <c r="H17" s="43"/>
      <c r="I17" s="43"/>
      <c r="J17" s="130">
        <f>J14-J15</f>
        <v>1927250</v>
      </c>
      <c r="K17" s="16"/>
    </row>
    <row r="18" spans="2:11" ht="18" customHeight="1">
      <c r="B18" s="121" t="s">
        <v>8</v>
      </c>
      <c r="C18" s="46"/>
      <c r="D18" s="43"/>
      <c r="E18" s="123">
        <v>0.5</v>
      </c>
      <c r="F18" s="43"/>
      <c r="G18" s="129" t="s">
        <v>14</v>
      </c>
      <c r="H18" s="43"/>
      <c r="I18" s="43"/>
      <c r="J18" s="130">
        <f>J14-J16</f>
        <v>1634759.375</v>
      </c>
      <c r="K18" s="16"/>
    </row>
    <row r="19" spans="2:11" ht="18" customHeight="1">
      <c r="B19" s="124" t="s">
        <v>5</v>
      </c>
      <c r="C19" s="125"/>
      <c r="D19" s="108"/>
      <c r="E19" s="126">
        <v>5</v>
      </c>
      <c r="F19" s="43"/>
      <c r="G19" s="131" t="s">
        <v>54</v>
      </c>
      <c r="H19" s="108"/>
      <c r="I19" s="132"/>
      <c r="J19" s="133">
        <f>G98</f>
        <v>117.26582661290323</v>
      </c>
      <c r="K19" s="16"/>
    </row>
    <row r="20" spans="2:11" s="3" customFormat="1" ht="18" customHeight="1">
      <c r="B20" s="43"/>
      <c r="C20" s="43"/>
      <c r="D20" s="43"/>
      <c r="E20" s="21"/>
      <c r="F20" s="21"/>
      <c r="G20" s="22"/>
      <c r="H20" s="23"/>
      <c r="I20" s="24"/>
      <c r="J20" s="24"/>
      <c r="K20" s="16"/>
    </row>
    <row r="21" spans="2:11" s="3" customFormat="1" ht="18" customHeight="1">
      <c r="B21" s="150" t="s">
        <v>55</v>
      </c>
      <c r="C21" s="148"/>
      <c r="D21" s="148"/>
      <c r="E21" s="311" t="s">
        <v>16</v>
      </c>
      <c r="F21" s="311"/>
      <c r="G21" s="151" t="s">
        <v>17</v>
      </c>
      <c r="H21" s="152" t="s">
        <v>18</v>
      </c>
      <c r="I21" s="153" t="s">
        <v>89</v>
      </c>
      <c r="J21" s="154" t="s">
        <v>3</v>
      </c>
      <c r="K21" s="16"/>
    </row>
    <row r="22" spans="2:11" s="3" customFormat="1" ht="18" customHeight="1">
      <c r="B22" s="272" t="s">
        <v>20</v>
      </c>
      <c r="C22" s="273"/>
      <c r="D22" s="273"/>
      <c r="E22" s="271"/>
      <c r="F22" s="271"/>
      <c r="G22" s="134"/>
      <c r="H22" s="135"/>
      <c r="I22" s="136"/>
      <c r="J22" s="212"/>
      <c r="K22" s="16"/>
    </row>
    <row r="23" spans="2:11" s="3" customFormat="1" ht="18" customHeight="1">
      <c r="B23" s="168" t="s">
        <v>31</v>
      </c>
      <c r="C23" s="169"/>
      <c r="D23" s="170"/>
      <c r="E23" s="312" t="s">
        <v>125</v>
      </c>
      <c r="F23" s="313"/>
      <c r="G23" s="171">
        <v>7</v>
      </c>
      <c r="H23" s="172" t="s">
        <v>6</v>
      </c>
      <c r="I23" s="209">
        <v>12000</v>
      </c>
      <c r="J23" s="173">
        <f aca="true" t="shared" si="0" ref="J23:J30">G23*I23</f>
        <v>84000</v>
      </c>
      <c r="K23" s="16"/>
    </row>
    <row r="24" spans="2:11" s="3" customFormat="1" ht="18" customHeight="1">
      <c r="B24" s="162" t="s">
        <v>70</v>
      </c>
      <c r="C24" s="163"/>
      <c r="D24" s="164"/>
      <c r="E24" s="255" t="s">
        <v>90</v>
      </c>
      <c r="F24" s="256"/>
      <c r="G24" s="174">
        <v>2</v>
      </c>
      <c r="H24" s="175" t="s">
        <v>6</v>
      </c>
      <c r="I24" s="210">
        <v>12000</v>
      </c>
      <c r="J24" s="176">
        <f t="shared" si="0"/>
        <v>24000</v>
      </c>
      <c r="K24" s="16"/>
    </row>
    <row r="25" spans="2:11" s="3" customFormat="1" ht="18" customHeight="1">
      <c r="B25" s="162" t="s">
        <v>32</v>
      </c>
      <c r="C25" s="163"/>
      <c r="D25" s="164"/>
      <c r="E25" s="255" t="s">
        <v>103</v>
      </c>
      <c r="F25" s="256"/>
      <c r="G25" s="174">
        <v>2</v>
      </c>
      <c r="H25" s="175" t="s">
        <v>6</v>
      </c>
      <c r="I25" s="210">
        <v>12000</v>
      </c>
      <c r="J25" s="176">
        <f t="shared" si="0"/>
        <v>24000</v>
      </c>
      <c r="K25" s="16"/>
    </row>
    <row r="26" spans="2:18" s="3" customFormat="1" ht="18" customHeight="1">
      <c r="B26" s="162" t="s">
        <v>63</v>
      </c>
      <c r="C26" s="163"/>
      <c r="D26" s="164"/>
      <c r="E26" s="255" t="s">
        <v>92</v>
      </c>
      <c r="F26" s="256"/>
      <c r="G26" s="174">
        <v>4</v>
      </c>
      <c r="H26" s="175" t="s">
        <v>6</v>
      </c>
      <c r="I26" s="210">
        <v>12000</v>
      </c>
      <c r="J26" s="176">
        <f t="shared" si="0"/>
        <v>48000</v>
      </c>
      <c r="K26" s="16"/>
      <c r="R26" s="27"/>
    </row>
    <row r="27" spans="2:11" s="3" customFormat="1" ht="18" customHeight="1">
      <c r="B27" s="162" t="s">
        <v>33</v>
      </c>
      <c r="C27" s="163"/>
      <c r="D27" s="164"/>
      <c r="E27" s="255" t="s">
        <v>104</v>
      </c>
      <c r="F27" s="256"/>
      <c r="G27" s="174">
        <v>3</v>
      </c>
      <c r="H27" s="175" t="s">
        <v>6</v>
      </c>
      <c r="I27" s="210">
        <v>12000</v>
      </c>
      <c r="J27" s="176">
        <f t="shared" si="0"/>
        <v>36000</v>
      </c>
      <c r="K27" s="16"/>
    </row>
    <row r="28" spans="2:11" s="3" customFormat="1" ht="18" customHeight="1">
      <c r="B28" s="199" t="s">
        <v>126</v>
      </c>
      <c r="C28" s="200"/>
      <c r="D28" s="201"/>
      <c r="E28" s="255" t="s">
        <v>93</v>
      </c>
      <c r="F28" s="256"/>
      <c r="G28" s="174">
        <v>1</v>
      </c>
      <c r="H28" s="175" t="s">
        <v>6</v>
      </c>
      <c r="I28" s="210">
        <v>12000</v>
      </c>
      <c r="J28" s="176">
        <f t="shared" si="0"/>
        <v>12000</v>
      </c>
      <c r="K28" s="16"/>
    </row>
    <row r="29" spans="2:11" s="3" customFormat="1" ht="18" customHeight="1">
      <c r="B29" s="203" t="s">
        <v>113</v>
      </c>
      <c r="C29" s="204"/>
      <c r="D29" s="205"/>
      <c r="E29" s="255" t="s">
        <v>93</v>
      </c>
      <c r="F29" s="256"/>
      <c r="G29" s="174">
        <v>3</v>
      </c>
      <c r="H29" s="175" t="s">
        <v>6</v>
      </c>
      <c r="I29" s="210">
        <v>12000</v>
      </c>
      <c r="J29" s="176">
        <f t="shared" si="0"/>
        <v>36000</v>
      </c>
      <c r="K29" s="16"/>
    </row>
    <row r="30" spans="2:11" s="3" customFormat="1" ht="18" customHeight="1">
      <c r="B30" s="165" t="s">
        <v>48</v>
      </c>
      <c r="C30" s="166"/>
      <c r="D30" s="167"/>
      <c r="E30" s="268" t="s">
        <v>93</v>
      </c>
      <c r="F30" s="269"/>
      <c r="G30" s="177">
        <v>31000</v>
      </c>
      <c r="H30" s="178" t="s">
        <v>49</v>
      </c>
      <c r="I30" s="211">
        <v>30</v>
      </c>
      <c r="J30" s="179">
        <f t="shared" si="0"/>
        <v>930000</v>
      </c>
      <c r="K30" s="16"/>
    </row>
    <row r="31" spans="2:11" ht="18" customHeight="1">
      <c r="B31" s="299" t="s">
        <v>21</v>
      </c>
      <c r="C31" s="300"/>
      <c r="D31" s="300"/>
      <c r="E31" s="300"/>
      <c r="F31" s="300"/>
      <c r="G31" s="300"/>
      <c r="H31" s="300"/>
      <c r="I31" s="300"/>
      <c r="J31" s="155">
        <f>SUM(J23:J30)</f>
        <v>1194000</v>
      </c>
      <c r="K31" s="16"/>
    </row>
    <row r="32" spans="2:11" s="3" customFormat="1" ht="18" customHeight="1">
      <c r="B32" s="88"/>
      <c r="C32" s="88"/>
      <c r="D32" s="88"/>
      <c r="E32" s="88"/>
      <c r="F32" s="88"/>
      <c r="G32" s="26"/>
      <c r="H32" s="88"/>
      <c r="I32" s="88"/>
      <c r="J32" s="28"/>
      <c r="K32" s="16"/>
    </row>
    <row r="33" spans="2:11" s="29" customFormat="1" ht="18" customHeight="1">
      <c r="B33" s="272" t="s">
        <v>22</v>
      </c>
      <c r="C33" s="273"/>
      <c r="D33" s="273"/>
      <c r="E33" s="271"/>
      <c r="F33" s="271"/>
      <c r="G33" s="134"/>
      <c r="H33" s="135"/>
      <c r="I33" s="136"/>
      <c r="J33" s="212"/>
      <c r="K33" s="16"/>
    </row>
    <row r="34" spans="2:11" s="3" customFormat="1" ht="18" customHeight="1">
      <c r="B34" s="318" t="s">
        <v>88</v>
      </c>
      <c r="C34" s="319"/>
      <c r="D34" s="320"/>
      <c r="E34" s="312" t="s">
        <v>94</v>
      </c>
      <c r="F34" s="313"/>
      <c r="G34" s="171">
        <v>1</v>
      </c>
      <c r="H34" s="172" t="s">
        <v>50</v>
      </c>
      <c r="I34" s="213">
        <v>50000</v>
      </c>
      <c r="J34" s="173">
        <f aca="true" t="shared" si="1" ref="J34:J41">G34*I34</f>
        <v>50000</v>
      </c>
      <c r="K34" s="16"/>
    </row>
    <row r="35" spans="2:11" s="3" customFormat="1" ht="18" customHeight="1">
      <c r="B35" s="281" t="s">
        <v>65</v>
      </c>
      <c r="C35" s="280"/>
      <c r="D35" s="282"/>
      <c r="E35" s="255" t="s">
        <v>95</v>
      </c>
      <c r="F35" s="256"/>
      <c r="G35" s="174">
        <v>3</v>
      </c>
      <c r="H35" s="175" t="s">
        <v>50</v>
      </c>
      <c r="I35" s="214">
        <v>25000</v>
      </c>
      <c r="J35" s="176">
        <f t="shared" si="1"/>
        <v>75000</v>
      </c>
      <c r="K35" s="16"/>
    </row>
    <row r="36" spans="2:11" s="3" customFormat="1" ht="18" customHeight="1">
      <c r="B36" s="162" t="s">
        <v>66</v>
      </c>
      <c r="C36" s="163"/>
      <c r="D36" s="164"/>
      <c r="E36" s="255" t="s">
        <v>95</v>
      </c>
      <c r="F36" s="256"/>
      <c r="G36" s="174">
        <v>1</v>
      </c>
      <c r="H36" s="175" t="s">
        <v>50</v>
      </c>
      <c r="I36" s="214">
        <v>30000</v>
      </c>
      <c r="J36" s="176">
        <f t="shared" si="1"/>
        <v>30000</v>
      </c>
      <c r="K36" s="16"/>
    </row>
    <row r="37" spans="2:11" s="3" customFormat="1" ht="18" customHeight="1">
      <c r="B37" s="281" t="s">
        <v>67</v>
      </c>
      <c r="C37" s="280"/>
      <c r="D37" s="282"/>
      <c r="E37" s="255" t="s">
        <v>95</v>
      </c>
      <c r="F37" s="256"/>
      <c r="G37" s="174">
        <v>2</v>
      </c>
      <c r="H37" s="175" t="s">
        <v>50</v>
      </c>
      <c r="I37" s="214">
        <v>5000</v>
      </c>
      <c r="J37" s="176">
        <f t="shared" si="1"/>
        <v>10000</v>
      </c>
      <c r="K37" s="16"/>
    </row>
    <row r="38" spans="2:11" s="3" customFormat="1" ht="18" customHeight="1">
      <c r="B38" s="162" t="s">
        <v>68</v>
      </c>
      <c r="C38" s="163"/>
      <c r="D38" s="164"/>
      <c r="E38" s="255" t="s">
        <v>96</v>
      </c>
      <c r="F38" s="256"/>
      <c r="G38" s="174">
        <v>2</v>
      </c>
      <c r="H38" s="175" t="s">
        <v>50</v>
      </c>
      <c r="I38" s="214">
        <v>20000</v>
      </c>
      <c r="J38" s="176">
        <f t="shared" si="1"/>
        <v>40000</v>
      </c>
      <c r="K38" s="16"/>
    </row>
    <row r="39" spans="2:11" s="3" customFormat="1" ht="18" customHeight="1">
      <c r="B39" s="281" t="s">
        <v>69</v>
      </c>
      <c r="C39" s="280"/>
      <c r="D39" s="282"/>
      <c r="E39" s="255" t="s">
        <v>98</v>
      </c>
      <c r="F39" s="256"/>
      <c r="G39" s="174">
        <v>1</v>
      </c>
      <c r="H39" s="175" t="s">
        <v>50</v>
      </c>
      <c r="I39" s="214">
        <v>25000</v>
      </c>
      <c r="J39" s="176">
        <f t="shared" si="1"/>
        <v>25000</v>
      </c>
      <c r="K39" s="16"/>
    </row>
    <row r="40" spans="2:11" s="3" customFormat="1" ht="18" customHeight="1">
      <c r="B40" s="281" t="s">
        <v>70</v>
      </c>
      <c r="C40" s="280"/>
      <c r="D40" s="282"/>
      <c r="E40" s="255" t="s">
        <v>115</v>
      </c>
      <c r="F40" s="256"/>
      <c r="G40" s="174">
        <v>1</v>
      </c>
      <c r="H40" s="175" t="s">
        <v>50</v>
      </c>
      <c r="I40" s="214">
        <v>60000</v>
      </c>
      <c r="J40" s="176">
        <f t="shared" si="1"/>
        <v>60000</v>
      </c>
      <c r="K40" s="16"/>
    </row>
    <row r="41" spans="2:11" s="3" customFormat="1" ht="18" customHeight="1">
      <c r="B41" s="301" t="s">
        <v>106</v>
      </c>
      <c r="C41" s="302"/>
      <c r="D41" s="302"/>
      <c r="E41" s="268" t="s">
        <v>93</v>
      </c>
      <c r="F41" s="269"/>
      <c r="G41" s="177">
        <v>31000</v>
      </c>
      <c r="H41" s="178" t="s">
        <v>49</v>
      </c>
      <c r="I41" s="215">
        <v>5</v>
      </c>
      <c r="J41" s="179">
        <f t="shared" si="1"/>
        <v>155000</v>
      </c>
      <c r="K41" s="16"/>
    </row>
    <row r="42" spans="2:12" ht="18" customHeight="1">
      <c r="B42" s="299" t="s">
        <v>23</v>
      </c>
      <c r="C42" s="300"/>
      <c r="D42" s="300"/>
      <c r="E42" s="300"/>
      <c r="F42" s="300"/>
      <c r="G42" s="300"/>
      <c r="H42" s="300"/>
      <c r="I42" s="300"/>
      <c r="J42" s="155">
        <f>SUM(J34:J41)</f>
        <v>445000</v>
      </c>
      <c r="K42" s="16"/>
      <c r="L42" s="16"/>
    </row>
    <row r="43" spans="2:12" s="3" customFormat="1" ht="18" customHeight="1">
      <c r="B43" s="88"/>
      <c r="C43" s="88"/>
      <c r="D43" s="88"/>
      <c r="E43" s="88"/>
      <c r="F43" s="88"/>
      <c r="G43" s="26"/>
      <c r="H43" s="88"/>
      <c r="I43" s="88"/>
      <c r="J43" s="28"/>
      <c r="K43" s="16"/>
      <c r="L43" s="20"/>
    </row>
    <row r="44" spans="2:12" s="3" customFormat="1" ht="18" customHeight="1">
      <c r="B44" s="272" t="s">
        <v>62</v>
      </c>
      <c r="C44" s="273"/>
      <c r="D44" s="273"/>
      <c r="E44" s="271"/>
      <c r="F44" s="271"/>
      <c r="G44" s="134"/>
      <c r="H44" s="135"/>
      <c r="I44" s="136"/>
      <c r="J44" s="212"/>
      <c r="K44" s="16"/>
      <c r="L44" s="25"/>
    </row>
    <row r="45" spans="2:12" s="3" customFormat="1" ht="18" customHeight="1">
      <c r="B45" s="225" t="s">
        <v>72</v>
      </c>
      <c r="C45" s="226"/>
      <c r="D45" s="227"/>
      <c r="E45" s="312" t="s">
        <v>97</v>
      </c>
      <c r="F45" s="313"/>
      <c r="G45" s="171">
        <v>3500</v>
      </c>
      <c r="H45" s="172" t="s">
        <v>49</v>
      </c>
      <c r="I45" s="216">
        <v>300</v>
      </c>
      <c r="J45" s="180">
        <f>G45*I45</f>
        <v>1050000</v>
      </c>
      <c r="K45" s="16"/>
      <c r="L45" s="25"/>
    </row>
    <row r="46" spans="2:12" s="3" customFormat="1" ht="18" customHeight="1">
      <c r="B46" s="219"/>
      <c r="C46" s="220"/>
      <c r="D46" s="221"/>
      <c r="E46" s="160"/>
      <c r="F46" s="161"/>
      <c r="G46" s="174"/>
      <c r="H46" s="175"/>
      <c r="I46" s="185"/>
      <c r="J46" s="181"/>
      <c r="K46" s="16"/>
      <c r="L46" s="25"/>
    </row>
    <row r="47" spans="2:12" s="3" customFormat="1" ht="18" customHeight="1">
      <c r="B47" s="222" t="s">
        <v>45</v>
      </c>
      <c r="C47" s="223"/>
      <c r="D47" s="224"/>
      <c r="E47" s="255"/>
      <c r="F47" s="256"/>
      <c r="G47" s="183"/>
      <c r="H47" s="184"/>
      <c r="I47" s="217"/>
      <c r="J47" s="181"/>
      <c r="K47" s="16"/>
      <c r="L47" s="25"/>
    </row>
    <row r="48" spans="2:12" s="3" customFormat="1" ht="18" customHeight="1">
      <c r="B48" s="219" t="s">
        <v>107</v>
      </c>
      <c r="C48" s="220"/>
      <c r="D48" s="221"/>
      <c r="E48" s="255" t="s">
        <v>95</v>
      </c>
      <c r="F48" s="256"/>
      <c r="G48" s="183">
        <v>450</v>
      </c>
      <c r="H48" s="184" t="s">
        <v>49</v>
      </c>
      <c r="I48" s="217">
        <v>355</v>
      </c>
      <c r="J48" s="181">
        <f aca="true" t="shared" si="2" ref="J48:J68">G48*I48</f>
        <v>159750</v>
      </c>
      <c r="K48" s="16"/>
      <c r="L48" s="25"/>
    </row>
    <row r="49" spans="2:12" s="3" customFormat="1" ht="18" customHeight="1">
      <c r="B49" s="219" t="s">
        <v>73</v>
      </c>
      <c r="C49" s="220"/>
      <c r="D49" s="221"/>
      <c r="E49" s="255" t="s">
        <v>92</v>
      </c>
      <c r="F49" s="256"/>
      <c r="G49" s="183">
        <v>400</v>
      </c>
      <c r="H49" s="184" t="s">
        <v>34</v>
      </c>
      <c r="I49" s="217">
        <v>390</v>
      </c>
      <c r="J49" s="181">
        <f t="shared" si="2"/>
        <v>156000</v>
      </c>
      <c r="K49" s="16"/>
      <c r="L49" s="25"/>
    </row>
    <row r="50" spans="2:12" s="3" customFormat="1" ht="17.25">
      <c r="B50" s="219" t="s">
        <v>119</v>
      </c>
      <c r="C50" s="220"/>
      <c r="D50" s="221"/>
      <c r="E50" s="255" t="s">
        <v>116</v>
      </c>
      <c r="F50" s="256"/>
      <c r="G50" s="174">
        <v>4</v>
      </c>
      <c r="H50" s="175" t="s">
        <v>44</v>
      </c>
      <c r="I50" s="185">
        <v>9500</v>
      </c>
      <c r="J50" s="181">
        <f>G50*I50</f>
        <v>38000</v>
      </c>
      <c r="K50" s="16"/>
      <c r="L50" s="25"/>
    </row>
    <row r="51" spans="2:12" s="3" customFormat="1" ht="17.25">
      <c r="B51" s="219" t="s">
        <v>120</v>
      </c>
      <c r="C51" s="220"/>
      <c r="D51" s="221"/>
      <c r="E51" s="255" t="s">
        <v>92</v>
      </c>
      <c r="F51" s="256"/>
      <c r="G51" s="174">
        <v>2</v>
      </c>
      <c r="H51" s="175" t="s">
        <v>44</v>
      </c>
      <c r="I51" s="185">
        <v>7500</v>
      </c>
      <c r="J51" s="181">
        <f>G51*I51</f>
        <v>15000</v>
      </c>
      <c r="K51" s="16"/>
      <c r="L51" s="25"/>
    </row>
    <row r="52" spans="2:12" s="3" customFormat="1" ht="18" customHeight="1">
      <c r="B52" s="219"/>
      <c r="C52" s="220"/>
      <c r="D52" s="221"/>
      <c r="E52" s="160"/>
      <c r="F52" s="161"/>
      <c r="G52" s="183"/>
      <c r="H52" s="184"/>
      <c r="I52" s="217"/>
      <c r="J52" s="181"/>
      <c r="K52" s="16"/>
      <c r="L52" s="25"/>
    </row>
    <row r="53" spans="2:12" s="3" customFormat="1" ht="18" customHeight="1">
      <c r="B53" s="222" t="s">
        <v>46</v>
      </c>
      <c r="C53" s="223"/>
      <c r="D53" s="224"/>
      <c r="E53" s="255"/>
      <c r="F53" s="256"/>
      <c r="G53" s="174"/>
      <c r="H53" s="175"/>
      <c r="I53" s="185"/>
      <c r="J53" s="181"/>
      <c r="K53" s="16"/>
      <c r="L53" s="25"/>
    </row>
    <row r="54" spans="2:12" s="3" customFormat="1" ht="18" customHeight="1">
      <c r="B54" s="219" t="s">
        <v>124</v>
      </c>
      <c r="C54" s="220"/>
      <c r="D54" s="221"/>
      <c r="E54" s="255" t="s">
        <v>95</v>
      </c>
      <c r="F54" s="256"/>
      <c r="G54" s="174">
        <v>0.5</v>
      </c>
      <c r="H54" s="175" t="s">
        <v>49</v>
      </c>
      <c r="I54" s="185">
        <v>19500</v>
      </c>
      <c r="J54" s="181">
        <f t="shared" si="2"/>
        <v>9750</v>
      </c>
      <c r="K54" s="16"/>
      <c r="L54" s="25"/>
    </row>
    <row r="55" spans="2:12" s="3" customFormat="1" ht="18" customHeight="1">
      <c r="B55" s="219" t="s">
        <v>131</v>
      </c>
      <c r="C55" s="220"/>
      <c r="D55" s="221"/>
      <c r="E55" s="255" t="s">
        <v>92</v>
      </c>
      <c r="F55" s="256"/>
      <c r="G55" s="174">
        <v>1</v>
      </c>
      <c r="H55" s="175" t="s">
        <v>44</v>
      </c>
      <c r="I55" s="185">
        <v>28000</v>
      </c>
      <c r="J55" s="181">
        <f t="shared" si="2"/>
        <v>28000</v>
      </c>
      <c r="K55" s="16"/>
      <c r="L55" s="25"/>
    </row>
    <row r="56" spans="2:12" s="3" customFormat="1" ht="18" customHeight="1">
      <c r="B56" s="219"/>
      <c r="C56" s="220"/>
      <c r="D56" s="221"/>
      <c r="E56" s="208"/>
      <c r="F56" s="202"/>
      <c r="G56" s="174"/>
      <c r="H56" s="175"/>
      <c r="I56" s="185"/>
      <c r="J56" s="181"/>
      <c r="K56" s="16"/>
      <c r="L56" s="25"/>
    </row>
    <row r="57" spans="2:12" s="3" customFormat="1" ht="18" customHeight="1">
      <c r="B57" s="219" t="s">
        <v>114</v>
      </c>
      <c r="C57" s="220"/>
      <c r="D57" s="207"/>
      <c r="E57" s="206"/>
      <c r="F57" s="207"/>
      <c r="G57" s="174"/>
      <c r="H57" s="175"/>
      <c r="I57" s="185"/>
      <c r="J57" s="181"/>
      <c r="K57" s="16"/>
      <c r="L57" s="25"/>
    </row>
    <row r="58" spans="2:12" s="3" customFormat="1" ht="18" customHeight="1">
      <c r="B58" s="219" t="s">
        <v>122</v>
      </c>
      <c r="C58" s="220"/>
      <c r="D58" s="207"/>
      <c r="E58" s="314" t="s">
        <v>92</v>
      </c>
      <c r="F58" s="256"/>
      <c r="G58" s="174">
        <v>2</v>
      </c>
      <c r="H58" s="175" t="s">
        <v>49</v>
      </c>
      <c r="I58" s="185">
        <v>4100</v>
      </c>
      <c r="J58" s="181">
        <f t="shared" si="2"/>
        <v>8200</v>
      </c>
      <c r="K58" s="16"/>
      <c r="L58" s="25"/>
    </row>
    <row r="59" spans="2:12" s="3" customFormat="1" ht="18" customHeight="1">
      <c r="B59" s="219" t="s">
        <v>123</v>
      </c>
      <c r="C59" s="220"/>
      <c r="D59" s="221"/>
      <c r="E59" s="255" t="s">
        <v>92</v>
      </c>
      <c r="F59" s="256"/>
      <c r="G59" s="174">
        <v>2</v>
      </c>
      <c r="H59" s="175" t="s">
        <v>49</v>
      </c>
      <c r="I59" s="185">
        <v>39500</v>
      </c>
      <c r="J59" s="181">
        <f t="shared" si="2"/>
        <v>79000</v>
      </c>
      <c r="K59" s="16"/>
      <c r="L59" s="25"/>
    </row>
    <row r="60" spans="2:12" s="3" customFormat="1" ht="18" customHeight="1">
      <c r="B60" s="219"/>
      <c r="C60" s="220"/>
      <c r="D60" s="221"/>
      <c r="E60" s="255"/>
      <c r="F60" s="256"/>
      <c r="G60" s="174"/>
      <c r="H60" s="175"/>
      <c r="I60" s="185"/>
      <c r="J60" s="181"/>
      <c r="K60" s="16"/>
      <c r="L60" s="25"/>
    </row>
    <row r="61" spans="2:12" s="3" customFormat="1" ht="18" customHeight="1">
      <c r="B61" s="222" t="s">
        <v>47</v>
      </c>
      <c r="C61" s="223"/>
      <c r="D61" s="224"/>
      <c r="E61" s="255"/>
      <c r="F61" s="256"/>
      <c r="G61" s="174"/>
      <c r="H61" s="175"/>
      <c r="I61" s="185"/>
      <c r="J61" s="181"/>
      <c r="K61" s="16"/>
      <c r="L61" s="25"/>
    </row>
    <row r="62" spans="2:12" s="3" customFormat="1" ht="18" customHeight="1">
      <c r="B62" s="219" t="s">
        <v>74</v>
      </c>
      <c r="C62" s="220"/>
      <c r="D62" s="221"/>
      <c r="E62" s="255" t="s">
        <v>95</v>
      </c>
      <c r="F62" s="256"/>
      <c r="G62" s="174">
        <v>1</v>
      </c>
      <c r="H62" s="175" t="s">
        <v>44</v>
      </c>
      <c r="I62" s="185">
        <v>5900</v>
      </c>
      <c r="J62" s="181">
        <f t="shared" si="2"/>
        <v>5900</v>
      </c>
      <c r="K62" s="16"/>
      <c r="L62" s="25"/>
    </row>
    <row r="63" spans="2:12" s="3" customFormat="1" ht="17.25">
      <c r="B63" s="219" t="s">
        <v>75</v>
      </c>
      <c r="C63" s="220"/>
      <c r="D63" s="221"/>
      <c r="E63" s="255" t="s">
        <v>92</v>
      </c>
      <c r="F63" s="256"/>
      <c r="G63" s="174">
        <v>1</v>
      </c>
      <c r="H63" s="175" t="s">
        <v>44</v>
      </c>
      <c r="I63" s="185">
        <v>27150</v>
      </c>
      <c r="J63" s="181">
        <f t="shared" si="2"/>
        <v>27150</v>
      </c>
      <c r="K63" s="16"/>
      <c r="L63" s="25"/>
    </row>
    <row r="64" spans="2:12" s="3" customFormat="1" ht="17.25">
      <c r="B64" s="219"/>
      <c r="C64" s="220"/>
      <c r="D64" s="221"/>
      <c r="E64" s="160"/>
      <c r="F64" s="161"/>
      <c r="G64" s="174"/>
      <c r="H64" s="175"/>
      <c r="I64" s="185"/>
      <c r="J64" s="181"/>
      <c r="K64" s="16"/>
      <c r="L64" s="25"/>
    </row>
    <row r="65" spans="2:12" s="3" customFormat="1" ht="17.25">
      <c r="B65" s="222" t="s">
        <v>76</v>
      </c>
      <c r="C65" s="220"/>
      <c r="D65" s="221"/>
      <c r="E65" s="160"/>
      <c r="F65" s="161"/>
      <c r="G65" s="174"/>
      <c r="H65" s="175"/>
      <c r="I65" s="185"/>
      <c r="J65" s="181"/>
      <c r="K65" s="16"/>
      <c r="L65" s="25"/>
    </row>
    <row r="66" spans="2:12" s="3" customFormat="1" ht="17.25">
      <c r="B66" s="219" t="s">
        <v>121</v>
      </c>
      <c r="C66" s="220"/>
      <c r="D66" s="221"/>
      <c r="E66" s="255" t="s">
        <v>117</v>
      </c>
      <c r="F66" s="256"/>
      <c r="G66" s="174">
        <v>620</v>
      </c>
      <c r="H66" s="175" t="s">
        <v>64</v>
      </c>
      <c r="I66" s="185">
        <v>150</v>
      </c>
      <c r="J66" s="181">
        <f t="shared" si="2"/>
        <v>93000</v>
      </c>
      <c r="K66" s="16"/>
      <c r="L66" s="25"/>
    </row>
    <row r="67" spans="2:12" s="3" customFormat="1" ht="17.25">
      <c r="B67" s="219" t="s">
        <v>127</v>
      </c>
      <c r="C67" s="220"/>
      <c r="D67" s="221"/>
      <c r="E67" s="255" t="s">
        <v>93</v>
      </c>
      <c r="F67" s="256"/>
      <c r="G67" s="174">
        <v>3</v>
      </c>
      <c r="H67" s="175" t="s">
        <v>64</v>
      </c>
      <c r="I67" s="185">
        <v>3000</v>
      </c>
      <c r="J67" s="181">
        <f t="shared" si="2"/>
        <v>9000</v>
      </c>
      <c r="K67" s="16"/>
      <c r="L67" s="25"/>
    </row>
    <row r="68" spans="2:12" s="3" customFormat="1" ht="17.25">
      <c r="B68" s="186" t="s">
        <v>51</v>
      </c>
      <c r="C68" s="187"/>
      <c r="D68" s="188"/>
      <c r="E68" s="268" t="s">
        <v>99</v>
      </c>
      <c r="F68" s="269"/>
      <c r="G68" s="177">
        <v>1</v>
      </c>
      <c r="H68" s="178" t="s">
        <v>77</v>
      </c>
      <c r="I68" s="189">
        <v>25000</v>
      </c>
      <c r="J68" s="182">
        <f t="shared" si="2"/>
        <v>25000</v>
      </c>
      <c r="K68" s="16"/>
      <c r="L68" s="25"/>
    </row>
    <row r="69" spans="2:14" ht="18" customHeight="1">
      <c r="B69" s="295" t="s">
        <v>24</v>
      </c>
      <c r="C69" s="296"/>
      <c r="D69" s="296"/>
      <c r="E69" s="296"/>
      <c r="F69" s="296"/>
      <c r="G69" s="296"/>
      <c r="H69" s="296"/>
      <c r="I69" s="296"/>
      <c r="J69" s="218">
        <f>SUM(J45:J68)</f>
        <v>1703750</v>
      </c>
      <c r="M69" s="16"/>
      <c r="N69" s="16"/>
    </row>
    <row r="70" spans="2:14" s="3" customFormat="1" ht="18" customHeight="1">
      <c r="B70" s="30"/>
      <c r="C70" s="30"/>
      <c r="D70" s="30"/>
      <c r="E70" s="30"/>
      <c r="F70" s="30"/>
      <c r="G70" s="31"/>
      <c r="H70" s="30"/>
      <c r="I70" s="30"/>
      <c r="J70" s="32"/>
      <c r="M70" s="16"/>
      <c r="N70" s="16"/>
    </row>
    <row r="71" spans="2:16" ht="18" customHeight="1">
      <c r="B71" s="297" t="s">
        <v>25</v>
      </c>
      <c r="C71" s="298"/>
      <c r="D71" s="298"/>
      <c r="E71" s="298"/>
      <c r="F71" s="298"/>
      <c r="G71" s="298"/>
      <c r="H71" s="298"/>
      <c r="I71" s="298"/>
      <c r="J71" s="109">
        <f>J31+J42+J69</f>
        <v>3342750</v>
      </c>
      <c r="M71" s="16"/>
      <c r="N71" s="16"/>
      <c r="O71" s="10"/>
      <c r="P71" s="10"/>
    </row>
    <row r="72" spans="2:14" s="3" customFormat="1" ht="18" customHeight="1">
      <c r="B72" s="89"/>
      <c r="C72" s="89"/>
      <c r="D72" s="89"/>
      <c r="E72" s="89"/>
      <c r="F72" s="89"/>
      <c r="G72" s="33"/>
      <c r="H72" s="89"/>
      <c r="I72" s="89"/>
      <c r="J72" s="28"/>
      <c r="M72" s="16"/>
      <c r="N72" s="16"/>
    </row>
    <row r="73" spans="2:14" s="3" customFormat="1" ht="18" customHeight="1">
      <c r="B73" s="150" t="s">
        <v>60</v>
      </c>
      <c r="C73" s="148"/>
      <c r="D73" s="148"/>
      <c r="E73" s="21"/>
      <c r="F73" s="21"/>
      <c r="G73" s="22"/>
      <c r="H73" s="23"/>
      <c r="I73" s="24"/>
      <c r="J73" s="24"/>
      <c r="K73" s="10"/>
      <c r="M73" s="16"/>
      <c r="N73" s="16"/>
    </row>
    <row r="74" spans="2:14" s="3" customFormat="1" ht="18" customHeight="1">
      <c r="B74" s="270" t="s">
        <v>59</v>
      </c>
      <c r="C74" s="271"/>
      <c r="D74" s="271"/>
      <c r="E74" s="271" t="s">
        <v>16</v>
      </c>
      <c r="F74" s="271"/>
      <c r="G74" s="134" t="s">
        <v>17</v>
      </c>
      <c r="H74" s="135" t="s">
        <v>18</v>
      </c>
      <c r="I74" s="136" t="s">
        <v>19</v>
      </c>
      <c r="J74" s="137" t="s">
        <v>3</v>
      </c>
      <c r="K74" s="10"/>
      <c r="M74" s="16"/>
      <c r="N74" s="16"/>
    </row>
    <row r="75" spans="2:12" s="3" customFormat="1" ht="18" customHeight="1">
      <c r="B75" s="149" t="s">
        <v>61</v>
      </c>
      <c r="C75" s="81"/>
      <c r="D75" s="82"/>
      <c r="E75" s="255" t="s">
        <v>91</v>
      </c>
      <c r="F75" s="256"/>
      <c r="G75" s="158">
        <v>0.05</v>
      </c>
      <c r="H75" s="9" t="s">
        <v>1</v>
      </c>
      <c r="I75" s="11"/>
      <c r="J75" s="11">
        <f>J71*G75</f>
        <v>167137.5</v>
      </c>
      <c r="K75" s="16"/>
      <c r="L75" s="25"/>
    </row>
    <row r="76" spans="2:15" s="3" customFormat="1" ht="18" customHeight="1">
      <c r="B76" s="281" t="s">
        <v>83</v>
      </c>
      <c r="C76" s="280"/>
      <c r="D76" s="282"/>
      <c r="E76" s="255" t="s">
        <v>91</v>
      </c>
      <c r="F76" s="256"/>
      <c r="G76" s="156">
        <f>E17</f>
        <v>0.015</v>
      </c>
      <c r="H76" s="9" t="s">
        <v>1</v>
      </c>
      <c r="I76" s="157"/>
      <c r="J76" s="11">
        <f>E17*E18*E19*J71</f>
        <v>125353.125</v>
      </c>
      <c r="K76" s="10"/>
      <c r="L76" s="280"/>
      <c r="M76" s="280"/>
      <c r="N76" s="280"/>
      <c r="O76" s="280"/>
    </row>
    <row r="77" spans="2:14" s="3" customFormat="1" ht="18" customHeight="1">
      <c r="B77" s="281" t="s">
        <v>27</v>
      </c>
      <c r="C77" s="280"/>
      <c r="D77" s="282"/>
      <c r="E77" s="278"/>
      <c r="F77" s="279"/>
      <c r="G77" s="110"/>
      <c r="H77" s="110"/>
      <c r="I77" s="110"/>
      <c r="J77" s="112"/>
      <c r="K77" s="10"/>
      <c r="M77" s="16"/>
      <c r="N77" s="16"/>
    </row>
    <row r="78" spans="2:14" s="3" customFormat="1" ht="18" customHeight="1">
      <c r="B78" s="281" t="s">
        <v>2</v>
      </c>
      <c r="C78" s="280"/>
      <c r="D78" s="282"/>
      <c r="E78" s="278"/>
      <c r="F78" s="279"/>
      <c r="G78" s="110"/>
      <c r="H78" s="110"/>
      <c r="I78" s="110"/>
      <c r="J78" s="112"/>
      <c r="K78" s="10"/>
      <c r="M78" s="16"/>
      <c r="N78" s="16"/>
    </row>
    <row r="79" spans="2:14" s="3" customFormat="1" ht="18" customHeight="1">
      <c r="B79" s="301" t="s">
        <v>28</v>
      </c>
      <c r="C79" s="302"/>
      <c r="D79" s="303"/>
      <c r="E79" s="265"/>
      <c r="F79" s="266"/>
      <c r="G79" s="111"/>
      <c r="H79" s="111"/>
      <c r="I79" s="111"/>
      <c r="J79" s="113"/>
      <c r="K79" s="10"/>
      <c r="M79" s="16"/>
      <c r="N79" s="16"/>
    </row>
    <row r="80" spans="2:14" ht="18" customHeight="1">
      <c r="B80" s="263" t="s">
        <v>56</v>
      </c>
      <c r="C80" s="264"/>
      <c r="D80" s="264"/>
      <c r="E80" s="264"/>
      <c r="F80" s="264"/>
      <c r="G80" s="264"/>
      <c r="H80" s="264"/>
      <c r="I80" s="264"/>
      <c r="J80" s="155">
        <f>SUM(J75:J79)</f>
        <v>292490.625</v>
      </c>
      <c r="M80" s="16"/>
      <c r="N80" s="16"/>
    </row>
    <row r="81" spans="2:12" s="3" customFormat="1" ht="18" customHeight="1">
      <c r="B81" s="88"/>
      <c r="C81" s="88"/>
      <c r="D81" s="88"/>
      <c r="E81" s="88"/>
      <c r="F81" s="88"/>
      <c r="G81" s="26"/>
      <c r="H81" s="88"/>
      <c r="I81" s="88"/>
      <c r="J81" s="28"/>
      <c r="K81" s="16"/>
      <c r="L81" s="16"/>
    </row>
    <row r="82" spans="2:12" ht="18" customHeight="1">
      <c r="B82" s="261" t="s">
        <v>29</v>
      </c>
      <c r="C82" s="262"/>
      <c r="D82" s="262"/>
      <c r="E82" s="262"/>
      <c r="F82" s="262"/>
      <c r="G82" s="262"/>
      <c r="H82" s="262"/>
      <c r="I82" s="262"/>
      <c r="J82" s="257">
        <f>J71+J80</f>
        <v>3635240.625</v>
      </c>
      <c r="K82" s="16"/>
      <c r="L82" s="16"/>
    </row>
    <row r="83" spans="2:12" s="3" customFormat="1" ht="18" customHeight="1">
      <c r="B83" s="263"/>
      <c r="C83" s="264"/>
      <c r="D83" s="264"/>
      <c r="E83" s="264"/>
      <c r="F83" s="264"/>
      <c r="G83" s="264"/>
      <c r="H83" s="264"/>
      <c r="I83" s="264"/>
      <c r="J83" s="258"/>
      <c r="K83" s="16"/>
      <c r="L83" s="16"/>
    </row>
    <row r="84" spans="2:12" s="3" customFormat="1" ht="18" customHeight="1">
      <c r="B84" s="88"/>
      <c r="C84" s="88"/>
      <c r="D84" s="88"/>
      <c r="E84" s="88"/>
      <c r="F84" s="88"/>
      <c r="G84" s="26"/>
      <c r="H84" s="88"/>
      <c r="I84" s="88"/>
      <c r="J84" s="28"/>
      <c r="K84" s="16"/>
      <c r="L84" s="16"/>
    </row>
    <row r="85" spans="2:12" s="3" customFormat="1" ht="18" customHeight="1">
      <c r="B85" s="88"/>
      <c r="C85" s="88"/>
      <c r="D85" s="88"/>
      <c r="E85" s="88"/>
      <c r="F85" s="88"/>
      <c r="G85" s="26"/>
      <c r="H85" s="88"/>
      <c r="I85" s="88"/>
      <c r="J85" s="28"/>
      <c r="K85" s="16"/>
      <c r="L85" s="16"/>
    </row>
    <row r="86" spans="2:12" ht="18" customHeight="1">
      <c r="B86" s="286" t="s">
        <v>84</v>
      </c>
      <c r="C86" s="287"/>
      <c r="D86" s="287"/>
      <c r="E86" s="287"/>
      <c r="F86" s="287"/>
      <c r="G86" s="287"/>
      <c r="H86" s="287"/>
      <c r="I86" s="287"/>
      <c r="J86" s="288"/>
      <c r="K86" s="16"/>
      <c r="L86" s="25"/>
    </row>
    <row r="87" spans="2:12" ht="18" customHeight="1">
      <c r="B87" s="289" t="s">
        <v>38</v>
      </c>
      <c r="C87" s="290"/>
      <c r="D87" s="290"/>
      <c r="E87" s="290"/>
      <c r="F87" s="290"/>
      <c r="G87" s="290"/>
      <c r="H87" s="290"/>
      <c r="I87" s="290"/>
      <c r="J87" s="291"/>
      <c r="K87" s="16"/>
      <c r="L87" s="25"/>
    </row>
    <row r="88" spans="2:12" s="3" customFormat="1" ht="18" customHeight="1">
      <c r="B88" s="267" t="s">
        <v>109</v>
      </c>
      <c r="C88" s="267"/>
      <c r="D88" s="267"/>
      <c r="E88" s="275" t="s">
        <v>108</v>
      </c>
      <c r="F88" s="276"/>
      <c r="G88" s="276"/>
      <c r="H88" s="276"/>
      <c r="I88" s="276"/>
      <c r="J88" s="277"/>
      <c r="K88" s="16"/>
      <c r="L88" s="25"/>
    </row>
    <row r="89" spans="2:12" s="3" customFormat="1" ht="18" customHeight="1">
      <c r="B89" s="267"/>
      <c r="C89" s="267"/>
      <c r="D89" s="267"/>
      <c r="E89" s="242">
        <f>G89*0.9</f>
        <v>153</v>
      </c>
      <c r="F89" s="242"/>
      <c r="G89" s="274">
        <f>E15</f>
        <v>170</v>
      </c>
      <c r="H89" s="274"/>
      <c r="I89" s="242">
        <f>G89*1.1</f>
        <v>187.00000000000003</v>
      </c>
      <c r="J89" s="242"/>
      <c r="K89" s="16"/>
      <c r="L89" s="25"/>
    </row>
    <row r="90" spans="2:12" s="3" customFormat="1" ht="18" customHeight="1">
      <c r="B90" s="242">
        <f>B91*0.9</f>
        <v>27900</v>
      </c>
      <c r="C90" s="242"/>
      <c r="D90" s="242"/>
      <c r="E90" s="249">
        <f>E$89*$B$90-Hoja1!$C$41</f>
        <v>831532.8125</v>
      </c>
      <c r="F90" s="249"/>
      <c r="G90" s="249">
        <f>G$89*$B$90-Hoja1!$C$41</f>
        <v>1305832.8125</v>
      </c>
      <c r="H90" s="249"/>
      <c r="I90" s="249">
        <f>I$89*$B$90-Hoja1!$C$41</f>
        <v>1780132.812500001</v>
      </c>
      <c r="J90" s="249"/>
      <c r="K90" s="16"/>
      <c r="L90" s="25"/>
    </row>
    <row r="91" spans="2:12" s="3" customFormat="1" ht="18" customHeight="1">
      <c r="B91" s="242">
        <f>E14</f>
        <v>31000</v>
      </c>
      <c r="C91" s="242"/>
      <c r="D91" s="242"/>
      <c r="E91" s="249">
        <f>E$89*$B$91-$J$82</f>
        <v>1107759.375</v>
      </c>
      <c r="F91" s="249"/>
      <c r="G91" s="249">
        <f>G$89*$B$91-$J$82</f>
        <v>1634759.375</v>
      </c>
      <c r="H91" s="249"/>
      <c r="I91" s="249">
        <f>I$89*$B$91-$J$82</f>
        <v>2161759.375000001</v>
      </c>
      <c r="J91" s="249"/>
      <c r="K91" s="16"/>
      <c r="L91" s="25"/>
    </row>
    <row r="92" spans="2:12" s="3" customFormat="1" ht="18" customHeight="1">
      <c r="B92" s="242">
        <f>B91*1.1</f>
        <v>34100</v>
      </c>
      <c r="C92" s="242"/>
      <c r="D92" s="242"/>
      <c r="E92" s="249">
        <f>E$89*$B$92-Hoja1!$D$41</f>
        <v>1486487.1875</v>
      </c>
      <c r="F92" s="249"/>
      <c r="G92" s="249">
        <f>G$89*$B$92-Hoja1!$D$41</f>
        <v>2066187.1875</v>
      </c>
      <c r="H92" s="249"/>
      <c r="I92" s="249">
        <f>I$89*$B$92-Hoja1!$D$41</f>
        <v>2645887.187500001</v>
      </c>
      <c r="J92" s="249"/>
      <c r="K92" s="16"/>
      <c r="L92" s="25"/>
    </row>
    <row r="93" spans="2:12" s="3" customFormat="1" ht="18" customHeight="1">
      <c r="B93" s="35"/>
      <c r="C93" s="35"/>
      <c r="D93" s="36"/>
      <c r="E93" s="36"/>
      <c r="F93" s="36"/>
      <c r="G93" s="37"/>
      <c r="H93" s="12"/>
      <c r="I93" s="15"/>
      <c r="J93" s="15"/>
      <c r="K93" s="16"/>
      <c r="L93" s="25"/>
    </row>
    <row r="94" spans="2:12" s="3" customFormat="1" ht="18" customHeight="1">
      <c r="B94" s="236" t="s">
        <v>110</v>
      </c>
      <c r="C94" s="237"/>
      <c r="D94" s="237"/>
      <c r="E94" s="237"/>
      <c r="F94" s="237"/>
      <c r="G94" s="237"/>
      <c r="H94" s="237"/>
      <c r="I94" s="237"/>
      <c r="J94" s="238"/>
      <c r="K94" s="16"/>
      <c r="L94" s="25"/>
    </row>
    <row r="95" spans="2:12" s="3" customFormat="1" ht="18" customHeight="1">
      <c r="B95" s="239"/>
      <c r="C95" s="240"/>
      <c r="D95" s="240"/>
      <c r="E95" s="240"/>
      <c r="F95" s="240"/>
      <c r="G95" s="240"/>
      <c r="H95" s="240"/>
      <c r="I95" s="240"/>
      <c r="J95" s="241"/>
      <c r="K95" s="16"/>
      <c r="L95" s="25"/>
    </row>
    <row r="96" spans="2:12" s="3" customFormat="1" ht="18" customHeight="1">
      <c r="B96" s="232" t="s">
        <v>109</v>
      </c>
      <c r="C96" s="233"/>
      <c r="D96" s="233"/>
      <c r="E96" s="233">
        <f>B90</f>
        <v>27900</v>
      </c>
      <c r="F96" s="233"/>
      <c r="G96" s="233">
        <f>E14</f>
        <v>31000</v>
      </c>
      <c r="H96" s="233"/>
      <c r="I96" s="233">
        <f>B92</f>
        <v>34100</v>
      </c>
      <c r="J96" s="292"/>
      <c r="K96" s="16"/>
      <c r="L96" s="25"/>
    </row>
    <row r="97" spans="2:12" ht="18" customHeight="1">
      <c r="B97" s="234"/>
      <c r="C97" s="235"/>
      <c r="D97" s="235"/>
      <c r="E97" s="235"/>
      <c r="F97" s="235"/>
      <c r="G97" s="235"/>
      <c r="H97" s="235"/>
      <c r="I97" s="235"/>
      <c r="J97" s="293"/>
      <c r="K97" s="16"/>
      <c r="L97" s="25"/>
    </row>
    <row r="98" spans="2:12" ht="18" customHeight="1">
      <c r="B98" s="228" t="s">
        <v>111</v>
      </c>
      <c r="C98" s="229"/>
      <c r="D98" s="229"/>
      <c r="E98" s="250">
        <f>Hoja1!C41/Botado!E96</f>
        <v>123.19595654121864</v>
      </c>
      <c r="F98" s="250"/>
      <c r="G98" s="251">
        <f>$J$82/G96</f>
        <v>117.26582661290323</v>
      </c>
      <c r="H98" s="251"/>
      <c r="I98" s="250">
        <f>Hoja1!D41/Botado!I96</f>
        <v>109.40800036656891</v>
      </c>
      <c r="J98" s="259"/>
      <c r="K98" s="16"/>
      <c r="L98" s="25"/>
    </row>
    <row r="99" spans="2:12" ht="18" customHeight="1">
      <c r="B99" s="230"/>
      <c r="C99" s="231"/>
      <c r="D99" s="231"/>
      <c r="E99" s="251"/>
      <c r="F99" s="251"/>
      <c r="G99" s="251"/>
      <c r="H99" s="251"/>
      <c r="I99" s="251"/>
      <c r="J99" s="260"/>
      <c r="K99" s="16"/>
      <c r="L99" s="25"/>
    </row>
    <row r="100" spans="2:12" ht="18" customHeight="1">
      <c r="B100" s="47"/>
      <c r="C100" s="1"/>
      <c r="D100" s="3"/>
      <c r="E100" s="3"/>
      <c r="F100" s="115"/>
      <c r="G100" s="115"/>
      <c r="H100" s="115"/>
      <c r="I100" s="15"/>
      <c r="J100" s="15"/>
      <c r="K100" s="16"/>
      <c r="L100" s="25"/>
    </row>
    <row r="101" spans="2:12" ht="18" customHeight="1">
      <c r="B101" s="197" t="s">
        <v>79</v>
      </c>
      <c r="C101" s="1"/>
      <c r="D101" s="3"/>
      <c r="E101" s="3"/>
      <c r="F101" s="159"/>
      <c r="G101" s="159"/>
      <c r="H101" s="159"/>
      <c r="I101" s="15"/>
      <c r="J101" s="15"/>
      <c r="K101" s="16"/>
      <c r="L101" s="25"/>
    </row>
    <row r="102" spans="2:11" s="196" customFormat="1" ht="18" customHeight="1">
      <c r="B102" s="243" t="s">
        <v>129</v>
      </c>
      <c r="C102" s="244"/>
      <c r="D102" s="244"/>
      <c r="E102" s="244"/>
      <c r="F102" s="244"/>
      <c r="G102" s="244"/>
      <c r="H102" s="244"/>
      <c r="I102" s="244"/>
      <c r="J102" s="245"/>
      <c r="K102" s="195"/>
    </row>
    <row r="103" spans="2:14" s="3" customFormat="1" ht="18" customHeight="1">
      <c r="B103" s="246"/>
      <c r="C103" s="247"/>
      <c r="D103" s="247"/>
      <c r="E103" s="247"/>
      <c r="F103" s="247"/>
      <c r="G103" s="247"/>
      <c r="H103" s="247"/>
      <c r="I103" s="247"/>
      <c r="J103" s="248"/>
      <c r="K103" s="83"/>
      <c r="N103" s="116"/>
    </row>
    <row r="104" spans="2:11" s="3" customFormat="1" ht="18" customHeight="1">
      <c r="B104" s="192" t="s">
        <v>118</v>
      </c>
      <c r="C104" s="190"/>
      <c r="D104" s="190"/>
      <c r="E104" s="190"/>
      <c r="F104" s="190"/>
      <c r="G104" s="190"/>
      <c r="H104" s="190"/>
      <c r="I104" s="190"/>
      <c r="J104" s="191"/>
      <c r="K104" s="84"/>
    </row>
    <row r="105" spans="2:11" s="3" customFormat="1" ht="18" customHeight="1">
      <c r="B105" s="252" t="s">
        <v>78</v>
      </c>
      <c r="C105" s="253"/>
      <c r="D105" s="253"/>
      <c r="E105" s="253"/>
      <c r="F105" s="253"/>
      <c r="G105" s="253"/>
      <c r="H105" s="253"/>
      <c r="I105" s="253"/>
      <c r="J105" s="254"/>
      <c r="K105" s="83"/>
    </row>
    <row r="106" spans="2:11" s="3" customFormat="1" ht="26.25" customHeight="1">
      <c r="B106" s="252"/>
      <c r="C106" s="253"/>
      <c r="D106" s="253"/>
      <c r="E106" s="253"/>
      <c r="F106" s="253"/>
      <c r="G106" s="253"/>
      <c r="H106" s="253"/>
      <c r="I106" s="253"/>
      <c r="J106" s="254"/>
      <c r="K106" s="83"/>
    </row>
    <row r="107" spans="2:11" s="3" customFormat="1" ht="18" customHeight="1">
      <c r="B107" s="192" t="s">
        <v>105</v>
      </c>
      <c r="C107" s="190"/>
      <c r="D107" s="190"/>
      <c r="E107" s="190"/>
      <c r="F107" s="190"/>
      <c r="G107" s="190"/>
      <c r="H107" s="190"/>
      <c r="I107" s="190"/>
      <c r="J107" s="191"/>
      <c r="K107" s="84"/>
    </row>
    <row r="108" spans="2:11" s="3" customFormat="1" ht="18" customHeight="1">
      <c r="B108" s="192" t="s">
        <v>82</v>
      </c>
      <c r="C108" s="190"/>
      <c r="D108" s="190"/>
      <c r="E108" s="190"/>
      <c r="F108" s="190"/>
      <c r="G108" s="190"/>
      <c r="H108" s="190"/>
      <c r="I108" s="190"/>
      <c r="J108" s="191"/>
      <c r="K108" s="84"/>
    </row>
    <row r="109" spans="2:11" s="3" customFormat="1" ht="18" customHeight="1">
      <c r="B109" s="193" t="s">
        <v>80</v>
      </c>
      <c r="C109" s="194"/>
      <c r="D109" s="194"/>
      <c r="E109" s="194"/>
      <c r="F109" s="194"/>
      <c r="G109" s="194"/>
      <c r="H109" s="194"/>
      <c r="I109" s="194"/>
      <c r="J109" s="191"/>
      <c r="K109" s="84"/>
    </row>
    <row r="110" spans="2:11" s="3" customFormat="1" ht="18" customHeight="1">
      <c r="B110" s="283" t="s">
        <v>81</v>
      </c>
      <c r="C110" s="284"/>
      <c r="D110" s="284"/>
      <c r="E110" s="284"/>
      <c r="F110" s="284"/>
      <c r="G110" s="284"/>
      <c r="H110" s="284"/>
      <c r="I110" s="284"/>
      <c r="J110" s="285"/>
      <c r="K110" s="84"/>
    </row>
    <row r="111" spans="2:11" s="3" customFormat="1" ht="18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4"/>
    </row>
    <row r="112" spans="2:11" s="3" customFormat="1" ht="16.5" customHeight="1">
      <c r="B112" s="40"/>
      <c r="C112" s="40"/>
      <c r="D112" s="40"/>
      <c r="E112" s="40"/>
      <c r="F112" s="40"/>
      <c r="G112" s="41"/>
      <c r="H112" s="40"/>
      <c r="I112" s="40"/>
      <c r="J112" s="40"/>
      <c r="K112" s="10"/>
    </row>
    <row r="113" spans="2:11" s="3" customFormat="1" ht="14.25">
      <c r="B113" s="4"/>
      <c r="C113" s="4"/>
      <c r="D113" s="4"/>
      <c r="E113" s="4"/>
      <c r="F113" s="4"/>
      <c r="G113" s="5"/>
      <c r="H113" s="4"/>
      <c r="I113" s="4"/>
      <c r="J113" s="4"/>
      <c r="K113" s="10"/>
    </row>
    <row r="114" spans="2:11" s="3" customFormat="1" ht="14.2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4.2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1" s="3" customFormat="1" ht="14.25">
      <c r="B116" s="6"/>
      <c r="C116" s="6"/>
      <c r="D116" s="6"/>
      <c r="E116" s="6"/>
      <c r="F116" s="6"/>
      <c r="G116" s="7"/>
      <c r="H116" s="6"/>
      <c r="I116" s="6"/>
      <c r="J116" s="6"/>
      <c r="K116" s="10"/>
    </row>
    <row r="117" spans="2:12" s="3" customFormat="1" ht="14.2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4.2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s="3" customFormat="1" ht="14.25">
      <c r="B119" s="68"/>
      <c r="C119" s="68"/>
      <c r="D119" s="68"/>
      <c r="E119" s="68"/>
      <c r="F119" s="68"/>
      <c r="G119" s="69"/>
      <c r="H119" s="68"/>
      <c r="I119" s="68"/>
      <c r="J119" s="68"/>
      <c r="K119" s="70"/>
      <c r="L119" s="68"/>
    </row>
    <row r="120" spans="2:12" s="3" customFormat="1" ht="14.25">
      <c r="B120" s="68"/>
      <c r="C120" s="68"/>
      <c r="D120" s="68"/>
      <c r="E120" s="68"/>
      <c r="F120" s="68"/>
      <c r="G120" s="69"/>
      <c r="H120" s="68"/>
      <c r="I120" s="68"/>
      <c r="J120" s="68"/>
      <c r="K120" s="70"/>
      <c r="L120" s="68"/>
    </row>
    <row r="121" spans="2:12" ht="17.25">
      <c r="B121" s="57"/>
      <c r="C121" s="57"/>
      <c r="D121" s="58"/>
      <c r="E121" s="58"/>
      <c r="F121" s="59"/>
      <c r="G121" s="59"/>
      <c r="H121" s="59"/>
      <c r="I121" s="68"/>
      <c r="J121" s="68"/>
      <c r="K121" s="70"/>
      <c r="L121" s="68"/>
    </row>
    <row r="122" spans="2:12" ht="17.25">
      <c r="B122" s="57"/>
      <c r="C122" s="60"/>
      <c r="D122" s="60"/>
      <c r="E122" s="61"/>
      <c r="F122" s="60"/>
      <c r="G122" s="62"/>
      <c r="H122" s="63"/>
      <c r="I122" s="68"/>
      <c r="J122" s="68"/>
      <c r="K122" s="70"/>
      <c r="L122" s="68"/>
    </row>
    <row r="123" spans="2:12" ht="17.25">
      <c r="B123" s="58"/>
      <c r="C123" s="58"/>
      <c r="D123" s="58"/>
      <c r="E123" s="58"/>
      <c r="F123" s="58"/>
      <c r="G123" s="58"/>
      <c r="H123" s="58"/>
      <c r="I123" s="68"/>
      <c r="J123" s="68"/>
      <c r="K123" s="70"/>
      <c r="L123" s="68"/>
    </row>
    <row r="124" spans="2:12" ht="17.25">
      <c r="B124" s="57"/>
      <c r="C124" s="58"/>
      <c r="D124" s="58"/>
      <c r="E124" s="58"/>
      <c r="F124" s="58"/>
      <c r="G124" s="58"/>
      <c r="H124" s="58"/>
      <c r="I124" s="68"/>
      <c r="J124" s="68"/>
      <c r="K124" s="70"/>
      <c r="L124" s="68"/>
    </row>
    <row r="125" spans="2:12" ht="17.25">
      <c r="B125" s="71"/>
      <c r="C125" s="72"/>
      <c r="D125" s="72"/>
      <c r="E125" s="64"/>
      <c r="F125" s="64"/>
      <c r="G125" s="64"/>
      <c r="H125" s="64"/>
      <c r="I125" s="68"/>
      <c r="J125" s="70"/>
      <c r="K125" s="70"/>
      <c r="L125" s="68"/>
    </row>
    <row r="126" spans="2:12" ht="17.25">
      <c r="B126" s="71"/>
      <c r="C126" s="72"/>
      <c r="D126" s="72"/>
      <c r="E126" s="64"/>
      <c r="F126" s="64"/>
      <c r="G126" s="64"/>
      <c r="H126" s="64"/>
      <c r="I126" s="68"/>
      <c r="J126" s="70"/>
      <c r="K126" s="70"/>
      <c r="L126" s="68"/>
    </row>
    <row r="127" spans="2:12" ht="17.25">
      <c r="B127" s="65"/>
      <c r="C127" s="66"/>
      <c r="D127" s="66"/>
      <c r="E127" s="65"/>
      <c r="F127" s="65"/>
      <c r="G127" s="65"/>
      <c r="H127" s="67"/>
      <c r="I127" s="68"/>
      <c r="J127" s="68"/>
      <c r="K127" s="70"/>
      <c r="L127" s="68"/>
    </row>
    <row r="128" spans="2:12" ht="17.25">
      <c r="B128" s="58"/>
      <c r="C128" s="58"/>
      <c r="D128" s="58"/>
      <c r="E128" s="58"/>
      <c r="F128" s="58"/>
      <c r="G128" s="58"/>
      <c r="H128" s="58"/>
      <c r="I128" s="68"/>
      <c r="J128" s="68"/>
      <c r="K128" s="70"/>
      <c r="L128" s="68"/>
    </row>
    <row r="129" spans="2:12" ht="17.25">
      <c r="B129" s="57"/>
      <c r="C129" s="58"/>
      <c r="D129" s="58"/>
      <c r="E129" s="58"/>
      <c r="F129" s="58"/>
      <c r="G129" s="58"/>
      <c r="H129" s="58"/>
      <c r="I129" s="68"/>
      <c r="J129" s="68"/>
      <c r="K129" s="70"/>
      <c r="L129" s="68"/>
    </row>
    <row r="130" spans="2:12" ht="17.25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7.25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7.25">
      <c r="B132" s="294"/>
      <c r="C132" s="29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7.25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7.25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7.25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7.25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7.25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7.25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7.25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7.25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7.25">
      <c r="B141" s="73"/>
      <c r="C141" s="74"/>
      <c r="D141" s="75"/>
      <c r="E141" s="76"/>
      <c r="F141" s="75"/>
      <c r="G141" s="77"/>
      <c r="H141" s="77"/>
      <c r="I141" s="68"/>
      <c r="J141" s="68"/>
      <c r="K141" s="70"/>
      <c r="L141" s="68"/>
    </row>
    <row r="142" spans="2:12" ht="17.25">
      <c r="B142" s="73"/>
      <c r="C142" s="74"/>
      <c r="D142" s="75"/>
      <c r="E142" s="76"/>
      <c r="F142" s="75"/>
      <c r="G142" s="77"/>
      <c r="H142" s="77"/>
      <c r="I142" s="68"/>
      <c r="J142" s="68"/>
      <c r="K142" s="70"/>
      <c r="L142" s="68"/>
    </row>
    <row r="143" spans="2:12" ht="17.25">
      <c r="B143" s="65"/>
      <c r="C143" s="66"/>
      <c r="D143" s="66"/>
      <c r="E143" s="65"/>
      <c r="F143" s="65"/>
      <c r="G143" s="65"/>
      <c r="H143" s="67"/>
      <c r="I143" s="68"/>
      <c r="J143" s="68"/>
      <c r="K143" s="70"/>
      <c r="L143" s="68"/>
    </row>
    <row r="144" spans="2:12" ht="17.25">
      <c r="B144" s="58"/>
      <c r="C144" s="58"/>
      <c r="D144" s="58"/>
      <c r="E144" s="58"/>
      <c r="F144" s="58"/>
      <c r="G144" s="58"/>
      <c r="H144" s="58"/>
      <c r="I144" s="68"/>
      <c r="J144" s="68"/>
      <c r="K144" s="70"/>
      <c r="L144" s="68"/>
    </row>
    <row r="145" spans="2:12" ht="17.25">
      <c r="B145" s="65"/>
      <c r="C145" s="66"/>
      <c r="D145" s="66"/>
      <c r="E145" s="65"/>
      <c r="F145" s="65"/>
      <c r="G145" s="65"/>
      <c r="H145" s="67"/>
      <c r="I145" s="68"/>
      <c r="J145" s="68"/>
      <c r="K145" s="70"/>
      <c r="L145" s="68"/>
    </row>
    <row r="146" spans="2:12" s="3" customFormat="1" ht="14.2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4.2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4.2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4.2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4.2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4.2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4.2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4.2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4.2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4.25">
      <c r="B155" s="68"/>
      <c r="C155" s="68"/>
      <c r="D155" s="68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4.25">
      <c r="B156" s="78"/>
      <c r="C156" s="78"/>
      <c r="D156" s="78"/>
      <c r="E156" s="78"/>
      <c r="F156" s="78"/>
      <c r="G156" s="69"/>
      <c r="H156" s="68"/>
      <c r="I156" s="68"/>
      <c r="J156" s="68"/>
      <c r="K156" s="70"/>
      <c r="L156" s="68"/>
    </row>
    <row r="157" spans="2:12" s="3" customFormat="1" ht="14.2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4.2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4.25">
      <c r="B159" s="68"/>
      <c r="C159" s="70"/>
      <c r="D159" s="70"/>
      <c r="E159" s="70"/>
      <c r="F159" s="70"/>
      <c r="G159" s="69"/>
      <c r="H159" s="68"/>
      <c r="I159" s="68"/>
      <c r="J159" s="68"/>
      <c r="K159" s="70"/>
      <c r="L159" s="68"/>
    </row>
    <row r="160" spans="2:12" s="3" customFormat="1" ht="14.2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4.2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4.2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4.2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4.2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4.25">
      <c r="B165" s="68"/>
      <c r="C165" s="68"/>
      <c r="D165" s="70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4.25">
      <c r="B166" s="68"/>
      <c r="C166" s="70"/>
      <c r="D166" s="70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4.2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4.2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4.2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4.25">
      <c r="B170" s="68"/>
      <c r="C170" s="68"/>
      <c r="D170" s="68"/>
      <c r="E170" s="68"/>
      <c r="F170" s="68"/>
      <c r="G170" s="69"/>
      <c r="H170" s="68"/>
      <c r="I170" s="69"/>
      <c r="J170" s="68"/>
      <c r="K170" s="70"/>
      <c r="L170" s="68"/>
    </row>
    <row r="171" spans="2:12" s="3" customFormat="1" ht="14.2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4.2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4.2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4.2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4.2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4.2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4.2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4.2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4.25">
      <c r="B179" s="70"/>
      <c r="C179" s="70"/>
      <c r="D179" s="70"/>
      <c r="E179" s="70"/>
      <c r="F179" s="70"/>
      <c r="G179" s="70"/>
      <c r="H179" s="70"/>
      <c r="I179" s="70"/>
      <c r="J179" s="68"/>
      <c r="K179" s="70"/>
      <c r="L179" s="68"/>
    </row>
    <row r="180" spans="2:12" s="3" customFormat="1" ht="14.25">
      <c r="B180" s="70"/>
      <c r="C180" s="70"/>
      <c r="D180" s="70"/>
      <c r="E180" s="70"/>
      <c r="F180" s="70"/>
      <c r="G180" s="79"/>
      <c r="H180" s="70"/>
      <c r="I180" s="70"/>
      <c r="J180" s="68"/>
      <c r="K180" s="70"/>
      <c r="L180" s="79"/>
    </row>
    <row r="181" spans="2:12" s="3" customFormat="1" ht="14.25">
      <c r="B181" s="70"/>
      <c r="C181" s="70"/>
      <c r="D181" s="70"/>
      <c r="E181" s="70"/>
      <c r="F181" s="70"/>
      <c r="G181" s="70"/>
      <c r="H181" s="70"/>
      <c r="I181" s="80"/>
      <c r="J181" s="68"/>
      <c r="K181" s="70"/>
      <c r="L181" s="68"/>
    </row>
    <row r="182" spans="2:12" s="3" customFormat="1" ht="14.2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4.2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4.2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4.2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4.2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4.2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4.2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4.25">
      <c r="B189" s="68"/>
      <c r="C189" s="68"/>
      <c r="D189" s="68"/>
      <c r="E189" s="68"/>
      <c r="F189" s="68"/>
      <c r="G189" s="69"/>
      <c r="H189" s="70"/>
      <c r="I189" s="70"/>
      <c r="J189" s="68"/>
      <c r="K189" s="70"/>
      <c r="L189" s="68"/>
    </row>
    <row r="190" spans="2:12" s="3" customFormat="1" ht="14.25">
      <c r="B190" s="68"/>
      <c r="C190" s="68"/>
      <c r="D190" s="68"/>
      <c r="E190" s="68"/>
      <c r="F190" s="68"/>
      <c r="G190" s="69"/>
      <c r="H190" s="70"/>
      <c r="I190" s="70"/>
      <c r="J190" s="68"/>
      <c r="K190" s="70"/>
      <c r="L190" s="68"/>
    </row>
    <row r="191" spans="2:12" s="3" customFormat="1" ht="14.2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4.2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4.2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4.2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4.2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4.2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4.2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4.25">
      <c r="B198" s="68"/>
      <c r="C198" s="68"/>
      <c r="D198" s="68"/>
      <c r="E198" s="68"/>
      <c r="F198" s="68"/>
      <c r="G198" s="69"/>
      <c r="H198" s="70"/>
      <c r="I198" s="70"/>
      <c r="J198" s="68"/>
      <c r="K198" s="70"/>
      <c r="L198" s="68"/>
    </row>
    <row r="199" spans="2:12" s="3" customFormat="1" ht="14.25">
      <c r="B199" s="68"/>
      <c r="C199" s="68"/>
      <c r="D199" s="68"/>
      <c r="E199" s="68"/>
      <c r="F199" s="68"/>
      <c r="G199" s="69"/>
      <c r="H199" s="70"/>
      <c r="I199" s="70"/>
      <c r="J199" s="68"/>
      <c r="K199" s="70"/>
      <c r="L199" s="68"/>
    </row>
    <row r="200" spans="2:12" s="3" customFormat="1" ht="14.2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4.2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4.2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4.2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4.2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4.2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4.2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4.2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4.2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4.2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4.2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4.2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4.2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4.2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4.2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4.2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4.2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4.2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4.2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4.2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4.2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4.2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4.2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4.2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4.2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4.2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4.2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4.2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4.2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4.2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4.2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4.2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4.2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4.2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4.2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4.2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4.2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4.2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4.2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4.2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4.2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4.2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4.2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4.2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4.2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4.2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4.2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4.2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4.2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4.2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4.2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4.2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4.2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4.2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4.2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4.2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4.2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4.2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4.2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4.2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4.2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4.2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4.2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4.2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4.2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4.2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4.2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4.2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4.2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4.2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4.2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4.2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4.2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4.2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4.2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4.2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4.2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4.2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4.2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4.2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4.2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4.2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4.2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4.2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4.2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4.2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4.2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4.2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4.2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4.2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4.2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4.2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4.2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4.2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4.2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4.2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4.2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4.2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4.2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4.2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4.2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4.2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4.2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4.2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4.2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4.2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4.2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4.2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4.2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s="3" customFormat="1" ht="14.2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4.2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4.2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4.2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4.2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4.2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4.2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4.2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4.2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4.2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4.2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4.2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4.2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4.2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ht="14.2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  <row r="324" spans="2:12" ht="14.25">
      <c r="B324" s="68"/>
      <c r="C324" s="68"/>
      <c r="D324" s="68"/>
      <c r="E324" s="68"/>
      <c r="F324" s="68"/>
      <c r="G324" s="69"/>
      <c r="H324" s="68"/>
      <c r="I324" s="68"/>
      <c r="J324" s="68"/>
      <c r="K324" s="70"/>
      <c r="L324" s="68"/>
    </row>
  </sheetData>
  <sheetProtection/>
  <mergeCells count="105">
    <mergeCell ref="B41:D41"/>
    <mergeCell ref="E29:F29"/>
    <mergeCell ref="B34:D34"/>
    <mergeCell ref="E34:F34"/>
    <mergeCell ref="B31:I31"/>
    <mergeCell ref="B33:D33"/>
    <mergeCell ref="B40:D40"/>
    <mergeCell ref="E33:F33"/>
    <mergeCell ref="B35:D35"/>
    <mergeCell ref="B37:D37"/>
    <mergeCell ref="B39:D39"/>
    <mergeCell ref="E39:F39"/>
    <mergeCell ref="D6:J6"/>
    <mergeCell ref="E24:F24"/>
    <mergeCell ref="E26:F26"/>
    <mergeCell ref="E30:F30"/>
    <mergeCell ref="E37:F37"/>
    <mergeCell ref="E28:F28"/>
    <mergeCell ref="E23:F23"/>
    <mergeCell ref="E36:F36"/>
    <mergeCell ref="E25:F25"/>
    <mergeCell ref="E27:F27"/>
    <mergeCell ref="E68:F68"/>
    <mergeCell ref="E45:F45"/>
    <mergeCell ref="E59:F59"/>
    <mergeCell ref="E40:F40"/>
    <mergeCell ref="E35:F35"/>
    <mergeCell ref="E44:F44"/>
    <mergeCell ref="E48:F48"/>
    <mergeCell ref="E58:F58"/>
    <mergeCell ref="B2:J2"/>
    <mergeCell ref="E3:G3"/>
    <mergeCell ref="B13:E13"/>
    <mergeCell ref="G13:J13"/>
    <mergeCell ref="D4:H4"/>
    <mergeCell ref="E22:F22"/>
    <mergeCell ref="B15:D15"/>
    <mergeCell ref="B22:D22"/>
    <mergeCell ref="E21:F21"/>
    <mergeCell ref="B132:C132"/>
    <mergeCell ref="B76:D76"/>
    <mergeCell ref="B69:I69"/>
    <mergeCell ref="B71:I71"/>
    <mergeCell ref="B42:I42"/>
    <mergeCell ref="B79:D79"/>
    <mergeCell ref="E74:F74"/>
    <mergeCell ref="E63:F63"/>
    <mergeCell ref="E62:F62"/>
    <mergeCell ref="E49:F49"/>
    <mergeCell ref="L76:O76"/>
    <mergeCell ref="B78:D78"/>
    <mergeCell ref="B77:D77"/>
    <mergeCell ref="B80:I80"/>
    <mergeCell ref="B110:J110"/>
    <mergeCell ref="B86:J86"/>
    <mergeCell ref="B87:J87"/>
    <mergeCell ref="I96:J97"/>
    <mergeCell ref="E91:F91"/>
    <mergeCell ref="E76:F76"/>
    <mergeCell ref="E55:F55"/>
    <mergeCell ref="B92:D92"/>
    <mergeCell ref="E89:F89"/>
    <mergeCell ref="E75:F75"/>
    <mergeCell ref="I92:J92"/>
    <mergeCell ref="E92:F92"/>
    <mergeCell ref="E77:F77"/>
    <mergeCell ref="E78:F78"/>
    <mergeCell ref="E50:F50"/>
    <mergeCell ref="E41:F41"/>
    <mergeCell ref="E54:F54"/>
    <mergeCell ref="B91:D91"/>
    <mergeCell ref="G90:H90"/>
    <mergeCell ref="E61:F61"/>
    <mergeCell ref="B74:D74"/>
    <mergeCell ref="B44:D44"/>
    <mergeCell ref="G89:H89"/>
    <mergeCell ref="E88:J88"/>
    <mergeCell ref="G98:H99"/>
    <mergeCell ref="I98:J99"/>
    <mergeCell ref="E90:F90"/>
    <mergeCell ref="I91:J91"/>
    <mergeCell ref="B82:I83"/>
    <mergeCell ref="E38:F38"/>
    <mergeCell ref="E60:F60"/>
    <mergeCell ref="E79:F79"/>
    <mergeCell ref="B88:D89"/>
    <mergeCell ref="B90:D90"/>
    <mergeCell ref="B105:J106"/>
    <mergeCell ref="E47:F47"/>
    <mergeCell ref="E53:F53"/>
    <mergeCell ref="E51:F51"/>
    <mergeCell ref="E66:F66"/>
    <mergeCell ref="E67:F67"/>
    <mergeCell ref="J82:J83"/>
    <mergeCell ref="E96:F97"/>
    <mergeCell ref="B98:D99"/>
    <mergeCell ref="B96:D97"/>
    <mergeCell ref="G96:H97"/>
    <mergeCell ref="B94:J95"/>
    <mergeCell ref="I89:J89"/>
    <mergeCell ref="B102:J103"/>
    <mergeCell ref="G91:H91"/>
    <mergeCell ref="G92:H92"/>
    <mergeCell ref="I90:J90"/>
    <mergeCell ref="E98:F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6" r:id="rId2"/>
  <rowBreaks count="1" manualBreakCount="1">
    <brk id="6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I33" sqref="I33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8" t="s">
        <v>36</v>
      </c>
      <c r="C2" s="51">
        <f>((Botado!E14-31000)/31000)+1</f>
        <v>1</v>
      </c>
    </row>
    <row r="3" ht="17.25">
      <c r="B3" s="13"/>
    </row>
    <row r="4" spans="2:3" ht="17.25">
      <c r="B4" s="321" t="s">
        <v>37</v>
      </c>
      <c r="C4" s="321"/>
    </row>
    <row r="5" spans="2:4" ht="17.25">
      <c r="B5" s="198" t="s">
        <v>48</v>
      </c>
      <c r="C5" s="86"/>
      <c r="D5" s="87">
        <v>31000</v>
      </c>
    </row>
    <row r="6" spans="2:4" ht="17.25">
      <c r="B6" s="85" t="s">
        <v>71</v>
      </c>
      <c r="C6" s="86"/>
      <c r="D6" s="87">
        <v>31000</v>
      </c>
    </row>
    <row r="7" spans="2:4" ht="14.25">
      <c r="B7" s="27"/>
      <c r="C7" s="27"/>
      <c r="D7" s="27"/>
    </row>
    <row r="15" spans="2:4" ht="14.25">
      <c r="B15" s="322" t="s">
        <v>30</v>
      </c>
      <c r="C15" s="322"/>
      <c r="D15" s="322"/>
    </row>
    <row r="17" spans="2:4" ht="17.25">
      <c r="B17" s="50" t="s">
        <v>35</v>
      </c>
      <c r="C17" s="49">
        <f>Botado!B90</f>
        <v>27900</v>
      </c>
      <c r="D17" s="49">
        <f>Botado!B92</f>
        <v>34100</v>
      </c>
    </row>
    <row r="18" ht="14.25">
      <c r="B18" s="25"/>
    </row>
    <row r="19" spans="2:4" ht="14.25">
      <c r="B19" s="48" t="s">
        <v>36</v>
      </c>
      <c r="C19" s="51">
        <f>((C17-Botado!E14)/Botado!E14)+1</f>
        <v>0.9</v>
      </c>
      <c r="D19" s="51">
        <f>((D17-Botado!E14)/Botado!E14)+1</f>
        <v>1.1</v>
      </c>
    </row>
    <row r="20" spans="2:4" ht="17.25">
      <c r="B20" s="17"/>
      <c r="C20" s="49"/>
      <c r="D20" s="49"/>
    </row>
    <row r="21" spans="2:4" ht="17.25">
      <c r="B21" s="50" t="s">
        <v>20</v>
      </c>
      <c r="C21" s="49"/>
      <c r="D21" s="49"/>
    </row>
    <row r="22" spans="2:4" ht="17.25">
      <c r="B22" s="17" t="s">
        <v>39</v>
      </c>
      <c r="C22" s="10">
        <f>SUM(Botado!J23:J27)</f>
        <v>216000</v>
      </c>
      <c r="D22" s="10">
        <f>SUM(Botado!J23:J27)</f>
        <v>216000</v>
      </c>
    </row>
    <row r="23" spans="2:4" ht="17.25">
      <c r="B23" s="52" t="s">
        <v>40</v>
      </c>
      <c r="C23" s="53">
        <f>C19*Botado!G30*Botado!I30</f>
        <v>837000</v>
      </c>
      <c r="D23" s="53">
        <f>D19*Botado!G30*Botado!I30</f>
        <v>1023000</v>
      </c>
    </row>
    <row r="24" spans="2:4" ht="17.25">
      <c r="B24" s="17" t="s">
        <v>41</v>
      </c>
      <c r="C24" s="10">
        <f>SUM(C22:C23)</f>
        <v>1053000</v>
      </c>
      <c r="D24" s="10">
        <f>SUM(D22:D23)</f>
        <v>1239000</v>
      </c>
    </row>
    <row r="25" ht="17.25">
      <c r="B25" s="17"/>
    </row>
    <row r="26" ht="17.25">
      <c r="B26" s="50" t="s">
        <v>22</v>
      </c>
    </row>
    <row r="27" spans="2:4" ht="17.25">
      <c r="B27" s="17" t="s">
        <v>39</v>
      </c>
      <c r="C27" s="10">
        <f>SUM(Botado!J34:J40)</f>
        <v>290000</v>
      </c>
      <c r="D27" s="10">
        <f>SUM(Botado!J34:J40)</f>
        <v>290000</v>
      </c>
    </row>
    <row r="28" spans="2:4" ht="17.25">
      <c r="B28" s="52" t="s">
        <v>40</v>
      </c>
      <c r="C28" s="53">
        <f>C19*Botado!G41*Botado!I41</f>
        <v>139500</v>
      </c>
      <c r="D28" s="53">
        <f>D19*Botado!G41*Botado!I41</f>
        <v>170500</v>
      </c>
    </row>
    <row r="29" spans="2:4" ht="17.25">
      <c r="B29" s="17" t="s">
        <v>41</v>
      </c>
      <c r="C29" s="10">
        <f>SUM(C27:C28)</f>
        <v>429500</v>
      </c>
      <c r="D29" s="10">
        <f>SUM(D27:D28)</f>
        <v>460500</v>
      </c>
    </row>
    <row r="31" ht="17.25">
      <c r="B31" s="50" t="s">
        <v>42</v>
      </c>
    </row>
    <row r="32" spans="2:4" ht="17.25">
      <c r="B32" s="17" t="s">
        <v>39</v>
      </c>
      <c r="C32" s="10">
        <f>SUM(Botado!J45:J68)</f>
        <v>1703750</v>
      </c>
      <c r="D32" s="10">
        <f>SUM(Botado!J45:J68)</f>
        <v>1703750</v>
      </c>
    </row>
    <row r="33" spans="2:4" ht="17.25">
      <c r="B33" s="52" t="s">
        <v>40</v>
      </c>
      <c r="C33" s="53">
        <v>0</v>
      </c>
      <c r="D33" s="53">
        <v>0</v>
      </c>
    </row>
    <row r="34" spans="2:4" ht="17.25">
      <c r="B34" s="17" t="s">
        <v>41</v>
      </c>
      <c r="C34" s="10">
        <f>SUM(C32:C33)</f>
        <v>1703750</v>
      </c>
      <c r="D34" s="10">
        <f>SUM(D32:D33)</f>
        <v>1703750</v>
      </c>
    </row>
    <row r="35" spans="2:4" ht="14.25">
      <c r="B35" s="25"/>
      <c r="C35" s="29"/>
      <c r="D35" s="29"/>
    </row>
    <row r="36" spans="2:4" ht="17.25">
      <c r="B36" s="55" t="s">
        <v>43</v>
      </c>
      <c r="C36" s="56">
        <f>C24+C29+C34</f>
        <v>3186250</v>
      </c>
      <c r="D36" s="56">
        <f>D24+D29+D34</f>
        <v>3403250</v>
      </c>
    </row>
    <row r="37" ht="14.25">
      <c r="B37" s="25"/>
    </row>
    <row r="38" spans="2:4" ht="17.25">
      <c r="B38" s="54" t="s">
        <v>0</v>
      </c>
      <c r="C38" s="10">
        <f>C36*C19*Botado!G75</f>
        <v>143381.25</v>
      </c>
      <c r="D38" s="10">
        <f>D36*D19*Botado!G75</f>
        <v>187178.75000000003</v>
      </c>
    </row>
    <row r="39" spans="2:4" ht="17.25">
      <c r="B39" s="54" t="s">
        <v>26</v>
      </c>
      <c r="C39" s="10">
        <f>C36*C19*Botado!E17*Botado!E18*Botado!E19</f>
        <v>107535.9375</v>
      </c>
      <c r="D39" s="10">
        <f>D36*D19*Botado!E17*Botado!E18*Botado!E19</f>
        <v>140384.06250000003</v>
      </c>
    </row>
    <row r="40" ht="14.25">
      <c r="B40" s="25"/>
    </row>
    <row r="41" spans="2:4" ht="17.25">
      <c r="B41" s="55" t="s">
        <v>29</v>
      </c>
      <c r="C41" s="56">
        <f>C36+C38+C39</f>
        <v>3437167.1875</v>
      </c>
      <c r="D41" s="56">
        <f>D36+D38+D39</f>
        <v>3730812.8125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2014-04-21T14:50:14Z</cp:lastPrinted>
  <dcterms:created xsi:type="dcterms:W3CDTF">2012-07-09T18:51:50Z</dcterms:created>
  <dcterms:modified xsi:type="dcterms:W3CDTF">2017-10-10T20:45:29Z</dcterms:modified>
  <cp:category/>
  <cp:version/>
  <cp:contentType/>
  <cp:contentStatus/>
</cp:coreProperties>
</file>