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08" activeTab="0"/>
  </bookViews>
  <sheets>
    <sheet name="trigo_secan_inv_La arau_2021_22" sheetId="1" r:id="rId1"/>
    <sheet name="Costos abril 2022" sheetId="2" r:id="rId2"/>
    <sheet name="rdto_variable" sheetId="3" state="hidden" r:id="rId3"/>
  </sheets>
  <definedNames>
    <definedName name="_xlfn.IFERROR" hidden="1">#NAME?</definedName>
    <definedName name="_xlnm.Print_Area" localSheetId="1">'Costos abril 2022'!$A$1:$K$98</definedName>
    <definedName name="_xlnm.Print_Area" localSheetId="0">'trigo_secan_inv_La arau_2021_22'!$A$1:$K$111</definedName>
    <definedName name="costo_financiero" localSheetId="1">'Costos abril 2022'!$J$79</definedName>
    <definedName name="costo_financiero">'trigo_secan_inv_La arau_2021_22'!$J$77</definedName>
    <definedName name="imprevistos" localSheetId="1">'Costos abril 2022'!#REF!</definedName>
    <definedName name="imprevistos">'trigo_secan_inv_La arau_2021_22'!#REF!</definedName>
    <definedName name="meses_financiamiento" localSheetId="1">'Costos abril 2022'!#REF!</definedName>
    <definedName name="meses_financiamiento">'trigo_secan_inv_La arau_2021_22'!$E$17</definedName>
    <definedName name="precio_de_venta" localSheetId="1">'Costos abril 2022'!#REF!</definedName>
    <definedName name="precio_de_venta">'trigo_secan_inv_La arau_2021_22'!$E$14</definedName>
    <definedName name="rendimiento" localSheetId="1">'Costos abril 2022'!#REF!</definedName>
    <definedName name="rendimiento">'trigo_secan_inv_La arau_2021_22'!$E$13</definedName>
    <definedName name="tasa_interes_mensual" localSheetId="1">'Costos abril 2022'!#REF!</definedName>
    <definedName name="tasa_interes_mensual">'trigo_secan_inv_La arau_2021_22'!$E$16</definedName>
    <definedName name="total_costos" localSheetId="1">'Costos abril 2022'!$J$85</definedName>
    <definedName name="total_costos">'trigo_secan_inv_La arau_2021_22'!$J$80</definedName>
    <definedName name="total_costos_directos" localSheetId="1">'Costos abril 2022'!$J$75</definedName>
    <definedName name="total_costos_directos">'trigo_secan_inv_La arau_2021_22'!$J$73</definedName>
    <definedName name="total_costos_indirectos" localSheetId="1">'Costos abril 2022'!$J$83</definedName>
    <definedName name="total_costos_indirectos">'trigo_secan_inv_La arau_2021_22'!$J$78</definedName>
    <definedName name="total_insumos" localSheetId="1">'Costos abril 2022'!$J$70</definedName>
    <definedName name="total_insumos">'trigo_secan_inv_La arau_2021_22'!$J$68</definedName>
    <definedName name="total_mano_obra" localSheetId="1">'Costos abril 2022'!$J$30</definedName>
    <definedName name="total_mano_obra">'trigo_secan_inv_La arau_2021_22'!$J$28</definedName>
    <definedName name="total_maquinaria" localSheetId="1">'Costos abril 2022'!$J$42</definedName>
    <definedName name="total_maquinaria">'trigo_secan_inv_La arau_2021_22'!$J$40</definedName>
  </definedNames>
  <calcPr fullCalcOnLoad="1"/>
</workbook>
</file>

<file path=xl/sharedStrings.xml><?xml version="1.0" encoding="utf-8"?>
<sst xmlns="http://schemas.openxmlformats.org/spreadsheetml/2006/main" count="369" uniqueCount="163">
  <si>
    <t>Imprevistos</t>
  </si>
  <si>
    <t>Porcentaje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</si>
  <si>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</si>
  <si>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</si>
  <si>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</si>
  <si>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</si>
  <si>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</si>
  <si>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</si>
  <si>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</si>
  <si>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</si>
  <si>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</si>
  <si>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</si>
  <si>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</si>
  <si>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</si>
  <si>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</si>
  <si>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</si>
  <si>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</si>
  <si>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</si>
  <si>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</si>
  <si>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</si>
  <si>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</si>
  <si>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</si>
  <si>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</si>
  <si>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</si>
  <si>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</si>
  <si>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</si>
  <si>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</si>
  <si>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</si>
  <si>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</si>
  <si>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</si>
  <si>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</si>
  <si>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</si>
  <si>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</si>
  <si>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</si>
  <si>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</si>
  <si>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</si>
  <si>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</si>
  <si>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</si>
  <si>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</si>
  <si>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</si>
  <si>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</si>
  <si>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</si>
  <si>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</si>
  <si>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</si>
  <si>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</si>
  <si>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</si>
  <si>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</si>
  <si>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</si>
  <si>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</si>
  <si>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</si>
  <si>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</si>
  <si>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</si>
  <si>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</si>
  <si>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</si>
  <si>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</si>
  <si>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</si>
  <si>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Siembra y fertilización</t>
  </si>
  <si>
    <t>Trilla automotriz</t>
  </si>
  <si>
    <t>Herbicidas:</t>
  </si>
  <si>
    <t xml:space="preserve">Semilla trigo </t>
  </si>
  <si>
    <t>Fertilizantes:</t>
  </si>
  <si>
    <t>Aplicación nitrógeno (trompo)</t>
  </si>
  <si>
    <t>Destino de producción: industria molinera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</si>
  <si>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</si>
  <si>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</si>
  <si>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</si>
  <si>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</si>
  <si>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</si>
  <si>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</si>
  <si>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Fecha siembra: mayo - junio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</si>
  <si>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</si>
  <si>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</si>
  <si>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</si>
  <si>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</si>
  <si>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Período</t>
  </si>
  <si>
    <t>Precio ($/unidad)</t>
  </si>
  <si>
    <t>jornada hombre</t>
  </si>
  <si>
    <t>hectárea</t>
  </si>
  <si>
    <t>kilo</t>
  </si>
  <si>
    <t>litro</t>
  </si>
  <si>
    <t>análisis</t>
  </si>
  <si>
    <t>abril - mayo</t>
  </si>
  <si>
    <t>mayo - junio</t>
  </si>
  <si>
    <t>septiembre - octubre</t>
  </si>
  <si>
    <t>agosto - noviembre</t>
  </si>
  <si>
    <t>agosto - septiembre</t>
  </si>
  <si>
    <t>marzo - abril</t>
  </si>
  <si>
    <t>abril - junio</t>
  </si>
  <si>
    <t>mayo - agosto</t>
  </si>
  <si>
    <t>julio - noviembre</t>
  </si>
  <si>
    <t>diciembre - enero</t>
  </si>
  <si>
    <t>mayo - julio</t>
  </si>
  <si>
    <t>mayo - noviembre</t>
  </si>
  <si>
    <t>julio - agosto</t>
  </si>
  <si>
    <t>Hacer regueros (desagües)</t>
  </si>
  <si>
    <t>Margen neto ($/hectárea)</t>
  </si>
  <si>
    <t>Precio ($/quintal)</t>
  </si>
  <si>
    <t>Rendimiento (quintales/hectárea)</t>
  </si>
  <si>
    <t>Costo unitario ($/quintal)</t>
  </si>
  <si>
    <t>gramo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</si>
  <si>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</si>
  <si>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</si>
  <si>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</si>
  <si>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</si>
  <si>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</si>
  <si>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Imprevistos (d)</t>
  </si>
  <si>
    <t xml:space="preserve">Imprevistos </t>
  </si>
  <si>
    <t>porcentaje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</si>
  <si>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</si>
  <si>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</si>
  <si>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</si>
  <si>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</si>
  <si>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</si>
  <si>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trigo.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</si>
  <si>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</si>
  <si>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(5) La dosis de fertilización promedio podría variar de acuerdo a los resultados del análisis foliar.</t>
  </si>
  <si>
    <t>(6) 1,5% mensual simple sobre el 50% de los costos directos,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</si>
  <si>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</si>
  <si>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</si>
  <si>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(3) Representa el valor del servicio del arriendo en la región.</t>
  </si>
  <si>
    <t>Cosecha: enero</t>
  </si>
  <si>
    <t>mayo  - septiembre</t>
  </si>
  <si>
    <t>Aplicación de pesticidas con pulverizador y tractor</t>
  </si>
  <si>
    <t>Aplicación de pesticida con dron</t>
  </si>
  <si>
    <t>octubre-noviembre</t>
  </si>
  <si>
    <t>Precio de venta a productor ($/quintal): (2)</t>
  </si>
  <si>
    <t>enero</t>
  </si>
  <si>
    <t xml:space="preserve">Desinfectar semilla(Fungicida): 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</si>
  <si>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</si>
  <si>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sobre</t>
  </si>
  <si>
    <t>Otros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</si>
  <si>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invierno-secano</t>
    </r>
  </si>
  <si>
    <t>Variedad: Bueno,  Kipa - Inia, Crac Baer.</t>
  </si>
  <si>
    <t xml:space="preserve">quintal </t>
  </si>
  <si>
    <t xml:space="preserve">hectárea </t>
  </si>
  <si>
    <t>1 hectárea mayo-junio 2021</t>
  </si>
  <si>
    <t>(2) El precio del trigo utilizado en el análisis de sensibilidad corresponde al precio promedio regional durante la primera semana de  abril 2022 y sus costos promedios en mayo-junio 2021.</t>
  </si>
  <si>
    <t xml:space="preserve"> Anagran Plus </t>
  </si>
  <si>
    <t xml:space="preserve"> Rango Full</t>
  </si>
  <si>
    <t xml:space="preserve"> Metsulfuron Metilo 50%</t>
  </si>
  <si>
    <t xml:space="preserve"> Mezcla NPK(7-27- 8)</t>
  </si>
  <si>
    <t xml:space="preserve"> Supernitro 25%</t>
  </si>
  <si>
    <t xml:space="preserve"> Muriato de K</t>
  </si>
  <si>
    <t xml:space="preserve"> Can 27 (27 0 0 )</t>
  </si>
  <si>
    <t xml:space="preserve"> Propizol 25 % EC</t>
  </si>
  <si>
    <t xml:space="preserve"> MCPA - 750 SL</t>
  </si>
  <si>
    <r>
      <t xml:space="preserve"> Análisis suelo </t>
    </r>
    <r>
      <rPr>
        <vertAlign val="superscript"/>
        <sz val="14"/>
        <rFont val="Arial"/>
        <family val="2"/>
      </rPr>
      <t>(5)</t>
    </r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</si>
  <si>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(2)</t>
    </r>
  </si>
  <si>
    <t>1 hectárea abril 2022</t>
  </si>
  <si>
    <r>
      <t>Costos directos</t>
    </r>
    <r>
      <rPr>
        <b/>
        <vertAlign val="superscript"/>
        <sz val="16"/>
        <rFont val="Arial"/>
        <family val="2"/>
      </rPr>
      <t>(2)</t>
    </r>
  </si>
  <si>
    <t>Periodo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</si>
  <si>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</si>
  <si>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Total costos directos (a+b+c+d)</t>
  </si>
  <si>
    <t>Costos indirectos (e)</t>
  </si>
  <si>
    <t>Costo oportunidad (arriendo)</t>
  </si>
  <si>
    <t xml:space="preserve">Administración </t>
  </si>
  <si>
    <t>Contribuciones</t>
  </si>
  <si>
    <t>(1) Nombre científico del maíz grano.</t>
  </si>
  <si>
    <t>(2) El precio del maíz grano utilizado y los insumos, mano de obra, servicios agrícolas y tasa de interés en el análisis de sensibilidad corresponde a valores promedio estimados regionales durante la  primera semana de abril del 2022  de la  temporada 2021/2022. El rendimiento de maíz considerado  en la ficha  es el estimado por las primeras cosechas y es similar al obtenido la temporadad pasada, mientras que  el definitivo será cuando se termine sus cosechas en mayo_ junio dependiendo de las condiciones climáticas de la zona.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</si>
  <si>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</si>
  <si>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</si>
  <si>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(6) 1,5% mensual simple sobre el 50% de los costos directos. Tasa de interés promedio de las empresas distribuidoras de insumos</t>
  </si>
  <si>
    <t>quintal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</si>
</sst>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4" fillId="0" borderId="10" applyNumberFormat="0" applyFill="0" applyAlignment="0" applyProtection="0"/>
  </cellStyleXfs>
  <cellXfs count="556">
    <xf numFmtId="0" fontId="0" fillId="0" borderId="0" xfId="0" applyFont="1" applyAlignment="1">
      <alignment/>
    </xf>
    <xf numFmtId="0" fontId="7" fillId="34" borderId="0" xfId="59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9" applyNumberFormat="1" applyFont="1" applyFill="1" applyBorder="1" applyAlignment="1" applyProtection="1">
      <alignment horizontal="right"/>
      <protection/>
    </xf>
    <xf numFmtId="0" fontId="63" fillId="34" borderId="0" xfId="0" applyFont="1" applyFill="1" applyAlignment="1">
      <alignment/>
    </xf>
    <xf numFmtId="180" fontId="7" fillId="34" borderId="0" xfId="71" applyFont="1" applyFill="1" applyAlignment="1" applyProtection="1">
      <alignment vertical="center"/>
      <protection/>
    </xf>
    <xf numFmtId="3" fontId="7" fillId="34" borderId="0" xfId="71" applyNumberFormat="1" applyFont="1" applyFill="1" applyAlignment="1" applyProtection="1">
      <alignment vertical="center"/>
      <protection/>
    </xf>
    <xf numFmtId="0" fontId="64" fillId="34" borderId="0" xfId="0" applyFont="1" applyFill="1" applyAlignment="1">
      <alignment/>
    </xf>
    <xf numFmtId="3" fontId="7" fillId="34" borderId="0" xfId="71" applyNumberFormat="1" applyFont="1" applyFill="1" applyAlignment="1" applyProtection="1">
      <alignment horizontal="right"/>
      <protection/>
    </xf>
    <xf numFmtId="17" fontId="9" fillId="34" borderId="0" xfId="71" applyNumberFormat="1" applyFont="1" applyFill="1" applyAlignment="1" applyProtection="1">
      <alignment/>
      <protection/>
    </xf>
    <xf numFmtId="3" fontId="9" fillId="34" borderId="0" xfId="59" applyNumberFormat="1" applyFont="1" applyFill="1" applyAlignment="1">
      <alignment horizontal="right"/>
      <protection/>
    </xf>
    <xf numFmtId="3" fontId="9" fillId="34" borderId="0" xfId="59" applyNumberFormat="1" applyFont="1" applyFill="1" applyAlignment="1">
      <alignment/>
      <protection/>
    </xf>
    <xf numFmtId="0" fontId="7" fillId="34" borderId="0" xfId="59" applyFont="1" applyFill="1" applyBorder="1" applyAlignment="1" applyProtection="1">
      <alignment vertical="center"/>
      <protection/>
    </xf>
    <xf numFmtId="181" fontId="7" fillId="34" borderId="0" xfId="59" applyNumberFormat="1" applyFont="1" applyFill="1" applyBorder="1" applyAlignment="1" applyProtection="1">
      <alignment horizontal="right" vertical="center"/>
      <protection/>
    </xf>
    <xf numFmtId="0" fontId="7" fillId="34" borderId="0" xfId="59" applyFont="1" applyFill="1" applyBorder="1" applyAlignment="1" applyProtection="1">
      <alignment horizontal="right" vertical="center"/>
      <protection/>
    </xf>
    <xf numFmtId="3" fontId="7" fillId="34" borderId="0" xfId="59" applyNumberFormat="1" applyFont="1" applyFill="1" applyBorder="1" applyAlignment="1" applyProtection="1">
      <alignment horizontal="left" vertical="center"/>
      <protection/>
    </xf>
    <xf numFmtId="0" fontId="6" fillId="34" borderId="0" xfId="59" applyFont="1" applyFill="1" applyAlignment="1">
      <alignment/>
      <protection/>
    </xf>
    <xf numFmtId="181" fontId="7" fillId="34" borderId="0" xfId="59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9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9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3" fillId="34" borderId="0" xfId="0" applyNumberFormat="1" applyFont="1" applyFill="1" applyAlignment="1">
      <alignment/>
    </xf>
    <xf numFmtId="181" fontId="9" fillId="34" borderId="0" xfId="71" applyNumberFormat="1" applyFont="1" applyFill="1" applyBorder="1">
      <alignment/>
      <protection/>
    </xf>
    <xf numFmtId="0" fontId="64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71" applyNumberFormat="1" applyFont="1" applyFill="1" applyBorder="1" applyAlignment="1">
      <alignment/>
      <protection/>
    </xf>
    <xf numFmtId="181" fontId="9" fillId="34" borderId="0" xfId="71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71" applyNumberFormat="1" applyFont="1" applyFill="1" applyAlignment="1" applyProtection="1">
      <alignment/>
      <protection/>
    </xf>
    <xf numFmtId="0" fontId="65" fillId="35" borderId="12" xfId="0" applyFont="1" applyFill="1" applyBorder="1" applyAlignment="1">
      <alignment horizontal="center"/>
    </xf>
    <xf numFmtId="17" fontId="9" fillId="34" borderId="13" xfId="71" applyNumberFormat="1" applyFont="1" applyFill="1" applyBorder="1" applyAlignment="1" applyProtection="1">
      <alignment/>
      <protection/>
    </xf>
    <xf numFmtId="17" fontId="9" fillId="34" borderId="0" xfId="71" applyNumberFormat="1" applyFont="1" applyFill="1" applyBorder="1" applyAlignment="1" applyProtection="1">
      <alignment/>
      <protection/>
    </xf>
    <xf numFmtId="17" fontId="7" fillId="34" borderId="14" xfId="71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6" fillId="0" borderId="0" xfId="59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6" fillId="0" borderId="0" xfId="59" applyFont="1" applyFill="1" applyBorder="1" applyAlignment="1" applyProtection="1">
      <alignment horizontal="center"/>
      <protection/>
    </xf>
    <xf numFmtId="4" fontId="66" fillId="0" borderId="0" xfId="59" applyNumberFormat="1" applyFont="1" applyFill="1" applyBorder="1" applyAlignment="1" applyProtection="1">
      <alignment/>
      <protection/>
    </xf>
    <xf numFmtId="3" fontId="66" fillId="0" borderId="0" xfId="59" applyNumberFormat="1" applyFont="1" applyFill="1" applyBorder="1" applyAlignment="1" applyProtection="1">
      <alignment/>
      <protection/>
    </xf>
    <xf numFmtId="3" fontId="66" fillId="0" borderId="0" xfId="59" applyNumberFormat="1" applyFont="1" applyFill="1" applyBorder="1" applyAlignment="1" applyProtection="1">
      <alignment horizontal="center"/>
      <protection/>
    </xf>
    <xf numFmtId="3" fontId="67" fillId="0" borderId="0" xfId="59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7" fillId="0" borderId="0" xfId="59" applyFont="1" applyFill="1" applyBorder="1" applyAlignment="1">
      <alignment horizontal="left"/>
      <protection/>
    </xf>
    <xf numFmtId="0" fontId="67" fillId="0" borderId="0" xfId="59" applyFont="1" applyFill="1" applyBorder="1" applyAlignment="1">
      <alignment horizontal="center"/>
      <protection/>
    </xf>
    <xf numFmtId="180" fontId="67" fillId="0" borderId="0" xfId="71" applyFont="1" applyFill="1" applyBorder="1" applyAlignment="1" applyProtection="1">
      <alignment horizontal="left"/>
      <protection/>
    </xf>
    <xf numFmtId="0" fontId="67" fillId="0" borderId="0" xfId="59" applyFont="1" applyFill="1" applyBorder="1" applyAlignment="1" applyProtection="1">
      <alignment horizontal="center"/>
      <protection/>
    </xf>
    <xf numFmtId="3" fontId="67" fillId="0" borderId="0" xfId="59" applyNumberFormat="1" applyFont="1" applyFill="1" applyBorder="1" applyAlignment="1" applyProtection="1">
      <alignment horizontal="center"/>
      <protection/>
    </xf>
    <xf numFmtId="180" fontId="67" fillId="0" borderId="0" xfId="71" applyFont="1" applyFill="1" applyBorder="1" applyAlignment="1" applyProtection="1">
      <alignment horizontal="right"/>
      <protection/>
    </xf>
    <xf numFmtId="3" fontId="67" fillId="0" borderId="0" xfId="59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9" fillId="34" borderId="0" xfId="59" applyNumberFormat="1" applyFont="1" applyFill="1" applyBorder="1">
      <alignment/>
      <protection/>
    </xf>
    <xf numFmtId="3" fontId="63" fillId="34" borderId="0" xfId="0" applyNumberFormat="1" applyFont="1" applyFill="1" applyBorder="1" applyAlignment="1">
      <alignment/>
    </xf>
    <xf numFmtId="0" fontId="7" fillId="34" borderId="0" xfId="59" applyFont="1" applyFill="1" applyBorder="1" applyAlignment="1" applyProtection="1">
      <alignment horizontal="left" vertical="center"/>
      <protection/>
    </xf>
    <xf numFmtId="0" fontId="7" fillId="34" borderId="0" xfId="59" applyFont="1" applyFill="1" applyBorder="1" applyAlignment="1" applyProtection="1">
      <alignment horizontal="left"/>
      <protection/>
    </xf>
    <xf numFmtId="0" fontId="64" fillId="34" borderId="14" xfId="0" applyFont="1" applyFill="1" applyBorder="1" applyAlignment="1">
      <alignment/>
    </xf>
    <xf numFmtId="180" fontId="9" fillId="34" borderId="0" xfId="71" applyFont="1" applyFill="1" applyBorder="1" applyAlignment="1" applyProtection="1">
      <alignment/>
      <protection/>
    </xf>
    <xf numFmtId="0" fontId="63" fillId="34" borderId="0" xfId="0" applyFont="1" applyFill="1" applyBorder="1" applyAlignment="1">
      <alignment/>
    </xf>
    <xf numFmtId="180" fontId="7" fillId="34" borderId="0" xfId="71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3" fontId="7" fillId="36" borderId="15" xfId="59" applyNumberFormat="1" applyFont="1" applyFill="1" applyBorder="1" applyAlignment="1" applyProtection="1">
      <alignment horizontal="right"/>
      <protection/>
    </xf>
    <xf numFmtId="181" fontId="9" fillId="34" borderId="0" xfId="71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71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71" applyNumberFormat="1" applyFont="1" applyFill="1" applyBorder="1" applyAlignment="1">
      <alignment horizontal="center"/>
      <protection/>
    </xf>
    <xf numFmtId="180" fontId="7" fillId="34" borderId="0" xfId="71" applyFont="1" applyFill="1" applyBorder="1" applyAlignment="1" applyProtection="1">
      <alignment vertical="center"/>
      <protection/>
    </xf>
    <xf numFmtId="0" fontId="63" fillId="34" borderId="0" xfId="0" applyNumberFormat="1" applyFont="1" applyFill="1" applyBorder="1" applyAlignment="1">
      <alignment/>
    </xf>
    <xf numFmtId="2" fontId="64" fillId="34" borderId="0" xfId="71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9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8" fillId="34" borderId="0" xfId="71" applyFont="1" applyFill="1" applyBorder="1" applyAlignment="1" applyProtection="1">
      <alignment/>
      <protection/>
    </xf>
    <xf numFmtId="0" fontId="63" fillId="34" borderId="14" xfId="0" applyFont="1" applyFill="1" applyBorder="1" applyAlignment="1">
      <alignment/>
    </xf>
    <xf numFmtId="3" fontId="7" fillId="34" borderId="14" xfId="71" applyNumberFormat="1" applyFont="1" applyFill="1" applyBorder="1" applyAlignment="1">
      <alignment/>
      <protection/>
    </xf>
    <xf numFmtId="3" fontId="68" fillId="34" borderId="19" xfId="71" applyNumberFormat="1" applyFont="1" applyFill="1" applyBorder="1" applyAlignment="1">
      <alignment/>
      <protection/>
    </xf>
    <xf numFmtId="180" fontId="68" fillId="34" borderId="11" xfId="71" applyFont="1" applyFill="1" applyBorder="1" applyAlignment="1" applyProtection="1">
      <alignment/>
      <protection/>
    </xf>
    <xf numFmtId="180" fontId="9" fillId="34" borderId="13" xfId="71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180" fontId="7" fillId="34" borderId="13" xfId="71" applyFont="1" applyFill="1" applyBorder="1" applyAlignment="1" applyProtection="1">
      <alignment/>
      <protection/>
    </xf>
    <xf numFmtId="180" fontId="68" fillId="34" borderId="18" xfId="71" applyFont="1" applyFill="1" applyBorder="1" applyAlignment="1" applyProtection="1">
      <alignment/>
      <protection/>
    </xf>
    <xf numFmtId="10" fontId="7" fillId="34" borderId="11" xfId="73" applyNumberFormat="1" applyFont="1" applyFill="1" applyBorder="1" applyAlignment="1">
      <alignment horizontal="right"/>
    </xf>
    <xf numFmtId="181" fontId="7" fillId="34" borderId="0" xfId="59" applyNumberFormat="1" applyFont="1" applyFill="1" applyBorder="1" applyAlignment="1" applyProtection="1">
      <alignment horizontal="center" vertical="center" wrapText="1"/>
      <protection/>
    </xf>
    <xf numFmtId="0" fontId="7" fillId="34" borderId="0" xfId="59" applyFont="1" applyFill="1" applyBorder="1" applyAlignment="1" applyProtection="1">
      <alignment horizontal="center" vertical="center" wrapText="1"/>
      <protection/>
    </xf>
    <xf numFmtId="3" fontId="7" fillId="34" borderId="0" xfId="59" applyNumberFormat="1" applyFont="1" applyFill="1" applyBorder="1" applyAlignment="1" applyProtection="1">
      <alignment horizontal="center" vertical="center" wrapText="1"/>
      <protection/>
    </xf>
    <xf numFmtId="3" fontId="7" fillId="34" borderId="0" xfId="59" applyNumberFormat="1" applyFont="1" applyFill="1" applyBorder="1" applyAlignment="1" applyProtection="1">
      <alignment horizontal="center" vertical="center"/>
      <protection/>
    </xf>
    <xf numFmtId="3" fontId="9" fillId="34" borderId="20" xfId="71" applyNumberFormat="1" applyFont="1" applyFill="1" applyBorder="1" applyAlignment="1" applyProtection="1">
      <alignment horizontal="right"/>
      <protection/>
    </xf>
    <xf numFmtId="3" fontId="9" fillId="34" borderId="11" xfId="71" applyNumberFormat="1" applyFont="1" applyFill="1" applyBorder="1" applyAlignment="1" applyProtection="1">
      <alignment horizontal="right"/>
      <protection/>
    </xf>
    <xf numFmtId="3" fontId="9" fillId="34" borderId="21" xfId="71" applyNumberFormat="1" applyFont="1" applyFill="1" applyBorder="1" applyAlignment="1" applyProtection="1">
      <alignment horizontal="right"/>
      <protection/>
    </xf>
    <xf numFmtId="3" fontId="9" fillId="34" borderId="22" xfId="71" applyNumberFormat="1" applyFont="1" applyFill="1" applyBorder="1" applyAlignment="1" applyProtection="1">
      <alignment horizontal="right"/>
      <protection/>
    </xf>
    <xf numFmtId="181" fontId="7" fillId="34" borderId="0" xfId="59" applyNumberFormat="1" applyFont="1" applyFill="1" applyBorder="1" applyAlignment="1" applyProtection="1">
      <alignment vertical="center"/>
      <protection/>
    </xf>
    <xf numFmtId="3" fontId="7" fillId="34" borderId="0" xfId="59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9" applyFont="1" applyFill="1" applyBorder="1" applyAlignment="1" applyProtection="1">
      <alignment/>
      <protection/>
    </xf>
    <xf numFmtId="0" fontId="9" fillId="38" borderId="24" xfId="59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9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9" applyFont="1" applyFill="1" applyBorder="1" applyAlignment="1" applyProtection="1">
      <alignment/>
      <protection/>
    </xf>
    <xf numFmtId="0" fontId="9" fillId="39" borderId="24" xfId="59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9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4" fillId="34" borderId="14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3" fontId="9" fillId="34" borderId="0" xfId="71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 applyProtection="1">
      <alignment/>
      <protection/>
    </xf>
    <xf numFmtId="3" fontId="9" fillId="34" borderId="13" xfId="59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71" applyNumberFormat="1" applyFont="1" applyFill="1" applyBorder="1" applyAlignment="1" applyProtection="1">
      <alignment/>
      <protection locked="0"/>
    </xf>
    <xf numFmtId="181" fontId="9" fillId="34" borderId="0" xfId="71" applyNumberFormat="1" applyFont="1" applyFill="1" applyBorder="1" applyAlignment="1" applyProtection="1">
      <alignment/>
      <protection locked="0"/>
    </xf>
    <xf numFmtId="181" fontId="9" fillId="34" borderId="13" xfId="71" applyNumberFormat="1" applyFont="1" applyFill="1" applyBorder="1" applyAlignment="1" applyProtection="1">
      <alignment/>
      <protection locked="0"/>
    </xf>
    <xf numFmtId="17" fontId="9" fillId="34" borderId="16" xfId="71" applyNumberFormat="1" applyFont="1" applyFill="1" applyBorder="1" applyAlignment="1" applyProtection="1">
      <alignment/>
      <protection locked="0"/>
    </xf>
    <xf numFmtId="180" fontId="9" fillId="34" borderId="25" xfId="71" applyFont="1" applyFill="1" applyBorder="1" applyAlignment="1" applyProtection="1">
      <alignment/>
      <protection locked="0"/>
    </xf>
    <xf numFmtId="180" fontId="9" fillId="34" borderId="17" xfId="71" applyFont="1" applyFill="1" applyBorder="1" applyAlignment="1" applyProtection="1">
      <alignment/>
      <protection locked="0"/>
    </xf>
    <xf numFmtId="0" fontId="9" fillId="34" borderId="0" xfId="59" applyFont="1" applyFill="1" applyBorder="1" applyAlignment="1" applyProtection="1">
      <alignment/>
      <protection locked="0"/>
    </xf>
    <xf numFmtId="0" fontId="9" fillId="34" borderId="11" xfId="59" applyFont="1" applyFill="1" applyBorder="1" applyAlignment="1" applyProtection="1">
      <alignment/>
      <protection locked="0"/>
    </xf>
    <xf numFmtId="0" fontId="9" fillId="34" borderId="25" xfId="59" applyFont="1" applyFill="1" applyBorder="1" applyAlignment="1" applyProtection="1">
      <alignment/>
      <protection locked="0"/>
    </xf>
    <xf numFmtId="0" fontId="7" fillId="34" borderId="25" xfId="59" applyFont="1" applyFill="1" applyBorder="1" applyAlignment="1" applyProtection="1">
      <alignment/>
      <protection locked="0"/>
    </xf>
    <xf numFmtId="0" fontId="7" fillId="34" borderId="0" xfId="59" applyFont="1" applyFill="1" applyBorder="1" applyAlignment="1" applyProtection="1">
      <alignment/>
      <protection locked="0"/>
    </xf>
    <xf numFmtId="0" fontId="7" fillId="34" borderId="11" xfId="59" applyFont="1" applyFill="1" applyBorder="1" applyAlignment="1" applyProtection="1">
      <alignment/>
      <protection locked="0"/>
    </xf>
    <xf numFmtId="0" fontId="9" fillId="34" borderId="0" xfId="71" applyNumberFormat="1" applyFont="1" applyFill="1" applyBorder="1" applyAlignment="1" applyProtection="1">
      <alignment horizontal="left"/>
      <protection locked="0"/>
    </xf>
    <xf numFmtId="0" fontId="9" fillId="34" borderId="11" xfId="71" applyNumberFormat="1" applyFont="1" applyFill="1" applyBorder="1" applyAlignment="1" applyProtection="1">
      <alignment horizontal="left"/>
      <protection locked="0"/>
    </xf>
    <xf numFmtId="0" fontId="9" fillId="34" borderId="14" xfId="59" applyFont="1" applyFill="1" applyBorder="1" applyAlignment="1" applyProtection="1">
      <alignment/>
      <protection locked="0"/>
    </xf>
    <xf numFmtId="0" fontId="9" fillId="34" borderId="19" xfId="59" applyFont="1" applyFill="1" applyBorder="1" applyAlignment="1" applyProtection="1">
      <alignment/>
      <protection locked="0"/>
    </xf>
    <xf numFmtId="0" fontId="9" fillId="34" borderId="16" xfId="59" applyFont="1" applyFill="1" applyBorder="1" applyAlignment="1" applyProtection="1">
      <alignment/>
      <protection locked="0"/>
    </xf>
    <xf numFmtId="0" fontId="9" fillId="34" borderId="25" xfId="71" applyNumberFormat="1" applyFont="1" applyFill="1" applyBorder="1" applyAlignment="1" applyProtection="1">
      <alignment horizontal="left"/>
      <protection locked="0"/>
    </xf>
    <xf numFmtId="180" fontId="8" fillId="34" borderId="0" xfId="71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19" xfId="59" applyNumberFormat="1" applyFont="1" applyFill="1" applyBorder="1" applyAlignment="1" applyProtection="1">
      <alignment/>
      <protection/>
    </xf>
    <xf numFmtId="195" fontId="7" fillId="34" borderId="11" xfId="59" applyNumberFormat="1" applyFont="1" applyFill="1" applyBorder="1" applyAlignment="1" applyProtection="1">
      <alignment/>
      <protection/>
    </xf>
    <xf numFmtId="195" fontId="7" fillId="34" borderId="18" xfId="59" applyNumberFormat="1" applyFont="1" applyFill="1" applyBorder="1" applyAlignment="1" applyProtection="1">
      <alignment/>
      <protection/>
    </xf>
    <xf numFmtId="181" fontId="9" fillId="34" borderId="20" xfId="59" applyNumberFormat="1" applyFont="1" applyFill="1" applyBorder="1" applyAlignment="1" applyProtection="1">
      <alignment horizontal="center"/>
      <protection locked="0"/>
    </xf>
    <xf numFmtId="0" fontId="9" fillId="34" borderId="20" xfId="59" applyFont="1" applyFill="1" applyBorder="1" applyAlignment="1" applyProtection="1">
      <alignment horizontal="center"/>
      <protection locked="0"/>
    </xf>
    <xf numFmtId="3" fontId="9" fillId="34" borderId="20" xfId="71" applyNumberFormat="1" applyFont="1" applyFill="1" applyBorder="1" applyAlignment="1" applyProtection="1">
      <alignment horizontal="center"/>
      <protection locked="0"/>
    </xf>
    <xf numFmtId="181" fontId="9" fillId="0" borderId="16" xfId="59" applyNumberFormat="1" applyFont="1" applyFill="1" applyBorder="1" applyAlignment="1" applyProtection="1">
      <alignment horizontal="center"/>
      <protection locked="0"/>
    </xf>
    <xf numFmtId="181" fontId="9" fillId="0" borderId="21" xfId="59" applyNumberFormat="1" applyFont="1" applyFill="1" applyBorder="1" applyAlignment="1" applyProtection="1">
      <alignment horizontal="center"/>
      <protection locked="0"/>
    </xf>
    <xf numFmtId="3" fontId="9" fillId="0" borderId="16" xfId="71" applyNumberFormat="1" applyFont="1" applyFill="1" applyBorder="1" applyAlignment="1" applyProtection="1">
      <alignment horizontal="center"/>
      <protection locked="0"/>
    </xf>
    <xf numFmtId="181" fontId="9" fillId="0" borderId="25" xfId="59" applyNumberFormat="1" applyFont="1" applyFill="1" applyBorder="1" applyAlignment="1" applyProtection="1">
      <alignment horizontal="center"/>
      <protection locked="0"/>
    </xf>
    <xf numFmtId="181" fontId="9" fillId="0" borderId="20" xfId="59" applyNumberFormat="1" applyFont="1" applyFill="1" applyBorder="1" applyAlignment="1" applyProtection="1">
      <alignment horizontal="center"/>
      <protection locked="0"/>
    </xf>
    <xf numFmtId="3" fontId="9" fillId="0" borderId="25" xfId="71" applyNumberFormat="1" applyFont="1" applyFill="1" applyBorder="1" applyAlignment="1" applyProtection="1">
      <alignment horizontal="center"/>
      <protection locked="0"/>
    </xf>
    <xf numFmtId="181" fontId="9" fillId="34" borderId="25" xfId="59" applyNumberFormat="1" applyFont="1" applyFill="1" applyBorder="1" applyAlignment="1" applyProtection="1">
      <alignment horizontal="center"/>
      <protection locked="0"/>
    </xf>
    <xf numFmtId="3" fontId="9" fillId="34" borderId="25" xfId="71" applyNumberFormat="1" applyFont="1" applyFill="1" applyBorder="1" applyAlignment="1" applyProtection="1">
      <alignment horizontal="center"/>
      <protection locked="0"/>
    </xf>
    <xf numFmtId="181" fontId="9" fillId="34" borderId="19" xfId="59" applyNumberFormat="1" applyFont="1" applyFill="1" applyBorder="1" applyAlignment="1" applyProtection="1">
      <alignment horizontal="center"/>
      <protection locked="0"/>
    </xf>
    <xf numFmtId="3" fontId="9" fillId="0" borderId="21" xfId="59" applyNumberFormat="1" applyFont="1" applyFill="1" applyBorder="1" applyAlignment="1" applyProtection="1">
      <alignment horizontal="center"/>
      <protection locked="0"/>
    </xf>
    <xf numFmtId="181" fontId="9" fillId="34" borderId="11" xfId="59" applyNumberFormat="1" applyFont="1" applyFill="1" applyBorder="1" applyAlignment="1" applyProtection="1">
      <alignment horizontal="center"/>
      <protection locked="0"/>
    </xf>
    <xf numFmtId="3" fontId="9" fillId="0" borderId="20" xfId="59" applyNumberFormat="1" applyFont="1" applyFill="1" applyBorder="1" applyAlignment="1" applyProtection="1">
      <alignment horizontal="center"/>
      <protection locked="0"/>
    </xf>
    <xf numFmtId="181" fontId="9" fillId="34" borderId="11" xfId="71" applyNumberFormat="1" applyFont="1" applyFill="1" applyBorder="1" applyAlignment="1" applyProtection="1">
      <alignment horizontal="center"/>
      <protection locked="0"/>
    </xf>
    <xf numFmtId="180" fontId="9" fillId="34" borderId="20" xfId="71" applyFont="1" applyFill="1" applyBorder="1" applyAlignment="1" applyProtection="1">
      <alignment horizontal="center"/>
      <protection locked="0"/>
    </xf>
    <xf numFmtId="3" fontId="9" fillId="0" borderId="22" xfId="59" applyNumberFormat="1" applyFont="1" applyFill="1" applyBorder="1" applyAlignment="1" applyProtection="1">
      <alignment horizontal="center"/>
      <protection locked="0"/>
    </xf>
    <xf numFmtId="181" fontId="66" fillId="23" borderId="24" xfId="59" applyNumberFormat="1" applyFont="1" applyFill="1" applyBorder="1" applyAlignment="1" applyProtection="1">
      <alignment horizontal="center" vertical="center" wrapText="1"/>
      <protection/>
    </xf>
    <xf numFmtId="0" fontId="66" fillId="23" borderId="24" xfId="59" applyFont="1" applyFill="1" applyBorder="1" applyAlignment="1" applyProtection="1">
      <alignment horizontal="center" vertical="center" wrapText="1"/>
      <protection/>
    </xf>
    <xf numFmtId="3" fontId="66" fillId="23" borderId="24" xfId="59" applyNumberFormat="1" applyFont="1" applyFill="1" applyBorder="1" applyAlignment="1" applyProtection="1">
      <alignment horizontal="center" vertical="center" wrapText="1"/>
      <protection/>
    </xf>
    <xf numFmtId="3" fontId="66" fillId="23" borderId="15" xfId="59" applyNumberFormat="1" applyFont="1" applyFill="1" applyBorder="1" applyAlignment="1" applyProtection="1">
      <alignment horizontal="center" vertical="center"/>
      <protection/>
    </xf>
    <xf numFmtId="0" fontId="12" fillId="34" borderId="0" xfId="59" applyFont="1" applyFill="1" applyBorder="1" applyAlignment="1" applyProtection="1">
      <alignment horizontal="left" vertical="top" wrapText="1"/>
      <protection locked="0"/>
    </xf>
    <xf numFmtId="0" fontId="9" fillId="34" borderId="23" xfId="59" applyFont="1" applyFill="1" applyBorder="1" applyAlignment="1" applyProtection="1">
      <alignment horizontal="center"/>
      <protection/>
    </xf>
    <xf numFmtId="181" fontId="9" fillId="0" borderId="11" xfId="59" applyNumberFormat="1" applyFont="1" applyFill="1" applyBorder="1" applyAlignment="1" applyProtection="1">
      <alignment horizontal="center"/>
      <protection locked="0"/>
    </xf>
    <xf numFmtId="185" fontId="9" fillId="34" borderId="11" xfId="71" applyNumberFormat="1" applyFont="1" applyFill="1" applyBorder="1" applyAlignment="1" applyProtection="1">
      <alignment horizontal="center"/>
      <protection/>
    </xf>
    <xf numFmtId="0" fontId="9" fillId="34" borderId="25" xfId="59" applyFont="1" applyFill="1" applyBorder="1" applyAlignment="1" applyProtection="1">
      <alignment horizontal="left"/>
      <protection locked="0"/>
    </xf>
    <xf numFmtId="0" fontId="9" fillId="34" borderId="0" xfId="59" applyFont="1" applyFill="1" applyBorder="1" applyAlignment="1" applyProtection="1">
      <alignment horizontal="left"/>
      <protection locked="0"/>
    </xf>
    <xf numFmtId="0" fontId="9" fillId="34" borderId="11" xfId="59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8" fillId="34" borderId="17" xfId="0" applyNumberFormat="1" applyFont="1" applyFill="1" applyBorder="1" applyAlignment="1">
      <alignment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66" fillId="23" borderId="23" xfId="59" applyFont="1" applyFill="1" applyBorder="1" applyAlignment="1" applyProtection="1">
      <alignment/>
      <protection/>
    </xf>
    <xf numFmtId="0" fontId="66" fillId="23" borderId="24" xfId="59" applyFont="1" applyFill="1" applyBorder="1" applyAlignment="1" applyProtection="1">
      <alignment/>
      <protection/>
    </xf>
    <xf numFmtId="0" fontId="66" fillId="23" borderId="24" xfId="59" applyFont="1" applyFill="1" applyBorder="1" applyAlignment="1" applyProtection="1">
      <alignment vertical="center"/>
      <protection/>
    </xf>
    <xf numFmtId="0" fontId="66" fillId="23" borderId="24" xfId="59" applyFont="1" applyFill="1" applyBorder="1" applyAlignment="1" applyProtection="1">
      <alignment horizontal="left" vertical="center" indent="3"/>
      <protection/>
    </xf>
    <xf numFmtId="0" fontId="9" fillId="34" borderId="16" xfId="59" applyFont="1" applyFill="1" applyBorder="1" applyAlignment="1" applyProtection="1">
      <alignment horizontal="left" indent="3"/>
      <protection locked="0"/>
    </xf>
    <xf numFmtId="0" fontId="9" fillId="34" borderId="19" xfId="59" applyFont="1" applyFill="1" applyBorder="1" applyAlignment="1" applyProtection="1">
      <alignment horizontal="left" indent="3"/>
      <protection locked="0"/>
    </xf>
    <xf numFmtId="0" fontId="9" fillId="34" borderId="25" xfId="59" applyFont="1" applyFill="1" applyBorder="1" applyAlignment="1" applyProtection="1">
      <alignment horizontal="left" indent="3"/>
      <protection locked="0"/>
    </xf>
    <xf numFmtId="0" fontId="9" fillId="34" borderId="11" xfId="59" applyFont="1" applyFill="1" applyBorder="1" applyAlignment="1" applyProtection="1">
      <alignment horizontal="left" indent="3"/>
      <protection locked="0"/>
    </xf>
    <xf numFmtId="0" fontId="7" fillId="36" borderId="23" xfId="59" applyFont="1" applyFill="1" applyBorder="1" applyAlignment="1" applyProtection="1">
      <alignment vertical="center"/>
      <protection/>
    </xf>
    <xf numFmtId="0" fontId="7" fillId="36" borderId="24" xfId="59" applyFont="1" applyFill="1" applyBorder="1" applyAlignment="1" applyProtection="1">
      <alignment vertical="center"/>
      <protection/>
    </xf>
    <xf numFmtId="0" fontId="66" fillId="23" borderId="16" xfId="59" applyFont="1" applyFill="1" applyBorder="1" applyAlignment="1" applyProtection="1">
      <alignment/>
      <protection/>
    </xf>
    <xf numFmtId="0" fontId="66" fillId="23" borderId="14" xfId="59" applyFont="1" applyFill="1" applyBorder="1" applyAlignment="1" applyProtection="1">
      <alignment/>
      <protection/>
    </xf>
    <xf numFmtId="0" fontId="9" fillId="34" borderId="17" xfId="59" applyFont="1" applyFill="1" applyBorder="1" applyAlignment="1" applyProtection="1">
      <alignment/>
      <protection locked="0"/>
    </xf>
    <xf numFmtId="0" fontId="9" fillId="34" borderId="13" xfId="59" applyFont="1" applyFill="1" applyBorder="1" applyAlignment="1" applyProtection="1">
      <alignment/>
      <protection locked="0"/>
    </xf>
    <xf numFmtId="0" fontId="9" fillId="34" borderId="18" xfId="59" applyFont="1" applyFill="1" applyBorder="1" applyAlignment="1" applyProtection="1">
      <alignment/>
      <protection locked="0"/>
    </xf>
    <xf numFmtId="0" fontId="9" fillId="0" borderId="14" xfId="59" applyFont="1" applyFill="1" applyBorder="1" applyAlignment="1" applyProtection="1">
      <alignment horizontal="left" indent="3"/>
      <protection locked="0"/>
    </xf>
    <xf numFmtId="0" fontId="9" fillId="0" borderId="19" xfId="59" applyFont="1" applyFill="1" applyBorder="1" applyAlignment="1" applyProtection="1">
      <alignment horizontal="left" indent="3"/>
      <protection locked="0"/>
    </xf>
    <xf numFmtId="0" fontId="9" fillId="0" borderId="0" xfId="59" applyFont="1" applyFill="1" applyBorder="1" applyAlignment="1" applyProtection="1">
      <alignment horizontal="left" indent="3"/>
      <protection locked="0"/>
    </xf>
    <xf numFmtId="0" fontId="9" fillId="0" borderId="11" xfId="59" applyFont="1" applyFill="1" applyBorder="1" applyAlignment="1" applyProtection="1">
      <alignment horizontal="left" indent="3"/>
      <protection locked="0"/>
    </xf>
    <xf numFmtId="0" fontId="9" fillId="34" borderId="0" xfId="59" applyFont="1" applyFill="1" applyBorder="1" applyAlignment="1" applyProtection="1">
      <alignment horizontal="left" indent="3"/>
      <protection locked="0"/>
    </xf>
    <xf numFmtId="0" fontId="7" fillId="36" borderId="17" xfId="59" applyFont="1" applyFill="1" applyBorder="1" applyAlignment="1" applyProtection="1">
      <alignment vertical="center"/>
      <protection/>
    </xf>
    <xf numFmtId="0" fontId="7" fillId="36" borderId="13" xfId="59" applyFont="1" applyFill="1" applyBorder="1" applyAlignment="1" applyProtection="1">
      <alignment vertical="center"/>
      <protection/>
    </xf>
    <xf numFmtId="0" fontId="9" fillId="34" borderId="17" xfId="59" applyFont="1" applyFill="1" applyBorder="1" applyAlignment="1" applyProtection="1">
      <alignment horizontal="left" indent="3"/>
      <protection locked="0"/>
    </xf>
    <xf numFmtId="0" fontId="9" fillId="34" borderId="18" xfId="59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23" xfId="59" applyFont="1" applyFill="1" applyBorder="1" applyAlignment="1" applyProtection="1">
      <alignment/>
      <protection/>
    </xf>
    <xf numFmtId="0" fontId="7" fillId="36" borderId="24" xfId="59" applyFont="1" applyFill="1" applyBorder="1" applyAlignment="1" applyProtection="1">
      <alignment/>
      <protection/>
    </xf>
    <xf numFmtId="0" fontId="66" fillId="23" borderId="23" xfId="59" applyFont="1" applyFill="1" applyBorder="1" applyAlignment="1" applyProtection="1">
      <alignment vertical="center"/>
      <protection/>
    </xf>
    <xf numFmtId="0" fontId="9" fillId="34" borderId="24" xfId="59" applyFont="1" applyFill="1" applyBorder="1" applyAlignment="1">
      <alignment/>
      <protection/>
    </xf>
    <xf numFmtId="0" fontId="9" fillId="34" borderId="15" xfId="59" applyFont="1" applyFill="1" applyBorder="1" applyAlignment="1">
      <alignment/>
      <protection/>
    </xf>
    <xf numFmtId="0" fontId="9" fillId="34" borderId="23" xfId="59" applyFont="1" applyFill="1" applyBorder="1" applyAlignment="1" applyProtection="1">
      <alignment/>
      <protection/>
    </xf>
    <xf numFmtId="0" fontId="9" fillId="34" borderId="24" xfId="59" applyFont="1" applyFill="1" applyBorder="1" applyAlignment="1" applyProtection="1">
      <alignment/>
      <protection/>
    </xf>
    <xf numFmtId="0" fontId="7" fillId="36" borderId="16" xfId="59" applyFont="1" applyFill="1" applyBorder="1" applyAlignment="1" applyProtection="1">
      <alignment vertical="center"/>
      <protection/>
    </xf>
    <xf numFmtId="0" fontId="7" fillId="36" borderId="14" xfId="59" applyFont="1" applyFill="1" applyBorder="1" applyAlignment="1" applyProtection="1">
      <alignment vertical="center"/>
      <protection/>
    </xf>
    <xf numFmtId="3" fontId="7" fillId="36" borderId="19" xfId="59" applyNumberFormat="1" applyFont="1" applyFill="1" applyBorder="1" applyAlignment="1" applyProtection="1">
      <alignment vertical="center"/>
      <protection/>
    </xf>
    <xf numFmtId="3" fontId="7" fillId="36" borderId="18" xfId="59" applyNumberFormat="1" applyFont="1" applyFill="1" applyBorder="1" applyAlignment="1" applyProtection="1">
      <alignment vertical="center"/>
      <protection/>
    </xf>
    <xf numFmtId="0" fontId="9" fillId="0" borderId="23" xfId="71" applyNumberFormat="1" applyFont="1" applyFill="1" applyBorder="1" applyAlignment="1" applyProtection="1">
      <alignment horizontal="left"/>
      <protection/>
    </xf>
    <xf numFmtId="0" fontId="69" fillId="0" borderId="24" xfId="71" applyNumberFormat="1" applyFont="1" applyFill="1" applyBorder="1" applyAlignment="1" applyProtection="1">
      <alignment horizontal="left"/>
      <protection/>
    </xf>
    <xf numFmtId="0" fontId="69" fillId="0" borderId="15" xfId="71" applyNumberFormat="1" applyFont="1" applyFill="1" applyBorder="1" applyAlignment="1" applyProtection="1">
      <alignment horizontal="left"/>
      <protection/>
    </xf>
    <xf numFmtId="0" fontId="9" fillId="0" borderId="23" xfId="59" applyFont="1" applyFill="1" applyBorder="1" applyAlignment="1">
      <alignment/>
      <protection/>
    </xf>
    <xf numFmtId="0" fontId="9" fillId="0" borderId="24" xfId="59" applyFont="1" applyFill="1" applyBorder="1" applyAlignment="1">
      <alignment/>
      <protection/>
    </xf>
    <xf numFmtId="0" fontId="9" fillId="0" borderId="23" xfId="59" applyFont="1" applyFill="1" applyBorder="1" applyAlignment="1" applyProtection="1">
      <alignment horizontal="center"/>
      <protection/>
    </xf>
    <xf numFmtId="3" fontId="9" fillId="0" borderId="12" xfId="59" applyNumberFormat="1" applyFont="1" applyFill="1" applyBorder="1" applyAlignment="1" applyProtection="1">
      <alignment horizontal="right"/>
      <protection/>
    </xf>
    <xf numFmtId="9" fontId="9" fillId="0" borderId="12" xfId="71" applyNumberFormat="1" applyFont="1" applyFill="1" applyBorder="1" applyAlignment="1" applyProtection="1">
      <alignment horizontal="center"/>
      <protection/>
    </xf>
    <xf numFmtId="0" fontId="9" fillId="34" borderId="0" xfId="59" applyFont="1" applyFill="1" applyAlignment="1" applyProtection="1">
      <alignment horizontal="left"/>
      <protection locked="0"/>
    </xf>
    <xf numFmtId="0" fontId="9" fillId="0" borderId="25" xfId="59" applyFont="1" applyBorder="1" applyAlignment="1" applyProtection="1">
      <alignment horizontal="left" indent="3"/>
      <protection locked="0"/>
    </xf>
    <xf numFmtId="0" fontId="9" fillId="0" borderId="11" xfId="59" applyFont="1" applyBorder="1" applyAlignment="1" applyProtection="1">
      <alignment horizontal="left" indent="3"/>
      <protection locked="0"/>
    </xf>
    <xf numFmtId="181" fontId="9" fillId="0" borderId="25" xfId="59" applyNumberFormat="1" applyFont="1" applyBorder="1" applyAlignment="1" applyProtection="1">
      <alignment horizontal="center"/>
      <protection locked="0"/>
    </xf>
    <xf numFmtId="181" fontId="9" fillId="0" borderId="20" xfId="59" applyNumberFormat="1" applyFont="1" applyBorder="1" applyAlignment="1" applyProtection="1">
      <alignment horizontal="center"/>
      <protection locked="0"/>
    </xf>
    <xf numFmtId="3" fontId="9" fillId="0" borderId="25" xfId="71" applyNumberFormat="1" applyFont="1" applyBorder="1" applyAlignment="1" applyProtection="1">
      <alignment horizontal="center"/>
      <protection locked="0"/>
    </xf>
    <xf numFmtId="3" fontId="9" fillId="34" borderId="20" xfId="71" applyNumberFormat="1" applyFont="1" applyFill="1" applyBorder="1" applyAlignment="1">
      <alignment horizontal="right"/>
      <protection/>
    </xf>
    <xf numFmtId="0" fontId="7" fillId="34" borderId="16" xfId="59" applyFont="1" applyFill="1" applyBorder="1" applyAlignment="1" applyProtection="1">
      <alignment/>
      <protection locked="0"/>
    </xf>
    <xf numFmtId="0" fontId="7" fillId="34" borderId="25" xfId="59" applyFont="1" applyFill="1" applyBorder="1" applyProtection="1">
      <alignment/>
      <protection locked="0"/>
    </xf>
    <xf numFmtId="0" fontId="7" fillId="34" borderId="0" xfId="59" applyFont="1" applyFill="1" applyProtection="1">
      <alignment/>
      <protection locked="0"/>
    </xf>
    <xf numFmtId="0" fontId="9" fillId="34" borderId="11" xfId="59" applyFont="1" applyFill="1" applyBorder="1" applyProtection="1">
      <alignment/>
      <protection locked="0"/>
    </xf>
    <xf numFmtId="0" fontId="9" fillId="34" borderId="0" xfId="59" applyFont="1" applyFill="1" applyAlignment="1" applyProtection="1">
      <alignment horizontal="left" indent="3"/>
      <protection locked="0"/>
    </xf>
    <xf numFmtId="3" fontId="9" fillId="0" borderId="20" xfId="59" applyNumberFormat="1" applyFont="1" applyBorder="1" applyAlignment="1" applyProtection="1">
      <alignment horizontal="center"/>
      <protection locked="0"/>
    </xf>
    <xf numFmtId="3" fontId="9" fillId="34" borderId="11" xfId="59" applyNumberFormat="1" applyFont="1" applyFill="1" applyBorder="1" applyAlignment="1">
      <alignment horizontal="right"/>
      <protection/>
    </xf>
    <xf numFmtId="0" fontId="9" fillId="34" borderId="25" xfId="59" applyFont="1" applyFill="1" applyBorder="1" applyAlignment="1" applyProtection="1">
      <alignment horizontal="left" indent="1"/>
      <protection locked="0"/>
    </xf>
    <xf numFmtId="0" fontId="9" fillId="34" borderId="0" xfId="59" applyFont="1" applyFill="1" applyProtection="1">
      <alignment/>
      <protection locked="0"/>
    </xf>
    <xf numFmtId="3" fontId="9" fillId="34" borderId="20" xfId="59" applyNumberFormat="1" applyFont="1" applyFill="1" applyBorder="1" applyAlignment="1" applyProtection="1">
      <alignment horizontal="center"/>
      <protection locked="0"/>
    </xf>
    <xf numFmtId="0" fontId="9" fillId="34" borderId="25" xfId="59" applyFont="1" applyFill="1" applyBorder="1" applyProtection="1">
      <alignment/>
      <protection locked="0"/>
    </xf>
    <xf numFmtId="180" fontId="8" fillId="34" borderId="0" xfId="71" applyFont="1" applyFill="1" applyAlignment="1">
      <alignment vertical="center"/>
      <protection/>
    </xf>
    <xf numFmtId="180" fontId="7" fillId="34" borderId="0" xfId="71" applyFont="1" applyFill="1" applyAlignment="1">
      <alignment vertical="center"/>
      <protection/>
    </xf>
    <xf numFmtId="3" fontId="7" fillId="34" borderId="0" xfId="71" applyNumberFormat="1" applyFont="1" applyFill="1" applyAlignment="1">
      <alignment vertical="center"/>
      <protection/>
    </xf>
    <xf numFmtId="3" fontId="9" fillId="34" borderId="0" xfId="71" applyNumberFormat="1" applyFont="1" applyFill="1">
      <alignment/>
      <protection/>
    </xf>
    <xf numFmtId="181" fontId="9" fillId="34" borderId="0" xfId="71" applyNumberFormat="1" applyFont="1" applyFill="1">
      <alignment/>
      <protection/>
    </xf>
    <xf numFmtId="2" fontId="64" fillId="34" borderId="0" xfId="71" applyNumberFormat="1" applyFont="1" applyFill="1">
      <alignment/>
      <protection/>
    </xf>
    <xf numFmtId="3" fontId="7" fillId="34" borderId="0" xfId="71" applyNumberFormat="1" applyFont="1" applyFill="1" applyAlignment="1">
      <alignment horizontal="right"/>
      <protection/>
    </xf>
    <xf numFmtId="0" fontId="63" fillId="0" borderId="14" xfId="0" applyFont="1" applyBorder="1" applyAlignment="1">
      <alignment/>
    </xf>
    <xf numFmtId="3" fontId="7" fillId="0" borderId="14" xfId="71" applyNumberFormat="1" applyFont="1" applyBorder="1">
      <alignment/>
      <protection/>
    </xf>
    <xf numFmtId="3" fontId="68" fillId="34" borderId="19" xfId="71" applyNumberFormat="1" applyFont="1" applyFill="1" applyBorder="1">
      <alignment/>
      <protection/>
    </xf>
    <xf numFmtId="0" fontId="63" fillId="0" borderId="0" xfId="0" applyFont="1" applyAlignment="1">
      <alignment/>
    </xf>
    <xf numFmtId="180" fontId="7" fillId="0" borderId="0" xfId="71" applyFont="1">
      <alignment/>
      <protection/>
    </xf>
    <xf numFmtId="180" fontId="68" fillId="34" borderId="11" xfId="71" applyFont="1" applyFill="1" applyBorder="1">
      <alignment/>
      <protection/>
    </xf>
    <xf numFmtId="3" fontId="9" fillId="34" borderId="0" xfId="60" applyNumberFormat="1" applyFont="1" applyFill="1" applyAlignment="1">
      <alignment horizontal="right"/>
      <protection/>
    </xf>
    <xf numFmtId="0" fontId="63" fillId="0" borderId="13" xfId="0" applyFont="1" applyBorder="1" applyAlignment="1">
      <alignment/>
    </xf>
    <xf numFmtId="180" fontId="7" fillId="0" borderId="13" xfId="71" applyFont="1" applyBorder="1">
      <alignment/>
      <protection/>
    </xf>
    <xf numFmtId="180" fontId="68" fillId="34" borderId="18" xfId="71" applyFont="1" applyFill="1" applyBorder="1">
      <alignment/>
      <protection/>
    </xf>
    <xf numFmtId="180" fontId="9" fillId="34" borderId="0" xfId="71" applyFont="1" applyFill="1">
      <alignment/>
      <protection/>
    </xf>
    <xf numFmtId="180" fontId="7" fillId="34" borderId="0" xfId="71" applyFont="1" applyFill="1">
      <alignment/>
      <protection/>
    </xf>
    <xf numFmtId="180" fontId="68" fillId="34" borderId="0" xfId="71" applyFont="1" applyFill="1">
      <alignment/>
      <protection/>
    </xf>
    <xf numFmtId="0" fontId="7" fillId="34" borderId="0" xfId="60" applyFont="1" applyFill="1" applyAlignment="1">
      <alignment vertical="center"/>
      <protection/>
    </xf>
    <xf numFmtId="181" fontId="7" fillId="34" borderId="0" xfId="60" applyNumberFormat="1" applyFont="1" applyFill="1" applyAlignment="1">
      <alignment horizontal="right" vertical="center"/>
      <protection/>
    </xf>
    <xf numFmtId="0" fontId="7" fillId="34" borderId="0" xfId="60" applyFont="1" applyFill="1" applyAlignment="1">
      <alignment horizontal="right" vertical="center"/>
      <protection/>
    </xf>
    <xf numFmtId="3" fontId="7" fillId="34" borderId="0" xfId="60" applyNumberFormat="1" applyFont="1" applyFill="1" applyAlignment="1">
      <alignment horizontal="left" vertical="center"/>
      <protection/>
    </xf>
    <xf numFmtId="0" fontId="9" fillId="34" borderId="14" xfId="58" applyFont="1" applyFill="1" applyBorder="1">
      <alignment/>
      <protection/>
    </xf>
    <xf numFmtId="195" fontId="7" fillId="34" borderId="19" xfId="60" applyNumberFormat="1" applyFont="1" applyFill="1" applyBorder="1">
      <alignment/>
      <protection/>
    </xf>
    <xf numFmtId="0" fontId="7" fillId="34" borderId="25" xfId="58" applyFont="1" applyFill="1" applyBorder="1">
      <alignment/>
      <protection/>
    </xf>
    <xf numFmtId="0" fontId="7" fillId="34" borderId="0" xfId="58" applyFont="1" applyFill="1">
      <alignment/>
      <protection/>
    </xf>
    <xf numFmtId="195" fontId="7" fillId="34" borderId="11" xfId="60" applyNumberFormat="1" applyFont="1" applyFill="1" applyBorder="1">
      <alignment/>
      <protection/>
    </xf>
    <xf numFmtId="0" fontId="7" fillId="34" borderId="25" xfId="58" applyFont="1" applyFill="1" applyBorder="1" applyAlignment="1">
      <alignment horizontal="left"/>
      <protection/>
    </xf>
    <xf numFmtId="0" fontId="9" fillId="34" borderId="0" xfId="58" applyFont="1" applyFill="1">
      <alignment/>
      <protection/>
    </xf>
    <xf numFmtId="181" fontId="9" fillId="34" borderId="0" xfId="71" applyNumberFormat="1" applyFont="1" applyFill="1" applyAlignment="1">
      <alignment horizontal="center"/>
      <protection/>
    </xf>
    <xf numFmtId="0" fontId="7" fillId="34" borderId="17" xfId="58" applyFont="1" applyFill="1" applyBorder="1" applyAlignment="1">
      <alignment horizontal="left"/>
      <protection/>
    </xf>
    <xf numFmtId="0" fontId="7" fillId="34" borderId="18" xfId="58" applyFont="1" applyFill="1" applyBorder="1">
      <alignment/>
      <protection/>
    </xf>
    <xf numFmtId="3" fontId="9" fillId="34" borderId="13" xfId="60" applyNumberFormat="1" applyFont="1" applyFill="1" applyBorder="1">
      <alignment/>
      <protection/>
    </xf>
    <xf numFmtId="195" fontId="7" fillId="34" borderId="18" xfId="60" applyNumberFormat="1" applyFont="1" applyFill="1" applyBorder="1">
      <alignment/>
      <protection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181" fontId="7" fillId="34" borderId="0" xfId="60" applyNumberFormat="1" applyFont="1" applyFill="1" applyAlignment="1">
      <alignment horizontal="center" vertical="center" wrapText="1"/>
      <protection/>
    </xf>
    <xf numFmtId="0" fontId="7" fillId="34" borderId="0" xfId="60" applyFont="1" applyFill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 vertical="center"/>
      <protection/>
    </xf>
    <xf numFmtId="0" fontId="66" fillId="23" borderId="24" xfId="60" applyFont="1" applyFill="1" applyBorder="1" applyAlignment="1">
      <alignment horizontal="left" vertical="center" indent="3"/>
      <protection/>
    </xf>
    <xf numFmtId="0" fontId="66" fillId="23" borderId="24" xfId="60" applyFont="1" applyFill="1" applyBorder="1" applyAlignment="1">
      <alignment vertical="center"/>
      <protection/>
    </xf>
    <xf numFmtId="181" fontId="66" fillId="23" borderId="24" xfId="60" applyNumberFormat="1" applyFont="1" applyFill="1" applyBorder="1" applyAlignment="1">
      <alignment horizontal="center" vertical="center" wrapText="1"/>
      <protection/>
    </xf>
    <xf numFmtId="0" fontId="66" fillId="23" borderId="24" xfId="60" applyFont="1" applyFill="1" applyBorder="1" applyAlignment="1">
      <alignment horizontal="center" vertical="center" wrapText="1"/>
      <protection/>
    </xf>
    <xf numFmtId="3" fontId="66" fillId="23" borderId="24" xfId="60" applyNumberFormat="1" applyFont="1" applyFill="1" applyBorder="1" applyAlignment="1">
      <alignment horizontal="center" vertical="center" wrapText="1"/>
      <protection/>
    </xf>
    <xf numFmtId="3" fontId="66" fillId="23" borderId="15" xfId="60" applyNumberFormat="1" applyFont="1" applyFill="1" applyBorder="1" applyAlignment="1">
      <alignment horizontal="center" vertical="center"/>
      <protection/>
    </xf>
    <xf numFmtId="0" fontId="9" fillId="34" borderId="16" xfId="60" applyFont="1" applyFill="1" applyBorder="1">
      <alignment/>
      <protection/>
    </xf>
    <xf numFmtId="0" fontId="9" fillId="34" borderId="14" xfId="60" applyFont="1" applyFill="1" applyBorder="1">
      <alignment/>
      <protection/>
    </xf>
    <xf numFmtId="0" fontId="9" fillId="34" borderId="19" xfId="60" applyFont="1" applyFill="1" applyBorder="1">
      <alignment/>
      <protection/>
    </xf>
    <xf numFmtId="0" fontId="9" fillId="34" borderId="19" xfId="60" applyFont="1" applyFill="1" applyBorder="1" applyAlignment="1">
      <alignment vertical="center"/>
      <protection/>
    </xf>
    <xf numFmtId="3" fontId="9" fillId="34" borderId="19" xfId="71" applyNumberFormat="1" applyFont="1" applyFill="1" applyBorder="1" applyAlignment="1">
      <alignment horizontal="right"/>
      <protection/>
    </xf>
    <xf numFmtId="0" fontId="9" fillId="34" borderId="0" xfId="60" applyFont="1" applyFill="1">
      <alignment/>
      <protection/>
    </xf>
    <xf numFmtId="0" fontId="9" fillId="34" borderId="11" xfId="60" applyFont="1" applyFill="1" applyBorder="1">
      <alignment/>
      <protection/>
    </xf>
    <xf numFmtId="0" fontId="9" fillId="34" borderId="11" xfId="60" applyFont="1" applyFill="1" applyBorder="1" applyAlignment="1">
      <alignment vertical="center"/>
      <protection/>
    </xf>
    <xf numFmtId="3" fontId="9" fillId="34" borderId="11" xfId="71" applyNumberFormat="1" applyFont="1" applyFill="1" applyBorder="1" applyAlignment="1">
      <alignment horizontal="right"/>
      <protection/>
    </xf>
    <xf numFmtId="0" fontId="9" fillId="34" borderId="25" xfId="60" applyFont="1" applyFill="1" applyBorder="1" applyProtection="1">
      <alignment/>
      <protection locked="0"/>
    </xf>
    <xf numFmtId="0" fontId="9" fillId="34" borderId="0" xfId="60" applyFont="1" applyFill="1" applyProtection="1">
      <alignment/>
      <protection locked="0"/>
    </xf>
    <xf numFmtId="0" fontId="9" fillId="34" borderId="11" xfId="60" applyFont="1" applyFill="1" applyBorder="1" applyProtection="1">
      <alignment/>
      <protection locked="0"/>
    </xf>
    <xf numFmtId="0" fontId="9" fillId="34" borderId="25" xfId="60" applyFont="1" applyFill="1" applyBorder="1" applyAlignment="1" applyProtection="1">
      <alignment horizontal="left" indent="3"/>
      <protection locked="0"/>
    </xf>
    <xf numFmtId="181" fontId="9" fillId="34" borderId="20" xfId="60" applyNumberFormat="1" applyFont="1" applyFill="1" applyBorder="1" applyAlignment="1" applyProtection="1">
      <alignment horizontal="center"/>
      <protection locked="0"/>
    </xf>
    <xf numFmtId="0" fontId="9" fillId="34" borderId="20" xfId="60" applyFont="1" applyFill="1" applyBorder="1" applyAlignment="1" applyProtection="1">
      <alignment horizontal="center"/>
      <protection locked="0"/>
    </xf>
    <xf numFmtId="0" fontId="9" fillId="34" borderId="25" xfId="60" applyFont="1" applyFill="1" applyBorder="1" applyAlignment="1" applyProtection="1">
      <alignment horizontal="left"/>
      <protection locked="0"/>
    </xf>
    <xf numFmtId="0" fontId="9" fillId="34" borderId="0" xfId="60" applyFont="1" applyFill="1" applyAlignment="1" applyProtection="1">
      <alignment horizontal="left"/>
      <protection locked="0"/>
    </xf>
    <xf numFmtId="0" fontId="9" fillId="34" borderId="11" xfId="60" applyFont="1" applyFill="1" applyBorder="1" applyAlignment="1" applyProtection="1">
      <alignment horizontal="left"/>
      <protection locked="0"/>
    </xf>
    <xf numFmtId="0" fontId="9" fillId="34" borderId="18" xfId="60" applyFont="1" applyFill="1" applyBorder="1" applyProtection="1">
      <alignment/>
      <protection locked="0"/>
    </xf>
    <xf numFmtId="0" fontId="7" fillId="36" borderId="23" xfId="60" applyFont="1" applyFill="1" applyBorder="1" applyAlignment="1">
      <alignment vertical="center"/>
      <protection/>
    </xf>
    <xf numFmtId="0" fontId="7" fillId="36" borderId="24" xfId="60" applyFont="1" applyFill="1" applyBorder="1" applyAlignment="1">
      <alignment vertical="center"/>
      <protection/>
    </xf>
    <xf numFmtId="3" fontId="7" fillId="36" borderId="15" xfId="60" applyNumberFormat="1" applyFont="1" applyFill="1" applyBorder="1" applyAlignment="1">
      <alignment horizontal="right"/>
      <protection/>
    </xf>
    <xf numFmtId="181" fontId="7" fillId="34" borderId="0" xfId="60" applyNumberFormat="1" applyFont="1" applyFill="1" applyAlignment="1">
      <alignment vertical="center"/>
      <protection/>
    </xf>
    <xf numFmtId="3" fontId="7" fillId="34" borderId="0" xfId="60" applyNumberFormat="1" applyFont="1" applyFill="1">
      <alignment/>
      <protection/>
    </xf>
    <xf numFmtId="0" fontId="66" fillId="23" borderId="16" xfId="60" applyFont="1" applyFill="1" applyBorder="1">
      <alignment/>
      <protection/>
    </xf>
    <xf numFmtId="0" fontId="66" fillId="23" borderId="14" xfId="60" applyFont="1" applyFill="1" applyBorder="1">
      <alignment/>
      <protection/>
    </xf>
    <xf numFmtId="0" fontId="9" fillId="34" borderId="20" xfId="60" applyFont="1" applyFill="1" applyBorder="1" applyAlignment="1">
      <alignment horizontal="center"/>
      <protection/>
    </xf>
    <xf numFmtId="3" fontId="9" fillId="34" borderId="21" xfId="60" applyNumberFormat="1" applyFont="1" applyFill="1" applyBorder="1" applyAlignment="1">
      <alignment horizontal="right"/>
      <protection/>
    </xf>
    <xf numFmtId="3" fontId="9" fillId="34" borderId="20" xfId="60" applyNumberFormat="1" applyFont="1" applyFill="1" applyBorder="1" applyAlignment="1">
      <alignment horizontal="right"/>
      <protection/>
    </xf>
    <xf numFmtId="0" fontId="9" fillId="34" borderId="11" xfId="60" applyFont="1" applyFill="1" applyBorder="1" applyAlignment="1" applyProtection="1">
      <alignment horizontal="left" indent="3"/>
      <protection locked="0"/>
    </xf>
    <xf numFmtId="181" fontId="9" fillId="34" borderId="25" xfId="60" applyNumberFormat="1" applyFont="1" applyFill="1" applyBorder="1" applyAlignment="1" applyProtection="1">
      <alignment horizontal="center"/>
      <protection locked="0"/>
    </xf>
    <xf numFmtId="0" fontId="9" fillId="34" borderId="17" xfId="60" applyFont="1" applyFill="1" applyBorder="1" applyProtection="1">
      <alignment/>
      <protection locked="0"/>
    </xf>
    <xf numFmtId="0" fontId="9" fillId="34" borderId="13" xfId="60" applyFont="1" applyFill="1" applyBorder="1" applyProtection="1">
      <alignment/>
      <protection locked="0"/>
    </xf>
    <xf numFmtId="3" fontId="9" fillId="34" borderId="22" xfId="71" applyNumberFormat="1" applyFont="1" applyFill="1" applyBorder="1" applyAlignment="1">
      <alignment horizontal="right"/>
      <protection/>
    </xf>
    <xf numFmtId="0" fontId="7" fillId="36" borderId="17" xfId="60" applyFont="1" applyFill="1" applyBorder="1" applyAlignment="1">
      <alignment vertical="center"/>
      <protection/>
    </xf>
    <xf numFmtId="0" fontId="7" fillId="36" borderId="13" xfId="60" applyFont="1" applyFill="1" applyBorder="1" applyAlignment="1">
      <alignment vertical="center"/>
      <protection/>
    </xf>
    <xf numFmtId="3" fontId="7" fillId="36" borderId="18" xfId="60" applyNumberFormat="1" applyFont="1" applyFill="1" applyBorder="1" applyAlignment="1">
      <alignment horizontal="right"/>
      <protection/>
    </xf>
    <xf numFmtId="0" fontId="7" fillId="34" borderId="0" xfId="60" applyFont="1" applyFill="1" applyAlignment="1">
      <alignment horizontal="left" vertical="center"/>
      <protection/>
    </xf>
    <xf numFmtId="181" fontId="7" fillId="34" borderId="0" xfId="60" applyNumberFormat="1" applyFont="1" applyFill="1" applyAlignment="1">
      <alignment horizontal="left" vertical="center"/>
      <protection/>
    </xf>
    <xf numFmtId="3" fontId="7" fillId="34" borderId="0" xfId="60" applyNumberFormat="1" applyFont="1" applyFill="1" applyAlignment="1">
      <alignment horizontal="right"/>
      <protection/>
    </xf>
    <xf numFmtId="3" fontId="9" fillId="34" borderId="0" xfId="60" applyNumberFormat="1" applyFont="1" applyFill="1">
      <alignment/>
      <protection/>
    </xf>
    <xf numFmtId="0" fontId="66" fillId="23" borderId="23" xfId="60" applyFont="1" applyFill="1" applyBorder="1">
      <alignment/>
      <protection/>
    </xf>
    <xf numFmtId="0" fontId="66" fillId="23" borderId="24" xfId="60" applyFont="1" applyFill="1" applyBorder="1">
      <alignment/>
      <protection/>
    </xf>
    <xf numFmtId="0" fontId="6" fillId="34" borderId="0" xfId="60" applyFont="1" applyFill="1">
      <alignment/>
      <protection/>
    </xf>
    <xf numFmtId="0" fontId="9" fillId="34" borderId="21" xfId="60" applyFont="1" applyFill="1" applyBorder="1" applyAlignment="1">
      <alignment horizontal="center"/>
      <protection/>
    </xf>
    <xf numFmtId="3" fontId="9" fillId="34" borderId="21" xfId="60" applyNumberFormat="1" applyFont="1" applyFill="1" applyBorder="1">
      <alignment/>
      <protection/>
    </xf>
    <xf numFmtId="0" fontId="7" fillId="34" borderId="0" xfId="60" applyFont="1" applyFill="1" applyAlignment="1">
      <alignment horizontal="left"/>
      <protection/>
    </xf>
    <xf numFmtId="3" fontId="9" fillId="34" borderId="20" xfId="60" applyNumberFormat="1" applyFont="1" applyFill="1" applyBorder="1">
      <alignment/>
      <protection/>
    </xf>
    <xf numFmtId="0" fontId="9" fillId="34" borderId="0" xfId="60" applyFont="1" applyFill="1" applyAlignment="1">
      <alignment horizontal="left"/>
      <protection/>
    </xf>
    <xf numFmtId="0" fontId="9" fillId="34" borderId="25" xfId="60" applyFont="1" applyFill="1" applyBorder="1" applyAlignment="1">
      <alignment horizontal="left"/>
      <protection/>
    </xf>
    <xf numFmtId="181" fontId="9" fillId="34" borderId="11" xfId="60" applyNumberFormat="1" applyFont="1" applyFill="1" applyBorder="1" applyAlignment="1" applyProtection="1">
      <alignment horizontal="center"/>
      <protection locked="0"/>
    </xf>
    <xf numFmtId="3" fontId="9" fillId="0" borderId="20" xfId="60" applyNumberFormat="1" applyFont="1" applyBorder="1" applyAlignment="1" applyProtection="1">
      <alignment horizontal="center"/>
      <protection locked="0"/>
    </xf>
    <xf numFmtId="0" fontId="0" fillId="34" borderId="20" xfId="0" applyFill="1" applyBorder="1" applyAlignment="1">
      <alignment/>
    </xf>
    <xf numFmtId="0" fontId="7" fillId="36" borderId="23" xfId="0" applyFont="1" applyFill="1" applyBorder="1" applyAlignment="1">
      <alignment/>
    </xf>
    <xf numFmtId="0" fontId="7" fillId="36" borderId="24" xfId="0" applyFont="1" applyFill="1" applyBorder="1" applyAlignment="1">
      <alignment/>
    </xf>
    <xf numFmtId="3" fontId="7" fillId="36" borderId="15" xfId="0" applyNumberFormat="1" applyFont="1" applyFill="1" applyBorder="1" applyAlignment="1">
      <alignment horizontal="right"/>
    </xf>
    <xf numFmtId="0" fontId="7" fillId="34" borderId="0" xfId="0" applyFont="1" applyFill="1" applyAlignment="1">
      <alignment horizontal="left"/>
    </xf>
    <xf numFmtId="181" fontId="7" fillId="34" borderId="0" xfId="0" applyNumberFormat="1" applyFont="1" applyFill="1" applyAlignment="1">
      <alignment horizontal="left"/>
    </xf>
    <xf numFmtId="3" fontId="7" fillId="34" borderId="0" xfId="0" applyNumberFormat="1" applyFont="1" applyFill="1" applyAlignment="1">
      <alignment horizontal="right"/>
    </xf>
    <xf numFmtId="0" fontId="9" fillId="0" borderId="23" xfId="71" applyNumberFormat="1" applyFont="1" applyBorder="1" applyAlignment="1">
      <alignment horizontal="left"/>
      <protection/>
    </xf>
    <xf numFmtId="0" fontId="69" fillId="0" borderId="24" xfId="71" applyNumberFormat="1" applyFont="1" applyBorder="1" applyAlignment="1">
      <alignment horizontal="left"/>
      <protection/>
    </xf>
    <xf numFmtId="0" fontId="69" fillId="0" borderId="15" xfId="71" applyNumberFormat="1" applyFont="1" applyBorder="1" applyAlignment="1">
      <alignment horizontal="left"/>
      <protection/>
    </xf>
    <xf numFmtId="0" fontId="9" fillId="0" borderId="23" xfId="60" applyFont="1" applyBorder="1">
      <alignment/>
      <protection/>
    </xf>
    <xf numFmtId="0" fontId="9" fillId="0" borderId="24" xfId="60" applyFont="1" applyBorder="1">
      <alignment/>
      <protection/>
    </xf>
    <xf numFmtId="9" fontId="9" fillId="0" borderId="12" xfId="71" applyNumberFormat="1" applyFont="1" applyBorder="1" applyAlignment="1">
      <alignment horizontal="center"/>
      <protection/>
    </xf>
    <xf numFmtId="3" fontId="9" fillId="0" borderId="15" xfId="60" applyNumberFormat="1" applyFont="1" applyBorder="1" applyAlignment="1">
      <alignment horizontal="right"/>
      <protection/>
    </xf>
    <xf numFmtId="3" fontId="9" fillId="0" borderId="12" xfId="60" applyNumberFormat="1" applyFont="1" applyBorder="1" applyAlignment="1">
      <alignment horizontal="right"/>
      <protection/>
    </xf>
    <xf numFmtId="0" fontId="7" fillId="36" borderId="23" xfId="60" applyFont="1" applyFill="1" applyBorder="1">
      <alignment/>
      <protection/>
    </xf>
    <xf numFmtId="0" fontId="7" fillId="36" borderId="24" xfId="60" applyFont="1" applyFill="1" applyBorder="1">
      <alignment/>
      <protection/>
    </xf>
    <xf numFmtId="181" fontId="7" fillId="34" borderId="0" xfId="60" applyNumberFormat="1" applyFont="1" applyFill="1" applyAlignment="1">
      <alignment horizontal="left"/>
      <protection/>
    </xf>
    <xf numFmtId="0" fontId="66" fillId="23" borderId="23" xfId="60" applyFont="1" applyFill="1" applyBorder="1" applyAlignment="1">
      <alignment vertical="center"/>
      <protection/>
    </xf>
    <xf numFmtId="3" fontId="67" fillId="23" borderId="24" xfId="60" applyNumberFormat="1" applyFont="1" applyFill="1" applyBorder="1" applyAlignment="1">
      <alignment horizontal="center" vertical="center" wrapText="1"/>
      <protection/>
    </xf>
    <xf numFmtId="3" fontId="67" fillId="23" borderId="15" xfId="60" applyNumberFormat="1" applyFont="1" applyFill="1" applyBorder="1" applyAlignment="1">
      <alignment horizontal="center" vertical="center"/>
      <protection/>
    </xf>
    <xf numFmtId="185" fontId="9" fillId="34" borderId="21" xfId="71" applyNumberFormat="1" applyFont="1" applyFill="1" applyBorder="1" applyAlignment="1">
      <alignment horizontal="center"/>
      <protection/>
    </xf>
    <xf numFmtId="0" fontId="0" fillId="34" borderId="21" xfId="0" applyFill="1" applyBorder="1" applyAlignment="1">
      <alignment/>
    </xf>
    <xf numFmtId="0" fontId="9" fillId="34" borderId="25" xfId="60" applyFont="1" applyFill="1" applyBorder="1" applyAlignment="1">
      <alignment horizontal="center"/>
      <protection/>
    </xf>
    <xf numFmtId="0" fontId="9" fillId="34" borderId="11" xfId="60" applyFont="1" applyFill="1" applyBorder="1" applyAlignment="1">
      <alignment horizontal="center"/>
      <protection/>
    </xf>
    <xf numFmtId="185" fontId="9" fillId="34" borderId="20" xfId="71" applyNumberFormat="1" applyFont="1" applyFill="1" applyBorder="1" applyAlignment="1">
      <alignment horizontal="center"/>
      <protection/>
    </xf>
    <xf numFmtId="3" fontId="7" fillId="36" borderId="15" xfId="60" applyNumberFormat="1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7" fillId="34" borderId="0" xfId="60" applyFont="1" applyFill="1" applyAlignment="1">
      <alignment horizontal="center"/>
      <protection/>
    </xf>
    <xf numFmtId="183" fontId="9" fillId="34" borderId="0" xfId="0" applyNumberFormat="1" applyFont="1" applyFill="1" applyAlignment="1">
      <alignment horizontal="center" vertical="center"/>
    </xf>
    <xf numFmtId="3" fontId="12" fillId="34" borderId="25" xfId="60" applyNumberFormat="1" applyFont="1" applyFill="1" applyBorder="1" applyAlignment="1">
      <alignment horizontal="left"/>
      <protection/>
    </xf>
    <xf numFmtId="3" fontId="11" fillId="34" borderId="0" xfId="60" applyNumberFormat="1" applyFont="1" applyFill="1" applyAlignment="1">
      <alignment horizontal="left"/>
      <protection/>
    </xf>
    <xf numFmtId="3" fontId="11" fillId="34" borderId="11" xfId="60" applyNumberFormat="1" applyFont="1" applyFill="1" applyBorder="1" applyAlignment="1">
      <alignment horizontal="left"/>
      <protection/>
    </xf>
    <xf numFmtId="3" fontId="63" fillId="34" borderId="0" xfId="0" applyNumberFormat="1" applyFont="1" applyFill="1" applyAlignment="1">
      <alignment/>
    </xf>
    <xf numFmtId="0" fontId="12" fillId="34" borderId="0" xfId="60" applyFont="1" applyFill="1" applyAlignment="1" applyProtection="1">
      <alignment horizontal="left" vertical="top" wrapText="1"/>
      <protection locked="0"/>
    </xf>
    <xf numFmtId="0" fontId="44" fillId="0" borderId="0" xfId="0" applyFont="1" applyAlignment="1">
      <alignment/>
    </xf>
    <xf numFmtId="181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66" fillId="0" borderId="0" xfId="60" applyFont="1" applyAlignment="1">
      <alignment horizontal="left"/>
      <protection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6" fillId="0" borderId="0" xfId="60" applyFont="1" applyAlignment="1">
      <alignment horizontal="center"/>
      <protection/>
    </xf>
    <xf numFmtId="4" fontId="66" fillId="0" borderId="0" xfId="60" applyNumberFormat="1" applyFont="1">
      <alignment/>
      <protection/>
    </xf>
    <xf numFmtId="3" fontId="66" fillId="0" borderId="0" xfId="60" applyNumberFormat="1" applyFont="1">
      <alignment/>
      <protection/>
    </xf>
    <xf numFmtId="3" fontId="66" fillId="0" borderId="0" xfId="60" applyNumberFormat="1" applyFont="1" applyAlignment="1">
      <alignment horizontal="center"/>
      <protection/>
    </xf>
    <xf numFmtId="0" fontId="67" fillId="0" borderId="0" xfId="60" applyFont="1" applyAlignment="1">
      <alignment horizontal="left"/>
      <protection/>
    </xf>
    <xf numFmtId="0" fontId="67" fillId="0" borderId="0" xfId="60" applyFont="1" applyAlignment="1">
      <alignment horizontal="center"/>
      <protection/>
    </xf>
    <xf numFmtId="3" fontId="67" fillId="0" borderId="0" xfId="60" applyNumberFormat="1" applyFont="1" applyAlignment="1">
      <alignment horizontal="right"/>
      <protection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3" fontId="66" fillId="0" borderId="0" xfId="0" applyNumberFormat="1" applyFont="1" applyAlignment="1">
      <alignment horizontal="right"/>
    </xf>
    <xf numFmtId="180" fontId="67" fillId="0" borderId="0" xfId="71" applyFont="1" applyAlignment="1">
      <alignment horizontal="left"/>
      <protection/>
    </xf>
    <xf numFmtId="3" fontId="67" fillId="0" borderId="0" xfId="60" applyNumberFormat="1" applyFont="1" applyAlignment="1">
      <alignment horizontal="center"/>
      <protection/>
    </xf>
    <xf numFmtId="180" fontId="67" fillId="0" borderId="0" xfId="71" applyFont="1" applyAlignment="1">
      <alignment horizontal="right"/>
      <protection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3" fontId="44" fillId="0" borderId="0" xfId="0" applyNumberFormat="1" applyFont="1" applyAlignment="1">
      <alignment horizontal="right"/>
    </xf>
    <xf numFmtId="17" fontId="9" fillId="34" borderId="16" xfId="71" applyNumberFormat="1" applyFont="1" applyFill="1" applyBorder="1" applyProtection="1">
      <alignment/>
      <protection locked="0"/>
    </xf>
    <xf numFmtId="181" fontId="9" fillId="34" borderId="14" xfId="71" applyNumberFormat="1" applyFont="1" applyFill="1" applyBorder="1" applyProtection="1">
      <alignment/>
      <protection locked="0"/>
    </xf>
    <xf numFmtId="180" fontId="9" fillId="34" borderId="25" xfId="71" applyFont="1" applyFill="1" applyBorder="1" applyProtection="1">
      <alignment/>
      <protection locked="0"/>
    </xf>
    <xf numFmtId="181" fontId="9" fillId="34" borderId="0" xfId="71" applyNumberFormat="1" applyFont="1" applyFill="1" applyProtection="1">
      <alignment/>
      <protection locked="0"/>
    </xf>
    <xf numFmtId="180" fontId="9" fillId="34" borderId="17" xfId="71" applyFont="1" applyFill="1" applyBorder="1" applyProtection="1">
      <alignment/>
      <protection locked="0"/>
    </xf>
    <xf numFmtId="180" fontId="9" fillId="34" borderId="13" xfId="71" applyFont="1" applyFill="1" applyBorder="1">
      <alignment/>
      <protection/>
    </xf>
    <xf numFmtId="181" fontId="9" fillId="34" borderId="13" xfId="71" applyNumberFormat="1" applyFont="1" applyFill="1" applyBorder="1" applyProtection="1">
      <alignment/>
      <protection locked="0"/>
    </xf>
    <xf numFmtId="0" fontId="9" fillId="34" borderId="16" xfId="60" applyFont="1" applyFill="1" applyBorder="1" applyProtection="1">
      <alignment/>
      <protection locked="0"/>
    </xf>
    <xf numFmtId="0" fontId="9" fillId="34" borderId="16" xfId="60" applyFont="1" applyFill="1" applyBorder="1" applyAlignment="1" applyProtection="1">
      <alignment horizontal="left" indent="3"/>
      <protection locked="0"/>
    </xf>
    <xf numFmtId="3" fontId="7" fillId="34" borderId="19" xfId="58" applyNumberFormat="1" applyFont="1" applyFill="1" applyBorder="1" applyAlignment="1" applyProtection="1">
      <alignment horizontal="right"/>
      <protection locked="0"/>
    </xf>
    <xf numFmtId="195" fontId="7" fillId="34" borderId="11" xfId="58" applyNumberFormat="1" applyFont="1" applyFill="1" applyBorder="1" applyAlignment="1" applyProtection="1">
      <alignment horizontal="right"/>
      <protection locked="0"/>
    </xf>
    <xf numFmtId="3" fontId="7" fillId="34" borderId="11" xfId="58" applyNumberFormat="1" applyFont="1" applyFill="1" applyBorder="1" applyAlignment="1" applyProtection="1">
      <alignment horizontal="right"/>
      <protection locked="0"/>
    </xf>
    <xf numFmtId="0" fontId="9" fillId="34" borderId="14" xfId="60" applyFont="1" applyFill="1" applyBorder="1" applyProtection="1">
      <alignment/>
      <protection locked="0"/>
    </xf>
    <xf numFmtId="0" fontId="9" fillId="34" borderId="19" xfId="60" applyFont="1" applyFill="1" applyBorder="1" applyProtection="1">
      <alignment/>
      <protection locked="0"/>
    </xf>
    <xf numFmtId="0" fontId="9" fillId="0" borderId="14" xfId="60" applyFont="1" applyBorder="1" applyAlignment="1" applyProtection="1">
      <alignment horizontal="left" indent="3"/>
      <protection locked="0"/>
    </xf>
    <xf numFmtId="0" fontId="9" fillId="0" borderId="19" xfId="60" applyFont="1" applyBorder="1" applyAlignment="1" applyProtection="1">
      <alignment horizontal="left" indent="3"/>
      <protection locked="0"/>
    </xf>
    <xf numFmtId="181" fontId="9" fillId="0" borderId="16" xfId="60" applyNumberFormat="1" applyFont="1" applyBorder="1" applyAlignment="1" applyProtection="1">
      <alignment horizontal="center"/>
      <protection locked="0"/>
    </xf>
    <xf numFmtId="181" fontId="9" fillId="0" borderId="21" xfId="60" applyNumberFormat="1" applyFont="1" applyBorder="1" applyAlignment="1" applyProtection="1">
      <alignment horizontal="center"/>
      <protection locked="0"/>
    </xf>
    <xf numFmtId="3" fontId="9" fillId="0" borderId="16" xfId="71" applyNumberFormat="1" applyFont="1" applyBorder="1" applyAlignment="1" applyProtection="1">
      <alignment horizontal="center"/>
      <protection locked="0"/>
    </xf>
    <xf numFmtId="0" fontId="9" fillId="0" borderId="0" xfId="60" applyFont="1" applyAlignment="1" applyProtection="1">
      <alignment horizontal="left" indent="3"/>
      <protection locked="0"/>
    </xf>
    <xf numFmtId="0" fontId="9" fillId="0" borderId="11" xfId="60" applyFont="1" applyBorder="1" applyAlignment="1" applyProtection="1">
      <alignment horizontal="left" indent="3"/>
      <protection locked="0"/>
    </xf>
    <xf numFmtId="181" fontId="9" fillId="0" borderId="25" xfId="60" applyNumberFormat="1" applyFont="1" applyBorder="1" applyAlignment="1" applyProtection="1">
      <alignment horizontal="center"/>
      <protection locked="0"/>
    </xf>
    <xf numFmtId="181" fontId="9" fillId="0" borderId="20" xfId="60" applyNumberFormat="1" applyFont="1" applyBorder="1" applyAlignment="1" applyProtection="1">
      <alignment horizontal="center"/>
      <protection locked="0"/>
    </xf>
    <xf numFmtId="0" fontId="9" fillId="0" borderId="25" xfId="60" applyFont="1" applyBorder="1" applyAlignment="1" applyProtection="1">
      <alignment horizontal="left" indent="3"/>
      <protection locked="0"/>
    </xf>
    <xf numFmtId="0" fontId="9" fillId="34" borderId="0" xfId="60" applyFont="1" applyFill="1" applyAlignment="1" applyProtection="1">
      <alignment horizontal="left" indent="3"/>
      <protection locked="0"/>
    </xf>
    <xf numFmtId="0" fontId="7" fillId="34" borderId="16" xfId="60" applyFont="1" applyFill="1" applyBorder="1" applyProtection="1">
      <alignment/>
      <protection locked="0"/>
    </xf>
    <xf numFmtId="0" fontId="9" fillId="34" borderId="19" xfId="60" applyFont="1" applyFill="1" applyBorder="1" applyAlignment="1" applyProtection="1">
      <alignment horizontal="left" indent="3"/>
      <protection locked="0"/>
    </xf>
    <xf numFmtId="181" fontId="9" fillId="34" borderId="19" xfId="60" applyNumberFormat="1" applyFont="1" applyFill="1" applyBorder="1" applyAlignment="1" applyProtection="1">
      <alignment horizontal="center"/>
      <protection locked="0"/>
    </xf>
    <xf numFmtId="3" fontId="9" fillId="0" borderId="21" xfId="60" applyNumberFormat="1" applyFont="1" applyBorder="1" applyAlignment="1" applyProtection="1">
      <alignment horizontal="center"/>
      <protection locked="0"/>
    </xf>
    <xf numFmtId="0" fontId="7" fillId="34" borderId="25" xfId="60" applyFont="1" applyFill="1" applyBorder="1" applyProtection="1">
      <alignment/>
      <protection locked="0"/>
    </xf>
    <xf numFmtId="0" fontId="7" fillId="34" borderId="0" xfId="60" applyFont="1" applyFill="1" applyProtection="1">
      <alignment/>
      <protection locked="0"/>
    </xf>
    <xf numFmtId="3" fontId="9" fillId="34" borderId="20" xfId="60" applyNumberFormat="1" applyFont="1" applyFill="1" applyBorder="1" applyAlignment="1" applyProtection="1">
      <alignment horizontal="center"/>
      <protection locked="0"/>
    </xf>
    <xf numFmtId="0" fontId="9" fillId="34" borderId="25" xfId="60" applyFont="1" applyFill="1" applyBorder="1" applyAlignment="1" applyProtection="1">
      <alignment horizontal="left" indent="1"/>
      <protection locked="0"/>
    </xf>
    <xf numFmtId="0" fontId="7" fillId="34" borderId="11" xfId="60" applyFont="1" applyFill="1" applyBorder="1" applyProtection="1">
      <alignment/>
      <protection locked="0"/>
    </xf>
    <xf numFmtId="181" fontId="9" fillId="0" borderId="11" xfId="60" applyNumberFormat="1" applyFont="1" applyBorder="1" applyAlignment="1" applyProtection="1">
      <alignment horizontal="center"/>
      <protection locked="0"/>
    </xf>
    <xf numFmtId="0" fontId="9" fillId="34" borderId="0" xfId="60" applyFont="1" applyFill="1" applyBorder="1" applyProtection="1">
      <alignment/>
      <protection locked="0"/>
    </xf>
    <xf numFmtId="0" fontId="9" fillId="0" borderId="12" xfId="60" applyFont="1" applyBorder="1" applyAlignment="1">
      <alignment horizontal="center"/>
      <protection/>
    </xf>
    <xf numFmtId="180" fontId="8" fillId="34" borderId="0" xfId="71" applyFont="1" applyFill="1" applyBorder="1" applyAlignment="1" applyProtection="1">
      <alignment horizontal="center" vertical="center"/>
      <protection/>
    </xf>
    <xf numFmtId="2" fontId="10" fillId="0" borderId="0" xfId="71" applyNumberFormat="1" applyFont="1" applyFill="1" applyBorder="1" applyAlignment="1" applyProtection="1">
      <alignment horizontal="center" vertical="center" wrapText="1"/>
      <protection locked="0"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0" fontId="66" fillId="40" borderId="16" xfId="57" applyFont="1" applyFill="1" applyBorder="1" applyAlignment="1">
      <alignment horizontal="center"/>
      <protection/>
    </xf>
    <xf numFmtId="0" fontId="66" fillId="40" borderId="14" xfId="57" applyFont="1" applyFill="1" applyBorder="1" applyAlignment="1">
      <alignment horizontal="center"/>
      <protection/>
    </xf>
    <xf numFmtId="0" fontId="66" fillId="40" borderId="19" xfId="57" applyFont="1" applyFill="1" applyBorder="1" applyAlignment="1">
      <alignment horizontal="center"/>
      <protection/>
    </xf>
    <xf numFmtId="0" fontId="66" fillId="40" borderId="23" xfId="57" applyFont="1" applyFill="1" applyBorder="1" applyAlignment="1">
      <alignment horizontal="center"/>
      <protection/>
    </xf>
    <xf numFmtId="0" fontId="66" fillId="40" borderId="24" xfId="57" applyFont="1" applyFill="1" applyBorder="1" applyAlignment="1">
      <alignment horizontal="center"/>
      <protection/>
    </xf>
    <xf numFmtId="0" fontId="66" fillId="40" borderId="15" xfId="57" applyFont="1" applyFill="1" applyBorder="1" applyAlignment="1">
      <alignment horizontal="center"/>
      <protection/>
    </xf>
    <xf numFmtId="17" fontId="66" fillId="40" borderId="23" xfId="71" applyNumberFormat="1" applyFont="1" applyFill="1" applyBorder="1" applyAlignment="1" applyProtection="1">
      <alignment horizontal="center"/>
      <protection/>
    </xf>
    <xf numFmtId="17" fontId="66" fillId="40" borderId="24" xfId="71" applyNumberFormat="1" applyFont="1" applyFill="1" applyBorder="1" applyAlignment="1" applyProtection="1">
      <alignment horizontal="center"/>
      <protection/>
    </xf>
    <xf numFmtId="17" fontId="66" fillId="40" borderId="15" xfId="71" applyNumberFormat="1" applyFont="1" applyFill="1" applyBorder="1" applyAlignment="1" applyProtection="1">
      <alignment horizontal="center"/>
      <protection/>
    </xf>
    <xf numFmtId="0" fontId="7" fillId="34" borderId="0" xfId="59" applyFont="1" applyFill="1" applyBorder="1" applyAlignment="1" applyProtection="1">
      <alignment horizontal="center" vertical="center"/>
      <protection/>
    </xf>
    <xf numFmtId="3" fontId="12" fillId="37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7" borderId="0" xfId="55" applyNumberFormat="1" applyFont="1" applyFill="1" applyBorder="1" applyAlignment="1" applyProtection="1">
      <alignment horizontal="left" vertical="top" wrapText="1"/>
      <protection locked="0"/>
    </xf>
    <xf numFmtId="3" fontId="12" fillId="37" borderId="11" xfId="55" applyNumberFormat="1" applyFont="1" applyFill="1" applyBorder="1" applyAlignment="1" applyProtection="1">
      <alignment horizontal="left" vertical="top" wrapText="1"/>
      <protection locked="0"/>
    </xf>
    <xf numFmtId="0" fontId="66" fillId="41" borderId="16" xfId="0" applyFont="1" applyFill="1" applyBorder="1" applyAlignment="1">
      <alignment horizontal="center" vertical="center"/>
    </xf>
    <xf numFmtId="0" fontId="66" fillId="41" borderId="14" xfId="0" applyFont="1" applyFill="1" applyBorder="1" applyAlignment="1">
      <alignment horizontal="center" vertical="center"/>
    </xf>
    <xf numFmtId="0" fontId="66" fillId="41" borderId="19" xfId="0" applyFont="1" applyFill="1" applyBorder="1" applyAlignment="1">
      <alignment horizontal="center" vertical="center"/>
    </xf>
    <xf numFmtId="0" fontId="66" fillId="41" borderId="17" xfId="0" applyFont="1" applyFill="1" applyBorder="1" applyAlignment="1">
      <alignment horizontal="center" vertical="center"/>
    </xf>
    <xf numFmtId="0" fontId="66" fillId="41" borderId="13" xfId="0" applyFont="1" applyFill="1" applyBorder="1" applyAlignment="1">
      <alignment horizontal="center" vertical="center"/>
    </xf>
    <xf numFmtId="0" fontId="66" fillId="41" borderId="18" xfId="0" applyFont="1" applyFill="1" applyBorder="1" applyAlignment="1">
      <alignment horizontal="center" vertical="center"/>
    </xf>
    <xf numFmtId="0" fontId="9" fillId="34" borderId="0" xfId="59" applyFont="1" applyFill="1" applyBorder="1" applyAlignment="1" applyProtection="1">
      <alignment horizontal="left"/>
      <protection/>
    </xf>
    <xf numFmtId="183" fontId="9" fillId="34" borderId="12" xfId="0" applyNumberFormat="1" applyFont="1" applyFill="1" applyBorder="1" applyAlignment="1">
      <alignment horizontal="center"/>
    </xf>
    <xf numFmtId="0" fontId="66" fillId="41" borderId="17" xfId="0" applyFont="1" applyFill="1" applyBorder="1" applyAlignment="1">
      <alignment horizontal="center"/>
    </xf>
    <xf numFmtId="0" fontId="66" fillId="41" borderId="13" xfId="0" applyFont="1" applyFill="1" applyBorder="1" applyAlignment="1">
      <alignment horizontal="center"/>
    </xf>
    <xf numFmtId="0" fontId="66" fillId="41" borderId="18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 vertical="center"/>
    </xf>
    <xf numFmtId="0" fontId="66" fillId="41" borderId="16" xfId="0" applyFont="1" applyFill="1" applyBorder="1" applyAlignment="1">
      <alignment horizontal="center"/>
    </xf>
    <xf numFmtId="0" fontId="66" fillId="41" borderId="14" xfId="0" applyFont="1" applyFill="1" applyBorder="1" applyAlignment="1">
      <alignment horizontal="center"/>
    </xf>
    <xf numFmtId="0" fontId="66" fillId="41" borderId="19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/>
    </xf>
    <xf numFmtId="0" fontId="12" fillId="34" borderId="17" xfId="59" applyFont="1" applyFill="1" applyBorder="1" applyAlignment="1" applyProtection="1">
      <alignment horizontal="left" vertical="top" wrapText="1"/>
      <protection locked="0"/>
    </xf>
    <xf numFmtId="0" fontId="12" fillId="34" borderId="13" xfId="59" applyFont="1" applyFill="1" applyBorder="1" applyAlignment="1" applyProtection="1">
      <alignment horizontal="left" vertical="top" wrapText="1"/>
      <protection locked="0"/>
    </xf>
    <xf numFmtId="0" fontId="12" fillId="34" borderId="18" xfId="59" applyFont="1" applyFill="1" applyBorder="1" applyAlignment="1" applyProtection="1">
      <alignment horizontal="left" vertical="top" wrapText="1"/>
      <protection locked="0"/>
    </xf>
    <xf numFmtId="3" fontId="11" fillId="34" borderId="16" xfId="59" applyNumberFormat="1" applyFont="1" applyFill="1" applyBorder="1" applyAlignment="1">
      <alignment horizontal="left"/>
      <protection/>
    </xf>
    <xf numFmtId="3" fontId="11" fillId="34" borderId="14" xfId="59" applyNumberFormat="1" applyFont="1" applyFill="1" applyBorder="1" applyAlignment="1">
      <alignment horizontal="left"/>
      <protection/>
    </xf>
    <xf numFmtId="3" fontId="11" fillId="34" borderId="19" xfId="59" applyNumberFormat="1" applyFont="1" applyFill="1" applyBorder="1" applyAlignment="1">
      <alignment horizontal="left"/>
      <protection/>
    </xf>
    <xf numFmtId="0" fontId="7" fillId="38" borderId="1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180" fontId="67" fillId="0" borderId="0" xfId="71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/>
    </xf>
    <xf numFmtId="3" fontId="12" fillId="34" borderId="25" xfId="55" applyNumberFormat="1" applyFont="1" applyFill="1" applyBorder="1" applyAlignment="1">
      <alignment horizontal="left" vertical="top" wrapText="1"/>
      <protection/>
    </xf>
    <xf numFmtId="3" fontId="12" fillId="34" borderId="0" xfId="55" applyNumberFormat="1" applyFont="1" applyFill="1" applyBorder="1" applyAlignment="1">
      <alignment horizontal="left" vertical="top" wrapText="1"/>
      <protection/>
    </xf>
    <xf numFmtId="3" fontId="12" fillId="34" borderId="11" xfId="55" applyNumberFormat="1" applyFont="1" applyFill="1" applyBorder="1" applyAlignment="1">
      <alignment horizontal="left" vertical="top" wrapText="1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3" fontId="12" fillId="34" borderId="25" xfId="59" applyNumberFormat="1" applyFont="1" applyFill="1" applyBorder="1" applyAlignment="1">
      <alignment horizontal="left"/>
      <protection/>
    </xf>
    <xf numFmtId="3" fontId="12" fillId="34" borderId="0" xfId="59" applyNumberFormat="1" applyFont="1" applyFill="1" applyBorder="1" applyAlignment="1">
      <alignment horizontal="left"/>
      <protection/>
    </xf>
    <xf numFmtId="3" fontId="12" fillId="34" borderId="11" xfId="59" applyNumberFormat="1" applyFont="1" applyFill="1" applyBorder="1" applyAlignment="1">
      <alignment horizontal="left"/>
      <protection/>
    </xf>
    <xf numFmtId="3" fontId="12" fillId="37" borderId="25" xfId="58" applyNumberFormat="1" applyFont="1" applyFill="1" applyBorder="1" applyAlignment="1" applyProtection="1">
      <alignment horizontal="left" vertical="top" wrapText="1"/>
      <protection locked="0"/>
    </xf>
    <xf numFmtId="3" fontId="12" fillId="37" borderId="0" xfId="58" applyNumberFormat="1" applyFont="1" applyFill="1" applyAlignment="1" applyProtection="1">
      <alignment horizontal="left" vertical="top" wrapText="1"/>
      <protection locked="0"/>
    </xf>
    <xf numFmtId="3" fontId="12" fillId="37" borderId="11" xfId="58" applyNumberFormat="1" applyFont="1" applyFill="1" applyBorder="1" applyAlignment="1" applyProtection="1">
      <alignment horizontal="left" vertical="top" wrapText="1"/>
      <protection locked="0"/>
    </xf>
    <xf numFmtId="3" fontId="12" fillId="34" borderId="25" xfId="58" applyNumberFormat="1" applyFont="1" applyFill="1" applyBorder="1" applyAlignment="1" applyProtection="1">
      <alignment horizontal="left" vertical="top" wrapText="1"/>
      <protection locked="0"/>
    </xf>
    <xf numFmtId="3" fontId="12" fillId="34" borderId="0" xfId="58" applyNumberFormat="1" applyFont="1" applyFill="1" applyAlignment="1" applyProtection="1">
      <alignment horizontal="left" vertical="top" wrapText="1"/>
      <protection locked="0"/>
    </xf>
    <xf numFmtId="3" fontId="12" fillId="34" borderId="11" xfId="58" applyNumberFormat="1" applyFont="1" applyFill="1" applyBorder="1" applyAlignment="1" applyProtection="1">
      <alignment horizontal="left" vertical="top" wrapText="1"/>
      <protection locked="0"/>
    </xf>
    <xf numFmtId="3" fontId="12" fillId="34" borderId="17" xfId="58" applyNumberFormat="1" applyFont="1" applyFill="1" applyBorder="1" applyAlignment="1" applyProtection="1">
      <alignment horizontal="left" vertical="top" wrapText="1"/>
      <protection locked="0"/>
    </xf>
    <xf numFmtId="3" fontId="12" fillId="34" borderId="13" xfId="58" applyNumberFormat="1" applyFont="1" applyFill="1" applyBorder="1" applyAlignment="1" applyProtection="1">
      <alignment horizontal="left" vertical="top" wrapText="1"/>
      <protection locked="0"/>
    </xf>
    <xf numFmtId="3" fontId="12" fillId="34" borderId="18" xfId="58" applyNumberFormat="1" applyFont="1" applyFill="1" applyBorder="1" applyAlignment="1" applyProtection="1">
      <alignment horizontal="left" vertical="top" wrapText="1"/>
      <protection locked="0"/>
    </xf>
    <xf numFmtId="180" fontId="67" fillId="0" borderId="0" xfId="71" applyFont="1" applyAlignment="1">
      <alignment horizontal="left"/>
      <protection/>
    </xf>
    <xf numFmtId="0" fontId="7" fillId="34" borderId="0" xfId="60" applyFont="1" applyFill="1" applyAlignment="1">
      <alignment horizontal="center" vertical="center"/>
      <protection/>
    </xf>
    <xf numFmtId="0" fontId="66" fillId="23" borderId="23" xfId="60" applyFont="1" applyFill="1" applyBorder="1" applyAlignment="1">
      <alignment horizontal="left"/>
      <protection/>
    </xf>
    <xf numFmtId="0" fontId="66" fillId="23" borderId="24" xfId="60" applyFont="1" applyFill="1" applyBorder="1" applyAlignment="1">
      <alignment horizontal="left"/>
      <protection/>
    </xf>
    <xf numFmtId="0" fontId="67" fillId="23" borderId="24" xfId="60" applyFont="1" applyFill="1" applyBorder="1" applyAlignment="1">
      <alignment horizontal="center" vertical="center"/>
      <protection/>
    </xf>
    <xf numFmtId="0" fontId="9" fillId="34" borderId="16" xfId="60" applyFont="1" applyFill="1" applyBorder="1" applyAlignment="1">
      <alignment horizontal="center"/>
      <protection/>
    </xf>
    <xf numFmtId="0" fontId="9" fillId="34" borderId="19" xfId="60" applyFont="1" applyFill="1" applyBorder="1" applyAlignment="1">
      <alignment horizontal="center"/>
      <protection/>
    </xf>
    <xf numFmtId="0" fontId="9" fillId="34" borderId="0" xfId="60" applyFont="1" applyFill="1" applyAlignment="1">
      <alignment horizontal="left"/>
      <protection/>
    </xf>
    <xf numFmtId="3" fontId="11" fillId="34" borderId="16" xfId="60" applyNumberFormat="1" applyFont="1" applyFill="1" applyBorder="1" applyAlignment="1">
      <alignment horizontal="left"/>
      <protection/>
    </xf>
    <xf numFmtId="3" fontId="11" fillId="34" borderId="14" xfId="60" applyNumberFormat="1" applyFont="1" applyFill="1" applyBorder="1" applyAlignment="1">
      <alignment horizontal="left"/>
      <protection/>
    </xf>
    <xf numFmtId="3" fontId="11" fillId="34" borderId="19" xfId="60" applyNumberFormat="1" applyFont="1" applyFill="1" applyBorder="1" applyAlignment="1">
      <alignment horizontal="left"/>
      <protection/>
    </xf>
    <xf numFmtId="180" fontId="8" fillId="34" borderId="0" xfId="71" applyFont="1" applyFill="1" applyAlignment="1">
      <alignment horizontal="center" vertical="center"/>
      <protection/>
    </xf>
    <xf numFmtId="2" fontId="10" fillId="0" borderId="0" xfId="71" applyNumberFormat="1" applyFont="1" applyAlignment="1" applyProtection="1">
      <alignment horizontal="center" vertical="center" wrapText="1"/>
      <protection locked="0"/>
    </xf>
    <xf numFmtId="17" fontId="66" fillId="40" borderId="23" xfId="71" applyNumberFormat="1" applyFont="1" applyFill="1" applyBorder="1" applyAlignment="1">
      <alignment horizontal="center"/>
      <protection/>
    </xf>
    <xf numFmtId="17" fontId="66" fillId="40" borderId="24" xfId="71" applyNumberFormat="1" applyFont="1" applyFill="1" applyBorder="1" applyAlignment="1">
      <alignment horizontal="center"/>
      <protection/>
    </xf>
    <xf numFmtId="17" fontId="66" fillId="40" borderId="15" xfId="71" applyNumberFormat="1" applyFont="1" applyFill="1" applyBorder="1" applyAlignment="1">
      <alignment horizontal="center"/>
      <protection/>
    </xf>
    <xf numFmtId="0" fontId="66" fillId="40" borderId="16" xfId="58" applyFont="1" applyFill="1" applyBorder="1" applyAlignment="1">
      <alignment horizontal="center"/>
      <protection/>
    </xf>
    <xf numFmtId="0" fontId="66" fillId="40" borderId="14" xfId="58" applyFont="1" applyFill="1" applyBorder="1" applyAlignment="1">
      <alignment horizontal="center"/>
      <protection/>
    </xf>
    <xf numFmtId="0" fontId="66" fillId="40" borderId="19" xfId="58" applyFont="1" applyFill="1" applyBorder="1" applyAlignment="1">
      <alignment horizontal="center"/>
      <protection/>
    </xf>
    <xf numFmtId="0" fontId="66" fillId="40" borderId="23" xfId="58" applyFont="1" applyFill="1" applyBorder="1" applyAlignment="1">
      <alignment horizontal="center"/>
      <protection/>
    </xf>
    <xf numFmtId="0" fontId="66" fillId="40" borderId="24" xfId="58" applyFont="1" applyFill="1" applyBorder="1" applyAlignment="1">
      <alignment horizontal="center"/>
      <protection/>
    </xf>
    <xf numFmtId="0" fontId="66" fillId="40" borderId="15" xfId="58" applyFont="1" applyFill="1" applyBorder="1" applyAlignment="1">
      <alignment horizontal="center"/>
      <protection/>
    </xf>
    <xf numFmtId="180" fontId="7" fillId="34" borderId="0" xfId="71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2 2 2" xfId="58"/>
    <cellStyle name="Normal 2 3" xfId="59"/>
    <cellStyle name="Normal 2 3 2" xfId="60"/>
    <cellStyle name="Normal 3" xfId="61"/>
    <cellStyle name="Normal 3 2" xfId="62"/>
    <cellStyle name="Normal 3 2 2" xfId="63"/>
    <cellStyle name="Normal 3 2 2 2" xfId="64"/>
    <cellStyle name="Normal 3 2 2 3" xfId="65"/>
    <cellStyle name="Normal 3 2 2 4" xfId="66"/>
    <cellStyle name="Normal 3 2 2 5" xfId="67"/>
    <cellStyle name="Normal 4" xfId="68"/>
    <cellStyle name="Normal 5" xfId="69"/>
    <cellStyle name="Normal 6" xfId="70"/>
    <cellStyle name="Normal_Hoja1" xfId="71"/>
    <cellStyle name="Notas" xfId="72"/>
    <cellStyle name="Percent" xfId="73"/>
    <cellStyle name="Porcentaje 2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Total 2" xfId="82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47625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21812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109</xdr:row>
      <xdr:rowOff>133350</xdr:rowOff>
    </xdr:from>
    <xdr:to>
      <xdr:col>2</xdr:col>
      <xdr:colOff>723900</xdr:colOff>
      <xdr:row>110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81050" y="24860250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96</xdr:row>
      <xdr:rowOff>133350</xdr:rowOff>
    </xdr:from>
    <xdr:to>
      <xdr:col>2</xdr:col>
      <xdr:colOff>723900</xdr:colOff>
      <xdr:row>97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2840950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9"/>
  <sheetViews>
    <sheetView showGridLines="0" tabSelected="1" view="pageBreakPreview" zoomScale="55" zoomScaleNormal="59" zoomScaleSheetLayoutView="55" zoomScalePageLayoutView="80" workbookViewId="0" topLeftCell="A1">
      <selection activeCell="A1" sqref="A1"/>
    </sheetView>
  </sheetViews>
  <sheetFormatPr defaultColWidth="11.421875" defaultRowHeight="15"/>
  <cols>
    <col min="1" max="1" width="10.28125" style="3" customWidth="1"/>
    <col min="2" max="3" width="18.7109375" style="0" customWidth="1"/>
    <col min="4" max="4" width="37.85156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7.7109375" style="0" customWidth="1"/>
    <col min="10" max="10" width="18.57421875" style="0" bestFit="1" customWidth="1"/>
    <col min="11" max="11" width="12.42187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6"/>
      <c r="K1" s="7"/>
    </row>
    <row r="2" spans="2:10" s="3" customFormat="1" ht="18" customHeight="1">
      <c r="B2" s="153"/>
      <c r="C2" s="153"/>
      <c r="D2" s="452" t="s">
        <v>70</v>
      </c>
      <c r="E2" s="452"/>
      <c r="F2" s="452"/>
      <c r="G2" s="452"/>
      <c r="H2" s="452"/>
      <c r="I2" s="452"/>
      <c r="J2" s="452"/>
    </row>
    <row r="3" spans="2:11" s="3" customFormat="1" ht="18" customHeight="1">
      <c r="B3" s="77"/>
      <c r="C3" s="88"/>
      <c r="D3" s="453" t="s">
        <v>131</v>
      </c>
      <c r="E3" s="453"/>
      <c r="F3" s="453"/>
      <c r="G3" s="453"/>
      <c r="H3" s="453"/>
      <c r="I3" s="453"/>
      <c r="J3" s="453"/>
      <c r="K3" s="11"/>
    </row>
    <row r="4" spans="2:11" s="3" customFormat="1" ht="18" customHeight="1">
      <c r="B4" s="77"/>
      <c r="C4" s="88"/>
      <c r="D4" s="453" t="s">
        <v>63</v>
      </c>
      <c r="E4" s="453"/>
      <c r="F4" s="453"/>
      <c r="G4" s="453"/>
      <c r="H4" s="453"/>
      <c r="I4" s="453"/>
      <c r="J4" s="453"/>
      <c r="K4" s="11"/>
    </row>
    <row r="5" spans="2:11" s="3" customFormat="1" ht="18" customHeight="1">
      <c r="B5" s="34"/>
      <c r="C5" s="34"/>
      <c r="D5" s="89"/>
      <c r="E5" s="36"/>
      <c r="F5" s="36"/>
      <c r="G5" s="81"/>
      <c r="H5" s="36"/>
      <c r="I5" s="34"/>
      <c r="J5" s="90"/>
      <c r="K5" s="13"/>
    </row>
    <row r="6" spans="2:11" s="3" customFormat="1" ht="18" customHeight="1">
      <c r="B6" s="34"/>
      <c r="C6" s="34"/>
      <c r="D6" s="463" t="s">
        <v>31</v>
      </c>
      <c r="E6" s="464"/>
      <c r="F6" s="464"/>
      <c r="G6" s="464"/>
      <c r="H6" s="464"/>
      <c r="I6" s="464"/>
      <c r="J6" s="465"/>
      <c r="K6" s="13"/>
    </row>
    <row r="7" spans="2:11" s="3" customFormat="1" ht="18" customHeight="1">
      <c r="B7" s="34"/>
      <c r="C7" s="34"/>
      <c r="D7" s="138" t="s">
        <v>135</v>
      </c>
      <c r="E7" s="75"/>
      <c r="F7" s="75"/>
      <c r="G7" s="135" t="s">
        <v>132</v>
      </c>
      <c r="H7" s="96"/>
      <c r="I7" s="97"/>
      <c r="J7" s="98"/>
      <c r="K7" s="13"/>
    </row>
    <row r="8" spans="2:11" s="3" customFormat="1" ht="18" customHeight="1">
      <c r="B8" s="34"/>
      <c r="C8" s="34"/>
      <c r="D8" s="139" t="s">
        <v>64</v>
      </c>
      <c r="E8" s="76"/>
      <c r="F8" s="76"/>
      <c r="G8" s="136" t="s">
        <v>62</v>
      </c>
      <c r="H8" s="77"/>
      <c r="I8" s="78"/>
      <c r="J8" s="99"/>
      <c r="K8" s="13"/>
    </row>
    <row r="9" spans="2:11" s="3" customFormat="1" ht="18" customHeight="1">
      <c r="B9" s="34"/>
      <c r="C9" s="34"/>
      <c r="D9" s="139" t="s">
        <v>71</v>
      </c>
      <c r="E9" s="76"/>
      <c r="F9" s="76"/>
      <c r="G9" s="136" t="s">
        <v>27</v>
      </c>
      <c r="H9" s="77"/>
      <c r="I9" s="78"/>
      <c r="J9" s="99"/>
      <c r="K9" s="15"/>
    </row>
    <row r="10" spans="2:11" s="3" customFormat="1" ht="18" customHeight="1">
      <c r="B10" s="34"/>
      <c r="C10" s="34"/>
      <c r="D10" s="140" t="s">
        <v>69</v>
      </c>
      <c r="E10" s="100"/>
      <c r="F10" s="100"/>
      <c r="G10" s="137" t="s">
        <v>120</v>
      </c>
      <c r="H10" s="101"/>
      <c r="I10" s="102"/>
      <c r="J10" s="103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5"/>
      <c r="K11" s="15"/>
    </row>
    <row r="12" spans="2:11" ht="17.25">
      <c r="B12" s="457" t="s">
        <v>32</v>
      </c>
      <c r="C12" s="458"/>
      <c r="D12" s="458"/>
      <c r="E12" s="459"/>
      <c r="F12" s="33"/>
      <c r="G12" s="460" t="s">
        <v>5</v>
      </c>
      <c r="H12" s="461"/>
      <c r="I12" s="461"/>
      <c r="J12" s="462"/>
      <c r="K12" s="13"/>
    </row>
    <row r="13" spans="2:11" ht="17.25">
      <c r="B13" s="84" t="s">
        <v>72</v>
      </c>
      <c r="C13" s="85"/>
      <c r="D13" s="75"/>
      <c r="E13" s="134">
        <v>72</v>
      </c>
      <c r="F13" s="34"/>
      <c r="G13" s="190" t="s">
        <v>100</v>
      </c>
      <c r="H13" s="129"/>
      <c r="I13" s="129"/>
      <c r="J13" s="155">
        <f>rendimiento*precio_de_venta</f>
        <v>2193222.6679177424</v>
      </c>
      <c r="K13" s="13"/>
    </row>
    <row r="14" spans="2:11" ht="18" customHeight="1">
      <c r="B14" s="193" t="s">
        <v>147</v>
      </c>
      <c r="C14" s="194"/>
      <c r="D14" s="194"/>
      <c r="E14" s="154">
        <v>30461.425943301976</v>
      </c>
      <c r="F14" s="34"/>
      <c r="G14" s="191" t="s">
        <v>101</v>
      </c>
      <c r="H14" s="130"/>
      <c r="I14" s="130"/>
      <c r="J14" s="156">
        <f>total_mano_obra+total_maquinaria+total_insumos+J71</f>
        <v>965228.25</v>
      </c>
      <c r="K14" s="13"/>
    </row>
    <row r="15" spans="2:11" ht="17.25">
      <c r="B15" s="187" t="s">
        <v>73</v>
      </c>
      <c r="C15" s="35"/>
      <c r="D15" s="34"/>
      <c r="E15" s="154">
        <v>18000</v>
      </c>
      <c r="F15" s="34"/>
      <c r="G15" s="191" t="s">
        <v>102</v>
      </c>
      <c r="H15" s="131"/>
      <c r="I15" s="130"/>
      <c r="J15" s="156">
        <f>total_mano_obra+total_maquinaria+total_insumos+J71+total_costos_indirectos</f>
        <v>1044859.580625</v>
      </c>
      <c r="K15" s="13"/>
    </row>
    <row r="16" spans="2:11" ht="17.25">
      <c r="B16" s="187" t="s">
        <v>3</v>
      </c>
      <c r="C16" s="37"/>
      <c r="D16" s="34"/>
      <c r="E16" s="104">
        <v>0.015</v>
      </c>
      <c r="F16" s="34"/>
      <c r="G16" s="191" t="s">
        <v>103</v>
      </c>
      <c r="H16" s="130"/>
      <c r="I16" s="130"/>
      <c r="J16" s="156">
        <f>J13-J14</f>
        <v>1227994.4179177424</v>
      </c>
      <c r="K16" s="13"/>
    </row>
    <row r="17" spans="2:11" ht="17.25">
      <c r="B17" s="187" t="s">
        <v>4</v>
      </c>
      <c r="C17" s="37"/>
      <c r="D17" s="34"/>
      <c r="E17" s="189">
        <v>11</v>
      </c>
      <c r="F17" s="34"/>
      <c r="G17" s="191" t="s">
        <v>104</v>
      </c>
      <c r="H17" s="130"/>
      <c r="I17" s="130"/>
      <c r="J17" s="156">
        <f>J13-J15</f>
        <v>1148363.0872927424</v>
      </c>
      <c r="K17" s="13"/>
    </row>
    <row r="18" spans="2:11" ht="17.25">
      <c r="B18" s="86"/>
      <c r="C18" s="87"/>
      <c r="D18" s="79"/>
      <c r="E18" s="188"/>
      <c r="F18" s="34"/>
      <c r="G18" s="192" t="s">
        <v>28</v>
      </c>
      <c r="H18" s="132"/>
      <c r="I18" s="133"/>
      <c r="J18" s="157">
        <f>total_costos/rendimiento</f>
        <v>14511.938619791666</v>
      </c>
      <c r="K18" s="13"/>
    </row>
    <row r="19" spans="2:11" s="3" customFormat="1" ht="17.25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1">
      <c r="B20" s="92" t="s">
        <v>29</v>
      </c>
      <c r="C20" s="91"/>
      <c r="D20" s="91"/>
      <c r="E20" s="466"/>
      <c r="F20" s="466"/>
      <c r="G20" s="105"/>
      <c r="H20" s="106"/>
      <c r="I20" s="107"/>
      <c r="J20" s="108"/>
      <c r="K20" s="13"/>
    </row>
    <row r="21" spans="2:11" s="3" customFormat="1" ht="18" customHeight="1">
      <c r="B21" s="195" t="s">
        <v>8</v>
      </c>
      <c r="C21" s="196"/>
      <c r="D21" s="196"/>
      <c r="E21" s="198" t="s">
        <v>74</v>
      </c>
      <c r="F21" s="198"/>
      <c r="G21" s="176" t="s">
        <v>6</v>
      </c>
      <c r="H21" s="177" t="s">
        <v>7</v>
      </c>
      <c r="I21" s="178" t="s">
        <v>75</v>
      </c>
      <c r="J21" s="179" t="s">
        <v>2</v>
      </c>
      <c r="K21" s="13"/>
    </row>
    <row r="22" spans="2:11" s="3" customFormat="1" ht="17.25">
      <c r="B22" s="151" t="s">
        <v>51</v>
      </c>
      <c r="C22" s="149"/>
      <c r="D22" s="150"/>
      <c r="E22" s="199" t="s">
        <v>87</v>
      </c>
      <c r="F22" s="200"/>
      <c r="G22" s="158">
        <v>0.2</v>
      </c>
      <c r="H22" s="159" t="s">
        <v>76</v>
      </c>
      <c r="I22" s="160">
        <f aca="true" t="shared" si="0" ref="I22:I27">$E$15</f>
        <v>18000</v>
      </c>
      <c r="J22" s="110">
        <f aca="true" t="shared" si="1" ref="J22:J27">G22*I22</f>
        <v>3600</v>
      </c>
      <c r="K22" s="13"/>
    </row>
    <row r="23" spans="2:11" s="3" customFormat="1" ht="17.25">
      <c r="B23" s="143" t="s">
        <v>52</v>
      </c>
      <c r="C23" s="141"/>
      <c r="D23" s="142"/>
      <c r="E23" s="201" t="s">
        <v>82</v>
      </c>
      <c r="F23" s="202"/>
      <c r="G23" s="158">
        <v>0.3</v>
      </c>
      <c r="H23" s="159" t="s">
        <v>76</v>
      </c>
      <c r="I23" s="160">
        <f t="shared" si="0"/>
        <v>18000</v>
      </c>
      <c r="J23" s="110">
        <f t="shared" si="1"/>
        <v>5400</v>
      </c>
      <c r="K23" s="13"/>
    </row>
    <row r="24" spans="2:11" s="3" customFormat="1" ht="17.25">
      <c r="B24" s="184" t="s">
        <v>65</v>
      </c>
      <c r="C24" s="185"/>
      <c r="D24" s="186"/>
      <c r="E24" s="201" t="s">
        <v>88</v>
      </c>
      <c r="F24" s="202"/>
      <c r="G24" s="158">
        <v>1</v>
      </c>
      <c r="H24" s="159" t="s">
        <v>76</v>
      </c>
      <c r="I24" s="160">
        <f t="shared" si="0"/>
        <v>18000</v>
      </c>
      <c r="J24" s="110">
        <f t="shared" si="1"/>
        <v>18000</v>
      </c>
      <c r="K24" s="13"/>
    </row>
    <row r="25" spans="2:11" s="3" customFormat="1" ht="17.25">
      <c r="B25" s="184" t="s">
        <v>53</v>
      </c>
      <c r="C25" s="185"/>
      <c r="D25" s="186"/>
      <c r="E25" s="201" t="s">
        <v>89</v>
      </c>
      <c r="F25" s="202"/>
      <c r="G25" s="158">
        <v>0.6</v>
      </c>
      <c r="H25" s="159" t="s">
        <v>76</v>
      </c>
      <c r="I25" s="160">
        <f t="shared" si="0"/>
        <v>18000</v>
      </c>
      <c r="J25" s="110">
        <f t="shared" si="1"/>
        <v>10800</v>
      </c>
      <c r="K25" s="13"/>
    </row>
    <row r="26" spans="2:11" s="3" customFormat="1" ht="17.25">
      <c r="B26" s="143" t="s">
        <v>66</v>
      </c>
      <c r="C26" s="141"/>
      <c r="D26" s="142"/>
      <c r="E26" s="201" t="s">
        <v>121</v>
      </c>
      <c r="F26" s="202"/>
      <c r="G26" s="158">
        <v>1</v>
      </c>
      <c r="H26" s="159" t="s">
        <v>76</v>
      </c>
      <c r="I26" s="160">
        <f>E15</f>
        <v>18000</v>
      </c>
      <c r="J26" s="110">
        <f t="shared" si="1"/>
        <v>18000</v>
      </c>
      <c r="K26" s="13"/>
    </row>
    <row r="27" spans="2:11" s="3" customFormat="1" ht="17.25">
      <c r="B27" s="184" t="s">
        <v>54</v>
      </c>
      <c r="C27" s="185"/>
      <c r="D27" s="186"/>
      <c r="E27" s="201" t="s">
        <v>90</v>
      </c>
      <c r="F27" s="202"/>
      <c r="G27" s="158">
        <v>0.5</v>
      </c>
      <c r="H27" s="159" t="s">
        <v>76</v>
      </c>
      <c r="I27" s="160">
        <f t="shared" si="0"/>
        <v>18000</v>
      </c>
      <c r="J27" s="110">
        <f t="shared" si="1"/>
        <v>9000</v>
      </c>
      <c r="K27" s="13"/>
    </row>
    <row r="28" spans="2:11" ht="17.25">
      <c r="B28" s="203" t="s">
        <v>9</v>
      </c>
      <c r="C28" s="204"/>
      <c r="D28" s="204"/>
      <c r="E28" s="204"/>
      <c r="F28" s="204"/>
      <c r="G28" s="204"/>
      <c r="H28" s="204"/>
      <c r="I28" s="204"/>
      <c r="J28" s="80">
        <f>SUM(J22:J27)</f>
        <v>64800</v>
      </c>
      <c r="K28" s="13"/>
    </row>
    <row r="29" spans="2:11" s="3" customFormat="1" ht="17.25">
      <c r="B29" s="17"/>
      <c r="C29" s="17"/>
      <c r="D29" s="17"/>
      <c r="E29" s="17"/>
      <c r="F29" s="17"/>
      <c r="G29" s="113"/>
      <c r="H29" s="17"/>
      <c r="I29" s="17"/>
      <c r="J29" s="114"/>
      <c r="K29" s="13"/>
    </row>
    <row r="30" spans="2:11" s="25" customFormat="1" ht="18.75">
      <c r="B30" s="205" t="s">
        <v>108</v>
      </c>
      <c r="C30" s="206"/>
      <c r="D30" s="206"/>
      <c r="E30" s="198" t="s">
        <v>74</v>
      </c>
      <c r="F30" s="198"/>
      <c r="G30" s="176" t="s">
        <v>6</v>
      </c>
      <c r="H30" s="177" t="s">
        <v>7</v>
      </c>
      <c r="I30" s="178" t="s">
        <v>75</v>
      </c>
      <c r="J30" s="179" t="s">
        <v>2</v>
      </c>
      <c r="K30" s="13"/>
    </row>
    <row r="31" spans="2:11" s="3" customFormat="1" ht="17.25">
      <c r="B31" s="151" t="s">
        <v>67</v>
      </c>
      <c r="C31" s="149"/>
      <c r="D31" s="150"/>
      <c r="E31" s="210" t="s">
        <v>81</v>
      </c>
      <c r="F31" s="211"/>
      <c r="G31" s="161">
        <v>1</v>
      </c>
      <c r="H31" s="162" t="s">
        <v>77</v>
      </c>
      <c r="I31" s="163">
        <v>28000</v>
      </c>
      <c r="J31" s="111">
        <f aca="true" t="shared" si="2" ref="J31:J39">G31*I31</f>
        <v>28000</v>
      </c>
      <c r="K31" s="13"/>
    </row>
    <row r="32" spans="2:11" s="3" customFormat="1" ht="17.25">
      <c r="B32" s="184" t="s">
        <v>55</v>
      </c>
      <c r="C32" s="185"/>
      <c r="D32" s="186"/>
      <c r="E32" s="212" t="s">
        <v>91</v>
      </c>
      <c r="F32" s="213"/>
      <c r="G32" s="164">
        <v>3</v>
      </c>
      <c r="H32" s="165" t="s">
        <v>77</v>
      </c>
      <c r="I32" s="166">
        <v>28000</v>
      </c>
      <c r="J32" s="109">
        <f t="shared" si="2"/>
        <v>84000</v>
      </c>
      <c r="K32" s="13"/>
    </row>
    <row r="33" spans="2:11" s="3" customFormat="1" ht="17.25">
      <c r="B33" s="184" t="s">
        <v>122</v>
      </c>
      <c r="C33" s="185"/>
      <c r="D33" s="186"/>
      <c r="E33" s="212" t="s">
        <v>92</v>
      </c>
      <c r="F33" s="213"/>
      <c r="G33" s="164">
        <v>2</v>
      </c>
      <c r="H33" s="165" t="s">
        <v>77</v>
      </c>
      <c r="I33" s="166">
        <v>20000</v>
      </c>
      <c r="J33" s="109">
        <f t="shared" si="2"/>
        <v>40000</v>
      </c>
      <c r="K33" s="13"/>
    </row>
    <row r="34" spans="2:11" s="3" customFormat="1" ht="17.25">
      <c r="B34" s="184" t="s">
        <v>56</v>
      </c>
      <c r="C34" s="185"/>
      <c r="D34" s="186"/>
      <c r="E34" s="212" t="s">
        <v>82</v>
      </c>
      <c r="F34" s="213"/>
      <c r="G34" s="164">
        <v>1</v>
      </c>
      <c r="H34" s="165" t="s">
        <v>77</v>
      </c>
      <c r="I34" s="166">
        <v>25000</v>
      </c>
      <c r="J34" s="109">
        <f t="shared" si="2"/>
        <v>25000</v>
      </c>
      <c r="K34" s="13"/>
    </row>
    <row r="35" spans="2:11" s="3" customFormat="1" ht="17.25">
      <c r="B35" s="184" t="s">
        <v>123</v>
      </c>
      <c r="C35" s="240"/>
      <c r="D35" s="186"/>
      <c r="E35" s="241" t="s">
        <v>124</v>
      </c>
      <c r="F35" s="242"/>
      <c r="G35" s="243">
        <v>1</v>
      </c>
      <c r="H35" s="244" t="s">
        <v>77</v>
      </c>
      <c r="I35" s="245">
        <v>25000</v>
      </c>
      <c r="J35" s="246">
        <f>G35*I35</f>
        <v>25000</v>
      </c>
      <c r="K35" s="13"/>
    </row>
    <row r="36" spans="2:11" s="3" customFormat="1" ht="17.25">
      <c r="B36" s="143" t="s">
        <v>94</v>
      </c>
      <c r="C36" s="141"/>
      <c r="D36" s="142"/>
      <c r="E36" s="212" t="s">
        <v>93</v>
      </c>
      <c r="F36" s="213"/>
      <c r="G36" s="167">
        <v>1</v>
      </c>
      <c r="H36" s="165" t="s">
        <v>77</v>
      </c>
      <c r="I36" s="166">
        <v>12000</v>
      </c>
      <c r="J36" s="109">
        <f t="shared" si="2"/>
        <v>12000</v>
      </c>
      <c r="K36" s="13"/>
    </row>
    <row r="37" spans="2:11" s="3" customFormat="1" ht="17.25">
      <c r="B37" s="143" t="s">
        <v>61</v>
      </c>
      <c r="C37" s="141"/>
      <c r="D37" s="142"/>
      <c r="E37" s="212" t="s">
        <v>85</v>
      </c>
      <c r="F37" s="213"/>
      <c r="G37" s="167">
        <v>1</v>
      </c>
      <c r="H37" s="165" t="s">
        <v>77</v>
      </c>
      <c r="I37" s="166">
        <v>15000</v>
      </c>
      <c r="J37" s="109">
        <f t="shared" si="2"/>
        <v>15000</v>
      </c>
      <c r="K37" s="13"/>
    </row>
    <row r="38" spans="2:11" s="3" customFormat="1" ht="17.25">
      <c r="B38" s="143" t="s">
        <v>57</v>
      </c>
      <c r="C38" s="141"/>
      <c r="D38" s="142"/>
      <c r="E38" s="214" t="s">
        <v>90</v>
      </c>
      <c r="F38" s="202"/>
      <c r="G38" s="167">
        <v>1</v>
      </c>
      <c r="H38" s="158" t="s">
        <v>134</v>
      </c>
      <c r="I38" s="168">
        <v>50000</v>
      </c>
      <c r="J38" s="109">
        <f t="shared" si="2"/>
        <v>50000</v>
      </c>
      <c r="K38" s="13"/>
    </row>
    <row r="39" spans="2:11" s="3" customFormat="1" ht="17.25">
      <c r="B39" s="207" t="s">
        <v>68</v>
      </c>
      <c r="C39" s="208"/>
      <c r="D39" s="209"/>
      <c r="E39" s="214" t="s">
        <v>126</v>
      </c>
      <c r="F39" s="202"/>
      <c r="G39" s="167">
        <f>E13</f>
        <v>72</v>
      </c>
      <c r="H39" s="158" t="s">
        <v>133</v>
      </c>
      <c r="I39" s="168">
        <v>600</v>
      </c>
      <c r="J39" s="112">
        <f t="shared" si="2"/>
        <v>43200</v>
      </c>
      <c r="K39" s="13"/>
    </row>
    <row r="40" spans="2:12" ht="17.25">
      <c r="B40" s="215" t="s">
        <v>11</v>
      </c>
      <c r="C40" s="216"/>
      <c r="D40" s="216"/>
      <c r="E40" s="204"/>
      <c r="F40" s="204"/>
      <c r="G40" s="204"/>
      <c r="H40" s="204"/>
      <c r="I40" s="204"/>
      <c r="J40" s="93">
        <f>SUM(J31:J39)</f>
        <v>322200</v>
      </c>
      <c r="K40" s="13"/>
      <c r="L40" s="13"/>
    </row>
    <row r="41" spans="2:12" s="3" customFormat="1" ht="17.25">
      <c r="B41" s="73"/>
      <c r="C41" s="73"/>
      <c r="D41" s="73"/>
      <c r="E41" s="73"/>
      <c r="F41" s="73"/>
      <c r="G41" s="22" t="s">
        <v>35</v>
      </c>
      <c r="H41" s="73"/>
      <c r="I41" s="73"/>
      <c r="J41" s="24"/>
      <c r="K41" s="13"/>
      <c r="L41" s="16"/>
    </row>
    <row r="42" spans="2:12" s="3" customFormat="1" ht="18.75">
      <c r="B42" s="195" t="s">
        <v>109</v>
      </c>
      <c r="C42" s="196"/>
      <c r="D42" s="196"/>
      <c r="E42" s="198" t="s">
        <v>74</v>
      </c>
      <c r="F42" s="198"/>
      <c r="G42" s="176" t="s">
        <v>6</v>
      </c>
      <c r="H42" s="177" t="s">
        <v>7</v>
      </c>
      <c r="I42" s="178" t="s">
        <v>75</v>
      </c>
      <c r="J42" s="179" t="s">
        <v>2</v>
      </c>
      <c r="K42" s="13"/>
      <c r="L42" s="21"/>
    </row>
    <row r="43" spans="2:12" s="3" customFormat="1" ht="17.25">
      <c r="B43" s="247" t="s">
        <v>59</v>
      </c>
      <c r="C43" s="149"/>
      <c r="D43" s="150"/>
      <c r="E43" s="199" t="s">
        <v>81</v>
      </c>
      <c r="F43" s="200"/>
      <c r="G43" s="169">
        <v>150</v>
      </c>
      <c r="H43" s="169" t="s">
        <v>78</v>
      </c>
      <c r="I43" s="170">
        <v>450</v>
      </c>
      <c r="J43" s="8">
        <f>G43*I43</f>
        <v>67500</v>
      </c>
      <c r="K43" s="13"/>
      <c r="L43" s="21"/>
    </row>
    <row r="44" spans="2:12" s="3" customFormat="1" ht="17.25">
      <c r="B44" s="143"/>
      <c r="C44" s="141"/>
      <c r="D44" s="142"/>
      <c r="E44" s="214"/>
      <c r="F44" s="202"/>
      <c r="G44" s="171"/>
      <c r="H44" s="171"/>
      <c r="I44" s="172"/>
      <c r="J44" s="8"/>
      <c r="K44" s="13"/>
      <c r="L44" s="21"/>
    </row>
    <row r="45" spans="2:12" s="3" customFormat="1" ht="17.25">
      <c r="B45" s="248" t="s">
        <v>127</v>
      </c>
      <c r="C45" s="249"/>
      <c r="D45" s="250"/>
      <c r="E45" s="251"/>
      <c r="F45" s="202"/>
      <c r="G45" s="171"/>
      <c r="H45" s="171"/>
      <c r="I45" s="252"/>
      <c r="J45" s="253"/>
      <c r="K45" s="13"/>
      <c r="L45" s="21"/>
    </row>
    <row r="46" spans="2:12" s="3" customFormat="1" ht="17.25">
      <c r="B46" s="143" t="s">
        <v>137</v>
      </c>
      <c r="C46" s="255"/>
      <c r="D46" s="250"/>
      <c r="E46" s="201" t="s">
        <v>82</v>
      </c>
      <c r="F46" s="202"/>
      <c r="G46" s="171">
        <v>375</v>
      </c>
      <c r="H46" s="171" t="s">
        <v>99</v>
      </c>
      <c r="I46" s="256">
        <v>20</v>
      </c>
      <c r="J46" s="253">
        <f>G46*I46</f>
        <v>7500</v>
      </c>
      <c r="K46" s="13"/>
      <c r="L46" s="21"/>
    </row>
    <row r="47" spans="2:12" s="3" customFormat="1" ht="17.25">
      <c r="B47" s="254"/>
      <c r="C47" s="255"/>
      <c r="D47" s="250"/>
      <c r="E47" s="214"/>
      <c r="F47" s="202"/>
      <c r="G47" s="171"/>
      <c r="H47" s="171"/>
      <c r="I47" s="256"/>
      <c r="J47" s="253"/>
      <c r="K47" s="13"/>
      <c r="L47" s="21"/>
    </row>
    <row r="48" spans="2:12" s="3" customFormat="1" ht="17.25">
      <c r="B48" s="257" t="s">
        <v>128</v>
      </c>
      <c r="C48" s="255"/>
      <c r="D48" s="250"/>
      <c r="E48" s="251"/>
      <c r="F48" s="202"/>
      <c r="G48" s="171"/>
      <c r="H48" s="171"/>
      <c r="I48" s="256"/>
      <c r="J48" s="253"/>
      <c r="K48" s="13"/>
      <c r="L48" s="21"/>
    </row>
    <row r="49" spans="2:12" s="3" customFormat="1" ht="17.25">
      <c r="B49" s="143" t="s">
        <v>138</v>
      </c>
      <c r="C49" s="255"/>
      <c r="D49" s="250"/>
      <c r="E49" s="201" t="s">
        <v>81</v>
      </c>
      <c r="F49" s="202"/>
      <c r="G49" s="173">
        <v>2</v>
      </c>
      <c r="H49" s="174" t="s">
        <v>79</v>
      </c>
      <c r="I49" s="256">
        <v>9500</v>
      </c>
      <c r="J49" s="253">
        <f>G49*I49</f>
        <v>19000</v>
      </c>
      <c r="K49" s="13"/>
      <c r="L49" s="21"/>
    </row>
    <row r="50" spans="2:12" s="3" customFormat="1" ht="17.25">
      <c r="B50" s="143" t="s">
        <v>139</v>
      </c>
      <c r="C50" s="240"/>
      <c r="D50" s="186"/>
      <c r="E50" s="201" t="s">
        <v>81</v>
      </c>
      <c r="F50" s="202"/>
      <c r="G50" s="173">
        <v>1</v>
      </c>
      <c r="H50" s="174" t="s">
        <v>129</v>
      </c>
      <c r="I50" s="256">
        <v>1100</v>
      </c>
      <c r="J50" s="253">
        <f>G50*I50</f>
        <v>1100</v>
      </c>
      <c r="K50" s="13"/>
      <c r="L50" s="21"/>
    </row>
    <row r="51" spans="2:12" s="3" customFormat="1" ht="17.25">
      <c r="B51" s="257"/>
      <c r="C51" s="255"/>
      <c r="D51" s="250"/>
      <c r="E51" s="251"/>
      <c r="F51" s="202"/>
      <c r="G51" s="171"/>
      <c r="H51" s="171"/>
      <c r="I51" s="256"/>
      <c r="J51" s="253"/>
      <c r="K51" s="13"/>
      <c r="L51" s="21"/>
    </row>
    <row r="52" spans="2:12" s="3" customFormat="1" ht="17.25">
      <c r="B52" s="144" t="s">
        <v>60</v>
      </c>
      <c r="C52" s="145"/>
      <c r="D52" s="146"/>
      <c r="E52" s="214"/>
      <c r="F52" s="202"/>
      <c r="G52" s="173"/>
      <c r="H52" s="174"/>
      <c r="I52" s="172"/>
      <c r="J52" s="8"/>
      <c r="K52" s="13"/>
      <c r="L52" s="21"/>
    </row>
    <row r="53" spans="2:12" s="3" customFormat="1" ht="17.25">
      <c r="B53" s="143" t="s">
        <v>140</v>
      </c>
      <c r="C53" s="255"/>
      <c r="D53" s="250"/>
      <c r="E53" s="201" t="s">
        <v>82</v>
      </c>
      <c r="F53" s="202"/>
      <c r="G53" s="171">
        <v>450</v>
      </c>
      <c r="H53" s="171" t="s">
        <v>78</v>
      </c>
      <c r="I53" s="256">
        <v>475</v>
      </c>
      <c r="J53" s="253">
        <f>G53*I53</f>
        <v>213750</v>
      </c>
      <c r="K53" s="13"/>
      <c r="L53" s="21"/>
    </row>
    <row r="54" spans="2:12" s="3" customFormat="1" ht="17.25">
      <c r="B54" s="143" t="s">
        <v>141</v>
      </c>
      <c r="C54" s="141"/>
      <c r="D54" s="142"/>
      <c r="E54" s="201" t="s">
        <v>83</v>
      </c>
      <c r="F54" s="202"/>
      <c r="G54" s="171">
        <v>100</v>
      </c>
      <c r="H54" s="171" t="s">
        <v>78</v>
      </c>
      <c r="I54" s="256">
        <v>505</v>
      </c>
      <c r="J54" s="253">
        <f>G54*I54</f>
        <v>50500</v>
      </c>
      <c r="K54" s="13"/>
      <c r="L54" s="21"/>
    </row>
    <row r="55" spans="2:12" s="3" customFormat="1" ht="17.25">
      <c r="B55" s="143" t="s">
        <v>142</v>
      </c>
      <c r="C55" s="141"/>
      <c r="D55" s="142"/>
      <c r="E55" s="201" t="s">
        <v>82</v>
      </c>
      <c r="F55" s="202"/>
      <c r="G55" s="171">
        <v>100</v>
      </c>
      <c r="H55" s="171" t="s">
        <v>78</v>
      </c>
      <c r="I55" s="172">
        <v>790</v>
      </c>
      <c r="J55" s="8">
        <f>I55*G55</f>
        <v>79000</v>
      </c>
      <c r="K55" s="13"/>
      <c r="L55" s="21"/>
    </row>
    <row r="56" spans="2:12" s="3" customFormat="1" ht="17.25">
      <c r="B56" s="143" t="s">
        <v>143</v>
      </c>
      <c r="C56" s="255"/>
      <c r="D56" s="250"/>
      <c r="E56" s="201" t="s">
        <v>83</v>
      </c>
      <c r="F56" s="202"/>
      <c r="G56" s="171">
        <v>100</v>
      </c>
      <c r="H56" s="171" t="s">
        <v>78</v>
      </c>
      <c r="I56" s="256">
        <v>430</v>
      </c>
      <c r="J56" s="253">
        <f>G56*I56</f>
        <v>43000</v>
      </c>
      <c r="K56" s="13"/>
      <c r="L56" s="21"/>
    </row>
    <row r="57" spans="2:12" s="3" customFormat="1" ht="17.25">
      <c r="B57" s="143"/>
      <c r="C57" s="141"/>
      <c r="D57" s="142"/>
      <c r="E57" s="201"/>
      <c r="F57" s="202"/>
      <c r="G57" s="171"/>
      <c r="H57" s="171"/>
      <c r="I57" s="172"/>
      <c r="J57" s="8"/>
      <c r="K57" s="13"/>
      <c r="L57" s="21"/>
    </row>
    <row r="58" spans="2:12" s="3" customFormat="1" ht="17.25">
      <c r="B58" s="144" t="s">
        <v>26</v>
      </c>
      <c r="C58" s="145"/>
      <c r="D58" s="146"/>
      <c r="E58" s="201"/>
      <c r="F58" s="202"/>
      <c r="G58" s="171"/>
      <c r="H58" s="159"/>
      <c r="I58" s="172"/>
      <c r="J58" s="8"/>
      <c r="K58" s="13"/>
      <c r="L58" s="21"/>
    </row>
    <row r="59" spans="2:12" s="3" customFormat="1" ht="17.25">
      <c r="B59" s="143" t="s">
        <v>144</v>
      </c>
      <c r="C59" s="141"/>
      <c r="D59" s="142"/>
      <c r="E59" s="201" t="s">
        <v>84</v>
      </c>
      <c r="F59" s="202"/>
      <c r="G59" s="171">
        <v>0.5</v>
      </c>
      <c r="H59" s="171" t="s">
        <v>79</v>
      </c>
      <c r="I59" s="172">
        <v>16950</v>
      </c>
      <c r="J59" s="8">
        <f aca="true" t="shared" si="3" ref="J59:J67">G59*I59</f>
        <v>8475</v>
      </c>
      <c r="K59" s="13"/>
      <c r="L59" s="21"/>
    </row>
    <row r="60" spans="2:12" s="3" customFormat="1" ht="17.25">
      <c r="B60" s="143"/>
      <c r="C60" s="141"/>
      <c r="D60" s="142"/>
      <c r="E60" s="201"/>
      <c r="F60" s="202"/>
      <c r="G60" s="171"/>
      <c r="H60" s="171"/>
      <c r="I60" s="172"/>
      <c r="J60" s="8"/>
      <c r="K60" s="13"/>
      <c r="L60" s="21"/>
    </row>
    <row r="61" spans="2:12" s="3" customFormat="1" ht="17.25">
      <c r="B61" s="184"/>
      <c r="C61" s="185"/>
      <c r="D61" s="186"/>
      <c r="E61" s="214"/>
      <c r="F61" s="202"/>
      <c r="G61" s="171"/>
      <c r="H61" s="171"/>
      <c r="I61" s="172"/>
      <c r="J61" s="8"/>
      <c r="K61" s="13"/>
      <c r="L61" s="21"/>
    </row>
    <row r="62" spans="2:12" s="3" customFormat="1" ht="17.25">
      <c r="B62" s="144" t="s">
        <v>58</v>
      </c>
      <c r="C62" s="141"/>
      <c r="D62" s="142"/>
      <c r="E62" s="214"/>
      <c r="F62" s="202"/>
      <c r="G62" s="173"/>
      <c r="H62" s="174"/>
      <c r="I62" s="172"/>
      <c r="J62" s="8"/>
      <c r="K62" s="13"/>
      <c r="L62" s="21"/>
    </row>
    <row r="63" spans="2:12" s="3" customFormat="1" ht="17.25">
      <c r="B63" s="184" t="s">
        <v>139</v>
      </c>
      <c r="C63" s="185"/>
      <c r="D63" s="186"/>
      <c r="E63" s="201" t="s">
        <v>85</v>
      </c>
      <c r="F63" s="202"/>
      <c r="G63" s="171">
        <v>1</v>
      </c>
      <c r="H63" s="182" t="s">
        <v>129</v>
      </c>
      <c r="I63" s="172">
        <v>1100</v>
      </c>
      <c r="J63" s="8">
        <f t="shared" si="3"/>
        <v>1100</v>
      </c>
      <c r="K63" s="13"/>
      <c r="L63" s="21"/>
    </row>
    <row r="64" spans="2:12" s="3" customFormat="1" ht="17.25">
      <c r="B64" s="143" t="s">
        <v>145</v>
      </c>
      <c r="C64" s="141"/>
      <c r="D64" s="142"/>
      <c r="E64" s="201" t="s">
        <v>85</v>
      </c>
      <c r="F64" s="202"/>
      <c r="G64" s="173">
        <v>1</v>
      </c>
      <c r="H64" s="174" t="s">
        <v>79</v>
      </c>
      <c r="I64" s="172">
        <v>16340</v>
      </c>
      <c r="J64" s="8">
        <f t="shared" si="3"/>
        <v>16340</v>
      </c>
      <c r="K64" s="13"/>
      <c r="L64" s="21"/>
    </row>
    <row r="65" spans="2:12" s="3" customFormat="1" ht="17.25">
      <c r="B65" s="143"/>
      <c r="C65" s="141"/>
      <c r="D65" s="142"/>
      <c r="E65" s="201"/>
      <c r="F65" s="202"/>
      <c r="G65" s="173"/>
      <c r="H65" s="174"/>
      <c r="I65" s="172"/>
      <c r="J65" s="8"/>
      <c r="K65" s="13"/>
      <c r="L65" s="21"/>
    </row>
    <row r="66" spans="2:12" s="3" customFormat="1" ht="17.25">
      <c r="B66" s="144" t="s">
        <v>130</v>
      </c>
      <c r="C66" s="141"/>
      <c r="D66" s="142"/>
      <c r="E66" s="201"/>
      <c r="F66" s="202"/>
      <c r="G66" s="173"/>
      <c r="H66" s="174"/>
      <c r="I66" s="172"/>
      <c r="J66" s="8"/>
      <c r="K66" s="13"/>
      <c r="L66" s="21"/>
    </row>
    <row r="67" spans="2:12" s="3" customFormat="1" ht="18" customHeight="1">
      <c r="B67" s="152" t="s">
        <v>146</v>
      </c>
      <c r="C67" s="147"/>
      <c r="D67" s="148"/>
      <c r="E67" s="217" t="s">
        <v>86</v>
      </c>
      <c r="F67" s="218"/>
      <c r="G67" s="173">
        <v>1</v>
      </c>
      <c r="H67" s="174" t="s">
        <v>80</v>
      </c>
      <c r="I67" s="175">
        <v>25000</v>
      </c>
      <c r="J67" s="8">
        <f t="shared" si="3"/>
        <v>25000</v>
      </c>
      <c r="K67" s="13"/>
      <c r="L67" s="21"/>
    </row>
    <row r="68" spans="2:14" ht="17.25">
      <c r="B68" s="219" t="s">
        <v>12</v>
      </c>
      <c r="C68" s="220"/>
      <c r="D68" s="220"/>
      <c r="E68" s="220"/>
      <c r="F68" s="220"/>
      <c r="G68" s="220"/>
      <c r="H68" s="220"/>
      <c r="I68" s="220"/>
      <c r="J68" s="94">
        <f>SUM(J43:J67)</f>
        <v>532265</v>
      </c>
      <c r="K68" s="13"/>
      <c r="M68" s="13"/>
      <c r="N68" s="13"/>
    </row>
    <row r="69" spans="2:14" s="3" customFormat="1" ht="17.25">
      <c r="B69" s="26"/>
      <c r="C69" s="26"/>
      <c r="D69" s="26"/>
      <c r="E69" s="26"/>
      <c r="F69" s="26"/>
      <c r="G69" s="27"/>
      <c r="H69" s="26"/>
      <c r="I69" s="26"/>
      <c r="J69" s="28"/>
      <c r="K69" s="13"/>
      <c r="M69" s="13"/>
      <c r="N69" s="13"/>
    </row>
    <row r="70" spans="2:16" ht="18" customHeight="1">
      <c r="B70" s="195" t="s">
        <v>105</v>
      </c>
      <c r="C70" s="196"/>
      <c r="D70" s="196"/>
      <c r="E70" s="197"/>
      <c r="F70" s="197"/>
      <c r="G70" s="176" t="s">
        <v>6</v>
      </c>
      <c r="H70" s="177" t="s">
        <v>7</v>
      </c>
      <c r="I70" s="178"/>
      <c r="J70" s="179" t="s">
        <v>2</v>
      </c>
      <c r="K70" s="13"/>
      <c r="M70" s="13"/>
      <c r="N70" s="13"/>
      <c r="O70" s="7"/>
      <c r="P70" s="7"/>
    </row>
    <row r="71" spans="2:14" s="3" customFormat="1" ht="17.25">
      <c r="B71" s="232" t="s">
        <v>106</v>
      </c>
      <c r="C71" s="233"/>
      <c r="D71" s="234"/>
      <c r="E71" s="235"/>
      <c r="F71" s="236"/>
      <c r="G71" s="239">
        <v>0.05</v>
      </c>
      <c r="H71" s="237" t="s">
        <v>107</v>
      </c>
      <c r="I71" s="238"/>
      <c r="J71" s="238">
        <f>(J28+J40+J68)*G71</f>
        <v>45963.25</v>
      </c>
      <c r="K71" s="13"/>
      <c r="M71" s="13"/>
      <c r="N71" s="13"/>
    </row>
    <row r="72" spans="2:14" s="3" customFormat="1" ht="17.25">
      <c r="B72" s="26"/>
      <c r="C72" s="26"/>
      <c r="D72" s="26"/>
      <c r="E72" s="26"/>
      <c r="F72" s="26"/>
      <c r="G72" s="27"/>
      <c r="H72" s="26"/>
      <c r="I72" s="26"/>
      <c r="J72" s="28"/>
      <c r="K72" s="13"/>
      <c r="M72" s="13"/>
      <c r="N72" s="13"/>
    </row>
    <row r="73" spans="2:16" ht="17.25">
      <c r="B73" s="221" t="s">
        <v>13</v>
      </c>
      <c r="C73" s="222"/>
      <c r="D73" s="222"/>
      <c r="E73" s="222"/>
      <c r="F73" s="222"/>
      <c r="G73" s="222"/>
      <c r="H73" s="222"/>
      <c r="I73" s="222"/>
      <c r="J73" s="80">
        <f>total_mano_obra+total_maquinaria+total_insumos+J71</f>
        <v>965228.25</v>
      </c>
      <c r="K73" s="13"/>
      <c r="M73" s="13"/>
      <c r="N73" s="13"/>
      <c r="O73" s="7"/>
      <c r="P73" s="7"/>
    </row>
    <row r="74" spans="2:14" s="3" customFormat="1" ht="17.25">
      <c r="B74" s="74"/>
      <c r="C74" s="74"/>
      <c r="D74" s="74"/>
      <c r="E74" s="74"/>
      <c r="F74" s="74"/>
      <c r="G74" s="29"/>
      <c r="H74" s="74"/>
      <c r="I74" s="74"/>
      <c r="J74" s="24"/>
      <c r="K74" s="13"/>
      <c r="M74" s="13"/>
      <c r="N74" s="13"/>
    </row>
    <row r="75" spans="2:14" s="3" customFormat="1" ht="21">
      <c r="B75" s="92" t="s">
        <v>34</v>
      </c>
      <c r="C75" s="91"/>
      <c r="D75" s="91"/>
      <c r="E75" s="17"/>
      <c r="F75" s="17"/>
      <c r="G75" s="18"/>
      <c r="H75" s="19"/>
      <c r="I75" s="20"/>
      <c r="J75" s="20"/>
      <c r="K75" s="13"/>
      <c r="M75" s="13"/>
      <c r="N75" s="13"/>
    </row>
    <row r="76" spans="2:14" s="3" customFormat="1" ht="17.25">
      <c r="B76" s="223" t="s">
        <v>33</v>
      </c>
      <c r="C76" s="197"/>
      <c r="D76" s="197"/>
      <c r="E76" s="197"/>
      <c r="F76" s="197"/>
      <c r="G76" s="176" t="s">
        <v>6</v>
      </c>
      <c r="H76" s="177" t="s">
        <v>7</v>
      </c>
      <c r="I76" s="178"/>
      <c r="J76" s="179" t="s">
        <v>2</v>
      </c>
      <c r="K76" s="13"/>
      <c r="M76" s="13"/>
      <c r="N76" s="13"/>
    </row>
    <row r="77" spans="2:15" s="3" customFormat="1" ht="19.5">
      <c r="B77" s="226" t="s">
        <v>110</v>
      </c>
      <c r="C77" s="227"/>
      <c r="D77" s="227"/>
      <c r="E77" s="224"/>
      <c r="F77" s="225"/>
      <c r="G77" s="183">
        <f>E16</f>
        <v>0.015</v>
      </c>
      <c r="H77" s="181" t="s">
        <v>1</v>
      </c>
      <c r="I77" s="39"/>
      <c r="J77" s="8">
        <f>total_costos_directos*tasa_interes_mensual*meses_financiamiento*0.5</f>
        <v>79631.330625</v>
      </c>
      <c r="K77" s="13"/>
      <c r="L77" s="476"/>
      <c r="M77" s="476"/>
      <c r="N77" s="476"/>
      <c r="O77" s="476"/>
    </row>
    <row r="78" spans="2:14" ht="17.25">
      <c r="B78" s="203" t="s">
        <v>30</v>
      </c>
      <c r="C78" s="204"/>
      <c r="D78" s="204"/>
      <c r="E78" s="204"/>
      <c r="F78" s="204"/>
      <c r="G78" s="204"/>
      <c r="H78" s="204"/>
      <c r="I78" s="204"/>
      <c r="J78" s="80">
        <f>SUM(J77:J77)</f>
        <v>79631.330625</v>
      </c>
      <c r="K78" s="13"/>
      <c r="M78" s="13"/>
      <c r="N78" s="13"/>
    </row>
    <row r="79" spans="2:12" s="3" customFormat="1" ht="18" customHeight="1">
      <c r="B79" s="73"/>
      <c r="C79" s="73"/>
      <c r="D79" s="73"/>
      <c r="E79" s="73"/>
      <c r="F79" s="73"/>
      <c r="G79" s="22"/>
      <c r="H79" s="73"/>
      <c r="I79" s="73"/>
      <c r="J79" s="24"/>
      <c r="K79" s="13"/>
      <c r="L79" s="13"/>
    </row>
    <row r="80" spans="2:12" ht="18" customHeight="1">
      <c r="B80" s="228" t="s">
        <v>15</v>
      </c>
      <c r="C80" s="229"/>
      <c r="D80" s="229"/>
      <c r="E80" s="229"/>
      <c r="F80" s="229"/>
      <c r="G80" s="229"/>
      <c r="H80" s="229"/>
      <c r="I80" s="229"/>
      <c r="J80" s="230">
        <f>total_costos_directos+total_costos_indirectos</f>
        <v>1044859.580625</v>
      </c>
      <c r="K80" s="13"/>
      <c r="L80" s="13"/>
    </row>
    <row r="81" spans="2:12" s="3" customFormat="1" ht="18" customHeight="1">
      <c r="B81" s="215"/>
      <c r="C81" s="216"/>
      <c r="D81" s="216"/>
      <c r="E81" s="216"/>
      <c r="F81" s="216"/>
      <c r="G81" s="216"/>
      <c r="H81" s="216"/>
      <c r="I81" s="216"/>
      <c r="J81" s="231"/>
      <c r="K81" s="13"/>
      <c r="L81" s="13"/>
    </row>
    <row r="82" spans="2:12" s="3" customFormat="1" ht="18" customHeight="1">
      <c r="B82" s="26"/>
      <c r="C82" s="26"/>
      <c r="D82" s="26"/>
      <c r="E82" s="26"/>
      <c r="F82" s="26"/>
      <c r="G82" s="27"/>
      <c r="H82" s="26"/>
      <c r="I82" s="26"/>
      <c r="J82" s="28"/>
      <c r="K82" s="13"/>
      <c r="L82" s="13"/>
    </row>
    <row r="83" spans="2:12" s="3" customFormat="1" ht="18" customHeight="1">
      <c r="B83" s="73"/>
      <c r="C83" s="73"/>
      <c r="D83" s="73"/>
      <c r="E83" s="73"/>
      <c r="F83" s="73"/>
      <c r="G83" s="22"/>
      <c r="H83" s="73"/>
      <c r="I83" s="73"/>
      <c r="J83" s="24"/>
      <c r="K83" s="13"/>
      <c r="L83" s="13"/>
    </row>
    <row r="84" spans="2:12" s="3" customFormat="1" ht="18" customHeight="1">
      <c r="B84" s="73"/>
      <c r="C84" s="73"/>
      <c r="D84" s="73"/>
      <c r="E84" s="73"/>
      <c r="F84" s="73"/>
      <c r="G84" s="22"/>
      <c r="H84" s="73"/>
      <c r="I84" s="73"/>
      <c r="J84" s="24"/>
      <c r="K84" s="13"/>
      <c r="L84" s="13"/>
    </row>
    <row r="85" spans="2:12" ht="18" customHeight="1">
      <c r="B85" s="482" t="s">
        <v>111</v>
      </c>
      <c r="C85" s="483"/>
      <c r="D85" s="483"/>
      <c r="E85" s="483"/>
      <c r="F85" s="483"/>
      <c r="G85" s="483"/>
      <c r="H85" s="483"/>
      <c r="I85" s="483"/>
      <c r="J85" s="484"/>
      <c r="K85" s="13"/>
      <c r="L85" s="21"/>
    </row>
    <row r="86" spans="2:12" ht="18" customHeight="1">
      <c r="B86" s="478" t="s">
        <v>95</v>
      </c>
      <c r="C86" s="479"/>
      <c r="D86" s="479"/>
      <c r="E86" s="479"/>
      <c r="F86" s="479"/>
      <c r="G86" s="479"/>
      <c r="H86" s="479"/>
      <c r="I86" s="479"/>
      <c r="J86" s="480"/>
      <c r="K86" s="13"/>
      <c r="L86" s="21"/>
    </row>
    <row r="87" spans="2:12" s="3" customFormat="1" ht="18" customHeight="1">
      <c r="B87" s="492" t="s">
        <v>97</v>
      </c>
      <c r="C87" s="492"/>
      <c r="D87" s="492"/>
      <c r="E87" s="493" t="s">
        <v>96</v>
      </c>
      <c r="F87" s="494"/>
      <c r="G87" s="494"/>
      <c r="H87" s="494"/>
      <c r="I87" s="494"/>
      <c r="J87" s="495"/>
      <c r="K87" s="13"/>
      <c r="L87" s="21"/>
    </row>
    <row r="88" spans="2:12" s="3" customFormat="1" ht="18" customHeight="1">
      <c r="B88" s="492"/>
      <c r="C88" s="492"/>
      <c r="D88" s="492"/>
      <c r="E88" s="485">
        <f>G88*0.9</f>
        <v>27415.283348971778</v>
      </c>
      <c r="F88" s="485"/>
      <c r="G88" s="481">
        <f>precio_de_venta</f>
        <v>30461.425943301976</v>
      </c>
      <c r="H88" s="481"/>
      <c r="I88" s="485">
        <f>G88*1.1</f>
        <v>33507.56853763218</v>
      </c>
      <c r="J88" s="485"/>
      <c r="K88" s="13"/>
      <c r="L88" s="21"/>
    </row>
    <row r="89" spans="2:12" s="3" customFormat="1" ht="18" customHeight="1">
      <c r="B89" s="485">
        <f>rendimiento*0.9</f>
        <v>64.8</v>
      </c>
      <c r="C89" s="485"/>
      <c r="D89" s="485"/>
      <c r="E89" s="477">
        <f>E$88*$B$89-total_costos</f>
        <v>731650.7803883711</v>
      </c>
      <c r="F89" s="477"/>
      <c r="G89" s="477">
        <f>G$88*$B$89-total_costos</f>
        <v>929040.820500968</v>
      </c>
      <c r="H89" s="477"/>
      <c r="I89" s="477">
        <f>I$88*$B$89-total_costos</f>
        <v>1126430.860613565</v>
      </c>
      <c r="J89" s="477"/>
      <c r="K89" s="13"/>
      <c r="L89" s="21"/>
    </row>
    <row r="90" spans="2:12" s="3" customFormat="1" ht="18" customHeight="1">
      <c r="B90" s="485">
        <f>rendimiento</f>
        <v>72</v>
      </c>
      <c r="C90" s="485"/>
      <c r="D90" s="485"/>
      <c r="E90" s="477">
        <f>E$88*$B$90-total_costos</f>
        <v>929040.820500968</v>
      </c>
      <c r="F90" s="477"/>
      <c r="G90" s="477">
        <f>G$88*$B$90-total_costos</f>
        <v>1148363.0872927424</v>
      </c>
      <c r="H90" s="477"/>
      <c r="I90" s="477">
        <f>I$88*$B$90-total_costos</f>
        <v>1367685.3540845169</v>
      </c>
      <c r="J90" s="477"/>
      <c r="K90" s="13"/>
      <c r="L90" s="21"/>
    </row>
    <row r="91" spans="2:12" s="3" customFormat="1" ht="18" customHeight="1">
      <c r="B91" s="485">
        <f>rendimiento*1.1</f>
        <v>79.2</v>
      </c>
      <c r="C91" s="485"/>
      <c r="D91" s="485"/>
      <c r="E91" s="477">
        <f>E$88*$B$91-total_costos</f>
        <v>1126430.860613565</v>
      </c>
      <c r="F91" s="477"/>
      <c r="G91" s="477">
        <f>G$88*$B$91-total_costos</f>
        <v>1367685.3540845169</v>
      </c>
      <c r="H91" s="477"/>
      <c r="I91" s="477">
        <f>I$88*$B$91-total_costos</f>
        <v>1608939.8475554688</v>
      </c>
      <c r="J91" s="477"/>
      <c r="K91" s="13"/>
      <c r="L91" s="21"/>
    </row>
    <row r="92" spans="2:12" s="3" customFormat="1" ht="18" customHeight="1">
      <c r="B92" s="30"/>
      <c r="C92" s="30"/>
      <c r="D92" s="31"/>
      <c r="E92" s="31"/>
      <c r="F92" s="31"/>
      <c r="G92" s="32"/>
      <c r="H92" s="9"/>
      <c r="I92" s="12"/>
      <c r="J92" s="12"/>
      <c r="K92" s="13"/>
      <c r="L92" s="21"/>
    </row>
    <row r="93" spans="2:12" s="3" customFormat="1" ht="18" customHeight="1">
      <c r="B93" s="470" t="s">
        <v>112</v>
      </c>
      <c r="C93" s="471"/>
      <c r="D93" s="471"/>
      <c r="E93" s="471"/>
      <c r="F93" s="471"/>
      <c r="G93" s="471"/>
      <c r="H93" s="471"/>
      <c r="I93" s="471"/>
      <c r="J93" s="472"/>
      <c r="K93" s="13"/>
      <c r="L93" s="21"/>
    </row>
    <row r="94" spans="2:12" s="3" customFormat="1" ht="18" customHeight="1">
      <c r="B94" s="473"/>
      <c r="C94" s="474"/>
      <c r="D94" s="474"/>
      <c r="E94" s="474"/>
      <c r="F94" s="474"/>
      <c r="G94" s="474"/>
      <c r="H94" s="474"/>
      <c r="I94" s="474"/>
      <c r="J94" s="475"/>
      <c r="K94" s="13"/>
      <c r="L94" s="21"/>
    </row>
    <row r="95" spans="2:12" s="3" customFormat="1" ht="18" customHeight="1">
      <c r="B95" s="503" t="s">
        <v>97</v>
      </c>
      <c r="C95" s="499"/>
      <c r="D95" s="499"/>
      <c r="E95" s="499">
        <f>B89</f>
        <v>64.8</v>
      </c>
      <c r="F95" s="499"/>
      <c r="G95" s="499">
        <f>B90</f>
        <v>72</v>
      </c>
      <c r="H95" s="499"/>
      <c r="I95" s="499">
        <f>B91</f>
        <v>79.2</v>
      </c>
      <c r="J95" s="500"/>
      <c r="K95" s="13"/>
      <c r="L95" s="21"/>
    </row>
    <row r="96" spans="2:12" ht="18" customHeight="1">
      <c r="B96" s="504"/>
      <c r="C96" s="501"/>
      <c r="D96" s="501"/>
      <c r="E96" s="501"/>
      <c r="F96" s="501"/>
      <c r="G96" s="501"/>
      <c r="H96" s="501"/>
      <c r="I96" s="501"/>
      <c r="J96" s="502"/>
      <c r="K96" s="13"/>
      <c r="L96" s="21"/>
    </row>
    <row r="97" spans="2:12" ht="18" customHeight="1">
      <c r="B97" s="508" t="s">
        <v>98</v>
      </c>
      <c r="C97" s="509"/>
      <c r="D97" s="509"/>
      <c r="E97" s="506">
        <f>total_costos/'trigo_secan_inv_La arau_2021_22'!E95</f>
        <v>16124.376244212963</v>
      </c>
      <c r="F97" s="506"/>
      <c r="G97" s="507">
        <f>total_costos/$G$95</f>
        <v>14511.938619791666</v>
      </c>
      <c r="H97" s="507"/>
      <c r="I97" s="506">
        <f>total_costos/'trigo_secan_inv_La arau_2021_22'!I95</f>
        <v>13192.671472537877</v>
      </c>
      <c r="J97" s="512"/>
      <c r="K97" s="13"/>
      <c r="L97" s="21"/>
    </row>
    <row r="98" spans="2:12" ht="18" customHeight="1">
      <c r="B98" s="510"/>
      <c r="C98" s="511"/>
      <c r="D98" s="511"/>
      <c r="E98" s="507"/>
      <c r="F98" s="507"/>
      <c r="G98" s="507"/>
      <c r="H98" s="507"/>
      <c r="I98" s="507"/>
      <c r="J98" s="513"/>
      <c r="K98" s="13"/>
      <c r="L98" s="21"/>
    </row>
    <row r="99" spans="2:12" ht="18" customHeight="1">
      <c r="B99" s="38"/>
      <c r="C99" s="1"/>
      <c r="D99" s="3"/>
      <c r="E99" s="3"/>
      <c r="F99" s="82"/>
      <c r="G99" s="82"/>
      <c r="H99" s="82"/>
      <c r="I99" s="12"/>
      <c r="J99" s="12"/>
      <c r="K99" s="13"/>
      <c r="L99" s="21"/>
    </row>
    <row r="100" spans="2:11" s="3" customFormat="1" ht="18" customHeight="1">
      <c r="B100" s="489" t="s">
        <v>17</v>
      </c>
      <c r="C100" s="490"/>
      <c r="D100" s="490"/>
      <c r="E100" s="490"/>
      <c r="F100" s="490"/>
      <c r="G100" s="490"/>
      <c r="H100" s="490"/>
      <c r="I100" s="490"/>
      <c r="J100" s="491"/>
      <c r="K100" s="71"/>
    </row>
    <row r="101" spans="2:11" s="3" customFormat="1" ht="18" customHeight="1">
      <c r="B101" s="520" t="s">
        <v>113</v>
      </c>
      <c r="C101" s="521"/>
      <c r="D101" s="521"/>
      <c r="E101" s="521"/>
      <c r="F101" s="521"/>
      <c r="G101" s="521"/>
      <c r="H101" s="521"/>
      <c r="I101" s="521"/>
      <c r="J101" s="522"/>
      <c r="K101" s="71"/>
    </row>
    <row r="102" spans="2:14" s="3" customFormat="1" ht="17.25">
      <c r="B102" s="467" t="s">
        <v>136</v>
      </c>
      <c r="C102" s="468"/>
      <c r="D102" s="468"/>
      <c r="E102" s="468"/>
      <c r="F102" s="468"/>
      <c r="G102" s="468"/>
      <c r="H102" s="468"/>
      <c r="I102" s="468"/>
      <c r="J102" s="469"/>
      <c r="K102" s="71"/>
      <c r="N102" s="83"/>
    </row>
    <row r="103" spans="2:14" s="3" customFormat="1" ht="17.25">
      <c r="B103" s="517" t="s">
        <v>119</v>
      </c>
      <c r="C103" s="518"/>
      <c r="D103" s="518"/>
      <c r="E103" s="518"/>
      <c r="F103" s="518"/>
      <c r="G103" s="518"/>
      <c r="H103" s="518"/>
      <c r="I103" s="518"/>
      <c r="J103" s="519"/>
      <c r="K103" s="71"/>
      <c r="N103" s="83"/>
    </row>
    <row r="104" spans="2:11" s="3" customFormat="1" ht="45.75" customHeight="1">
      <c r="B104" s="454" t="s">
        <v>114</v>
      </c>
      <c r="C104" s="455"/>
      <c r="D104" s="455"/>
      <c r="E104" s="455"/>
      <c r="F104" s="455"/>
      <c r="G104" s="455"/>
      <c r="H104" s="455"/>
      <c r="I104" s="455"/>
      <c r="J104" s="456"/>
      <c r="K104" s="72"/>
    </row>
    <row r="105" spans="2:11" s="3" customFormat="1" ht="17.25">
      <c r="B105" s="517" t="s">
        <v>115</v>
      </c>
      <c r="C105" s="518"/>
      <c r="D105" s="518"/>
      <c r="E105" s="518"/>
      <c r="F105" s="518"/>
      <c r="G105" s="518"/>
      <c r="H105" s="518"/>
      <c r="I105" s="518"/>
      <c r="J105" s="519"/>
      <c r="K105" s="71"/>
    </row>
    <row r="106" spans="2:11" s="3" customFormat="1" ht="18" customHeight="1">
      <c r="B106" s="514" t="s">
        <v>116</v>
      </c>
      <c r="C106" s="515"/>
      <c r="D106" s="515"/>
      <c r="E106" s="515"/>
      <c r="F106" s="515"/>
      <c r="G106" s="515"/>
      <c r="H106" s="515"/>
      <c r="I106" s="515"/>
      <c r="J106" s="516"/>
      <c r="K106" s="71"/>
    </row>
    <row r="107" spans="2:11" s="3" customFormat="1" ht="17.25">
      <c r="B107" s="496" t="s">
        <v>117</v>
      </c>
      <c r="C107" s="497"/>
      <c r="D107" s="497"/>
      <c r="E107" s="497"/>
      <c r="F107" s="497"/>
      <c r="G107" s="497"/>
      <c r="H107" s="497"/>
      <c r="I107" s="497"/>
      <c r="J107" s="498"/>
      <c r="K107" s="71"/>
    </row>
    <row r="108" spans="2:11" s="3" customFormat="1" ht="17.25">
      <c r="B108" s="486" t="s">
        <v>118</v>
      </c>
      <c r="C108" s="487"/>
      <c r="D108" s="487"/>
      <c r="E108" s="487"/>
      <c r="F108" s="487"/>
      <c r="G108" s="487"/>
      <c r="H108" s="487"/>
      <c r="I108" s="487"/>
      <c r="J108" s="488"/>
      <c r="K108" s="71"/>
    </row>
    <row r="109" spans="2:11" s="3" customFormat="1" ht="17.25">
      <c r="B109" s="180"/>
      <c r="C109" s="180"/>
      <c r="D109" s="180"/>
      <c r="E109" s="180"/>
      <c r="F109" s="180"/>
      <c r="G109" s="180"/>
      <c r="H109" s="180"/>
      <c r="I109" s="180"/>
      <c r="J109" s="180"/>
      <c r="K109" s="71"/>
    </row>
    <row r="110" spans="2:11" s="3" customFormat="1" ht="14.25">
      <c r="B110" s="4"/>
      <c r="C110" s="4"/>
      <c r="D110" s="4"/>
      <c r="E110" s="4"/>
      <c r="F110" s="4"/>
      <c r="G110" s="5"/>
      <c r="H110" s="4"/>
      <c r="I110" s="4"/>
      <c r="J110" s="4"/>
      <c r="K110" s="7"/>
    </row>
    <row r="111" spans="2:11" s="3" customFormat="1" ht="14.25">
      <c r="B111" s="4"/>
      <c r="C111" s="4"/>
      <c r="D111" s="4"/>
      <c r="E111" s="4"/>
      <c r="F111" s="4"/>
      <c r="G111" s="5"/>
      <c r="H111" s="4"/>
      <c r="I111" s="4"/>
      <c r="J111" s="4"/>
      <c r="K111" s="7"/>
    </row>
    <row r="112" spans="2:12" s="3" customFormat="1" ht="14.25">
      <c r="B112" s="58"/>
      <c r="C112" s="58"/>
      <c r="D112" s="58"/>
      <c r="E112" s="58"/>
      <c r="F112" s="58"/>
      <c r="G112" s="59"/>
      <c r="H112" s="58"/>
      <c r="I112" s="58"/>
      <c r="J112" s="58"/>
      <c r="K112" s="60"/>
      <c r="L112" s="58"/>
    </row>
    <row r="113" spans="2:12" s="3" customFormat="1" ht="14.25">
      <c r="B113" s="58"/>
      <c r="C113" s="58"/>
      <c r="D113" s="58"/>
      <c r="E113" s="58"/>
      <c r="F113" s="58"/>
      <c r="G113" s="59"/>
      <c r="H113" s="58"/>
      <c r="I113" s="58"/>
      <c r="J113" s="58"/>
      <c r="K113" s="60"/>
      <c r="L113" s="58"/>
    </row>
    <row r="114" spans="2:12" s="3" customFormat="1" ht="14.25">
      <c r="B114" s="58"/>
      <c r="C114" s="58"/>
      <c r="D114" s="58"/>
      <c r="E114" s="58"/>
      <c r="F114" s="58"/>
      <c r="G114" s="59"/>
      <c r="H114" s="58"/>
      <c r="I114" s="58"/>
      <c r="J114" s="58"/>
      <c r="K114" s="60"/>
      <c r="L114" s="58"/>
    </row>
    <row r="115" spans="2:12" s="3" customFormat="1" ht="14.25">
      <c r="B115" s="58"/>
      <c r="C115" s="58"/>
      <c r="D115" s="58"/>
      <c r="E115" s="58"/>
      <c r="F115" s="58"/>
      <c r="G115" s="59"/>
      <c r="H115" s="58"/>
      <c r="I115" s="58"/>
      <c r="J115" s="58"/>
      <c r="K115" s="60"/>
      <c r="L115" s="58"/>
    </row>
    <row r="116" spans="2:12" ht="17.25">
      <c r="B116" s="47"/>
      <c r="C116" s="47"/>
      <c r="D116" s="48"/>
      <c r="E116" s="48"/>
      <c r="F116" s="49"/>
      <c r="G116" s="49"/>
      <c r="H116" s="49"/>
      <c r="I116" s="58"/>
      <c r="J116" s="58"/>
      <c r="K116" s="60"/>
      <c r="L116" s="58"/>
    </row>
    <row r="117" spans="2:12" ht="17.25">
      <c r="B117" s="47"/>
      <c r="C117" s="50"/>
      <c r="D117" s="50"/>
      <c r="E117" s="51"/>
      <c r="F117" s="50"/>
      <c r="G117" s="52"/>
      <c r="H117" s="53"/>
      <c r="I117" s="58"/>
      <c r="J117" s="58"/>
      <c r="K117" s="60"/>
      <c r="L117" s="58"/>
    </row>
    <row r="118" spans="2:12" ht="17.25">
      <c r="B118" s="48"/>
      <c r="C118" s="48"/>
      <c r="D118" s="48"/>
      <c r="E118" s="48"/>
      <c r="F118" s="48"/>
      <c r="G118" s="48"/>
      <c r="H118" s="48"/>
      <c r="I118" s="58"/>
      <c r="J118" s="58"/>
      <c r="K118" s="60"/>
      <c r="L118" s="58"/>
    </row>
    <row r="119" spans="2:12" ht="17.25">
      <c r="B119" s="47"/>
      <c r="C119" s="48"/>
      <c r="D119" s="48"/>
      <c r="E119" s="48"/>
      <c r="F119" s="48"/>
      <c r="G119" s="48"/>
      <c r="H119" s="48"/>
      <c r="I119" s="58"/>
      <c r="J119" s="58"/>
      <c r="K119" s="60"/>
      <c r="L119" s="58"/>
    </row>
    <row r="120" spans="2:12" ht="17.25">
      <c r="B120" s="61"/>
      <c r="C120" s="62"/>
      <c r="D120" s="62"/>
      <c r="E120" s="54"/>
      <c r="F120" s="54"/>
      <c r="G120" s="54"/>
      <c r="H120" s="54"/>
      <c r="I120" s="58"/>
      <c r="J120" s="60"/>
      <c r="K120" s="60"/>
      <c r="L120" s="58"/>
    </row>
    <row r="121" spans="2:12" ht="17.25">
      <c r="B121" s="61"/>
      <c r="C121" s="62"/>
      <c r="D121" s="62"/>
      <c r="E121" s="54"/>
      <c r="F121" s="54"/>
      <c r="G121" s="54"/>
      <c r="H121" s="54"/>
      <c r="I121" s="58"/>
      <c r="J121" s="60"/>
      <c r="K121" s="60"/>
      <c r="L121" s="58"/>
    </row>
    <row r="122" spans="2:12" ht="17.25">
      <c r="B122" s="55"/>
      <c r="C122" s="56"/>
      <c r="D122" s="56"/>
      <c r="E122" s="55"/>
      <c r="F122" s="55"/>
      <c r="G122" s="55"/>
      <c r="H122" s="57"/>
      <c r="I122" s="58"/>
      <c r="J122" s="58"/>
      <c r="K122" s="60"/>
      <c r="L122" s="58"/>
    </row>
    <row r="123" spans="2:12" ht="17.25">
      <c r="B123" s="48"/>
      <c r="C123" s="48"/>
      <c r="D123" s="48"/>
      <c r="E123" s="48"/>
      <c r="F123" s="48"/>
      <c r="G123" s="48"/>
      <c r="H123" s="48"/>
      <c r="I123" s="58"/>
      <c r="J123" s="58"/>
      <c r="K123" s="60"/>
      <c r="L123" s="58"/>
    </row>
    <row r="124" spans="2:12" ht="17.25">
      <c r="B124" s="47"/>
      <c r="C124" s="48"/>
      <c r="D124" s="48"/>
      <c r="E124" s="48"/>
      <c r="F124" s="48"/>
      <c r="G124" s="48"/>
      <c r="H124" s="48"/>
      <c r="I124" s="58"/>
      <c r="J124" s="58"/>
      <c r="K124" s="60"/>
      <c r="L124" s="58"/>
    </row>
    <row r="125" spans="2:12" ht="17.25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7.25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7.25">
      <c r="B127" s="505"/>
      <c r="C127" s="505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7.25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7.25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7.25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7.25">
      <c r="B131" s="63"/>
      <c r="C131" s="64"/>
      <c r="D131" s="65"/>
      <c r="E131" s="66"/>
      <c r="F131" s="65"/>
      <c r="G131" s="67"/>
      <c r="H131" s="67"/>
      <c r="I131" s="58"/>
      <c r="J131" s="58"/>
      <c r="K131" s="60"/>
      <c r="L131" s="58"/>
    </row>
    <row r="132" spans="2:12" ht="17.25">
      <c r="B132" s="63"/>
      <c r="C132" s="64"/>
      <c r="D132" s="65"/>
      <c r="E132" s="66"/>
      <c r="F132" s="65"/>
      <c r="G132" s="67"/>
      <c r="H132" s="67"/>
      <c r="I132" s="58"/>
      <c r="J132" s="58"/>
      <c r="K132" s="60"/>
      <c r="L132" s="58"/>
    </row>
    <row r="133" spans="2:12" ht="17.25">
      <c r="B133" s="63"/>
      <c r="C133" s="64"/>
      <c r="D133" s="65"/>
      <c r="E133" s="66"/>
      <c r="F133" s="65"/>
      <c r="G133" s="67"/>
      <c r="H133" s="67"/>
      <c r="I133" s="58"/>
      <c r="J133" s="58"/>
      <c r="K133" s="60"/>
      <c r="L133" s="58"/>
    </row>
    <row r="134" spans="2:12" ht="17.25">
      <c r="B134" s="63"/>
      <c r="C134" s="64"/>
      <c r="D134" s="65"/>
      <c r="E134" s="66"/>
      <c r="F134" s="65"/>
      <c r="G134" s="67"/>
      <c r="H134" s="67"/>
      <c r="I134" s="58"/>
      <c r="J134" s="58"/>
      <c r="K134" s="60"/>
      <c r="L134" s="58"/>
    </row>
    <row r="135" spans="2:12" ht="17.25">
      <c r="B135" s="63"/>
      <c r="C135" s="64"/>
      <c r="D135" s="65"/>
      <c r="E135" s="66"/>
      <c r="F135" s="65"/>
      <c r="G135" s="67"/>
      <c r="H135" s="67"/>
      <c r="I135" s="58"/>
      <c r="J135" s="58"/>
      <c r="K135" s="60"/>
      <c r="L135" s="58"/>
    </row>
    <row r="136" spans="2:12" ht="17.25">
      <c r="B136" s="63"/>
      <c r="C136" s="64"/>
      <c r="D136" s="65"/>
      <c r="E136" s="66"/>
      <c r="F136" s="65"/>
      <c r="G136" s="67"/>
      <c r="H136" s="67"/>
      <c r="I136" s="58"/>
      <c r="J136" s="58"/>
      <c r="K136" s="60"/>
      <c r="L136" s="58"/>
    </row>
    <row r="137" spans="2:12" ht="17.25">
      <c r="B137" s="63"/>
      <c r="C137" s="64"/>
      <c r="D137" s="65"/>
      <c r="E137" s="66"/>
      <c r="F137" s="65"/>
      <c r="G137" s="67"/>
      <c r="H137" s="67"/>
      <c r="I137" s="58"/>
      <c r="J137" s="58"/>
      <c r="K137" s="60"/>
      <c r="L137" s="58"/>
    </row>
    <row r="138" spans="2:12" ht="17.25">
      <c r="B138" s="55"/>
      <c r="C138" s="56"/>
      <c r="D138" s="56"/>
      <c r="E138" s="55"/>
      <c r="F138" s="55"/>
      <c r="G138" s="55"/>
      <c r="H138" s="57"/>
      <c r="I138" s="58"/>
      <c r="J138" s="58"/>
      <c r="K138" s="60"/>
      <c r="L138" s="58"/>
    </row>
    <row r="139" spans="2:12" ht="17.25">
      <c r="B139" s="48"/>
      <c r="C139" s="48"/>
      <c r="D139" s="48"/>
      <c r="E139" s="48"/>
      <c r="F139" s="48"/>
      <c r="G139" s="48"/>
      <c r="H139" s="48"/>
      <c r="I139" s="58"/>
      <c r="J139" s="58"/>
      <c r="K139" s="60"/>
      <c r="L139" s="58"/>
    </row>
    <row r="140" spans="2:12" ht="17.25">
      <c r="B140" s="55"/>
      <c r="C140" s="56"/>
      <c r="D140" s="56"/>
      <c r="E140" s="55"/>
      <c r="F140" s="55"/>
      <c r="G140" s="55"/>
      <c r="H140" s="57"/>
      <c r="I140" s="58"/>
      <c r="J140" s="58"/>
      <c r="K140" s="60"/>
      <c r="L140" s="58"/>
    </row>
    <row r="141" spans="2:12" s="3" customFormat="1" ht="14.2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4.2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4.2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4.2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4.2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4.2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4.2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4.2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4.2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4.2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4.25">
      <c r="B151" s="68"/>
      <c r="C151" s="68"/>
      <c r="D151" s="68"/>
      <c r="E151" s="68"/>
      <c r="F151" s="68"/>
      <c r="G151" s="59"/>
      <c r="H151" s="58"/>
      <c r="I151" s="58"/>
      <c r="J151" s="58"/>
      <c r="K151" s="60"/>
      <c r="L151" s="58"/>
    </row>
    <row r="152" spans="2:12" s="3" customFormat="1" ht="14.2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4.2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4.25">
      <c r="B154" s="58"/>
      <c r="C154" s="60"/>
      <c r="D154" s="60"/>
      <c r="E154" s="60"/>
      <c r="F154" s="60"/>
      <c r="G154" s="59"/>
      <c r="H154" s="58"/>
      <c r="I154" s="58"/>
      <c r="J154" s="58"/>
      <c r="K154" s="60"/>
      <c r="L154" s="58"/>
    </row>
    <row r="155" spans="2:12" s="3" customFormat="1" ht="14.2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4.2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4.2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4.2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4.2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4.25">
      <c r="B160" s="58"/>
      <c r="C160" s="58"/>
      <c r="D160" s="60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4.25">
      <c r="B161" s="58"/>
      <c r="C161" s="60"/>
      <c r="D161" s="60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4.2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4.2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4.2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4.25">
      <c r="B165" s="58"/>
      <c r="C165" s="58"/>
      <c r="D165" s="58"/>
      <c r="E165" s="58"/>
      <c r="F165" s="58"/>
      <c r="G165" s="59"/>
      <c r="H165" s="58"/>
      <c r="I165" s="59"/>
      <c r="J165" s="58"/>
      <c r="K165" s="60"/>
      <c r="L165" s="58"/>
    </row>
    <row r="166" spans="2:12" s="3" customFormat="1" ht="14.2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4.2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4.2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4.2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4.2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4.2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4.2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4.2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4.25">
      <c r="B174" s="60"/>
      <c r="C174" s="60"/>
      <c r="D174" s="60"/>
      <c r="E174" s="60"/>
      <c r="F174" s="60"/>
      <c r="G174" s="60"/>
      <c r="H174" s="60"/>
      <c r="I174" s="60"/>
      <c r="J174" s="58"/>
      <c r="K174" s="60"/>
      <c r="L174" s="58"/>
    </row>
    <row r="175" spans="2:12" s="3" customFormat="1" ht="14.25">
      <c r="B175" s="60"/>
      <c r="C175" s="60"/>
      <c r="D175" s="60"/>
      <c r="E175" s="60"/>
      <c r="F175" s="60"/>
      <c r="G175" s="69"/>
      <c r="H175" s="60"/>
      <c r="I175" s="60"/>
      <c r="J175" s="58"/>
      <c r="K175" s="60"/>
      <c r="L175" s="69"/>
    </row>
    <row r="176" spans="2:12" s="3" customFormat="1" ht="14.25">
      <c r="B176" s="60"/>
      <c r="C176" s="60"/>
      <c r="D176" s="60"/>
      <c r="E176" s="60"/>
      <c r="F176" s="60"/>
      <c r="G176" s="60"/>
      <c r="H176" s="60"/>
      <c r="I176" s="70"/>
      <c r="J176" s="58"/>
      <c r="K176" s="60"/>
      <c r="L176" s="58"/>
    </row>
    <row r="177" spans="2:12" s="3" customFormat="1" ht="14.25">
      <c r="B177" s="58"/>
      <c r="C177" s="58"/>
      <c r="D177" s="58"/>
      <c r="E177" s="58"/>
      <c r="F177" s="58"/>
      <c r="G177" s="59"/>
      <c r="H177" s="58"/>
      <c r="I177" s="58"/>
      <c r="J177" s="58"/>
      <c r="K177" s="60"/>
      <c r="L177" s="58"/>
    </row>
    <row r="178" spans="2:12" s="3" customFormat="1" ht="14.2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4.2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4.2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4.2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4.2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4.25">
      <c r="B183" s="58"/>
      <c r="C183" s="58"/>
      <c r="D183" s="58"/>
      <c r="E183" s="58"/>
      <c r="F183" s="58"/>
      <c r="G183" s="59"/>
      <c r="H183" s="60"/>
      <c r="I183" s="60"/>
      <c r="J183" s="58"/>
      <c r="K183" s="60"/>
      <c r="L183" s="58"/>
    </row>
    <row r="184" spans="2:12" s="3" customFormat="1" ht="14.25">
      <c r="B184" s="58"/>
      <c r="C184" s="58"/>
      <c r="D184" s="58"/>
      <c r="E184" s="58"/>
      <c r="F184" s="58"/>
      <c r="G184" s="59"/>
      <c r="H184" s="60"/>
      <c r="I184" s="60"/>
      <c r="J184" s="58"/>
      <c r="K184" s="60"/>
      <c r="L184" s="58"/>
    </row>
    <row r="185" spans="2:12" s="3" customFormat="1" ht="14.25">
      <c r="B185" s="58"/>
      <c r="C185" s="58"/>
      <c r="D185" s="58"/>
      <c r="E185" s="58"/>
      <c r="F185" s="58"/>
      <c r="G185" s="59"/>
      <c r="H185" s="60"/>
      <c r="I185" s="60"/>
      <c r="J185" s="58"/>
      <c r="K185" s="60"/>
      <c r="L185" s="58"/>
    </row>
    <row r="186" spans="2:12" s="3" customFormat="1" ht="14.25">
      <c r="B186" s="58"/>
      <c r="C186" s="58"/>
      <c r="D186" s="58"/>
      <c r="E186" s="58"/>
      <c r="F186" s="58"/>
      <c r="G186" s="59"/>
      <c r="H186" s="58"/>
      <c r="I186" s="58"/>
      <c r="J186" s="58"/>
      <c r="K186" s="60"/>
      <c r="L186" s="58"/>
    </row>
    <row r="187" spans="2:12" s="3" customFormat="1" ht="14.2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4.2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4.2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4.2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4.2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4.25">
      <c r="B192" s="58"/>
      <c r="C192" s="58"/>
      <c r="D192" s="58"/>
      <c r="E192" s="58"/>
      <c r="F192" s="58"/>
      <c r="G192" s="59"/>
      <c r="H192" s="60"/>
      <c r="I192" s="60"/>
      <c r="J192" s="58"/>
      <c r="K192" s="60"/>
      <c r="L192" s="58"/>
    </row>
    <row r="193" spans="2:12" s="3" customFormat="1" ht="14.25">
      <c r="B193" s="58"/>
      <c r="C193" s="58"/>
      <c r="D193" s="58"/>
      <c r="E193" s="58"/>
      <c r="F193" s="58"/>
      <c r="G193" s="59"/>
      <c r="H193" s="60"/>
      <c r="I193" s="60"/>
      <c r="J193" s="58"/>
      <c r="K193" s="60"/>
      <c r="L193" s="58"/>
    </row>
    <row r="194" spans="2:12" s="3" customFormat="1" ht="14.25">
      <c r="B194" s="58"/>
      <c r="C194" s="58"/>
      <c r="D194" s="58"/>
      <c r="E194" s="58"/>
      <c r="F194" s="58"/>
      <c r="G194" s="59"/>
      <c r="H194" s="60"/>
      <c r="I194" s="60"/>
      <c r="J194" s="58"/>
      <c r="K194" s="60"/>
      <c r="L194" s="58"/>
    </row>
    <row r="195" spans="2:12" s="3" customFormat="1" ht="14.2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4.2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4.2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4.2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4.2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4.2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4.2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4.2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4.2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4.2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4.2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4.2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4.2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4.2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4.2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4.2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4.2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4.2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4.2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4.2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4.2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4.2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4.2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4.2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4.2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4.2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4.2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4.2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4.2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4.2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4.2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4.2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4.2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4.2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4.2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4.2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4.2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4.2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4.2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4.2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4.2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4.2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4.2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4.2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4.2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4.2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4.2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4.2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4.2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4.2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4.2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4.2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4.2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4.2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4.2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4.2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4.2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4.2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4.2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4.2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4.2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4.2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4.2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4.2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4.2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4.2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4.2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4.2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4.2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4.2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4.2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4.2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4.2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4.2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4.2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4.2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4.2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4.2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4.2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4.2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4.2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4.2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4.2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4.2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4.2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4.2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4.2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4.2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4.2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4.2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4.2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4.2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4.2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4.2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4.2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4.2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4.2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4.2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4.2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4.2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4.2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4.2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4.2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s="3" customFormat="1" ht="14.2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s="3" customFormat="1" ht="14.2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s="3" customFormat="1" ht="14.2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s="3" customFormat="1" ht="14.2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s="3" customFormat="1" ht="14.2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s="3" customFormat="1" ht="14.2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s="3" customFormat="1" ht="14.2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4.2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4.2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4.2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4.2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4.2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4.2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4.2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4.2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  <row r="313" spans="2:12" ht="14.25">
      <c r="B313" s="58"/>
      <c r="C313" s="58"/>
      <c r="D313" s="58"/>
      <c r="E313" s="58"/>
      <c r="F313" s="58"/>
      <c r="G313" s="59"/>
      <c r="H313" s="58"/>
      <c r="I313" s="58"/>
      <c r="J313" s="58"/>
      <c r="K313" s="60"/>
      <c r="L313" s="58"/>
    </row>
    <row r="314" spans="2:12" ht="14.25">
      <c r="B314" s="58"/>
      <c r="C314" s="58"/>
      <c r="D314" s="58"/>
      <c r="E314" s="58"/>
      <c r="F314" s="58"/>
      <c r="G314" s="59"/>
      <c r="H314" s="58"/>
      <c r="I314" s="58"/>
      <c r="J314" s="58"/>
      <c r="K314" s="60"/>
      <c r="L314" s="58"/>
    </row>
    <row r="315" spans="2:12" ht="14.25">
      <c r="B315" s="58"/>
      <c r="C315" s="58"/>
      <c r="D315" s="58"/>
      <c r="E315" s="58"/>
      <c r="F315" s="58"/>
      <c r="G315" s="59"/>
      <c r="H315" s="58"/>
      <c r="I315" s="58"/>
      <c r="J315" s="58"/>
      <c r="K315" s="60"/>
      <c r="L315" s="58"/>
    </row>
    <row r="316" spans="2:12" ht="14.25">
      <c r="B316" s="58"/>
      <c r="C316" s="58"/>
      <c r="D316" s="58"/>
      <c r="E316" s="58"/>
      <c r="F316" s="58"/>
      <c r="G316" s="59"/>
      <c r="H316" s="58"/>
      <c r="I316" s="58"/>
      <c r="J316" s="58"/>
      <c r="K316" s="60"/>
      <c r="L316" s="58"/>
    </row>
    <row r="317" spans="2:12" ht="14.25">
      <c r="B317" s="58"/>
      <c r="C317" s="58"/>
      <c r="D317" s="58"/>
      <c r="E317" s="58"/>
      <c r="F317" s="58"/>
      <c r="G317" s="59"/>
      <c r="H317" s="58"/>
      <c r="I317" s="58"/>
      <c r="J317" s="58"/>
      <c r="K317" s="60"/>
      <c r="L317" s="58"/>
    </row>
    <row r="318" spans="2:12" ht="14.25">
      <c r="B318" s="58"/>
      <c r="C318" s="58"/>
      <c r="D318" s="58"/>
      <c r="E318" s="58"/>
      <c r="F318" s="58"/>
      <c r="G318" s="59"/>
      <c r="H318" s="58"/>
      <c r="I318" s="58"/>
      <c r="J318" s="58"/>
      <c r="K318" s="60"/>
      <c r="L318" s="58"/>
    </row>
    <row r="319" spans="2:12" ht="14.25">
      <c r="B319" s="58"/>
      <c r="C319" s="58"/>
      <c r="D319" s="58"/>
      <c r="E319" s="58"/>
      <c r="F319" s="58"/>
      <c r="G319" s="59"/>
      <c r="H319" s="58"/>
      <c r="I319" s="58"/>
      <c r="J319" s="58"/>
      <c r="K319" s="60"/>
      <c r="L319" s="58"/>
    </row>
  </sheetData>
  <sheetProtection/>
  <mergeCells count="46">
    <mergeCell ref="B105:J105"/>
    <mergeCell ref="G91:H91"/>
    <mergeCell ref="G95:H96"/>
    <mergeCell ref="E91:F91"/>
    <mergeCell ref="I88:J88"/>
    <mergeCell ref="I91:J91"/>
    <mergeCell ref="B103:J103"/>
    <mergeCell ref="B101:J101"/>
    <mergeCell ref="B127:C127"/>
    <mergeCell ref="B91:D91"/>
    <mergeCell ref="E88:F88"/>
    <mergeCell ref="E97:F98"/>
    <mergeCell ref="B97:D98"/>
    <mergeCell ref="I97:J98"/>
    <mergeCell ref="G97:H98"/>
    <mergeCell ref="B106:J106"/>
    <mergeCell ref="E90:F90"/>
    <mergeCell ref="E95:F96"/>
    <mergeCell ref="B108:J108"/>
    <mergeCell ref="B100:J100"/>
    <mergeCell ref="B90:D90"/>
    <mergeCell ref="I90:J90"/>
    <mergeCell ref="B87:D88"/>
    <mergeCell ref="E87:J87"/>
    <mergeCell ref="G90:H90"/>
    <mergeCell ref="B107:J107"/>
    <mergeCell ref="I95:J96"/>
    <mergeCell ref="B95:D96"/>
    <mergeCell ref="L77:O77"/>
    <mergeCell ref="E89:F89"/>
    <mergeCell ref="G89:H89"/>
    <mergeCell ref="B86:J86"/>
    <mergeCell ref="G88:H88"/>
    <mergeCell ref="B85:J85"/>
    <mergeCell ref="I89:J89"/>
    <mergeCell ref="B89:D89"/>
    <mergeCell ref="D2:J2"/>
    <mergeCell ref="D3:J3"/>
    <mergeCell ref="D4:J4"/>
    <mergeCell ref="B104:J104"/>
    <mergeCell ref="B12:E12"/>
    <mergeCell ref="G12:J12"/>
    <mergeCell ref="D6:J6"/>
    <mergeCell ref="E20:F20"/>
    <mergeCell ref="B102:J102"/>
    <mergeCell ref="B93:J9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4" r:id="rId2"/>
  <rowBreaks count="1" manualBreakCount="1">
    <brk id="82" max="10" man="1"/>
  </rowBreaks>
  <ignoredErrors>
    <ignoredError sqref="I22:I25 I27 G39" unlockedFormula="1"/>
    <ignoredError sqref="I26" formula="1" unlockedFormula="1"/>
    <ignoredError sqref="J5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6"/>
  <sheetViews>
    <sheetView showGridLines="0" view="pageBreakPreview" zoomScale="50" zoomScaleNormal="59" zoomScaleSheetLayoutView="50" zoomScalePageLayoutView="80" workbookViewId="0" topLeftCell="A1">
      <selection activeCell="A1" sqref="A1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7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6"/>
      <c r="K1" s="7"/>
    </row>
    <row r="2" spans="2:10" s="3" customFormat="1" ht="18" customHeight="1">
      <c r="B2" s="258"/>
      <c r="C2" s="258"/>
      <c r="D2" s="543" t="s">
        <v>70</v>
      </c>
      <c r="E2" s="543"/>
      <c r="F2" s="543"/>
      <c r="G2" s="543"/>
      <c r="H2" s="543"/>
      <c r="I2" s="543"/>
      <c r="J2" s="543"/>
    </row>
    <row r="3" spans="2:11" s="3" customFormat="1" ht="18" customHeight="1">
      <c r="B3" s="9"/>
      <c r="C3" s="259"/>
      <c r="D3" s="544" t="s">
        <v>131</v>
      </c>
      <c r="E3" s="544"/>
      <c r="F3" s="544"/>
      <c r="G3" s="544"/>
      <c r="H3" s="544"/>
      <c r="I3" s="544"/>
      <c r="J3" s="544"/>
      <c r="K3" s="260"/>
    </row>
    <row r="4" spans="2:11" s="3" customFormat="1" ht="18" customHeight="1">
      <c r="B4" s="9"/>
      <c r="C4" s="259"/>
      <c r="D4" s="544" t="s">
        <v>63</v>
      </c>
      <c r="E4" s="544"/>
      <c r="F4" s="544"/>
      <c r="G4" s="544"/>
      <c r="H4" s="544"/>
      <c r="I4" s="544"/>
      <c r="J4" s="544"/>
      <c r="K4" s="260"/>
    </row>
    <row r="5" spans="2:11" s="3" customFormat="1" ht="18" customHeight="1">
      <c r="B5" s="12"/>
      <c r="C5" s="12"/>
      <c r="D5" s="9"/>
      <c r="E5" s="261"/>
      <c r="F5" s="261"/>
      <c r="G5" s="262"/>
      <c r="H5" s="261"/>
      <c r="I5" s="12"/>
      <c r="J5" s="263"/>
      <c r="K5" s="264"/>
    </row>
    <row r="6" spans="2:11" s="3" customFormat="1" ht="18" customHeight="1">
      <c r="B6" s="12"/>
      <c r="C6" s="12"/>
      <c r="D6" s="545" t="s">
        <v>31</v>
      </c>
      <c r="E6" s="546"/>
      <c r="F6" s="546"/>
      <c r="G6" s="546"/>
      <c r="H6" s="546"/>
      <c r="I6" s="546"/>
      <c r="J6" s="547"/>
      <c r="K6" s="264"/>
    </row>
    <row r="7" spans="2:11" s="3" customFormat="1" ht="18" customHeight="1">
      <c r="B7" s="12"/>
      <c r="C7" s="12"/>
      <c r="D7" s="415" t="s">
        <v>148</v>
      </c>
      <c r="E7" s="75"/>
      <c r="F7" s="75"/>
      <c r="G7" s="416" t="s">
        <v>132</v>
      </c>
      <c r="H7" s="265"/>
      <c r="I7" s="266"/>
      <c r="J7" s="267"/>
      <c r="K7" s="264"/>
    </row>
    <row r="8" spans="2:11" s="3" customFormat="1" ht="18" customHeight="1">
      <c r="B8" s="12"/>
      <c r="C8" s="12"/>
      <c r="D8" s="417" t="s">
        <v>64</v>
      </c>
      <c r="E8" s="275"/>
      <c r="F8" s="275"/>
      <c r="G8" s="418" t="s">
        <v>62</v>
      </c>
      <c r="H8" s="268"/>
      <c r="I8" s="269"/>
      <c r="J8" s="270"/>
      <c r="K8" s="264"/>
    </row>
    <row r="9" spans="2:11" s="3" customFormat="1" ht="18" customHeight="1">
      <c r="B9" s="12"/>
      <c r="C9" s="12"/>
      <c r="D9" s="417" t="s">
        <v>71</v>
      </c>
      <c r="E9" s="275"/>
      <c r="F9" s="275"/>
      <c r="G9" s="418" t="s">
        <v>27</v>
      </c>
      <c r="H9" s="268"/>
      <c r="I9" s="269"/>
      <c r="J9" s="270"/>
      <c r="K9" s="271"/>
    </row>
    <row r="10" spans="2:11" s="3" customFormat="1" ht="18" customHeight="1">
      <c r="B10" s="12"/>
      <c r="C10" s="12"/>
      <c r="D10" s="419" t="s">
        <v>69</v>
      </c>
      <c r="E10" s="420"/>
      <c r="F10" s="420"/>
      <c r="G10" s="421" t="s">
        <v>120</v>
      </c>
      <c r="H10" s="272"/>
      <c r="I10" s="273"/>
      <c r="J10" s="274"/>
      <c r="K10" s="271"/>
    </row>
    <row r="11" spans="2:11" s="3" customFormat="1" ht="18" customHeight="1">
      <c r="B11" s="12"/>
      <c r="C11" s="12"/>
      <c r="E11" s="275"/>
      <c r="F11" s="275"/>
      <c r="H11" s="9"/>
      <c r="I11" s="276"/>
      <c r="J11" s="277"/>
      <c r="K11" s="271"/>
    </row>
    <row r="12" spans="2:11" s="3" customFormat="1" ht="17.25">
      <c r="B12" s="12"/>
      <c r="C12" s="12"/>
      <c r="D12" s="12"/>
      <c r="E12" s="278"/>
      <c r="F12" s="278"/>
      <c r="G12" s="279"/>
      <c r="H12" s="280"/>
      <c r="I12" s="281"/>
      <c r="J12" s="281"/>
      <c r="K12" s="264"/>
    </row>
    <row r="13" spans="2:11" s="3" customFormat="1" ht="17.25">
      <c r="B13" s="548" t="s">
        <v>32</v>
      </c>
      <c r="C13" s="549"/>
      <c r="D13" s="549"/>
      <c r="E13" s="550"/>
      <c r="F13" s="278"/>
      <c r="G13" s="551" t="s">
        <v>5</v>
      </c>
      <c r="H13" s="552"/>
      <c r="I13" s="552"/>
      <c r="J13" s="553"/>
      <c r="K13" s="264"/>
    </row>
    <row r="14" spans="2:11" s="3" customFormat="1" ht="17.25">
      <c r="B14" s="84" t="s">
        <v>72</v>
      </c>
      <c r="C14" s="282"/>
      <c r="D14" s="75"/>
      <c r="E14" s="424">
        <v>72</v>
      </c>
      <c r="F14" s="278"/>
      <c r="G14" s="190" t="s">
        <v>100</v>
      </c>
      <c r="H14" s="75"/>
      <c r="I14" s="75"/>
      <c r="J14" s="283">
        <f>E14*E15</f>
        <v>2304000</v>
      </c>
      <c r="K14" s="264"/>
    </row>
    <row r="15" spans="2:11" s="3" customFormat="1" ht="17.25">
      <c r="B15" s="284" t="s">
        <v>125</v>
      </c>
      <c r="C15" s="285"/>
      <c r="D15" s="285"/>
      <c r="E15" s="425">
        <v>32000</v>
      </c>
      <c r="F15" s="278"/>
      <c r="G15" s="191" t="s">
        <v>101</v>
      </c>
      <c r="H15" s="12"/>
      <c r="I15" s="12"/>
      <c r="J15" s="286">
        <f>total_mano_obra+total_maquinaria+total_insumos+J73</f>
        <v>1555421.7</v>
      </c>
      <c r="K15" s="264"/>
    </row>
    <row r="16" spans="2:11" s="3" customFormat="1" ht="17.25">
      <c r="B16" s="287" t="s">
        <v>73</v>
      </c>
      <c r="C16" s="288"/>
      <c r="D16" s="12"/>
      <c r="E16" s="425">
        <v>20000</v>
      </c>
      <c r="F16" s="278"/>
      <c r="G16" s="191" t="s">
        <v>102</v>
      </c>
      <c r="H16" s="261"/>
      <c r="I16" s="12"/>
      <c r="J16" s="286">
        <f>total_mano_obra+total_maquinaria+total_insumos+J73+total_costos_indirectos</f>
        <v>1683743.99025</v>
      </c>
      <c r="K16" s="264"/>
    </row>
    <row r="17" spans="2:11" s="3" customFormat="1" ht="17.25">
      <c r="B17" s="287" t="s">
        <v>3</v>
      </c>
      <c r="C17" s="289"/>
      <c r="D17" s="12"/>
      <c r="E17" s="104">
        <v>0.015</v>
      </c>
      <c r="F17" s="278"/>
      <c r="G17" s="191" t="s">
        <v>103</v>
      </c>
      <c r="H17" s="12"/>
      <c r="I17" s="12"/>
      <c r="J17" s="286">
        <f>J14-J15</f>
        <v>748578.3</v>
      </c>
      <c r="K17" s="264"/>
    </row>
    <row r="18" spans="2:11" s="3" customFormat="1" ht="17.25">
      <c r="B18" s="287" t="s">
        <v>4</v>
      </c>
      <c r="C18" s="289"/>
      <c r="D18" s="12"/>
      <c r="E18" s="426">
        <v>11</v>
      </c>
      <c r="F18" s="278"/>
      <c r="G18" s="191" t="s">
        <v>104</v>
      </c>
      <c r="H18" s="12"/>
      <c r="I18" s="12"/>
      <c r="J18" s="286">
        <f>J14-J16</f>
        <v>620256.00975</v>
      </c>
      <c r="K18" s="264"/>
    </row>
    <row r="19" spans="2:11" s="3" customFormat="1" ht="17.25">
      <c r="B19" s="290"/>
      <c r="C19" s="87"/>
      <c r="D19" s="79"/>
      <c r="E19" s="291"/>
      <c r="F19" s="278"/>
      <c r="G19" s="192" t="s">
        <v>28</v>
      </c>
      <c r="H19" s="79"/>
      <c r="I19" s="292"/>
      <c r="J19" s="293">
        <f>total_costos/E14</f>
        <v>23385.33319791667</v>
      </c>
      <c r="K19" s="264"/>
    </row>
    <row r="20" spans="2:11" s="3" customFormat="1" ht="17.25">
      <c r="B20" s="12"/>
      <c r="C20" s="12"/>
      <c r="D20" s="12"/>
      <c r="E20" s="278"/>
      <c r="F20" s="278"/>
      <c r="G20" s="279"/>
      <c r="H20" s="280"/>
      <c r="I20" s="281"/>
      <c r="J20" s="281"/>
      <c r="K20" s="264"/>
    </row>
    <row r="21" spans="2:11" s="3" customFormat="1" ht="17.25">
      <c r="B21" s="12"/>
      <c r="C21" s="12"/>
      <c r="D21" s="12"/>
      <c r="E21" s="278"/>
      <c r="F21" s="278"/>
      <c r="G21" s="279"/>
      <c r="H21" s="280"/>
      <c r="I21" s="281"/>
      <c r="J21" s="281"/>
      <c r="K21" s="264"/>
    </row>
    <row r="22" spans="2:11" s="3" customFormat="1" ht="24">
      <c r="B22" s="294" t="s">
        <v>149</v>
      </c>
      <c r="C22" s="295"/>
      <c r="D22" s="295"/>
      <c r="E22" s="533"/>
      <c r="F22" s="533"/>
      <c r="G22" s="296"/>
      <c r="H22" s="297"/>
      <c r="I22" s="298"/>
      <c r="J22" s="299"/>
      <c r="K22" s="264"/>
    </row>
    <row r="23" spans="2:11" s="3" customFormat="1" ht="30.75" customHeight="1">
      <c r="B23" s="534" t="s">
        <v>8</v>
      </c>
      <c r="C23" s="535"/>
      <c r="D23" s="535"/>
      <c r="E23" s="300" t="s">
        <v>150</v>
      </c>
      <c r="F23" s="301"/>
      <c r="G23" s="302" t="s">
        <v>6</v>
      </c>
      <c r="H23" s="303" t="s">
        <v>7</v>
      </c>
      <c r="I23" s="304" t="s">
        <v>75</v>
      </c>
      <c r="J23" s="305" t="s">
        <v>2</v>
      </c>
      <c r="K23" s="264"/>
    </row>
    <row r="24" spans="2:11" s="3" customFormat="1" ht="17.25">
      <c r="B24" s="422" t="s">
        <v>51</v>
      </c>
      <c r="C24" s="307"/>
      <c r="D24" s="308"/>
      <c r="E24" s="423" t="s">
        <v>87</v>
      </c>
      <c r="F24" s="309"/>
      <c r="G24" s="319">
        <v>0.2</v>
      </c>
      <c r="H24" s="320" t="s">
        <v>76</v>
      </c>
      <c r="I24" s="160">
        <f aca="true" t="shared" si="0" ref="I24:I29">+$E$16</f>
        <v>20000</v>
      </c>
      <c r="J24" s="310">
        <f aca="true" t="shared" si="1" ref="J24:J29">I24*G24</f>
        <v>4000</v>
      </c>
      <c r="K24" s="264"/>
    </row>
    <row r="25" spans="2:11" s="3" customFormat="1" ht="17.25">
      <c r="B25" s="315" t="s">
        <v>52</v>
      </c>
      <c r="C25" s="311"/>
      <c r="D25" s="312"/>
      <c r="E25" s="318" t="s">
        <v>82</v>
      </c>
      <c r="F25" s="313"/>
      <c r="G25" s="319">
        <v>0.3</v>
      </c>
      <c r="H25" s="320" t="s">
        <v>76</v>
      </c>
      <c r="I25" s="160">
        <f t="shared" si="0"/>
        <v>20000</v>
      </c>
      <c r="J25" s="314">
        <f t="shared" si="1"/>
        <v>6000</v>
      </c>
      <c r="K25" s="264"/>
    </row>
    <row r="26" spans="2:11" s="3" customFormat="1" ht="17.25">
      <c r="B26" s="321" t="s">
        <v>65</v>
      </c>
      <c r="C26" s="311"/>
      <c r="D26" s="312"/>
      <c r="E26" s="318" t="s">
        <v>88</v>
      </c>
      <c r="F26" s="313"/>
      <c r="G26" s="319">
        <v>1</v>
      </c>
      <c r="H26" s="320" t="s">
        <v>76</v>
      </c>
      <c r="I26" s="160">
        <f t="shared" si="0"/>
        <v>20000</v>
      </c>
      <c r="J26" s="314">
        <f t="shared" si="1"/>
        <v>20000</v>
      </c>
      <c r="K26" s="264"/>
    </row>
    <row r="27" spans="2:11" s="3" customFormat="1" ht="17.25">
      <c r="B27" s="321" t="s">
        <v>53</v>
      </c>
      <c r="C27" s="311"/>
      <c r="D27" s="312"/>
      <c r="E27" s="318" t="s">
        <v>89</v>
      </c>
      <c r="F27" s="313"/>
      <c r="G27" s="319">
        <v>0.6</v>
      </c>
      <c r="H27" s="320" t="s">
        <v>76</v>
      </c>
      <c r="I27" s="160">
        <f t="shared" si="0"/>
        <v>20000</v>
      </c>
      <c r="J27" s="314">
        <f t="shared" si="1"/>
        <v>12000</v>
      </c>
      <c r="K27" s="264"/>
    </row>
    <row r="28" spans="2:11" s="3" customFormat="1" ht="17.25">
      <c r="B28" s="315" t="s">
        <v>66</v>
      </c>
      <c r="C28" s="316"/>
      <c r="D28" s="317"/>
      <c r="E28" s="318" t="s">
        <v>121</v>
      </c>
      <c r="F28" s="317"/>
      <c r="G28" s="319">
        <v>1</v>
      </c>
      <c r="H28" s="320" t="s">
        <v>76</v>
      </c>
      <c r="I28" s="160">
        <f t="shared" si="0"/>
        <v>20000</v>
      </c>
      <c r="J28" s="314">
        <f t="shared" si="1"/>
        <v>20000</v>
      </c>
      <c r="K28" s="264"/>
    </row>
    <row r="29" spans="2:11" s="3" customFormat="1" ht="17.25">
      <c r="B29" s="321" t="s">
        <v>54</v>
      </c>
      <c r="C29" s="322"/>
      <c r="D29" s="323"/>
      <c r="E29" s="318" t="s">
        <v>90</v>
      </c>
      <c r="F29" s="324"/>
      <c r="G29" s="319">
        <v>0.5</v>
      </c>
      <c r="H29" s="320" t="s">
        <v>76</v>
      </c>
      <c r="I29" s="160">
        <f t="shared" si="0"/>
        <v>20000</v>
      </c>
      <c r="J29" s="314">
        <f t="shared" si="1"/>
        <v>10000</v>
      </c>
      <c r="K29" s="264"/>
    </row>
    <row r="30" spans="2:11" s="3" customFormat="1" ht="17.25">
      <c r="B30" s="325" t="s">
        <v>9</v>
      </c>
      <c r="C30" s="326"/>
      <c r="D30" s="326"/>
      <c r="E30" s="326"/>
      <c r="F30" s="326"/>
      <c r="G30" s="326"/>
      <c r="H30" s="326"/>
      <c r="I30" s="326"/>
      <c r="J30" s="327">
        <f>SUM(J24:J29)</f>
        <v>72000</v>
      </c>
      <c r="K30" s="264"/>
    </row>
    <row r="31" spans="2:11" s="3" customFormat="1" ht="17.25">
      <c r="B31" s="278"/>
      <c r="C31" s="278"/>
      <c r="D31" s="278"/>
      <c r="E31" s="278"/>
      <c r="F31" s="278"/>
      <c r="G31" s="328"/>
      <c r="H31" s="278"/>
      <c r="I31" s="278"/>
      <c r="J31" s="329"/>
      <c r="K31" s="264"/>
    </row>
    <row r="32" spans="2:11" s="3" customFormat="1" ht="42" customHeight="1">
      <c r="B32" s="330" t="s">
        <v>151</v>
      </c>
      <c r="C32" s="331"/>
      <c r="D32" s="331"/>
      <c r="E32" s="300" t="s">
        <v>150</v>
      </c>
      <c r="F32" s="300"/>
      <c r="G32" s="302" t="s">
        <v>6</v>
      </c>
      <c r="H32" s="303" t="s">
        <v>7</v>
      </c>
      <c r="I32" s="304" t="s">
        <v>75</v>
      </c>
      <c r="J32" s="305" t="s">
        <v>2</v>
      </c>
      <c r="K32" s="264"/>
    </row>
    <row r="33" spans="2:11" s="3" customFormat="1" ht="17.25">
      <c r="B33" s="422" t="s">
        <v>67</v>
      </c>
      <c r="C33" s="427"/>
      <c r="D33" s="428"/>
      <c r="E33" s="429" t="s">
        <v>81</v>
      </c>
      <c r="F33" s="430"/>
      <c r="G33" s="431">
        <v>1</v>
      </c>
      <c r="H33" s="432" t="s">
        <v>77</v>
      </c>
      <c r="I33" s="433">
        <v>35000</v>
      </c>
      <c r="J33" s="333">
        <f>I33*G33</f>
        <v>35000</v>
      </c>
      <c r="K33" s="264"/>
    </row>
    <row r="34" spans="2:11" s="3" customFormat="1" ht="17.25">
      <c r="B34" s="321" t="s">
        <v>55</v>
      </c>
      <c r="C34" s="322"/>
      <c r="D34" s="323"/>
      <c r="E34" s="434" t="s">
        <v>91</v>
      </c>
      <c r="F34" s="435"/>
      <c r="G34" s="436">
        <v>3</v>
      </c>
      <c r="H34" s="437" t="s">
        <v>77</v>
      </c>
      <c r="I34" s="245">
        <v>35000</v>
      </c>
      <c r="J34" s="334">
        <f aca="true" t="shared" si="2" ref="J34:J41">I34*G34</f>
        <v>105000</v>
      </c>
      <c r="K34" s="264"/>
    </row>
    <row r="35" spans="2:11" s="3" customFormat="1" ht="17.25">
      <c r="B35" s="321" t="s">
        <v>122</v>
      </c>
      <c r="C35" s="322"/>
      <c r="D35" s="323"/>
      <c r="E35" s="434" t="s">
        <v>92</v>
      </c>
      <c r="F35" s="435"/>
      <c r="G35" s="436">
        <v>2</v>
      </c>
      <c r="H35" s="437" t="s">
        <v>77</v>
      </c>
      <c r="I35" s="245">
        <v>20000</v>
      </c>
      <c r="J35" s="334">
        <f t="shared" si="2"/>
        <v>40000</v>
      </c>
      <c r="K35" s="264"/>
    </row>
    <row r="36" spans="2:11" s="3" customFormat="1" ht="17.25">
      <c r="B36" s="321" t="s">
        <v>56</v>
      </c>
      <c r="C36" s="322"/>
      <c r="D36" s="323"/>
      <c r="E36" s="434" t="s">
        <v>82</v>
      </c>
      <c r="F36" s="435"/>
      <c r="G36" s="436">
        <v>1</v>
      </c>
      <c r="H36" s="437" t="s">
        <v>77</v>
      </c>
      <c r="I36" s="245">
        <v>30000</v>
      </c>
      <c r="J36" s="334">
        <f t="shared" si="2"/>
        <v>30000</v>
      </c>
      <c r="K36" s="264"/>
    </row>
    <row r="37" spans="2:11" s="3" customFormat="1" ht="17.25">
      <c r="B37" s="321" t="s">
        <v>123</v>
      </c>
      <c r="C37" s="322"/>
      <c r="D37" s="323"/>
      <c r="E37" s="438" t="s">
        <v>124</v>
      </c>
      <c r="F37" s="435"/>
      <c r="G37" s="436">
        <v>1</v>
      </c>
      <c r="H37" s="437" t="s">
        <v>77</v>
      </c>
      <c r="I37" s="245">
        <v>30000</v>
      </c>
      <c r="J37" s="334">
        <f t="shared" si="2"/>
        <v>30000</v>
      </c>
      <c r="K37" s="264"/>
    </row>
    <row r="38" spans="2:11" s="3" customFormat="1" ht="17.25">
      <c r="B38" s="315" t="s">
        <v>94</v>
      </c>
      <c r="C38" s="316"/>
      <c r="D38" s="317"/>
      <c r="E38" s="434" t="s">
        <v>93</v>
      </c>
      <c r="F38" s="435"/>
      <c r="G38" s="336">
        <v>1</v>
      </c>
      <c r="H38" s="437" t="s">
        <v>77</v>
      </c>
      <c r="I38" s="245">
        <v>15000</v>
      </c>
      <c r="J38" s="334">
        <f t="shared" si="2"/>
        <v>15000</v>
      </c>
      <c r="K38" s="264"/>
    </row>
    <row r="39" spans="2:11" s="3" customFormat="1" ht="17.25">
      <c r="B39" s="315" t="s">
        <v>61</v>
      </c>
      <c r="C39" s="316"/>
      <c r="D39" s="317"/>
      <c r="E39" s="434" t="s">
        <v>85</v>
      </c>
      <c r="F39" s="435"/>
      <c r="G39" s="336">
        <v>1</v>
      </c>
      <c r="H39" s="437" t="s">
        <v>77</v>
      </c>
      <c r="I39" s="245">
        <v>20000</v>
      </c>
      <c r="J39" s="334">
        <f t="shared" si="2"/>
        <v>20000</v>
      </c>
      <c r="K39" s="264"/>
    </row>
    <row r="40" spans="2:11" s="3" customFormat="1" ht="17.25">
      <c r="B40" s="315" t="s">
        <v>57</v>
      </c>
      <c r="C40" s="316"/>
      <c r="D40" s="317"/>
      <c r="E40" s="439" t="s">
        <v>90</v>
      </c>
      <c r="F40" s="335"/>
      <c r="G40" s="336">
        <v>1</v>
      </c>
      <c r="H40" s="319" t="s">
        <v>77</v>
      </c>
      <c r="I40" s="168">
        <v>80000</v>
      </c>
      <c r="J40" s="246">
        <f t="shared" si="2"/>
        <v>80000</v>
      </c>
      <c r="K40" s="264"/>
    </row>
    <row r="41" spans="2:11" s="3" customFormat="1" ht="17.25">
      <c r="B41" s="337" t="s">
        <v>68</v>
      </c>
      <c r="C41" s="338"/>
      <c r="D41" s="324"/>
      <c r="E41" s="439" t="s">
        <v>126</v>
      </c>
      <c r="F41" s="335"/>
      <c r="G41" s="336">
        <f>E14</f>
        <v>72</v>
      </c>
      <c r="H41" s="319" t="s">
        <v>162</v>
      </c>
      <c r="I41" s="168">
        <v>750</v>
      </c>
      <c r="J41" s="339">
        <f t="shared" si="2"/>
        <v>54000</v>
      </c>
      <c r="K41" s="264"/>
    </row>
    <row r="42" spans="2:12" s="3" customFormat="1" ht="17.25">
      <c r="B42" s="340" t="s">
        <v>11</v>
      </c>
      <c r="C42" s="341"/>
      <c r="D42" s="341"/>
      <c r="E42" s="326"/>
      <c r="F42" s="326"/>
      <c r="G42" s="326"/>
      <c r="H42" s="326"/>
      <c r="I42" s="326"/>
      <c r="J42" s="342">
        <f>SUM(J33:J41)</f>
        <v>409000</v>
      </c>
      <c r="K42" s="264"/>
      <c r="L42" s="264"/>
    </row>
    <row r="43" spans="2:12" s="3" customFormat="1" ht="17.25">
      <c r="B43" s="343"/>
      <c r="C43" s="343"/>
      <c r="D43" s="343"/>
      <c r="E43" s="343"/>
      <c r="F43" s="343"/>
      <c r="G43" s="344" t="s">
        <v>35</v>
      </c>
      <c r="H43" s="343"/>
      <c r="I43" s="343"/>
      <c r="J43" s="345"/>
      <c r="K43" s="264"/>
      <c r="L43" s="346"/>
    </row>
    <row r="44" spans="2:12" s="3" customFormat="1" ht="21" customHeight="1">
      <c r="B44" s="347" t="s">
        <v>109</v>
      </c>
      <c r="C44" s="348"/>
      <c r="D44" s="348"/>
      <c r="E44" s="300" t="s">
        <v>150</v>
      </c>
      <c r="F44" s="300"/>
      <c r="G44" s="302" t="s">
        <v>6</v>
      </c>
      <c r="H44" s="303" t="s">
        <v>7</v>
      </c>
      <c r="I44" s="304" t="s">
        <v>75</v>
      </c>
      <c r="J44" s="305" t="s">
        <v>2</v>
      </c>
      <c r="K44" s="264"/>
      <c r="L44" s="349"/>
    </row>
    <row r="45" spans="2:12" s="3" customFormat="1" ht="17.25">
      <c r="B45" s="440" t="s">
        <v>59</v>
      </c>
      <c r="C45" s="427"/>
      <c r="D45" s="428"/>
      <c r="E45" s="423" t="s">
        <v>81</v>
      </c>
      <c r="F45" s="441"/>
      <c r="G45" s="442">
        <v>150</v>
      </c>
      <c r="H45" s="442" t="s">
        <v>78</v>
      </c>
      <c r="I45" s="443">
        <v>500</v>
      </c>
      <c r="J45" s="351">
        <f>I45*G45</f>
        <v>75000</v>
      </c>
      <c r="K45" s="264"/>
      <c r="L45" s="349"/>
    </row>
    <row r="46" spans="2:12" s="3" customFormat="1" ht="17.25">
      <c r="B46" s="315"/>
      <c r="C46" s="316"/>
      <c r="D46" s="317"/>
      <c r="E46" s="439"/>
      <c r="F46" s="335"/>
      <c r="G46" s="356"/>
      <c r="H46" s="356"/>
      <c r="I46" s="357"/>
      <c r="J46" s="353"/>
      <c r="K46" s="264"/>
      <c r="L46" s="349"/>
    </row>
    <row r="47" spans="2:12" s="3" customFormat="1" ht="17.25">
      <c r="B47" s="444" t="s">
        <v>127</v>
      </c>
      <c r="C47" s="445"/>
      <c r="D47" s="317"/>
      <c r="E47" s="439"/>
      <c r="F47" s="335"/>
      <c r="G47" s="356"/>
      <c r="H47" s="356"/>
      <c r="I47" s="357"/>
      <c r="J47" s="353"/>
      <c r="K47" s="264"/>
      <c r="L47" s="349"/>
    </row>
    <row r="48" spans="2:12" s="3" customFormat="1" ht="17.25">
      <c r="B48" s="315" t="s">
        <v>137</v>
      </c>
      <c r="C48" s="316"/>
      <c r="D48" s="317"/>
      <c r="E48" s="318" t="s">
        <v>82</v>
      </c>
      <c r="F48" s="335"/>
      <c r="G48" s="356">
        <v>375</v>
      </c>
      <c r="H48" s="356" t="s">
        <v>99</v>
      </c>
      <c r="I48" s="446">
        <v>25</v>
      </c>
      <c r="J48" s="353">
        <f aca="true" t="shared" si="3" ref="J48:J69">I48*G48</f>
        <v>9375</v>
      </c>
      <c r="K48" s="264"/>
      <c r="L48" s="349"/>
    </row>
    <row r="49" spans="2:12" s="3" customFormat="1" ht="17.25">
      <c r="B49" s="447"/>
      <c r="C49" s="316"/>
      <c r="D49" s="317"/>
      <c r="E49" s="439"/>
      <c r="F49" s="335"/>
      <c r="G49" s="356"/>
      <c r="H49" s="356"/>
      <c r="I49" s="446"/>
      <c r="J49" s="353"/>
      <c r="K49" s="264"/>
      <c r="L49" s="349"/>
    </row>
    <row r="50" spans="2:12" s="3" customFormat="1" ht="17.25">
      <c r="B50" s="315" t="s">
        <v>128</v>
      </c>
      <c r="C50" s="316"/>
      <c r="D50" s="317"/>
      <c r="E50" s="439"/>
      <c r="F50" s="335"/>
      <c r="G50" s="356"/>
      <c r="H50" s="356"/>
      <c r="I50" s="446"/>
      <c r="J50" s="353"/>
      <c r="K50" s="264"/>
      <c r="L50" s="349"/>
    </row>
    <row r="51" spans="2:12" s="3" customFormat="1" ht="17.25">
      <c r="B51" s="315" t="s">
        <v>138</v>
      </c>
      <c r="C51" s="316"/>
      <c r="D51" s="317"/>
      <c r="E51" s="318" t="s">
        <v>81</v>
      </c>
      <c r="F51" s="335"/>
      <c r="G51" s="173">
        <v>2</v>
      </c>
      <c r="H51" s="174" t="s">
        <v>79</v>
      </c>
      <c r="I51" s="446">
        <v>14369</v>
      </c>
      <c r="J51" s="353">
        <f t="shared" si="3"/>
        <v>28738</v>
      </c>
      <c r="K51" s="264"/>
      <c r="L51" s="349"/>
    </row>
    <row r="52" spans="2:12" s="3" customFormat="1" ht="17.25">
      <c r="B52" s="315" t="s">
        <v>139</v>
      </c>
      <c r="C52" s="322"/>
      <c r="D52" s="323"/>
      <c r="E52" s="318" t="s">
        <v>81</v>
      </c>
      <c r="F52" s="335"/>
      <c r="G52" s="173">
        <v>1</v>
      </c>
      <c r="H52" s="174" t="s">
        <v>129</v>
      </c>
      <c r="I52" s="446">
        <v>1250</v>
      </c>
      <c r="J52" s="353">
        <f t="shared" si="3"/>
        <v>1250</v>
      </c>
      <c r="K52" s="264"/>
      <c r="L52" s="349"/>
    </row>
    <row r="53" spans="2:12" s="3" customFormat="1" ht="17.25">
      <c r="B53" s="315"/>
      <c r="C53" s="316"/>
      <c r="D53" s="317"/>
      <c r="E53" s="439"/>
      <c r="F53" s="335"/>
      <c r="G53" s="356"/>
      <c r="H53" s="356"/>
      <c r="I53" s="446"/>
      <c r="J53" s="353"/>
      <c r="K53" s="264"/>
      <c r="L53" s="349"/>
    </row>
    <row r="54" spans="2:12" s="3" customFormat="1" ht="17.25">
      <c r="B54" s="444" t="s">
        <v>60</v>
      </c>
      <c r="C54" s="445"/>
      <c r="D54" s="448"/>
      <c r="E54" s="439"/>
      <c r="F54" s="335"/>
      <c r="G54" s="173"/>
      <c r="H54" s="174"/>
      <c r="I54" s="357"/>
      <c r="J54" s="353"/>
      <c r="K54" s="264"/>
      <c r="L54" s="349"/>
    </row>
    <row r="55" spans="2:12" s="3" customFormat="1" ht="17.25">
      <c r="B55" s="315" t="s">
        <v>140</v>
      </c>
      <c r="C55" s="316"/>
      <c r="D55" s="317"/>
      <c r="E55" s="318" t="s">
        <v>82</v>
      </c>
      <c r="F55" s="335"/>
      <c r="G55" s="356">
        <v>450</v>
      </c>
      <c r="H55" s="356" t="s">
        <v>78</v>
      </c>
      <c r="I55" s="446">
        <v>1089</v>
      </c>
      <c r="J55" s="353">
        <f t="shared" si="3"/>
        <v>490050</v>
      </c>
      <c r="K55" s="264"/>
      <c r="L55" s="349"/>
    </row>
    <row r="56" spans="2:12" s="3" customFormat="1" ht="17.25">
      <c r="B56" s="315" t="s">
        <v>141</v>
      </c>
      <c r="C56" s="316"/>
      <c r="D56" s="317"/>
      <c r="E56" s="318" t="s">
        <v>83</v>
      </c>
      <c r="F56" s="335"/>
      <c r="G56" s="356">
        <v>100</v>
      </c>
      <c r="H56" s="356" t="s">
        <v>78</v>
      </c>
      <c r="I56" s="446">
        <v>1217</v>
      </c>
      <c r="J56" s="353">
        <f t="shared" si="3"/>
        <v>121700</v>
      </c>
      <c r="K56" s="264"/>
      <c r="L56" s="349"/>
    </row>
    <row r="57" spans="2:12" s="3" customFormat="1" ht="17.25">
      <c r="B57" s="315" t="s">
        <v>142</v>
      </c>
      <c r="C57" s="316"/>
      <c r="D57" s="317"/>
      <c r="E57" s="318" t="s">
        <v>82</v>
      </c>
      <c r="F57" s="335"/>
      <c r="G57" s="356">
        <v>100</v>
      </c>
      <c r="H57" s="356" t="s">
        <v>78</v>
      </c>
      <c r="I57" s="357">
        <v>1173</v>
      </c>
      <c r="J57" s="353">
        <f t="shared" si="3"/>
        <v>117300</v>
      </c>
      <c r="K57" s="264"/>
      <c r="L57" s="349"/>
    </row>
    <row r="58" spans="2:12" s="3" customFormat="1" ht="17.25">
      <c r="B58" s="315" t="s">
        <v>143</v>
      </c>
      <c r="C58" s="316"/>
      <c r="D58" s="317"/>
      <c r="E58" s="318" t="s">
        <v>83</v>
      </c>
      <c r="F58" s="335"/>
      <c r="G58" s="356">
        <v>100</v>
      </c>
      <c r="H58" s="356" t="s">
        <v>78</v>
      </c>
      <c r="I58" s="446">
        <v>1006</v>
      </c>
      <c r="J58" s="353">
        <f t="shared" si="3"/>
        <v>100600</v>
      </c>
      <c r="K58" s="264"/>
      <c r="L58" s="349"/>
    </row>
    <row r="59" spans="2:12" s="3" customFormat="1" ht="17.25">
      <c r="B59" s="315"/>
      <c r="C59" s="316"/>
      <c r="D59" s="317"/>
      <c r="E59" s="318"/>
      <c r="F59" s="335"/>
      <c r="G59" s="356"/>
      <c r="H59" s="356"/>
      <c r="I59" s="357"/>
      <c r="J59" s="353"/>
      <c r="K59" s="264"/>
      <c r="L59" s="349"/>
    </row>
    <row r="60" spans="2:12" s="3" customFormat="1" ht="17.25">
      <c r="B60" s="444" t="s">
        <v>26</v>
      </c>
      <c r="C60" s="445"/>
      <c r="D60" s="448"/>
      <c r="E60" s="318"/>
      <c r="F60" s="335"/>
      <c r="G60" s="356"/>
      <c r="H60" s="320"/>
      <c r="I60" s="357"/>
      <c r="J60" s="353"/>
      <c r="K60" s="264"/>
      <c r="L60" s="349"/>
    </row>
    <row r="61" spans="2:12" s="3" customFormat="1" ht="17.25">
      <c r="B61" s="315" t="s">
        <v>144</v>
      </c>
      <c r="C61" s="316"/>
      <c r="D61" s="317"/>
      <c r="E61" s="318" t="s">
        <v>84</v>
      </c>
      <c r="F61" s="335"/>
      <c r="G61" s="356">
        <v>0.5</v>
      </c>
      <c r="H61" s="356" t="s">
        <v>79</v>
      </c>
      <c r="I61" s="357">
        <v>21200</v>
      </c>
      <c r="J61" s="353">
        <f t="shared" si="3"/>
        <v>10600</v>
      </c>
      <c r="K61" s="264"/>
      <c r="L61" s="349"/>
    </row>
    <row r="62" spans="2:12" s="3" customFormat="1" ht="17.25">
      <c r="B62" s="315"/>
      <c r="C62" s="316"/>
      <c r="D62" s="317"/>
      <c r="E62" s="318"/>
      <c r="F62" s="335"/>
      <c r="G62" s="356"/>
      <c r="H62" s="356"/>
      <c r="I62" s="357"/>
      <c r="J62" s="353"/>
      <c r="K62" s="264"/>
      <c r="L62" s="349"/>
    </row>
    <row r="63" spans="2:12" s="3" customFormat="1" ht="17.25">
      <c r="B63" s="321"/>
      <c r="C63" s="322"/>
      <c r="D63" s="323"/>
      <c r="E63" s="439"/>
      <c r="F63" s="335"/>
      <c r="G63" s="356"/>
      <c r="H63" s="356"/>
      <c r="I63" s="357"/>
      <c r="J63" s="353"/>
      <c r="K63" s="264"/>
      <c r="L63" s="349"/>
    </row>
    <row r="64" spans="2:12" s="3" customFormat="1" ht="17.25">
      <c r="B64" s="444" t="s">
        <v>58</v>
      </c>
      <c r="C64" s="316"/>
      <c r="D64" s="317"/>
      <c r="E64" s="439"/>
      <c r="F64" s="335"/>
      <c r="G64" s="173"/>
      <c r="H64" s="174"/>
      <c r="I64" s="357"/>
      <c r="J64" s="353"/>
      <c r="K64" s="264"/>
      <c r="L64" s="349"/>
    </row>
    <row r="65" spans="2:12" s="3" customFormat="1" ht="17.25">
      <c r="B65" s="321" t="s">
        <v>139</v>
      </c>
      <c r="C65" s="322"/>
      <c r="D65" s="323"/>
      <c r="E65" s="318" t="s">
        <v>85</v>
      </c>
      <c r="F65" s="335"/>
      <c r="G65" s="356">
        <v>1</v>
      </c>
      <c r="H65" s="449" t="s">
        <v>129</v>
      </c>
      <c r="I65" s="357">
        <v>1250</v>
      </c>
      <c r="J65" s="353">
        <f t="shared" si="3"/>
        <v>1250</v>
      </c>
      <c r="K65" s="264"/>
      <c r="L65" s="349"/>
    </row>
    <row r="66" spans="2:12" s="3" customFormat="1" ht="17.25">
      <c r="B66" s="315" t="s">
        <v>145</v>
      </c>
      <c r="C66" s="316"/>
      <c r="D66" s="317"/>
      <c r="E66" s="318" t="s">
        <v>85</v>
      </c>
      <c r="F66" s="335"/>
      <c r="G66" s="173">
        <v>1</v>
      </c>
      <c r="H66" s="174" t="s">
        <v>79</v>
      </c>
      <c r="I66" s="357">
        <v>19491</v>
      </c>
      <c r="J66" s="353">
        <f t="shared" si="3"/>
        <v>19491</v>
      </c>
      <c r="K66" s="264"/>
      <c r="L66" s="349"/>
    </row>
    <row r="67" spans="2:12" s="3" customFormat="1" ht="17.25">
      <c r="B67" s="315"/>
      <c r="C67" s="316"/>
      <c r="D67" s="317"/>
      <c r="E67" s="318"/>
      <c r="F67" s="335"/>
      <c r="G67" s="173"/>
      <c r="H67" s="174"/>
      <c r="I67" s="357"/>
      <c r="J67" s="353"/>
      <c r="K67" s="264"/>
      <c r="L67" s="349"/>
    </row>
    <row r="68" spans="2:12" s="3" customFormat="1" ht="17.25">
      <c r="B68" s="444" t="s">
        <v>130</v>
      </c>
      <c r="C68" s="450"/>
      <c r="D68" s="317"/>
      <c r="E68" s="318"/>
      <c r="F68" s="335"/>
      <c r="G68" s="173"/>
      <c r="H68" s="174"/>
      <c r="I68" s="357"/>
      <c r="J68" s="353"/>
      <c r="K68" s="264"/>
      <c r="L68" s="349"/>
    </row>
    <row r="69" spans="2:12" s="3" customFormat="1" ht="19.5">
      <c r="B69" s="152" t="s">
        <v>146</v>
      </c>
      <c r="C69" s="147"/>
      <c r="D69" s="148"/>
      <c r="E69" s="318" t="s">
        <v>86</v>
      </c>
      <c r="F69" s="335"/>
      <c r="G69" s="173">
        <v>1</v>
      </c>
      <c r="H69" s="174" t="s">
        <v>80</v>
      </c>
      <c r="I69" s="446">
        <v>25000</v>
      </c>
      <c r="J69" s="353">
        <f t="shared" si="3"/>
        <v>25000</v>
      </c>
      <c r="K69" s="264"/>
      <c r="L69" s="349"/>
    </row>
    <row r="70" spans="2:14" s="3" customFormat="1" ht="17.25">
      <c r="B70" s="359" t="s">
        <v>12</v>
      </c>
      <c r="C70" s="360"/>
      <c r="D70" s="360"/>
      <c r="E70" s="360"/>
      <c r="F70" s="360"/>
      <c r="G70" s="360"/>
      <c r="H70" s="360"/>
      <c r="I70" s="360"/>
      <c r="J70" s="361">
        <f>SUM(J45:J69)</f>
        <v>1000354</v>
      </c>
      <c r="K70" s="264"/>
      <c r="M70" s="264"/>
      <c r="N70" s="264"/>
    </row>
    <row r="71" spans="2:14" s="3" customFormat="1" ht="17.25">
      <c r="B71" s="362"/>
      <c r="C71" s="362"/>
      <c r="D71" s="362"/>
      <c r="E71" s="362"/>
      <c r="F71" s="362"/>
      <c r="G71" s="363"/>
      <c r="H71" s="362"/>
      <c r="I71" s="362"/>
      <c r="J71" s="364"/>
      <c r="K71" s="264"/>
      <c r="M71" s="264"/>
      <c r="N71" s="264"/>
    </row>
    <row r="72" spans="2:14" s="3" customFormat="1" ht="17.25">
      <c r="B72" s="347" t="s">
        <v>105</v>
      </c>
      <c r="C72" s="348"/>
      <c r="D72" s="348"/>
      <c r="E72" s="301"/>
      <c r="F72" s="301"/>
      <c r="G72" s="302" t="s">
        <v>6</v>
      </c>
      <c r="H72" s="303" t="s">
        <v>7</v>
      </c>
      <c r="I72" s="304"/>
      <c r="J72" s="305" t="s">
        <v>2</v>
      </c>
      <c r="K72" s="264"/>
      <c r="M72" s="264"/>
      <c r="N72" s="264"/>
    </row>
    <row r="73" spans="2:14" s="3" customFormat="1" ht="17.25">
      <c r="B73" s="365" t="s">
        <v>106</v>
      </c>
      <c r="C73" s="366"/>
      <c r="D73" s="367"/>
      <c r="E73" s="368"/>
      <c r="F73" s="369"/>
      <c r="G73" s="370">
        <v>0.05</v>
      </c>
      <c r="H73" s="451" t="s">
        <v>107</v>
      </c>
      <c r="I73" s="371"/>
      <c r="J73" s="372">
        <f>(J30+J42+J70)*G73</f>
        <v>74067.7</v>
      </c>
      <c r="K73" s="264"/>
      <c r="M73" s="264"/>
      <c r="N73" s="264"/>
    </row>
    <row r="74" spans="2:14" s="3" customFormat="1" ht="17.25">
      <c r="B74" s="362"/>
      <c r="C74" s="362"/>
      <c r="D74" s="362"/>
      <c r="E74" s="362"/>
      <c r="F74" s="362"/>
      <c r="G74" s="363"/>
      <c r="H74" s="362"/>
      <c r="I74" s="362"/>
      <c r="J74" s="364"/>
      <c r="K74" s="264"/>
      <c r="M74" s="264"/>
      <c r="N74" s="264"/>
    </row>
    <row r="75" spans="2:16" s="3" customFormat="1" ht="17.25">
      <c r="B75" s="373" t="s">
        <v>152</v>
      </c>
      <c r="C75" s="374"/>
      <c r="D75" s="374"/>
      <c r="E75" s="374"/>
      <c r="F75" s="374"/>
      <c r="G75" s="374"/>
      <c r="H75" s="374"/>
      <c r="I75" s="374"/>
      <c r="J75" s="327">
        <f>J73+total_insumos+total_maquinaria+J30</f>
        <v>1555421.7</v>
      </c>
      <c r="K75" s="264"/>
      <c r="M75" s="264"/>
      <c r="N75" s="264"/>
      <c r="O75" s="7"/>
      <c r="P75" s="7"/>
    </row>
    <row r="76" spans="2:14" s="3" customFormat="1" ht="17.25">
      <c r="B76" s="352"/>
      <c r="C76" s="352"/>
      <c r="D76" s="352"/>
      <c r="E76" s="352"/>
      <c r="F76" s="352"/>
      <c r="G76" s="375"/>
      <c r="H76" s="352"/>
      <c r="I76" s="352"/>
      <c r="J76" s="345"/>
      <c r="K76" s="264"/>
      <c r="M76" s="264"/>
      <c r="N76" s="264"/>
    </row>
    <row r="77" spans="2:14" s="3" customFormat="1" ht="21">
      <c r="B77" s="294" t="s">
        <v>153</v>
      </c>
      <c r="C77" s="295"/>
      <c r="D77" s="295"/>
      <c r="E77" s="278"/>
      <c r="F77" s="278"/>
      <c r="G77" s="279"/>
      <c r="H77" s="280"/>
      <c r="I77" s="281"/>
      <c r="J77" s="281"/>
      <c r="K77" s="264"/>
      <c r="M77" s="264"/>
      <c r="N77" s="264"/>
    </row>
    <row r="78" spans="2:14" s="3" customFormat="1" ht="17.25">
      <c r="B78" s="376" t="s">
        <v>33</v>
      </c>
      <c r="C78" s="301"/>
      <c r="D78" s="301"/>
      <c r="E78" s="536"/>
      <c r="F78" s="536"/>
      <c r="G78" s="302" t="s">
        <v>6</v>
      </c>
      <c r="H78" s="303" t="s">
        <v>7</v>
      </c>
      <c r="I78" s="377"/>
      <c r="J78" s="378" t="s">
        <v>2</v>
      </c>
      <c r="K78" s="264"/>
      <c r="M78" s="264"/>
      <c r="N78" s="264"/>
    </row>
    <row r="79" spans="2:15" s="3" customFormat="1" ht="18" customHeight="1">
      <c r="B79" s="306" t="s">
        <v>110</v>
      </c>
      <c r="C79" s="307"/>
      <c r="D79" s="307"/>
      <c r="E79" s="537"/>
      <c r="F79" s="538"/>
      <c r="G79" s="379">
        <v>0.015</v>
      </c>
      <c r="H79" s="350" t="s">
        <v>107</v>
      </c>
      <c r="I79" s="380"/>
      <c r="J79" s="333">
        <f>J75*E17*E18*0.5</f>
        <v>128322.29024999999</v>
      </c>
      <c r="K79" s="264"/>
      <c r="L79" s="539"/>
      <c r="M79" s="539"/>
      <c r="N79" s="539"/>
      <c r="O79" s="539"/>
    </row>
    <row r="80" spans="2:15" s="3" customFormat="1" ht="18" customHeight="1">
      <c r="B80" s="355" t="s">
        <v>154</v>
      </c>
      <c r="C80" s="311"/>
      <c r="D80" s="311"/>
      <c r="E80" s="381"/>
      <c r="F80" s="382"/>
      <c r="G80" s="383"/>
      <c r="H80" s="332"/>
      <c r="I80" s="358"/>
      <c r="J80" s="334"/>
      <c r="K80" s="264"/>
      <c r="L80" s="354"/>
      <c r="M80" s="354"/>
      <c r="N80" s="354"/>
      <c r="O80" s="354"/>
    </row>
    <row r="81" spans="2:15" s="3" customFormat="1" ht="18" customHeight="1">
      <c r="B81" s="355" t="s">
        <v>155</v>
      </c>
      <c r="C81" s="311"/>
      <c r="D81" s="311"/>
      <c r="E81" s="381"/>
      <c r="F81" s="382"/>
      <c r="G81" s="383"/>
      <c r="H81" s="332"/>
      <c r="I81" s="358"/>
      <c r="J81" s="334"/>
      <c r="K81" s="264"/>
      <c r="L81" s="354"/>
      <c r="M81" s="354"/>
      <c r="N81" s="354"/>
      <c r="O81" s="354"/>
    </row>
    <row r="82" spans="2:15" s="3" customFormat="1" ht="18" customHeight="1">
      <c r="B82" s="355" t="s">
        <v>156</v>
      </c>
      <c r="C82" s="311"/>
      <c r="D82" s="311"/>
      <c r="E82" s="381"/>
      <c r="F82" s="382"/>
      <c r="G82" s="383"/>
      <c r="H82" s="332"/>
      <c r="I82" s="358"/>
      <c r="J82" s="334"/>
      <c r="K82" s="264"/>
      <c r="L82" s="354"/>
      <c r="M82" s="354"/>
      <c r="N82" s="354"/>
      <c r="O82" s="354"/>
    </row>
    <row r="83" spans="2:14" s="3" customFormat="1" ht="17.25">
      <c r="B83" s="325" t="s">
        <v>30</v>
      </c>
      <c r="C83" s="326"/>
      <c r="D83" s="326"/>
      <c r="E83" s="326"/>
      <c r="F83" s="326"/>
      <c r="G83" s="326"/>
      <c r="H83" s="326"/>
      <c r="I83" s="326"/>
      <c r="J83" s="327">
        <f>SUM(J79:J82)</f>
        <v>128322.29024999999</v>
      </c>
      <c r="K83" s="264"/>
      <c r="M83" s="264"/>
      <c r="N83" s="264"/>
    </row>
    <row r="84" spans="2:12" s="3" customFormat="1" ht="18" customHeight="1">
      <c r="B84" s="343"/>
      <c r="C84" s="343"/>
      <c r="D84" s="343"/>
      <c r="E84" s="343"/>
      <c r="F84" s="343"/>
      <c r="G84" s="344"/>
      <c r="H84" s="343"/>
      <c r="I84" s="343"/>
      <c r="J84" s="345"/>
      <c r="K84" s="264"/>
      <c r="L84" s="264"/>
    </row>
    <row r="85" spans="2:12" s="3" customFormat="1" ht="18" customHeight="1">
      <c r="B85" s="325" t="s">
        <v>15</v>
      </c>
      <c r="C85" s="326"/>
      <c r="D85" s="326"/>
      <c r="E85" s="326"/>
      <c r="F85" s="326"/>
      <c r="G85" s="326"/>
      <c r="H85" s="326"/>
      <c r="I85" s="326"/>
      <c r="J85" s="384">
        <f>total_costos_indirectos+J75</f>
        <v>1683743.99025</v>
      </c>
      <c r="K85" s="264"/>
      <c r="L85" s="264"/>
    </row>
    <row r="86" spans="2:12" s="3" customFormat="1" ht="18" customHeight="1">
      <c r="B86" s="362"/>
      <c r="C86" s="362"/>
      <c r="D86" s="362"/>
      <c r="E86" s="362"/>
      <c r="F86" s="362"/>
      <c r="G86" s="363"/>
      <c r="H86" s="362"/>
      <c r="I86" s="362"/>
      <c r="J86" s="364"/>
      <c r="K86" s="264"/>
      <c r="L86" s="264"/>
    </row>
    <row r="87" spans="2:12" s="3" customFormat="1" ht="18" customHeight="1">
      <c r="B87" s="343"/>
      <c r="C87" s="343"/>
      <c r="D87" s="343"/>
      <c r="E87" s="343"/>
      <c r="F87" s="343"/>
      <c r="G87" s="344"/>
      <c r="H87" s="343"/>
      <c r="I87" s="343"/>
      <c r="J87" s="345"/>
      <c r="K87" s="264"/>
      <c r="L87" s="264"/>
    </row>
    <row r="88" spans="2:12" s="3" customFormat="1" ht="18" customHeight="1">
      <c r="B88" s="385"/>
      <c r="C88" s="386"/>
      <c r="F88" s="387"/>
      <c r="G88" s="387"/>
      <c r="H88" s="387"/>
      <c r="I88" s="12"/>
      <c r="J88" s="12"/>
      <c r="K88" s="264"/>
      <c r="L88" s="349"/>
    </row>
    <row r="89" spans="2:11" s="3" customFormat="1" ht="18" customHeight="1">
      <c r="B89" s="540" t="s">
        <v>17</v>
      </c>
      <c r="C89" s="541"/>
      <c r="D89" s="541"/>
      <c r="E89" s="541"/>
      <c r="F89" s="541"/>
      <c r="G89" s="541"/>
      <c r="H89" s="541"/>
      <c r="I89" s="541"/>
      <c r="J89" s="542"/>
      <c r="K89" s="346"/>
    </row>
    <row r="90" spans="2:11" s="3" customFormat="1" ht="18" customHeight="1">
      <c r="B90" s="388" t="s">
        <v>157</v>
      </c>
      <c r="C90" s="389"/>
      <c r="D90" s="389"/>
      <c r="E90" s="389"/>
      <c r="F90" s="389"/>
      <c r="G90" s="389"/>
      <c r="H90" s="389"/>
      <c r="I90" s="389"/>
      <c r="J90" s="390"/>
      <c r="K90" s="346"/>
    </row>
    <row r="91" spans="2:14" s="3" customFormat="1" ht="48" customHeight="1">
      <c r="B91" s="523" t="s">
        <v>158</v>
      </c>
      <c r="C91" s="524"/>
      <c r="D91" s="524"/>
      <c r="E91" s="524"/>
      <c r="F91" s="524"/>
      <c r="G91" s="524"/>
      <c r="H91" s="524"/>
      <c r="I91" s="524"/>
      <c r="J91" s="525"/>
      <c r="K91" s="346"/>
      <c r="N91" s="83"/>
    </row>
    <row r="92" spans="2:14" s="3" customFormat="1" ht="17.25">
      <c r="B92" s="526" t="s">
        <v>159</v>
      </c>
      <c r="C92" s="527"/>
      <c r="D92" s="527"/>
      <c r="E92" s="527"/>
      <c r="F92" s="527"/>
      <c r="G92" s="527"/>
      <c r="H92" s="527"/>
      <c r="I92" s="527"/>
      <c r="J92" s="528"/>
      <c r="K92" s="346"/>
      <c r="N92" s="83"/>
    </row>
    <row r="93" spans="2:11" s="3" customFormat="1" ht="51" customHeight="1">
      <c r="B93" s="526" t="s">
        <v>160</v>
      </c>
      <c r="C93" s="527"/>
      <c r="D93" s="527"/>
      <c r="E93" s="527"/>
      <c r="F93" s="527"/>
      <c r="G93" s="527"/>
      <c r="H93" s="527"/>
      <c r="I93" s="527"/>
      <c r="J93" s="528"/>
      <c r="K93" s="391"/>
    </row>
    <row r="94" spans="2:11" s="3" customFormat="1" ht="17.25">
      <c r="B94" s="526" t="s">
        <v>115</v>
      </c>
      <c r="C94" s="527"/>
      <c r="D94" s="527"/>
      <c r="E94" s="527"/>
      <c r="F94" s="527"/>
      <c r="G94" s="527"/>
      <c r="H94" s="527"/>
      <c r="I94" s="527"/>
      <c r="J94" s="528"/>
      <c r="K94" s="346"/>
    </row>
    <row r="95" spans="2:11" s="3" customFormat="1" ht="17.25">
      <c r="B95" s="529" t="s">
        <v>161</v>
      </c>
      <c r="C95" s="530"/>
      <c r="D95" s="530"/>
      <c r="E95" s="530"/>
      <c r="F95" s="530"/>
      <c r="G95" s="530"/>
      <c r="H95" s="530"/>
      <c r="I95" s="530"/>
      <c r="J95" s="531"/>
      <c r="K95" s="346"/>
    </row>
    <row r="96" spans="2:11" s="3" customFormat="1" ht="17.25">
      <c r="B96" s="392"/>
      <c r="C96" s="392"/>
      <c r="D96" s="392"/>
      <c r="E96" s="392"/>
      <c r="F96" s="392"/>
      <c r="G96" s="392"/>
      <c r="H96" s="392"/>
      <c r="I96" s="392"/>
      <c r="J96" s="392"/>
      <c r="K96" s="346"/>
    </row>
    <row r="97" spans="2:11" s="3" customFormat="1" ht="14.25">
      <c r="B97" s="4"/>
      <c r="C97" s="4"/>
      <c r="D97" s="4"/>
      <c r="E97" s="4"/>
      <c r="F97" s="4"/>
      <c r="G97" s="5"/>
      <c r="H97" s="4"/>
      <c r="I97" s="4"/>
      <c r="J97" s="4"/>
      <c r="K97" s="7"/>
    </row>
    <row r="98" spans="2:11" s="3" customFormat="1" ht="14.25">
      <c r="B98" s="4"/>
      <c r="C98" s="4"/>
      <c r="D98" s="4"/>
      <c r="E98" s="4"/>
      <c r="F98" s="4"/>
      <c r="G98" s="5"/>
      <c r="H98" s="4"/>
      <c r="I98" s="4"/>
      <c r="J98" s="4"/>
      <c r="K98" s="7"/>
    </row>
    <row r="99" spans="2:12" s="3" customFormat="1" ht="14.25">
      <c r="B99" s="393"/>
      <c r="C99" s="393"/>
      <c r="D99" s="393"/>
      <c r="E99" s="393"/>
      <c r="F99" s="393"/>
      <c r="G99" s="394"/>
      <c r="H99" s="393"/>
      <c r="I99" s="393"/>
      <c r="J99" s="393"/>
      <c r="K99" s="395"/>
      <c r="L99" s="393"/>
    </row>
    <row r="100" spans="2:12" s="3" customFormat="1" ht="14.25">
      <c r="B100" s="393"/>
      <c r="C100" s="393"/>
      <c r="D100" s="393"/>
      <c r="E100" s="393"/>
      <c r="F100" s="393"/>
      <c r="G100" s="394"/>
      <c r="H100" s="393"/>
      <c r="I100" s="393"/>
      <c r="J100" s="393"/>
      <c r="K100" s="395"/>
      <c r="L100" s="393"/>
    </row>
    <row r="101" spans="2:12" s="3" customFormat="1" ht="14.25">
      <c r="B101" s="393"/>
      <c r="C101" s="393"/>
      <c r="D101" s="393"/>
      <c r="E101" s="393"/>
      <c r="F101" s="393"/>
      <c r="G101" s="394"/>
      <c r="H101" s="393"/>
      <c r="I101" s="393"/>
      <c r="J101" s="393"/>
      <c r="K101" s="395"/>
      <c r="L101" s="393"/>
    </row>
    <row r="102" spans="2:12" s="3" customFormat="1" ht="14.25">
      <c r="B102" s="393"/>
      <c r="C102" s="393"/>
      <c r="D102" s="393"/>
      <c r="E102" s="393"/>
      <c r="F102" s="393"/>
      <c r="G102" s="394"/>
      <c r="H102" s="393"/>
      <c r="I102" s="393"/>
      <c r="J102" s="393"/>
      <c r="K102" s="395"/>
      <c r="L102" s="393"/>
    </row>
    <row r="103" spans="2:12" s="3" customFormat="1" ht="17.25">
      <c r="B103" s="396"/>
      <c r="C103" s="396"/>
      <c r="D103" s="397"/>
      <c r="E103" s="397"/>
      <c r="F103" s="398"/>
      <c r="G103" s="398"/>
      <c r="H103" s="398"/>
      <c r="I103" s="393"/>
      <c r="J103" s="393"/>
      <c r="K103" s="395"/>
      <c r="L103" s="393"/>
    </row>
    <row r="104" spans="2:12" s="3" customFormat="1" ht="17.25">
      <c r="B104" s="396"/>
      <c r="C104" s="399"/>
      <c r="D104" s="399"/>
      <c r="E104" s="400"/>
      <c r="F104" s="399"/>
      <c r="G104" s="401"/>
      <c r="H104" s="402"/>
      <c r="I104" s="393"/>
      <c r="J104" s="393"/>
      <c r="K104" s="395"/>
      <c r="L104" s="393"/>
    </row>
    <row r="105" spans="2:12" s="3" customFormat="1" ht="17.25">
      <c r="B105" s="397"/>
      <c r="C105" s="397"/>
      <c r="D105" s="397"/>
      <c r="E105" s="397"/>
      <c r="F105" s="397"/>
      <c r="G105" s="397"/>
      <c r="H105" s="397"/>
      <c r="I105" s="393"/>
      <c r="J105" s="393"/>
      <c r="K105" s="395"/>
      <c r="L105" s="393"/>
    </row>
    <row r="106" spans="2:12" s="3" customFormat="1" ht="17.25">
      <c r="B106" s="396"/>
      <c r="C106" s="397"/>
      <c r="D106" s="397"/>
      <c r="E106" s="397"/>
      <c r="F106" s="397"/>
      <c r="G106" s="397"/>
      <c r="H106" s="397"/>
      <c r="I106" s="393"/>
      <c r="J106" s="393"/>
      <c r="K106" s="395"/>
      <c r="L106" s="393"/>
    </row>
    <row r="107" spans="2:12" s="3" customFormat="1" ht="17.25">
      <c r="B107" s="403"/>
      <c r="C107" s="404"/>
      <c r="D107" s="404"/>
      <c r="E107" s="405"/>
      <c r="F107" s="405"/>
      <c r="G107" s="405"/>
      <c r="H107" s="405"/>
      <c r="I107" s="393"/>
      <c r="J107" s="395"/>
      <c r="K107" s="395"/>
      <c r="L107" s="393"/>
    </row>
    <row r="108" spans="2:12" s="3" customFormat="1" ht="17.25">
      <c r="B108" s="403"/>
      <c r="C108" s="404"/>
      <c r="D108" s="404"/>
      <c r="E108" s="405"/>
      <c r="F108" s="405"/>
      <c r="G108" s="405"/>
      <c r="H108" s="405"/>
      <c r="I108" s="393"/>
      <c r="J108" s="395"/>
      <c r="K108" s="395"/>
      <c r="L108" s="393"/>
    </row>
    <row r="109" spans="2:12" s="3" customFormat="1" ht="17.25">
      <c r="B109" s="406"/>
      <c r="C109" s="407"/>
      <c r="D109" s="407"/>
      <c r="E109" s="406"/>
      <c r="F109" s="406"/>
      <c r="G109" s="406"/>
      <c r="H109" s="408"/>
      <c r="I109" s="393"/>
      <c r="J109" s="393"/>
      <c r="K109" s="395"/>
      <c r="L109" s="393"/>
    </row>
    <row r="110" spans="2:12" s="3" customFormat="1" ht="17.25">
      <c r="B110" s="397"/>
      <c r="C110" s="397"/>
      <c r="D110" s="397"/>
      <c r="E110" s="397"/>
      <c r="F110" s="397"/>
      <c r="G110" s="397"/>
      <c r="H110" s="397"/>
      <c r="I110" s="393"/>
      <c r="J110" s="393"/>
      <c r="K110" s="395"/>
      <c r="L110" s="393"/>
    </row>
    <row r="111" spans="2:12" s="3" customFormat="1" ht="17.25">
      <c r="B111" s="396"/>
      <c r="C111" s="397"/>
      <c r="D111" s="397"/>
      <c r="E111" s="397"/>
      <c r="F111" s="397"/>
      <c r="G111" s="397"/>
      <c r="H111" s="397"/>
      <c r="I111" s="393"/>
      <c r="J111" s="393"/>
      <c r="K111" s="395"/>
      <c r="L111" s="393"/>
    </row>
    <row r="112" spans="2:12" s="3" customFormat="1" ht="17.25">
      <c r="B112" s="409"/>
      <c r="C112" s="404"/>
      <c r="D112" s="410"/>
      <c r="E112" s="411"/>
      <c r="F112" s="410"/>
      <c r="G112" s="405"/>
      <c r="H112" s="405"/>
      <c r="I112" s="393"/>
      <c r="J112" s="393"/>
      <c r="K112" s="395"/>
      <c r="L112" s="393"/>
    </row>
    <row r="113" spans="2:12" s="3" customFormat="1" ht="17.25">
      <c r="B113" s="409"/>
      <c r="C113" s="404"/>
      <c r="D113" s="410"/>
      <c r="E113" s="411"/>
      <c r="F113" s="410"/>
      <c r="G113" s="405"/>
      <c r="H113" s="405"/>
      <c r="I113" s="393"/>
      <c r="J113" s="393"/>
      <c r="K113" s="395"/>
      <c r="L113" s="393"/>
    </row>
    <row r="114" spans="2:12" s="3" customFormat="1" ht="17.25">
      <c r="B114" s="532"/>
      <c r="C114" s="532"/>
      <c r="D114" s="410"/>
      <c r="E114" s="411"/>
      <c r="F114" s="410"/>
      <c r="G114" s="405"/>
      <c r="H114" s="405"/>
      <c r="I114" s="393"/>
      <c r="J114" s="393"/>
      <c r="K114" s="395"/>
      <c r="L114" s="393"/>
    </row>
    <row r="115" spans="2:12" s="3" customFormat="1" ht="17.25">
      <c r="B115" s="409"/>
      <c r="C115" s="404"/>
      <c r="D115" s="410"/>
      <c r="E115" s="411"/>
      <c r="F115" s="410"/>
      <c r="G115" s="405"/>
      <c r="H115" s="405"/>
      <c r="I115" s="393"/>
      <c r="J115" s="393"/>
      <c r="K115" s="395"/>
      <c r="L115" s="393"/>
    </row>
    <row r="116" spans="2:12" s="3" customFormat="1" ht="17.25">
      <c r="B116" s="409"/>
      <c r="C116" s="404"/>
      <c r="D116" s="410"/>
      <c r="E116" s="411"/>
      <c r="F116" s="410"/>
      <c r="G116" s="405"/>
      <c r="H116" s="405"/>
      <c r="I116" s="393"/>
      <c r="J116" s="393"/>
      <c r="K116" s="395"/>
      <c r="L116" s="393"/>
    </row>
    <row r="117" spans="2:12" s="3" customFormat="1" ht="17.25">
      <c r="B117" s="409"/>
      <c r="C117" s="404"/>
      <c r="D117" s="410"/>
      <c r="E117" s="411"/>
      <c r="F117" s="410"/>
      <c r="G117" s="405"/>
      <c r="H117" s="405"/>
      <c r="I117" s="393"/>
      <c r="J117" s="393"/>
      <c r="K117" s="395"/>
      <c r="L117" s="393"/>
    </row>
    <row r="118" spans="2:12" s="3" customFormat="1" ht="17.25">
      <c r="B118" s="409"/>
      <c r="C118" s="404"/>
      <c r="D118" s="410"/>
      <c r="E118" s="411"/>
      <c r="F118" s="410"/>
      <c r="G118" s="405"/>
      <c r="H118" s="405"/>
      <c r="I118" s="393"/>
      <c r="J118" s="393"/>
      <c r="K118" s="395"/>
      <c r="L118" s="393"/>
    </row>
    <row r="119" spans="2:12" s="3" customFormat="1" ht="17.25">
      <c r="B119" s="409"/>
      <c r="C119" s="404"/>
      <c r="D119" s="410"/>
      <c r="E119" s="411"/>
      <c r="F119" s="410"/>
      <c r="G119" s="405"/>
      <c r="H119" s="405"/>
      <c r="I119" s="393"/>
      <c r="J119" s="393"/>
      <c r="K119" s="395"/>
      <c r="L119" s="393"/>
    </row>
    <row r="120" spans="2:12" s="3" customFormat="1" ht="17.25">
      <c r="B120" s="409"/>
      <c r="C120" s="404"/>
      <c r="D120" s="410"/>
      <c r="E120" s="411"/>
      <c r="F120" s="410"/>
      <c r="G120" s="405"/>
      <c r="H120" s="405"/>
      <c r="I120" s="393"/>
      <c r="J120" s="393"/>
      <c r="K120" s="395"/>
      <c r="L120" s="393"/>
    </row>
    <row r="121" spans="2:12" s="3" customFormat="1" ht="17.25">
      <c r="B121" s="409"/>
      <c r="C121" s="404"/>
      <c r="D121" s="410"/>
      <c r="E121" s="411"/>
      <c r="F121" s="410"/>
      <c r="G121" s="405"/>
      <c r="H121" s="405"/>
      <c r="I121" s="393"/>
      <c r="J121" s="393"/>
      <c r="K121" s="395"/>
      <c r="L121" s="393"/>
    </row>
    <row r="122" spans="2:12" s="3" customFormat="1" ht="17.25">
      <c r="B122" s="409"/>
      <c r="C122" s="404"/>
      <c r="D122" s="410"/>
      <c r="E122" s="411"/>
      <c r="F122" s="410"/>
      <c r="G122" s="405"/>
      <c r="H122" s="405"/>
      <c r="I122" s="393"/>
      <c r="J122" s="393"/>
      <c r="K122" s="395"/>
      <c r="L122" s="393"/>
    </row>
    <row r="123" spans="2:12" s="3" customFormat="1" ht="17.25">
      <c r="B123" s="409"/>
      <c r="C123" s="404"/>
      <c r="D123" s="410"/>
      <c r="E123" s="411"/>
      <c r="F123" s="410"/>
      <c r="G123" s="405"/>
      <c r="H123" s="405"/>
      <c r="I123" s="393"/>
      <c r="J123" s="393"/>
      <c r="K123" s="395"/>
      <c r="L123" s="393"/>
    </row>
    <row r="124" spans="2:12" s="3" customFormat="1" ht="17.25">
      <c r="B124" s="409"/>
      <c r="C124" s="404"/>
      <c r="D124" s="410"/>
      <c r="E124" s="411"/>
      <c r="F124" s="410"/>
      <c r="G124" s="405"/>
      <c r="H124" s="405"/>
      <c r="I124" s="393"/>
      <c r="J124" s="393"/>
      <c r="K124" s="395"/>
      <c r="L124" s="393"/>
    </row>
    <row r="125" spans="2:12" s="3" customFormat="1" ht="17.25">
      <c r="B125" s="406"/>
      <c r="C125" s="407"/>
      <c r="D125" s="407"/>
      <c r="E125" s="406"/>
      <c r="F125" s="406"/>
      <c r="G125" s="406"/>
      <c r="H125" s="408"/>
      <c r="I125" s="393"/>
      <c r="J125" s="393"/>
      <c r="K125" s="395"/>
      <c r="L125" s="393"/>
    </row>
    <row r="126" spans="2:12" s="3" customFormat="1" ht="17.25">
      <c r="B126" s="397"/>
      <c r="C126" s="397"/>
      <c r="D126" s="397"/>
      <c r="E126" s="397"/>
      <c r="F126" s="397"/>
      <c r="G126" s="397"/>
      <c r="H126" s="397"/>
      <c r="I126" s="393"/>
      <c r="J126" s="393"/>
      <c r="K126" s="395"/>
      <c r="L126" s="393"/>
    </row>
    <row r="127" spans="2:12" s="3" customFormat="1" ht="17.25">
      <c r="B127" s="406"/>
      <c r="C127" s="407"/>
      <c r="D127" s="407"/>
      <c r="E127" s="406"/>
      <c r="F127" s="406"/>
      <c r="G127" s="406"/>
      <c r="H127" s="408"/>
      <c r="I127" s="393"/>
      <c r="J127" s="393"/>
      <c r="K127" s="395"/>
      <c r="L127" s="393"/>
    </row>
    <row r="128" spans="2:12" s="3" customFormat="1" ht="14.25">
      <c r="B128" s="393"/>
      <c r="C128" s="393"/>
      <c r="D128" s="393"/>
      <c r="E128" s="393"/>
      <c r="F128" s="393"/>
      <c r="G128" s="394"/>
      <c r="H128" s="393"/>
      <c r="I128" s="393"/>
      <c r="J128" s="393"/>
      <c r="K128" s="395"/>
      <c r="L128" s="393"/>
    </row>
    <row r="129" spans="2:12" s="3" customFormat="1" ht="14.25">
      <c r="B129" s="393"/>
      <c r="C129" s="393"/>
      <c r="D129" s="393"/>
      <c r="E129" s="393"/>
      <c r="F129" s="393"/>
      <c r="G129" s="394"/>
      <c r="H129" s="393"/>
      <c r="I129" s="393"/>
      <c r="J129" s="393"/>
      <c r="K129" s="395"/>
      <c r="L129" s="393"/>
    </row>
    <row r="130" spans="2:12" s="3" customFormat="1" ht="14.25">
      <c r="B130" s="393"/>
      <c r="C130" s="393"/>
      <c r="D130" s="393"/>
      <c r="E130" s="393"/>
      <c r="F130" s="393"/>
      <c r="G130" s="394"/>
      <c r="H130" s="393"/>
      <c r="I130" s="393"/>
      <c r="J130" s="393"/>
      <c r="K130" s="395"/>
      <c r="L130" s="393"/>
    </row>
    <row r="131" spans="2:12" s="3" customFormat="1" ht="14.25">
      <c r="B131" s="393"/>
      <c r="C131" s="393"/>
      <c r="D131" s="393"/>
      <c r="E131" s="393"/>
      <c r="F131" s="393"/>
      <c r="G131" s="394"/>
      <c r="H131" s="393"/>
      <c r="I131" s="393"/>
      <c r="J131" s="393"/>
      <c r="K131" s="395"/>
      <c r="L131" s="393"/>
    </row>
    <row r="132" spans="2:12" s="3" customFormat="1" ht="14.25">
      <c r="B132" s="393"/>
      <c r="C132" s="393"/>
      <c r="D132" s="393"/>
      <c r="E132" s="393"/>
      <c r="F132" s="393"/>
      <c r="G132" s="394"/>
      <c r="H132" s="393"/>
      <c r="I132" s="393"/>
      <c r="J132" s="393"/>
      <c r="K132" s="395"/>
      <c r="L132" s="393"/>
    </row>
    <row r="133" spans="2:12" s="3" customFormat="1" ht="14.25">
      <c r="B133" s="393"/>
      <c r="C133" s="393"/>
      <c r="D133" s="393"/>
      <c r="E133" s="393"/>
      <c r="F133" s="393"/>
      <c r="G133" s="394"/>
      <c r="H133" s="393"/>
      <c r="I133" s="393"/>
      <c r="J133" s="393"/>
      <c r="K133" s="395"/>
      <c r="L133" s="393"/>
    </row>
    <row r="134" spans="2:12" s="3" customFormat="1" ht="14.25">
      <c r="B134" s="393"/>
      <c r="C134" s="393"/>
      <c r="D134" s="393"/>
      <c r="E134" s="393"/>
      <c r="F134" s="393"/>
      <c r="G134" s="394"/>
      <c r="H134" s="393"/>
      <c r="I134" s="393"/>
      <c r="J134" s="393"/>
      <c r="K134" s="395"/>
      <c r="L134" s="393"/>
    </row>
    <row r="135" spans="2:12" s="3" customFormat="1" ht="14.25">
      <c r="B135" s="393"/>
      <c r="C135" s="393"/>
      <c r="D135" s="393"/>
      <c r="E135" s="393"/>
      <c r="F135" s="393"/>
      <c r="G135" s="394"/>
      <c r="H135" s="393"/>
      <c r="I135" s="393"/>
      <c r="J135" s="393"/>
      <c r="K135" s="395"/>
      <c r="L135" s="393"/>
    </row>
    <row r="136" spans="2:12" s="3" customFormat="1" ht="14.25">
      <c r="B136" s="393"/>
      <c r="C136" s="393"/>
      <c r="D136" s="393"/>
      <c r="E136" s="393"/>
      <c r="F136" s="393"/>
      <c r="G136" s="394"/>
      <c r="H136" s="393"/>
      <c r="I136" s="393"/>
      <c r="J136" s="393"/>
      <c r="K136" s="395"/>
      <c r="L136" s="393"/>
    </row>
    <row r="137" spans="2:12" s="3" customFormat="1" ht="14.25">
      <c r="B137" s="393"/>
      <c r="C137" s="393"/>
      <c r="D137" s="393"/>
      <c r="E137" s="393"/>
      <c r="F137" s="393"/>
      <c r="G137" s="394"/>
      <c r="H137" s="393"/>
      <c r="I137" s="393"/>
      <c r="J137" s="393"/>
      <c r="K137" s="395"/>
      <c r="L137" s="393"/>
    </row>
    <row r="138" spans="2:12" s="3" customFormat="1" ht="14.25">
      <c r="B138" s="412"/>
      <c r="C138" s="412"/>
      <c r="D138" s="412"/>
      <c r="E138" s="412"/>
      <c r="F138" s="412"/>
      <c r="G138" s="394"/>
      <c r="H138" s="393"/>
      <c r="I138" s="393"/>
      <c r="J138" s="393"/>
      <c r="K138" s="395"/>
      <c r="L138" s="393"/>
    </row>
    <row r="139" spans="2:12" s="3" customFormat="1" ht="14.25">
      <c r="B139" s="393"/>
      <c r="C139" s="393"/>
      <c r="D139" s="393"/>
      <c r="E139" s="393"/>
      <c r="F139" s="393"/>
      <c r="G139" s="394"/>
      <c r="H139" s="393"/>
      <c r="I139" s="393"/>
      <c r="J139" s="393"/>
      <c r="K139" s="395"/>
      <c r="L139" s="393"/>
    </row>
    <row r="140" spans="2:12" s="3" customFormat="1" ht="14.25">
      <c r="B140" s="393"/>
      <c r="C140" s="393"/>
      <c r="D140" s="393"/>
      <c r="E140" s="393"/>
      <c r="F140" s="393"/>
      <c r="G140" s="394"/>
      <c r="H140" s="393"/>
      <c r="I140" s="393"/>
      <c r="J140" s="393"/>
      <c r="K140" s="395"/>
      <c r="L140" s="393"/>
    </row>
    <row r="141" spans="2:12" s="3" customFormat="1" ht="14.25">
      <c r="B141" s="393"/>
      <c r="C141" s="395"/>
      <c r="D141" s="395"/>
      <c r="E141" s="395"/>
      <c r="F141" s="395"/>
      <c r="G141" s="394"/>
      <c r="H141" s="393"/>
      <c r="I141" s="393"/>
      <c r="J141" s="393"/>
      <c r="K141" s="395"/>
      <c r="L141" s="393"/>
    </row>
    <row r="142" spans="2:12" s="3" customFormat="1" ht="14.25">
      <c r="B142" s="393"/>
      <c r="C142" s="393"/>
      <c r="D142" s="393"/>
      <c r="E142" s="393"/>
      <c r="F142" s="393"/>
      <c r="G142" s="394"/>
      <c r="H142" s="393"/>
      <c r="I142" s="393"/>
      <c r="J142" s="393"/>
      <c r="K142" s="395"/>
      <c r="L142" s="393"/>
    </row>
    <row r="143" spans="2:12" s="3" customFormat="1" ht="14.25">
      <c r="B143" s="393"/>
      <c r="C143" s="393"/>
      <c r="D143" s="393"/>
      <c r="E143" s="393"/>
      <c r="F143" s="393"/>
      <c r="G143" s="394"/>
      <c r="H143" s="393"/>
      <c r="I143" s="393"/>
      <c r="J143" s="393"/>
      <c r="K143" s="395"/>
      <c r="L143" s="393"/>
    </row>
    <row r="144" spans="2:12" s="3" customFormat="1" ht="14.25">
      <c r="B144" s="393"/>
      <c r="C144" s="393"/>
      <c r="D144" s="393"/>
      <c r="E144" s="393"/>
      <c r="F144" s="393"/>
      <c r="G144" s="394"/>
      <c r="H144" s="393"/>
      <c r="I144" s="393"/>
      <c r="J144" s="393"/>
      <c r="K144" s="395"/>
      <c r="L144" s="393"/>
    </row>
    <row r="145" spans="2:12" s="3" customFormat="1" ht="14.25">
      <c r="B145" s="393"/>
      <c r="C145" s="393"/>
      <c r="D145" s="393"/>
      <c r="E145" s="393"/>
      <c r="F145" s="393"/>
      <c r="G145" s="394"/>
      <c r="H145" s="393"/>
      <c r="I145" s="393"/>
      <c r="J145" s="393"/>
      <c r="K145" s="395"/>
      <c r="L145" s="393"/>
    </row>
    <row r="146" spans="2:12" s="3" customFormat="1" ht="14.25">
      <c r="B146" s="393"/>
      <c r="C146" s="393"/>
      <c r="D146" s="393"/>
      <c r="E146" s="393"/>
      <c r="F146" s="393"/>
      <c r="G146" s="394"/>
      <c r="H146" s="393"/>
      <c r="I146" s="393"/>
      <c r="J146" s="393"/>
      <c r="K146" s="395"/>
      <c r="L146" s="393"/>
    </row>
    <row r="147" spans="2:12" s="3" customFormat="1" ht="14.25">
      <c r="B147" s="393"/>
      <c r="C147" s="393"/>
      <c r="D147" s="395"/>
      <c r="E147" s="393"/>
      <c r="F147" s="393"/>
      <c r="G147" s="394"/>
      <c r="H147" s="393"/>
      <c r="I147" s="393"/>
      <c r="J147" s="393"/>
      <c r="K147" s="395"/>
      <c r="L147" s="393"/>
    </row>
    <row r="148" spans="2:12" s="3" customFormat="1" ht="14.25">
      <c r="B148" s="393"/>
      <c r="C148" s="395"/>
      <c r="D148" s="395"/>
      <c r="E148" s="393"/>
      <c r="F148" s="393"/>
      <c r="G148" s="394"/>
      <c r="H148" s="393"/>
      <c r="I148" s="393"/>
      <c r="J148" s="393"/>
      <c r="K148" s="395"/>
      <c r="L148" s="393"/>
    </row>
    <row r="149" spans="2:12" s="3" customFormat="1" ht="14.25">
      <c r="B149" s="393"/>
      <c r="C149" s="393"/>
      <c r="D149" s="393"/>
      <c r="E149" s="393"/>
      <c r="F149" s="393"/>
      <c r="G149" s="394"/>
      <c r="H149" s="393"/>
      <c r="I149" s="393"/>
      <c r="J149" s="393"/>
      <c r="K149" s="395"/>
      <c r="L149" s="393"/>
    </row>
    <row r="150" spans="2:12" s="3" customFormat="1" ht="14.25">
      <c r="B150" s="393"/>
      <c r="C150" s="393"/>
      <c r="D150" s="393"/>
      <c r="E150" s="393"/>
      <c r="F150" s="393"/>
      <c r="G150" s="394"/>
      <c r="H150" s="393"/>
      <c r="I150" s="393"/>
      <c r="J150" s="393"/>
      <c r="K150" s="395"/>
      <c r="L150" s="393"/>
    </row>
    <row r="151" spans="2:12" s="3" customFormat="1" ht="14.25">
      <c r="B151" s="393"/>
      <c r="C151" s="393"/>
      <c r="D151" s="393"/>
      <c r="E151" s="393"/>
      <c r="F151" s="393"/>
      <c r="G151" s="394"/>
      <c r="H151" s="393"/>
      <c r="I151" s="393"/>
      <c r="J151" s="393"/>
      <c r="K151" s="395"/>
      <c r="L151" s="393"/>
    </row>
    <row r="152" spans="2:12" s="3" customFormat="1" ht="14.25">
      <c r="B152" s="393"/>
      <c r="C152" s="393"/>
      <c r="D152" s="393"/>
      <c r="E152" s="393"/>
      <c r="F152" s="393"/>
      <c r="G152" s="394"/>
      <c r="H152" s="393"/>
      <c r="I152" s="394"/>
      <c r="J152" s="393"/>
      <c r="K152" s="395"/>
      <c r="L152" s="393"/>
    </row>
    <row r="153" spans="2:12" s="3" customFormat="1" ht="14.25">
      <c r="B153" s="393"/>
      <c r="C153" s="393"/>
      <c r="D153" s="393"/>
      <c r="E153" s="393"/>
      <c r="F153" s="393"/>
      <c r="G153" s="394"/>
      <c r="H153" s="393"/>
      <c r="I153" s="393"/>
      <c r="J153" s="393"/>
      <c r="K153" s="395"/>
      <c r="L153" s="393"/>
    </row>
    <row r="154" spans="2:12" s="3" customFormat="1" ht="14.25">
      <c r="B154" s="393"/>
      <c r="C154" s="393"/>
      <c r="D154" s="393"/>
      <c r="E154" s="393"/>
      <c r="F154" s="393"/>
      <c r="G154" s="394"/>
      <c r="H154" s="393"/>
      <c r="I154" s="393"/>
      <c r="J154" s="393"/>
      <c r="K154" s="395"/>
      <c r="L154" s="393"/>
    </row>
    <row r="155" spans="2:12" s="3" customFormat="1" ht="14.25">
      <c r="B155" s="393"/>
      <c r="C155" s="393"/>
      <c r="D155" s="393"/>
      <c r="E155" s="393"/>
      <c r="F155" s="393"/>
      <c r="G155" s="394"/>
      <c r="H155" s="393"/>
      <c r="I155" s="393"/>
      <c r="J155" s="393"/>
      <c r="K155" s="395"/>
      <c r="L155" s="393"/>
    </row>
    <row r="156" spans="2:12" s="3" customFormat="1" ht="14.25">
      <c r="B156" s="393"/>
      <c r="C156" s="393"/>
      <c r="D156" s="393"/>
      <c r="E156" s="393"/>
      <c r="F156" s="393"/>
      <c r="G156" s="394"/>
      <c r="H156" s="393"/>
      <c r="I156" s="393"/>
      <c r="J156" s="393"/>
      <c r="K156" s="395"/>
      <c r="L156" s="393"/>
    </row>
    <row r="157" spans="2:12" s="3" customFormat="1" ht="14.25">
      <c r="B157" s="393"/>
      <c r="C157" s="393"/>
      <c r="D157" s="393"/>
      <c r="E157" s="393"/>
      <c r="F157" s="393"/>
      <c r="G157" s="394"/>
      <c r="H157" s="393"/>
      <c r="I157" s="393"/>
      <c r="J157" s="393"/>
      <c r="K157" s="395"/>
      <c r="L157" s="393"/>
    </row>
    <row r="158" spans="2:12" s="3" customFormat="1" ht="14.25">
      <c r="B158" s="393"/>
      <c r="C158" s="393"/>
      <c r="D158" s="393"/>
      <c r="E158" s="393"/>
      <c r="F158" s="393"/>
      <c r="G158" s="394"/>
      <c r="H158" s="393"/>
      <c r="I158" s="393"/>
      <c r="J158" s="393"/>
      <c r="K158" s="395"/>
      <c r="L158" s="393"/>
    </row>
    <row r="159" spans="2:12" s="3" customFormat="1" ht="14.25">
      <c r="B159" s="393"/>
      <c r="C159" s="393"/>
      <c r="D159" s="393"/>
      <c r="E159" s="393"/>
      <c r="F159" s="393"/>
      <c r="G159" s="394"/>
      <c r="H159" s="393"/>
      <c r="I159" s="393"/>
      <c r="J159" s="393"/>
      <c r="K159" s="395"/>
      <c r="L159" s="393"/>
    </row>
    <row r="160" spans="2:12" s="3" customFormat="1" ht="14.25">
      <c r="B160" s="393"/>
      <c r="C160" s="393"/>
      <c r="D160" s="393"/>
      <c r="E160" s="393"/>
      <c r="F160" s="393"/>
      <c r="G160" s="394"/>
      <c r="H160" s="393"/>
      <c r="I160" s="393"/>
      <c r="J160" s="393"/>
      <c r="K160" s="395"/>
      <c r="L160" s="393"/>
    </row>
    <row r="161" spans="2:12" s="3" customFormat="1" ht="14.25">
      <c r="B161" s="395"/>
      <c r="C161" s="395"/>
      <c r="D161" s="395"/>
      <c r="E161" s="395"/>
      <c r="F161" s="395"/>
      <c r="G161" s="395"/>
      <c r="H161" s="395"/>
      <c r="I161" s="395"/>
      <c r="J161" s="393"/>
      <c r="K161" s="395"/>
      <c r="L161" s="393"/>
    </row>
    <row r="162" spans="2:12" s="3" customFormat="1" ht="14.25">
      <c r="B162" s="395"/>
      <c r="C162" s="395"/>
      <c r="D162" s="395"/>
      <c r="E162" s="395"/>
      <c r="F162" s="395"/>
      <c r="G162" s="413"/>
      <c r="H162" s="395"/>
      <c r="I162" s="395"/>
      <c r="J162" s="393"/>
      <c r="K162" s="395"/>
      <c r="L162" s="413"/>
    </row>
    <row r="163" spans="2:12" s="3" customFormat="1" ht="14.25">
      <c r="B163" s="395"/>
      <c r="C163" s="395"/>
      <c r="D163" s="395"/>
      <c r="E163" s="395"/>
      <c r="F163" s="395"/>
      <c r="G163" s="395"/>
      <c r="H163" s="395"/>
      <c r="I163" s="414"/>
      <c r="J163" s="393"/>
      <c r="K163" s="395"/>
      <c r="L163" s="393"/>
    </row>
    <row r="164" spans="2:12" s="3" customFormat="1" ht="14.25">
      <c r="B164" s="393"/>
      <c r="C164" s="393"/>
      <c r="D164" s="393"/>
      <c r="E164" s="393"/>
      <c r="F164" s="393"/>
      <c r="G164" s="394"/>
      <c r="H164" s="393"/>
      <c r="I164" s="393"/>
      <c r="J164" s="393"/>
      <c r="K164" s="395"/>
      <c r="L164" s="393"/>
    </row>
    <row r="165" spans="2:12" s="3" customFormat="1" ht="14.25">
      <c r="B165" s="393"/>
      <c r="C165" s="393"/>
      <c r="D165" s="393"/>
      <c r="E165" s="393"/>
      <c r="F165" s="393"/>
      <c r="G165" s="394"/>
      <c r="H165" s="393"/>
      <c r="I165" s="393"/>
      <c r="J165" s="393"/>
      <c r="K165" s="395"/>
      <c r="L165" s="393"/>
    </row>
    <row r="166" spans="2:12" s="3" customFormat="1" ht="14.25">
      <c r="B166" s="393"/>
      <c r="C166" s="393"/>
      <c r="D166" s="393"/>
      <c r="E166" s="393"/>
      <c r="F166" s="393"/>
      <c r="G166" s="394"/>
      <c r="H166" s="393"/>
      <c r="I166" s="393"/>
      <c r="J166" s="393"/>
      <c r="K166" s="395"/>
      <c r="L166" s="393"/>
    </row>
    <row r="167" spans="2:12" s="3" customFormat="1" ht="14.25">
      <c r="B167" s="393"/>
      <c r="C167" s="393"/>
      <c r="D167" s="393"/>
      <c r="E167" s="393"/>
      <c r="F167" s="393"/>
      <c r="G167" s="394"/>
      <c r="H167" s="393"/>
      <c r="I167" s="393"/>
      <c r="J167" s="393"/>
      <c r="K167" s="395"/>
      <c r="L167" s="393"/>
    </row>
    <row r="168" spans="2:12" s="3" customFormat="1" ht="14.25">
      <c r="B168" s="393"/>
      <c r="C168" s="393"/>
      <c r="D168" s="393"/>
      <c r="E168" s="393"/>
      <c r="F168" s="393"/>
      <c r="G168" s="394"/>
      <c r="H168" s="393"/>
      <c r="I168" s="393"/>
      <c r="J168" s="393"/>
      <c r="K168" s="395"/>
      <c r="L168" s="393"/>
    </row>
    <row r="169" spans="2:12" s="3" customFormat="1" ht="14.25">
      <c r="B169" s="393"/>
      <c r="C169" s="393"/>
      <c r="D169" s="393"/>
      <c r="E169" s="393"/>
      <c r="F169" s="393"/>
      <c r="G169" s="394"/>
      <c r="H169" s="393"/>
      <c r="I169" s="393"/>
      <c r="J169" s="393"/>
      <c r="K169" s="395"/>
      <c r="L169" s="393"/>
    </row>
    <row r="170" spans="2:12" s="3" customFormat="1" ht="14.25">
      <c r="B170" s="393"/>
      <c r="C170" s="393"/>
      <c r="D170" s="393"/>
      <c r="E170" s="393"/>
      <c r="F170" s="393"/>
      <c r="G170" s="394"/>
      <c r="H170" s="395"/>
      <c r="I170" s="395"/>
      <c r="J170" s="393"/>
      <c r="K170" s="395"/>
      <c r="L170" s="393"/>
    </row>
    <row r="171" spans="2:12" s="3" customFormat="1" ht="14.25">
      <c r="B171" s="393"/>
      <c r="C171" s="393"/>
      <c r="D171" s="393"/>
      <c r="E171" s="393"/>
      <c r="F171" s="393"/>
      <c r="G171" s="394"/>
      <c r="H171" s="395"/>
      <c r="I171" s="395"/>
      <c r="J171" s="393"/>
      <c r="K171" s="395"/>
      <c r="L171" s="393"/>
    </row>
    <row r="172" spans="2:12" s="3" customFormat="1" ht="14.25">
      <c r="B172" s="393"/>
      <c r="C172" s="393"/>
      <c r="D172" s="393"/>
      <c r="E172" s="393"/>
      <c r="F172" s="393"/>
      <c r="G172" s="394"/>
      <c r="H172" s="395"/>
      <c r="I172" s="395"/>
      <c r="J172" s="393"/>
      <c r="K172" s="395"/>
      <c r="L172" s="393"/>
    </row>
    <row r="173" spans="2:12" s="3" customFormat="1" ht="14.25">
      <c r="B173" s="393"/>
      <c r="C173" s="393"/>
      <c r="D173" s="393"/>
      <c r="E173" s="393"/>
      <c r="F173" s="393"/>
      <c r="G173" s="394"/>
      <c r="H173" s="393"/>
      <c r="I173" s="393"/>
      <c r="J173" s="393"/>
      <c r="K173" s="395"/>
      <c r="L173" s="393"/>
    </row>
    <row r="174" spans="2:12" s="3" customFormat="1" ht="14.25">
      <c r="B174" s="393"/>
      <c r="C174" s="393"/>
      <c r="D174" s="393"/>
      <c r="E174" s="393"/>
      <c r="F174" s="393"/>
      <c r="G174" s="394"/>
      <c r="H174" s="393"/>
      <c r="I174" s="393"/>
      <c r="J174" s="393"/>
      <c r="K174" s="395"/>
      <c r="L174" s="393"/>
    </row>
    <row r="175" spans="2:12" s="3" customFormat="1" ht="14.25">
      <c r="B175" s="393"/>
      <c r="C175" s="393"/>
      <c r="D175" s="393"/>
      <c r="E175" s="393"/>
      <c r="F175" s="393"/>
      <c r="G175" s="394"/>
      <c r="H175" s="393"/>
      <c r="I175" s="393"/>
      <c r="J175" s="393"/>
      <c r="K175" s="395"/>
      <c r="L175" s="393"/>
    </row>
    <row r="176" spans="2:12" s="3" customFormat="1" ht="14.25">
      <c r="B176" s="393"/>
      <c r="C176" s="393"/>
      <c r="D176" s="393"/>
      <c r="E176" s="393"/>
      <c r="F176" s="393"/>
      <c r="G176" s="394"/>
      <c r="H176" s="393"/>
      <c r="I176" s="393"/>
      <c r="J176" s="393"/>
      <c r="K176" s="395"/>
      <c r="L176" s="393"/>
    </row>
    <row r="177" spans="2:12" s="3" customFormat="1" ht="14.25">
      <c r="B177" s="393"/>
      <c r="C177" s="393"/>
      <c r="D177" s="393"/>
      <c r="E177" s="393"/>
      <c r="F177" s="393"/>
      <c r="G177" s="394"/>
      <c r="H177" s="393"/>
      <c r="I177" s="393"/>
      <c r="J177" s="393"/>
      <c r="K177" s="395"/>
      <c r="L177" s="393"/>
    </row>
    <row r="178" spans="2:12" s="3" customFormat="1" ht="14.25">
      <c r="B178" s="393"/>
      <c r="C178" s="393"/>
      <c r="D178" s="393"/>
      <c r="E178" s="393"/>
      <c r="F178" s="393"/>
      <c r="G178" s="394"/>
      <c r="H178" s="393"/>
      <c r="I178" s="393"/>
      <c r="J178" s="393"/>
      <c r="K178" s="395"/>
      <c r="L178" s="393"/>
    </row>
    <row r="179" spans="2:12" s="3" customFormat="1" ht="14.25">
      <c r="B179" s="393"/>
      <c r="C179" s="393"/>
      <c r="D179" s="393"/>
      <c r="E179" s="393"/>
      <c r="F179" s="393"/>
      <c r="G179" s="394"/>
      <c r="H179" s="395"/>
      <c r="I179" s="395"/>
      <c r="J179" s="393"/>
      <c r="K179" s="395"/>
      <c r="L179" s="393"/>
    </row>
    <row r="180" spans="2:12" s="3" customFormat="1" ht="14.25">
      <c r="B180" s="393"/>
      <c r="C180" s="393"/>
      <c r="D180" s="393"/>
      <c r="E180" s="393"/>
      <c r="F180" s="393"/>
      <c r="G180" s="394"/>
      <c r="H180" s="395"/>
      <c r="I180" s="395"/>
      <c r="J180" s="393"/>
      <c r="K180" s="395"/>
      <c r="L180" s="393"/>
    </row>
    <row r="181" spans="2:12" s="3" customFormat="1" ht="14.25">
      <c r="B181" s="393"/>
      <c r="C181" s="393"/>
      <c r="D181" s="393"/>
      <c r="E181" s="393"/>
      <c r="F181" s="393"/>
      <c r="G181" s="394"/>
      <c r="H181" s="395"/>
      <c r="I181" s="395"/>
      <c r="J181" s="393"/>
      <c r="K181" s="395"/>
      <c r="L181" s="393"/>
    </row>
    <row r="182" spans="2:12" s="3" customFormat="1" ht="14.25">
      <c r="B182" s="393"/>
      <c r="C182" s="393"/>
      <c r="D182" s="393"/>
      <c r="E182" s="393"/>
      <c r="F182" s="393"/>
      <c r="G182" s="394"/>
      <c r="H182" s="393"/>
      <c r="I182" s="393"/>
      <c r="J182" s="393"/>
      <c r="K182" s="395"/>
      <c r="L182" s="393"/>
    </row>
    <row r="183" spans="2:12" s="3" customFormat="1" ht="14.25">
      <c r="B183" s="393"/>
      <c r="C183" s="393"/>
      <c r="D183" s="393"/>
      <c r="E183" s="393"/>
      <c r="F183" s="393"/>
      <c r="G183" s="394"/>
      <c r="H183" s="393"/>
      <c r="I183" s="393"/>
      <c r="J183" s="393"/>
      <c r="K183" s="395"/>
      <c r="L183" s="393"/>
    </row>
    <row r="184" spans="2:12" s="3" customFormat="1" ht="14.25">
      <c r="B184" s="393"/>
      <c r="C184" s="393"/>
      <c r="D184" s="393"/>
      <c r="E184" s="393"/>
      <c r="F184" s="393"/>
      <c r="G184" s="394"/>
      <c r="H184" s="393"/>
      <c r="I184" s="393"/>
      <c r="J184" s="393"/>
      <c r="K184" s="395"/>
      <c r="L184" s="393"/>
    </row>
    <row r="185" spans="2:12" s="3" customFormat="1" ht="14.25">
      <c r="B185" s="393"/>
      <c r="C185" s="393"/>
      <c r="D185" s="393"/>
      <c r="E185" s="393"/>
      <c r="F185" s="393"/>
      <c r="G185" s="394"/>
      <c r="H185" s="393"/>
      <c r="I185" s="393"/>
      <c r="J185" s="393"/>
      <c r="K185" s="395"/>
      <c r="L185" s="393"/>
    </row>
    <row r="186" spans="2:12" s="3" customFormat="1" ht="14.25">
      <c r="B186" s="393"/>
      <c r="C186" s="393"/>
      <c r="D186" s="393"/>
      <c r="E186" s="393"/>
      <c r="F186" s="393"/>
      <c r="G186" s="394"/>
      <c r="H186" s="393"/>
      <c r="I186" s="393"/>
      <c r="J186" s="393"/>
      <c r="K186" s="395"/>
      <c r="L186" s="393"/>
    </row>
    <row r="187" spans="2:12" s="3" customFormat="1" ht="14.25">
      <c r="B187" s="393"/>
      <c r="C187" s="393"/>
      <c r="D187" s="393"/>
      <c r="E187" s="393"/>
      <c r="F187" s="393"/>
      <c r="G187" s="394"/>
      <c r="H187" s="393"/>
      <c r="I187" s="393"/>
      <c r="J187" s="393"/>
      <c r="K187" s="395"/>
      <c r="L187" s="393"/>
    </row>
    <row r="188" spans="2:12" s="3" customFormat="1" ht="14.25">
      <c r="B188" s="393"/>
      <c r="C188" s="393"/>
      <c r="D188" s="393"/>
      <c r="E188" s="393"/>
      <c r="F188" s="393"/>
      <c r="G188" s="394"/>
      <c r="H188" s="393"/>
      <c r="I188" s="393"/>
      <c r="J188" s="393"/>
      <c r="K188" s="395"/>
      <c r="L188" s="393"/>
    </row>
    <row r="189" spans="2:12" s="3" customFormat="1" ht="14.25">
      <c r="B189" s="393"/>
      <c r="C189" s="393"/>
      <c r="D189" s="393"/>
      <c r="E189" s="393"/>
      <c r="F189" s="393"/>
      <c r="G189" s="394"/>
      <c r="H189" s="393"/>
      <c r="I189" s="393"/>
      <c r="J189" s="393"/>
      <c r="K189" s="395"/>
      <c r="L189" s="393"/>
    </row>
    <row r="190" spans="2:12" s="3" customFormat="1" ht="14.25">
      <c r="B190" s="393"/>
      <c r="C190" s="393"/>
      <c r="D190" s="393"/>
      <c r="E190" s="393"/>
      <c r="F190" s="393"/>
      <c r="G190" s="394"/>
      <c r="H190" s="393"/>
      <c r="I190" s="393"/>
      <c r="J190" s="393"/>
      <c r="K190" s="395"/>
      <c r="L190" s="393"/>
    </row>
    <row r="191" spans="2:12" s="3" customFormat="1" ht="14.25">
      <c r="B191" s="393"/>
      <c r="C191" s="393"/>
      <c r="D191" s="393"/>
      <c r="E191" s="393"/>
      <c r="F191" s="393"/>
      <c r="G191" s="394"/>
      <c r="H191" s="393"/>
      <c r="I191" s="393"/>
      <c r="J191" s="393"/>
      <c r="K191" s="395"/>
      <c r="L191" s="393"/>
    </row>
    <row r="192" spans="2:12" s="3" customFormat="1" ht="14.25">
      <c r="B192" s="393"/>
      <c r="C192" s="393"/>
      <c r="D192" s="393"/>
      <c r="E192" s="393"/>
      <c r="F192" s="393"/>
      <c r="G192" s="394"/>
      <c r="H192" s="393"/>
      <c r="I192" s="393"/>
      <c r="J192" s="393"/>
      <c r="K192" s="395"/>
      <c r="L192" s="393"/>
    </row>
    <row r="193" spans="2:12" s="3" customFormat="1" ht="14.25">
      <c r="B193" s="393"/>
      <c r="C193" s="393"/>
      <c r="D193" s="393"/>
      <c r="E193" s="393"/>
      <c r="F193" s="393"/>
      <c r="G193" s="394"/>
      <c r="H193" s="393"/>
      <c r="I193" s="393"/>
      <c r="J193" s="393"/>
      <c r="K193" s="395"/>
      <c r="L193" s="393"/>
    </row>
    <row r="194" spans="2:12" s="3" customFormat="1" ht="14.25">
      <c r="B194" s="393"/>
      <c r="C194" s="393"/>
      <c r="D194" s="393"/>
      <c r="E194" s="393"/>
      <c r="F194" s="393"/>
      <c r="G194" s="394"/>
      <c r="H194" s="393"/>
      <c r="I194" s="393"/>
      <c r="J194" s="393"/>
      <c r="K194" s="395"/>
      <c r="L194" s="393"/>
    </row>
    <row r="195" spans="2:12" s="3" customFormat="1" ht="14.25">
      <c r="B195" s="393"/>
      <c r="C195" s="393"/>
      <c r="D195" s="393"/>
      <c r="E195" s="393"/>
      <c r="F195" s="393"/>
      <c r="G195" s="394"/>
      <c r="H195" s="393"/>
      <c r="I195" s="393"/>
      <c r="J195" s="393"/>
      <c r="K195" s="395"/>
      <c r="L195" s="393"/>
    </row>
    <row r="196" spans="2:12" s="3" customFormat="1" ht="14.25">
      <c r="B196" s="393"/>
      <c r="C196" s="393"/>
      <c r="D196" s="393"/>
      <c r="E196" s="393"/>
      <c r="F196" s="393"/>
      <c r="G196" s="394"/>
      <c r="H196" s="393"/>
      <c r="I196" s="393"/>
      <c r="J196" s="393"/>
      <c r="K196" s="395"/>
      <c r="L196" s="393"/>
    </row>
    <row r="197" spans="2:12" s="3" customFormat="1" ht="14.25">
      <c r="B197" s="393"/>
      <c r="C197" s="393"/>
      <c r="D197" s="393"/>
      <c r="E197" s="393"/>
      <c r="F197" s="393"/>
      <c r="G197" s="394"/>
      <c r="H197" s="393"/>
      <c r="I197" s="393"/>
      <c r="J197" s="393"/>
      <c r="K197" s="395"/>
      <c r="L197" s="393"/>
    </row>
    <row r="198" spans="2:12" s="3" customFormat="1" ht="14.25">
      <c r="B198" s="393"/>
      <c r="C198" s="393"/>
      <c r="D198" s="393"/>
      <c r="E198" s="393"/>
      <c r="F198" s="393"/>
      <c r="G198" s="394"/>
      <c r="H198" s="393"/>
      <c r="I198" s="393"/>
      <c r="J198" s="393"/>
      <c r="K198" s="395"/>
      <c r="L198" s="393"/>
    </row>
    <row r="199" spans="2:12" s="3" customFormat="1" ht="14.25">
      <c r="B199" s="393"/>
      <c r="C199" s="393"/>
      <c r="D199" s="393"/>
      <c r="E199" s="393"/>
      <c r="F199" s="393"/>
      <c r="G199" s="394"/>
      <c r="H199" s="393"/>
      <c r="I199" s="393"/>
      <c r="J199" s="393"/>
      <c r="K199" s="395"/>
      <c r="L199" s="393"/>
    </row>
    <row r="200" spans="2:12" s="3" customFormat="1" ht="14.25">
      <c r="B200" s="393"/>
      <c r="C200" s="393"/>
      <c r="D200" s="393"/>
      <c r="E200" s="393"/>
      <c r="F200" s="393"/>
      <c r="G200" s="394"/>
      <c r="H200" s="393"/>
      <c r="I200" s="393"/>
      <c r="J200" s="393"/>
      <c r="K200" s="395"/>
      <c r="L200" s="393"/>
    </row>
    <row r="201" spans="2:12" s="3" customFormat="1" ht="14.25">
      <c r="B201" s="393"/>
      <c r="C201" s="393"/>
      <c r="D201" s="393"/>
      <c r="E201" s="393"/>
      <c r="F201" s="393"/>
      <c r="G201" s="394"/>
      <c r="H201" s="393"/>
      <c r="I201" s="393"/>
      <c r="J201" s="393"/>
      <c r="K201" s="395"/>
      <c r="L201" s="393"/>
    </row>
    <row r="202" spans="2:12" s="3" customFormat="1" ht="14.25">
      <c r="B202" s="393"/>
      <c r="C202" s="393"/>
      <c r="D202" s="393"/>
      <c r="E202" s="393"/>
      <c r="F202" s="393"/>
      <c r="G202" s="394"/>
      <c r="H202" s="393"/>
      <c r="I202" s="393"/>
      <c r="J202" s="393"/>
      <c r="K202" s="395"/>
      <c r="L202" s="393"/>
    </row>
    <row r="203" spans="2:12" s="3" customFormat="1" ht="14.25">
      <c r="B203" s="393"/>
      <c r="C203" s="393"/>
      <c r="D203" s="393"/>
      <c r="E203" s="393"/>
      <c r="F203" s="393"/>
      <c r="G203" s="394"/>
      <c r="H203" s="393"/>
      <c r="I203" s="393"/>
      <c r="J203" s="393"/>
      <c r="K203" s="395"/>
      <c r="L203" s="393"/>
    </row>
    <row r="204" spans="2:12" s="3" customFormat="1" ht="14.25">
      <c r="B204" s="393"/>
      <c r="C204" s="393"/>
      <c r="D204" s="393"/>
      <c r="E204" s="393"/>
      <c r="F204" s="393"/>
      <c r="G204" s="394"/>
      <c r="H204" s="393"/>
      <c r="I204" s="393"/>
      <c r="J204" s="393"/>
      <c r="K204" s="395"/>
      <c r="L204" s="393"/>
    </row>
    <row r="205" spans="2:12" s="3" customFormat="1" ht="14.25">
      <c r="B205" s="393"/>
      <c r="C205" s="393"/>
      <c r="D205" s="393"/>
      <c r="E205" s="393"/>
      <c r="F205" s="393"/>
      <c r="G205" s="394"/>
      <c r="H205" s="393"/>
      <c r="I205" s="393"/>
      <c r="J205" s="393"/>
      <c r="K205" s="395"/>
      <c r="L205" s="393"/>
    </row>
    <row r="206" spans="2:12" s="3" customFormat="1" ht="14.25">
      <c r="B206" s="393"/>
      <c r="C206" s="393"/>
      <c r="D206" s="393"/>
      <c r="E206" s="393"/>
      <c r="F206" s="393"/>
      <c r="G206" s="394"/>
      <c r="H206" s="393"/>
      <c r="I206" s="393"/>
      <c r="J206" s="393"/>
      <c r="K206" s="395"/>
      <c r="L206" s="393"/>
    </row>
    <row r="207" spans="2:12" s="3" customFormat="1" ht="14.25">
      <c r="B207" s="393"/>
      <c r="C207" s="393"/>
      <c r="D207" s="393"/>
      <c r="E207" s="393"/>
      <c r="F207" s="393"/>
      <c r="G207" s="394"/>
      <c r="H207" s="393"/>
      <c r="I207" s="393"/>
      <c r="J207" s="393"/>
      <c r="K207" s="395"/>
      <c r="L207" s="393"/>
    </row>
    <row r="208" spans="2:12" s="3" customFormat="1" ht="14.25">
      <c r="B208" s="393"/>
      <c r="C208" s="393"/>
      <c r="D208" s="393"/>
      <c r="E208" s="393"/>
      <c r="F208" s="393"/>
      <c r="G208" s="394"/>
      <c r="H208" s="393"/>
      <c r="I208" s="393"/>
      <c r="J208" s="393"/>
      <c r="K208" s="395"/>
      <c r="L208" s="393"/>
    </row>
    <row r="209" spans="2:12" s="3" customFormat="1" ht="14.25">
      <c r="B209" s="393"/>
      <c r="C209" s="393"/>
      <c r="D209" s="393"/>
      <c r="E209" s="393"/>
      <c r="F209" s="393"/>
      <c r="G209" s="394"/>
      <c r="H209" s="393"/>
      <c r="I209" s="393"/>
      <c r="J209" s="393"/>
      <c r="K209" s="395"/>
      <c r="L209" s="393"/>
    </row>
    <row r="210" spans="2:12" s="3" customFormat="1" ht="14.25">
      <c r="B210" s="393"/>
      <c r="C210" s="393"/>
      <c r="D210" s="393"/>
      <c r="E210" s="393"/>
      <c r="F210" s="393"/>
      <c r="G210" s="394"/>
      <c r="H210" s="393"/>
      <c r="I210" s="393"/>
      <c r="J210" s="393"/>
      <c r="K210" s="395"/>
      <c r="L210" s="393"/>
    </row>
    <row r="211" spans="2:12" s="3" customFormat="1" ht="14.25">
      <c r="B211" s="393"/>
      <c r="C211" s="393"/>
      <c r="D211" s="393"/>
      <c r="E211" s="393"/>
      <c r="F211" s="393"/>
      <c r="G211" s="394"/>
      <c r="H211" s="393"/>
      <c r="I211" s="393"/>
      <c r="J211" s="393"/>
      <c r="K211" s="395"/>
      <c r="L211" s="393"/>
    </row>
    <row r="212" spans="2:12" s="3" customFormat="1" ht="14.25">
      <c r="B212" s="393"/>
      <c r="C212" s="393"/>
      <c r="D212" s="393"/>
      <c r="E212" s="393"/>
      <c r="F212" s="393"/>
      <c r="G212" s="394"/>
      <c r="H212" s="393"/>
      <c r="I212" s="393"/>
      <c r="J212" s="393"/>
      <c r="K212" s="395"/>
      <c r="L212" s="393"/>
    </row>
    <row r="213" spans="2:12" s="3" customFormat="1" ht="14.25">
      <c r="B213" s="393"/>
      <c r="C213" s="393"/>
      <c r="D213" s="393"/>
      <c r="E213" s="393"/>
      <c r="F213" s="393"/>
      <c r="G213" s="394"/>
      <c r="H213" s="393"/>
      <c r="I213" s="393"/>
      <c r="J213" s="393"/>
      <c r="K213" s="395"/>
      <c r="L213" s="393"/>
    </row>
    <row r="214" spans="2:12" s="3" customFormat="1" ht="14.25">
      <c r="B214" s="393"/>
      <c r="C214" s="393"/>
      <c r="D214" s="393"/>
      <c r="E214" s="393"/>
      <c r="F214" s="393"/>
      <c r="G214" s="394"/>
      <c r="H214" s="393"/>
      <c r="I214" s="393"/>
      <c r="J214" s="393"/>
      <c r="K214" s="395"/>
      <c r="L214" s="393"/>
    </row>
    <row r="215" spans="2:12" s="3" customFormat="1" ht="14.25">
      <c r="B215" s="393"/>
      <c r="C215" s="393"/>
      <c r="D215" s="393"/>
      <c r="E215" s="393"/>
      <c r="F215" s="393"/>
      <c r="G215" s="394"/>
      <c r="H215" s="393"/>
      <c r="I215" s="393"/>
      <c r="J215" s="393"/>
      <c r="K215" s="395"/>
      <c r="L215" s="393"/>
    </row>
    <row r="216" spans="2:12" s="3" customFormat="1" ht="14.25">
      <c r="B216" s="393"/>
      <c r="C216" s="393"/>
      <c r="D216" s="393"/>
      <c r="E216" s="393"/>
      <c r="F216" s="393"/>
      <c r="G216" s="394"/>
      <c r="H216" s="393"/>
      <c r="I216" s="393"/>
      <c r="J216" s="393"/>
      <c r="K216" s="395"/>
      <c r="L216" s="393"/>
    </row>
    <row r="217" spans="2:12" s="3" customFormat="1" ht="14.25">
      <c r="B217" s="393"/>
      <c r="C217" s="393"/>
      <c r="D217" s="393"/>
      <c r="E217" s="393"/>
      <c r="F217" s="393"/>
      <c r="G217" s="394"/>
      <c r="H217" s="393"/>
      <c r="I217" s="393"/>
      <c r="J217" s="393"/>
      <c r="K217" s="395"/>
      <c r="L217" s="393"/>
    </row>
    <row r="218" spans="2:12" s="3" customFormat="1" ht="14.25">
      <c r="B218" s="393"/>
      <c r="C218" s="393"/>
      <c r="D218" s="393"/>
      <c r="E218" s="393"/>
      <c r="F218" s="393"/>
      <c r="G218" s="394"/>
      <c r="H218" s="393"/>
      <c r="I218" s="393"/>
      <c r="J218" s="393"/>
      <c r="K218" s="395"/>
      <c r="L218" s="393"/>
    </row>
    <row r="219" spans="2:12" s="3" customFormat="1" ht="14.25">
      <c r="B219" s="393"/>
      <c r="C219" s="393"/>
      <c r="D219" s="393"/>
      <c r="E219" s="393"/>
      <c r="F219" s="393"/>
      <c r="G219" s="394"/>
      <c r="H219" s="393"/>
      <c r="I219" s="393"/>
      <c r="J219" s="393"/>
      <c r="K219" s="395"/>
      <c r="L219" s="393"/>
    </row>
    <row r="220" spans="2:12" s="3" customFormat="1" ht="14.25">
      <c r="B220" s="393"/>
      <c r="C220" s="393"/>
      <c r="D220" s="393"/>
      <c r="E220" s="393"/>
      <c r="F220" s="393"/>
      <c r="G220" s="394"/>
      <c r="H220" s="393"/>
      <c r="I220" s="393"/>
      <c r="J220" s="393"/>
      <c r="K220" s="395"/>
      <c r="L220" s="393"/>
    </row>
    <row r="221" spans="2:12" s="3" customFormat="1" ht="14.25">
      <c r="B221" s="393"/>
      <c r="C221" s="393"/>
      <c r="D221" s="393"/>
      <c r="E221" s="393"/>
      <c r="F221" s="393"/>
      <c r="G221" s="394"/>
      <c r="H221" s="393"/>
      <c r="I221" s="393"/>
      <c r="J221" s="393"/>
      <c r="K221" s="395"/>
      <c r="L221" s="393"/>
    </row>
    <row r="222" spans="2:12" s="3" customFormat="1" ht="14.25">
      <c r="B222" s="393"/>
      <c r="C222" s="393"/>
      <c r="D222" s="393"/>
      <c r="E222" s="393"/>
      <c r="F222" s="393"/>
      <c r="G222" s="394"/>
      <c r="H222" s="393"/>
      <c r="I222" s="393"/>
      <c r="J222" s="393"/>
      <c r="K222" s="395"/>
      <c r="L222" s="393"/>
    </row>
    <row r="223" spans="2:12" s="3" customFormat="1" ht="14.25">
      <c r="B223" s="393"/>
      <c r="C223" s="393"/>
      <c r="D223" s="393"/>
      <c r="E223" s="393"/>
      <c r="F223" s="393"/>
      <c r="G223" s="394"/>
      <c r="H223" s="393"/>
      <c r="I223" s="393"/>
      <c r="J223" s="393"/>
      <c r="K223" s="395"/>
      <c r="L223" s="393"/>
    </row>
    <row r="224" spans="2:12" s="3" customFormat="1" ht="14.25">
      <c r="B224" s="393"/>
      <c r="C224" s="393"/>
      <c r="D224" s="393"/>
      <c r="E224" s="393"/>
      <c r="F224" s="393"/>
      <c r="G224" s="394"/>
      <c r="H224" s="393"/>
      <c r="I224" s="393"/>
      <c r="J224" s="393"/>
      <c r="K224" s="395"/>
      <c r="L224" s="393"/>
    </row>
    <row r="225" spans="2:12" s="3" customFormat="1" ht="14.25">
      <c r="B225" s="393"/>
      <c r="C225" s="393"/>
      <c r="D225" s="393"/>
      <c r="E225" s="393"/>
      <c r="F225" s="393"/>
      <c r="G225" s="394"/>
      <c r="H225" s="393"/>
      <c r="I225" s="393"/>
      <c r="J225" s="393"/>
      <c r="K225" s="395"/>
      <c r="L225" s="393"/>
    </row>
    <row r="226" spans="2:12" s="3" customFormat="1" ht="14.25">
      <c r="B226" s="393"/>
      <c r="C226" s="393"/>
      <c r="D226" s="393"/>
      <c r="E226" s="393"/>
      <c r="F226" s="393"/>
      <c r="G226" s="394"/>
      <c r="H226" s="393"/>
      <c r="I226" s="393"/>
      <c r="J226" s="393"/>
      <c r="K226" s="395"/>
      <c r="L226" s="393"/>
    </row>
    <row r="227" spans="2:12" s="3" customFormat="1" ht="14.25">
      <c r="B227" s="393"/>
      <c r="C227" s="393"/>
      <c r="D227" s="393"/>
      <c r="E227" s="393"/>
      <c r="F227" s="393"/>
      <c r="G227" s="394"/>
      <c r="H227" s="393"/>
      <c r="I227" s="393"/>
      <c r="J227" s="393"/>
      <c r="K227" s="395"/>
      <c r="L227" s="393"/>
    </row>
    <row r="228" spans="2:12" s="3" customFormat="1" ht="14.25">
      <c r="B228" s="393"/>
      <c r="C228" s="393"/>
      <c r="D228" s="393"/>
      <c r="E228" s="393"/>
      <c r="F228" s="393"/>
      <c r="G228" s="394"/>
      <c r="H228" s="393"/>
      <c r="I228" s="393"/>
      <c r="J228" s="393"/>
      <c r="K228" s="395"/>
      <c r="L228" s="393"/>
    </row>
    <row r="229" spans="2:12" s="3" customFormat="1" ht="14.25">
      <c r="B229" s="393"/>
      <c r="C229" s="393"/>
      <c r="D229" s="393"/>
      <c r="E229" s="393"/>
      <c r="F229" s="393"/>
      <c r="G229" s="394"/>
      <c r="H229" s="393"/>
      <c r="I229" s="393"/>
      <c r="J229" s="393"/>
      <c r="K229" s="395"/>
      <c r="L229" s="393"/>
    </row>
    <row r="230" spans="2:12" s="3" customFormat="1" ht="14.25">
      <c r="B230" s="393"/>
      <c r="C230" s="393"/>
      <c r="D230" s="393"/>
      <c r="E230" s="393"/>
      <c r="F230" s="393"/>
      <c r="G230" s="394"/>
      <c r="H230" s="393"/>
      <c r="I230" s="393"/>
      <c r="J230" s="393"/>
      <c r="K230" s="395"/>
      <c r="L230" s="393"/>
    </row>
    <row r="231" spans="2:12" s="3" customFormat="1" ht="14.25">
      <c r="B231" s="393"/>
      <c r="C231" s="393"/>
      <c r="D231" s="393"/>
      <c r="E231" s="393"/>
      <c r="F231" s="393"/>
      <c r="G231" s="394"/>
      <c r="H231" s="393"/>
      <c r="I231" s="393"/>
      <c r="J231" s="393"/>
      <c r="K231" s="395"/>
      <c r="L231" s="393"/>
    </row>
    <row r="232" spans="2:12" s="3" customFormat="1" ht="14.25">
      <c r="B232" s="393"/>
      <c r="C232" s="393"/>
      <c r="D232" s="393"/>
      <c r="E232" s="393"/>
      <c r="F232" s="393"/>
      <c r="G232" s="394"/>
      <c r="H232" s="393"/>
      <c r="I232" s="393"/>
      <c r="J232" s="393"/>
      <c r="K232" s="395"/>
      <c r="L232" s="393"/>
    </row>
    <row r="233" spans="2:12" s="3" customFormat="1" ht="14.25">
      <c r="B233" s="393"/>
      <c r="C233" s="393"/>
      <c r="D233" s="393"/>
      <c r="E233" s="393"/>
      <c r="F233" s="393"/>
      <c r="G233" s="394"/>
      <c r="H233" s="393"/>
      <c r="I233" s="393"/>
      <c r="J233" s="393"/>
      <c r="K233" s="395"/>
      <c r="L233" s="393"/>
    </row>
    <row r="234" spans="2:12" s="3" customFormat="1" ht="14.25">
      <c r="B234" s="393"/>
      <c r="C234" s="393"/>
      <c r="D234" s="393"/>
      <c r="E234" s="393"/>
      <c r="F234" s="393"/>
      <c r="G234" s="394"/>
      <c r="H234" s="393"/>
      <c r="I234" s="393"/>
      <c r="J234" s="393"/>
      <c r="K234" s="395"/>
      <c r="L234" s="393"/>
    </row>
    <row r="235" spans="2:12" s="3" customFormat="1" ht="14.25">
      <c r="B235" s="393"/>
      <c r="C235" s="393"/>
      <c r="D235" s="393"/>
      <c r="E235" s="393"/>
      <c r="F235" s="393"/>
      <c r="G235" s="394"/>
      <c r="H235" s="393"/>
      <c r="I235" s="393"/>
      <c r="J235" s="393"/>
      <c r="K235" s="395"/>
      <c r="L235" s="393"/>
    </row>
    <row r="236" spans="2:12" s="3" customFormat="1" ht="14.25">
      <c r="B236" s="393"/>
      <c r="C236" s="393"/>
      <c r="D236" s="393"/>
      <c r="E236" s="393"/>
      <c r="F236" s="393"/>
      <c r="G236" s="394"/>
      <c r="H236" s="393"/>
      <c r="I236" s="393"/>
      <c r="J236" s="393"/>
      <c r="K236" s="395"/>
      <c r="L236" s="393"/>
    </row>
    <row r="237" spans="2:12" s="3" customFormat="1" ht="14.25">
      <c r="B237" s="393"/>
      <c r="C237" s="393"/>
      <c r="D237" s="393"/>
      <c r="E237" s="393"/>
      <c r="F237" s="393"/>
      <c r="G237" s="394"/>
      <c r="H237" s="393"/>
      <c r="I237" s="393"/>
      <c r="J237" s="393"/>
      <c r="K237" s="395"/>
      <c r="L237" s="393"/>
    </row>
    <row r="238" spans="2:12" s="3" customFormat="1" ht="14.25">
      <c r="B238" s="393"/>
      <c r="C238" s="393"/>
      <c r="D238" s="393"/>
      <c r="E238" s="393"/>
      <c r="F238" s="393"/>
      <c r="G238" s="394"/>
      <c r="H238" s="393"/>
      <c r="I238" s="393"/>
      <c r="J238" s="393"/>
      <c r="K238" s="395"/>
      <c r="L238" s="393"/>
    </row>
    <row r="239" spans="2:12" s="3" customFormat="1" ht="14.25">
      <c r="B239" s="393"/>
      <c r="C239" s="393"/>
      <c r="D239" s="393"/>
      <c r="E239" s="393"/>
      <c r="F239" s="393"/>
      <c r="G239" s="394"/>
      <c r="H239" s="393"/>
      <c r="I239" s="393"/>
      <c r="J239" s="393"/>
      <c r="K239" s="395"/>
      <c r="L239" s="393"/>
    </row>
    <row r="240" spans="2:12" s="3" customFormat="1" ht="14.25">
      <c r="B240" s="393"/>
      <c r="C240" s="393"/>
      <c r="D240" s="393"/>
      <c r="E240" s="393"/>
      <c r="F240" s="393"/>
      <c r="G240" s="394"/>
      <c r="H240" s="393"/>
      <c r="I240" s="393"/>
      <c r="J240" s="393"/>
      <c r="K240" s="395"/>
      <c r="L240" s="393"/>
    </row>
    <row r="241" spans="2:12" s="3" customFormat="1" ht="14.25">
      <c r="B241" s="393"/>
      <c r="C241" s="393"/>
      <c r="D241" s="393"/>
      <c r="E241" s="393"/>
      <c r="F241" s="393"/>
      <c r="G241" s="394"/>
      <c r="H241" s="393"/>
      <c r="I241" s="393"/>
      <c r="J241" s="393"/>
      <c r="K241" s="395"/>
      <c r="L241" s="393"/>
    </row>
    <row r="242" spans="2:12" s="3" customFormat="1" ht="14.25">
      <c r="B242" s="393"/>
      <c r="C242" s="393"/>
      <c r="D242" s="393"/>
      <c r="E242" s="393"/>
      <c r="F242" s="393"/>
      <c r="G242" s="394"/>
      <c r="H242" s="393"/>
      <c r="I242" s="393"/>
      <c r="J242" s="393"/>
      <c r="K242" s="395"/>
      <c r="L242" s="393"/>
    </row>
    <row r="243" spans="2:12" s="3" customFormat="1" ht="14.25">
      <c r="B243" s="393"/>
      <c r="C243" s="393"/>
      <c r="D243" s="393"/>
      <c r="E243" s="393"/>
      <c r="F243" s="393"/>
      <c r="G243" s="394"/>
      <c r="H243" s="393"/>
      <c r="I243" s="393"/>
      <c r="J243" s="393"/>
      <c r="K243" s="395"/>
      <c r="L243" s="393"/>
    </row>
    <row r="244" spans="2:12" s="3" customFormat="1" ht="14.25">
      <c r="B244" s="393"/>
      <c r="C244" s="393"/>
      <c r="D244" s="393"/>
      <c r="E244" s="393"/>
      <c r="F244" s="393"/>
      <c r="G244" s="394"/>
      <c r="H244" s="393"/>
      <c r="I244" s="393"/>
      <c r="J244" s="393"/>
      <c r="K244" s="395"/>
      <c r="L244" s="393"/>
    </row>
    <row r="245" spans="2:12" s="3" customFormat="1" ht="14.25">
      <c r="B245" s="393"/>
      <c r="C245" s="393"/>
      <c r="D245" s="393"/>
      <c r="E245" s="393"/>
      <c r="F245" s="393"/>
      <c r="G245" s="394"/>
      <c r="H245" s="393"/>
      <c r="I245" s="393"/>
      <c r="J245" s="393"/>
      <c r="K245" s="395"/>
      <c r="L245" s="393"/>
    </row>
    <row r="246" spans="2:12" s="3" customFormat="1" ht="14.25">
      <c r="B246" s="393"/>
      <c r="C246" s="393"/>
      <c r="D246" s="393"/>
      <c r="E246" s="393"/>
      <c r="F246" s="393"/>
      <c r="G246" s="394"/>
      <c r="H246" s="393"/>
      <c r="I246" s="393"/>
      <c r="J246" s="393"/>
      <c r="K246" s="395"/>
      <c r="L246" s="393"/>
    </row>
    <row r="247" spans="2:12" s="3" customFormat="1" ht="14.25">
      <c r="B247" s="393"/>
      <c r="C247" s="393"/>
      <c r="D247" s="393"/>
      <c r="E247" s="393"/>
      <c r="F247" s="393"/>
      <c r="G247" s="394"/>
      <c r="H247" s="393"/>
      <c r="I247" s="393"/>
      <c r="J247" s="393"/>
      <c r="K247" s="395"/>
      <c r="L247" s="393"/>
    </row>
    <row r="248" spans="2:12" s="3" customFormat="1" ht="14.25">
      <c r="B248" s="393"/>
      <c r="C248" s="393"/>
      <c r="D248" s="393"/>
      <c r="E248" s="393"/>
      <c r="F248" s="393"/>
      <c r="G248" s="394"/>
      <c r="H248" s="393"/>
      <c r="I248" s="393"/>
      <c r="J248" s="393"/>
      <c r="K248" s="395"/>
      <c r="L248" s="393"/>
    </row>
    <row r="249" spans="2:12" s="3" customFormat="1" ht="14.25">
      <c r="B249" s="393"/>
      <c r="C249" s="393"/>
      <c r="D249" s="393"/>
      <c r="E249" s="393"/>
      <c r="F249" s="393"/>
      <c r="G249" s="394"/>
      <c r="H249" s="393"/>
      <c r="I249" s="393"/>
      <c r="J249" s="393"/>
      <c r="K249" s="395"/>
      <c r="L249" s="393"/>
    </row>
    <row r="250" spans="2:12" s="3" customFormat="1" ht="14.25">
      <c r="B250" s="393"/>
      <c r="C250" s="393"/>
      <c r="D250" s="393"/>
      <c r="E250" s="393"/>
      <c r="F250" s="393"/>
      <c r="G250" s="394"/>
      <c r="H250" s="393"/>
      <c r="I250" s="393"/>
      <c r="J250" s="393"/>
      <c r="K250" s="395"/>
      <c r="L250" s="393"/>
    </row>
    <row r="251" spans="2:12" s="3" customFormat="1" ht="14.25">
      <c r="B251" s="393"/>
      <c r="C251" s="393"/>
      <c r="D251" s="393"/>
      <c r="E251" s="393"/>
      <c r="F251" s="393"/>
      <c r="G251" s="394"/>
      <c r="H251" s="393"/>
      <c r="I251" s="393"/>
      <c r="J251" s="393"/>
      <c r="K251" s="395"/>
      <c r="L251" s="393"/>
    </row>
    <row r="252" spans="2:12" s="3" customFormat="1" ht="14.25">
      <c r="B252" s="393"/>
      <c r="C252" s="393"/>
      <c r="D252" s="393"/>
      <c r="E252" s="393"/>
      <c r="F252" s="393"/>
      <c r="G252" s="394"/>
      <c r="H252" s="393"/>
      <c r="I252" s="393"/>
      <c r="J252" s="393"/>
      <c r="K252" s="395"/>
      <c r="L252" s="393"/>
    </row>
    <row r="253" spans="2:12" s="3" customFormat="1" ht="14.25">
      <c r="B253" s="393"/>
      <c r="C253" s="393"/>
      <c r="D253" s="393"/>
      <c r="E253" s="393"/>
      <c r="F253" s="393"/>
      <c r="G253" s="394"/>
      <c r="H253" s="393"/>
      <c r="I253" s="393"/>
      <c r="J253" s="393"/>
      <c r="K253" s="395"/>
      <c r="L253" s="393"/>
    </row>
    <row r="254" spans="2:12" s="3" customFormat="1" ht="14.25">
      <c r="B254" s="393"/>
      <c r="C254" s="393"/>
      <c r="D254" s="393"/>
      <c r="E254" s="393"/>
      <c r="F254" s="393"/>
      <c r="G254" s="394"/>
      <c r="H254" s="393"/>
      <c r="I254" s="393"/>
      <c r="J254" s="393"/>
      <c r="K254" s="395"/>
      <c r="L254" s="393"/>
    </row>
    <row r="255" spans="2:12" s="3" customFormat="1" ht="14.25">
      <c r="B255" s="393"/>
      <c r="C255" s="393"/>
      <c r="D255" s="393"/>
      <c r="E255" s="393"/>
      <c r="F255" s="393"/>
      <c r="G255" s="394"/>
      <c r="H255" s="393"/>
      <c r="I255" s="393"/>
      <c r="J255" s="393"/>
      <c r="K255" s="395"/>
      <c r="L255" s="393"/>
    </row>
    <row r="256" spans="2:12" s="3" customFormat="1" ht="14.25">
      <c r="B256" s="393"/>
      <c r="C256" s="393"/>
      <c r="D256" s="393"/>
      <c r="E256" s="393"/>
      <c r="F256" s="393"/>
      <c r="G256" s="394"/>
      <c r="H256" s="393"/>
      <c r="I256" s="393"/>
      <c r="J256" s="393"/>
      <c r="K256" s="395"/>
      <c r="L256" s="393"/>
    </row>
    <row r="257" spans="2:12" s="3" customFormat="1" ht="14.25">
      <c r="B257" s="393"/>
      <c r="C257" s="393"/>
      <c r="D257" s="393"/>
      <c r="E257" s="393"/>
      <c r="F257" s="393"/>
      <c r="G257" s="394"/>
      <c r="H257" s="393"/>
      <c r="I257" s="393"/>
      <c r="J257" s="393"/>
      <c r="K257" s="395"/>
      <c r="L257" s="393"/>
    </row>
    <row r="258" spans="2:12" s="3" customFormat="1" ht="14.25">
      <c r="B258" s="393"/>
      <c r="C258" s="393"/>
      <c r="D258" s="393"/>
      <c r="E258" s="393"/>
      <c r="F258" s="393"/>
      <c r="G258" s="394"/>
      <c r="H258" s="393"/>
      <c r="I258" s="393"/>
      <c r="J258" s="393"/>
      <c r="K258" s="395"/>
      <c r="L258" s="393"/>
    </row>
    <row r="259" spans="2:12" s="3" customFormat="1" ht="14.25">
      <c r="B259" s="393"/>
      <c r="C259" s="393"/>
      <c r="D259" s="393"/>
      <c r="E259" s="393"/>
      <c r="F259" s="393"/>
      <c r="G259" s="394"/>
      <c r="H259" s="393"/>
      <c r="I259" s="393"/>
      <c r="J259" s="393"/>
      <c r="K259" s="395"/>
      <c r="L259" s="393"/>
    </row>
    <row r="260" spans="2:12" s="3" customFormat="1" ht="14.25">
      <c r="B260" s="393"/>
      <c r="C260" s="393"/>
      <c r="D260" s="393"/>
      <c r="E260" s="393"/>
      <c r="F260" s="393"/>
      <c r="G260" s="394"/>
      <c r="H260" s="393"/>
      <c r="I260" s="393"/>
      <c r="J260" s="393"/>
      <c r="K260" s="395"/>
      <c r="L260" s="393"/>
    </row>
    <row r="261" spans="2:12" s="3" customFormat="1" ht="14.25">
      <c r="B261" s="393"/>
      <c r="C261" s="393"/>
      <c r="D261" s="393"/>
      <c r="E261" s="393"/>
      <c r="F261" s="393"/>
      <c r="G261" s="394"/>
      <c r="H261" s="393"/>
      <c r="I261" s="393"/>
      <c r="J261" s="393"/>
      <c r="K261" s="395"/>
      <c r="L261" s="393"/>
    </row>
    <row r="262" spans="2:12" s="3" customFormat="1" ht="14.25">
      <c r="B262" s="393"/>
      <c r="C262" s="393"/>
      <c r="D262" s="393"/>
      <c r="E262" s="393"/>
      <c r="F262" s="393"/>
      <c r="G262" s="394"/>
      <c r="H262" s="393"/>
      <c r="I262" s="393"/>
      <c r="J262" s="393"/>
      <c r="K262" s="395"/>
      <c r="L262" s="393"/>
    </row>
    <row r="263" spans="2:12" s="3" customFormat="1" ht="14.25">
      <c r="B263" s="393"/>
      <c r="C263" s="393"/>
      <c r="D263" s="393"/>
      <c r="E263" s="393"/>
      <c r="F263" s="393"/>
      <c r="G263" s="394"/>
      <c r="H263" s="393"/>
      <c r="I263" s="393"/>
      <c r="J263" s="393"/>
      <c r="K263" s="395"/>
      <c r="L263" s="393"/>
    </row>
    <row r="264" spans="2:12" s="3" customFormat="1" ht="14.25">
      <c r="B264" s="393"/>
      <c r="C264" s="393"/>
      <c r="D264" s="393"/>
      <c r="E264" s="393"/>
      <c r="F264" s="393"/>
      <c r="G264" s="394"/>
      <c r="H264" s="393"/>
      <c r="I264" s="393"/>
      <c r="J264" s="393"/>
      <c r="K264" s="395"/>
      <c r="L264" s="393"/>
    </row>
    <row r="265" spans="2:12" s="3" customFormat="1" ht="14.25">
      <c r="B265" s="393"/>
      <c r="C265" s="393"/>
      <c r="D265" s="393"/>
      <c r="E265" s="393"/>
      <c r="F265" s="393"/>
      <c r="G265" s="394"/>
      <c r="H265" s="393"/>
      <c r="I265" s="393"/>
      <c r="J265" s="393"/>
      <c r="K265" s="395"/>
      <c r="L265" s="393"/>
    </row>
    <row r="266" spans="2:12" s="3" customFormat="1" ht="14.25">
      <c r="B266" s="393"/>
      <c r="C266" s="393"/>
      <c r="D266" s="393"/>
      <c r="E266" s="393"/>
      <c r="F266" s="393"/>
      <c r="G266" s="394"/>
      <c r="H266" s="393"/>
      <c r="I266" s="393"/>
      <c r="J266" s="393"/>
      <c r="K266" s="395"/>
      <c r="L266" s="393"/>
    </row>
    <row r="267" spans="2:12" s="3" customFormat="1" ht="14.25">
      <c r="B267" s="393"/>
      <c r="C267" s="393"/>
      <c r="D267" s="393"/>
      <c r="E267" s="393"/>
      <c r="F267" s="393"/>
      <c r="G267" s="394"/>
      <c r="H267" s="393"/>
      <c r="I267" s="393"/>
      <c r="J267" s="393"/>
      <c r="K267" s="395"/>
      <c r="L267" s="393"/>
    </row>
    <row r="268" spans="2:12" s="3" customFormat="1" ht="14.25">
      <c r="B268" s="393"/>
      <c r="C268" s="393"/>
      <c r="D268" s="393"/>
      <c r="E268" s="393"/>
      <c r="F268" s="393"/>
      <c r="G268" s="394"/>
      <c r="H268" s="393"/>
      <c r="I268" s="393"/>
      <c r="J268" s="393"/>
      <c r="K268" s="395"/>
      <c r="L268" s="393"/>
    </row>
    <row r="269" spans="2:12" s="3" customFormat="1" ht="14.25">
      <c r="B269" s="393"/>
      <c r="C269" s="393"/>
      <c r="D269" s="393"/>
      <c r="E269" s="393"/>
      <c r="F269" s="393"/>
      <c r="G269" s="394"/>
      <c r="H269" s="393"/>
      <c r="I269" s="393"/>
      <c r="J269" s="393"/>
      <c r="K269" s="395"/>
      <c r="L269" s="393"/>
    </row>
    <row r="270" spans="2:12" s="3" customFormat="1" ht="14.25">
      <c r="B270" s="393"/>
      <c r="C270" s="393"/>
      <c r="D270" s="393"/>
      <c r="E270" s="393"/>
      <c r="F270" s="393"/>
      <c r="G270" s="394"/>
      <c r="H270" s="393"/>
      <c r="I270" s="393"/>
      <c r="J270" s="393"/>
      <c r="K270" s="395"/>
      <c r="L270" s="393"/>
    </row>
    <row r="271" spans="2:12" s="3" customFormat="1" ht="14.25">
      <c r="B271" s="393"/>
      <c r="C271" s="393"/>
      <c r="D271" s="393"/>
      <c r="E271" s="393"/>
      <c r="F271" s="393"/>
      <c r="G271" s="394"/>
      <c r="H271" s="393"/>
      <c r="I271" s="393"/>
      <c r="J271" s="393"/>
      <c r="K271" s="395"/>
      <c r="L271" s="393"/>
    </row>
    <row r="272" spans="2:12" s="3" customFormat="1" ht="14.25">
      <c r="B272" s="393"/>
      <c r="C272" s="393"/>
      <c r="D272" s="393"/>
      <c r="E272" s="393"/>
      <c r="F272" s="393"/>
      <c r="G272" s="394"/>
      <c r="H272" s="393"/>
      <c r="I272" s="393"/>
      <c r="J272" s="393"/>
      <c r="K272" s="395"/>
      <c r="L272" s="393"/>
    </row>
    <row r="273" spans="2:12" s="3" customFormat="1" ht="14.25">
      <c r="B273" s="393"/>
      <c r="C273" s="393"/>
      <c r="D273" s="393"/>
      <c r="E273" s="393"/>
      <c r="F273" s="393"/>
      <c r="G273" s="394"/>
      <c r="H273" s="393"/>
      <c r="I273" s="393"/>
      <c r="J273" s="393"/>
      <c r="K273" s="395"/>
      <c r="L273" s="393"/>
    </row>
    <row r="274" spans="2:12" s="3" customFormat="1" ht="14.25">
      <c r="B274" s="393"/>
      <c r="C274" s="393"/>
      <c r="D274" s="393"/>
      <c r="E274" s="393"/>
      <c r="F274" s="393"/>
      <c r="G274" s="394"/>
      <c r="H274" s="393"/>
      <c r="I274" s="393"/>
      <c r="J274" s="393"/>
      <c r="K274" s="395"/>
      <c r="L274" s="393"/>
    </row>
    <row r="275" spans="2:12" s="3" customFormat="1" ht="14.25">
      <c r="B275" s="393"/>
      <c r="C275" s="393"/>
      <c r="D275" s="393"/>
      <c r="E275" s="393"/>
      <c r="F275" s="393"/>
      <c r="G275" s="394"/>
      <c r="H275" s="393"/>
      <c r="I275" s="393"/>
      <c r="J275" s="393"/>
      <c r="K275" s="395"/>
      <c r="L275" s="393"/>
    </row>
    <row r="276" spans="2:12" s="3" customFormat="1" ht="14.25">
      <c r="B276" s="393"/>
      <c r="C276" s="393"/>
      <c r="D276" s="393"/>
      <c r="E276" s="393"/>
      <c r="F276" s="393"/>
      <c r="G276" s="394"/>
      <c r="H276" s="393"/>
      <c r="I276" s="393"/>
      <c r="J276" s="393"/>
      <c r="K276" s="395"/>
      <c r="L276" s="393"/>
    </row>
    <row r="277" spans="2:12" s="3" customFormat="1" ht="14.25">
      <c r="B277" s="393"/>
      <c r="C277" s="393"/>
      <c r="D277" s="393"/>
      <c r="E277" s="393"/>
      <c r="F277" s="393"/>
      <c r="G277" s="394"/>
      <c r="H277" s="393"/>
      <c r="I277" s="393"/>
      <c r="J277" s="393"/>
      <c r="K277" s="395"/>
      <c r="L277" s="393"/>
    </row>
    <row r="278" spans="2:12" s="3" customFormat="1" ht="14.25">
      <c r="B278" s="393"/>
      <c r="C278" s="393"/>
      <c r="D278" s="393"/>
      <c r="E278" s="393"/>
      <c r="F278" s="393"/>
      <c r="G278" s="394"/>
      <c r="H278" s="393"/>
      <c r="I278" s="393"/>
      <c r="J278" s="393"/>
      <c r="K278" s="395"/>
      <c r="L278" s="393"/>
    </row>
    <row r="279" spans="2:12" s="3" customFormat="1" ht="14.25">
      <c r="B279" s="393"/>
      <c r="C279" s="393"/>
      <c r="D279" s="393"/>
      <c r="E279" s="393"/>
      <c r="F279" s="393"/>
      <c r="G279" s="394"/>
      <c r="H279" s="393"/>
      <c r="I279" s="393"/>
      <c r="J279" s="393"/>
      <c r="K279" s="395"/>
      <c r="L279" s="393"/>
    </row>
    <row r="280" spans="2:12" s="3" customFormat="1" ht="14.25">
      <c r="B280" s="393"/>
      <c r="C280" s="393"/>
      <c r="D280" s="393"/>
      <c r="E280" s="393"/>
      <c r="F280" s="393"/>
      <c r="G280" s="394"/>
      <c r="H280" s="393"/>
      <c r="I280" s="393"/>
      <c r="J280" s="393"/>
      <c r="K280" s="395"/>
      <c r="L280" s="393"/>
    </row>
    <row r="281" spans="2:12" s="3" customFormat="1" ht="14.25">
      <c r="B281" s="393"/>
      <c r="C281" s="393"/>
      <c r="D281" s="393"/>
      <c r="E281" s="393"/>
      <c r="F281" s="393"/>
      <c r="G281" s="394"/>
      <c r="H281" s="393"/>
      <c r="I281" s="393"/>
      <c r="J281" s="393"/>
      <c r="K281" s="395"/>
      <c r="L281" s="393"/>
    </row>
    <row r="282" spans="2:12" s="3" customFormat="1" ht="14.25">
      <c r="B282" s="393"/>
      <c r="C282" s="393"/>
      <c r="D282" s="393"/>
      <c r="E282" s="393"/>
      <c r="F282" s="393"/>
      <c r="G282" s="394"/>
      <c r="H282" s="393"/>
      <c r="I282" s="393"/>
      <c r="J282" s="393"/>
      <c r="K282" s="395"/>
      <c r="L282" s="393"/>
    </row>
    <row r="283" spans="2:12" s="3" customFormat="1" ht="14.25">
      <c r="B283" s="393"/>
      <c r="C283" s="393"/>
      <c r="D283" s="393"/>
      <c r="E283" s="393"/>
      <c r="F283" s="393"/>
      <c r="G283" s="394"/>
      <c r="H283" s="393"/>
      <c r="I283" s="393"/>
      <c r="J283" s="393"/>
      <c r="K283" s="395"/>
      <c r="L283" s="393"/>
    </row>
    <row r="284" spans="2:12" s="3" customFormat="1" ht="14.25">
      <c r="B284" s="393"/>
      <c r="C284" s="393"/>
      <c r="D284" s="393"/>
      <c r="E284" s="393"/>
      <c r="F284" s="393"/>
      <c r="G284" s="394"/>
      <c r="H284" s="393"/>
      <c r="I284" s="393"/>
      <c r="J284" s="393"/>
      <c r="K284" s="395"/>
      <c r="L284" s="393"/>
    </row>
    <row r="285" spans="2:12" s="3" customFormat="1" ht="14.25">
      <c r="B285" s="393"/>
      <c r="C285" s="393"/>
      <c r="D285" s="393"/>
      <c r="E285" s="393"/>
      <c r="F285" s="393"/>
      <c r="G285" s="394"/>
      <c r="H285" s="393"/>
      <c r="I285" s="393"/>
      <c r="J285" s="393"/>
      <c r="K285" s="395"/>
      <c r="L285" s="393"/>
    </row>
    <row r="286" spans="2:12" s="3" customFormat="1" ht="14.25">
      <c r="B286" s="393"/>
      <c r="C286" s="393"/>
      <c r="D286" s="393"/>
      <c r="E286" s="393"/>
      <c r="F286" s="393"/>
      <c r="G286" s="394"/>
      <c r="H286" s="393"/>
      <c r="I286" s="393"/>
      <c r="J286" s="393"/>
      <c r="K286" s="395"/>
      <c r="L286" s="393"/>
    </row>
    <row r="287" spans="2:12" s="3" customFormat="1" ht="14.25">
      <c r="B287" s="393"/>
      <c r="C287" s="393"/>
      <c r="D287" s="393"/>
      <c r="E287" s="393"/>
      <c r="F287" s="393"/>
      <c r="G287" s="394"/>
      <c r="H287" s="393"/>
      <c r="I287" s="393"/>
      <c r="J287" s="393"/>
      <c r="K287" s="395"/>
      <c r="L287" s="393"/>
    </row>
    <row r="288" spans="2:12" s="3" customFormat="1" ht="14.25">
      <c r="B288" s="393"/>
      <c r="C288" s="393"/>
      <c r="D288" s="393"/>
      <c r="E288" s="393"/>
      <c r="F288" s="393"/>
      <c r="G288" s="394"/>
      <c r="H288" s="393"/>
      <c r="I288" s="393"/>
      <c r="J288" s="393"/>
      <c r="K288" s="395"/>
      <c r="L288" s="393"/>
    </row>
    <row r="289" spans="2:12" s="3" customFormat="1" ht="14.25">
      <c r="B289" s="393"/>
      <c r="C289" s="393"/>
      <c r="D289" s="393"/>
      <c r="E289" s="393"/>
      <c r="F289" s="393"/>
      <c r="G289" s="394"/>
      <c r="H289" s="393"/>
      <c r="I289" s="393"/>
      <c r="J289" s="393"/>
      <c r="K289" s="395"/>
      <c r="L289" s="393"/>
    </row>
    <row r="290" spans="2:12" s="3" customFormat="1" ht="14.25">
      <c r="B290" s="393"/>
      <c r="C290" s="393"/>
      <c r="D290" s="393"/>
      <c r="E290" s="393"/>
      <c r="F290" s="393"/>
      <c r="G290" s="394"/>
      <c r="H290" s="393"/>
      <c r="I290" s="393"/>
      <c r="J290" s="393"/>
      <c r="K290" s="395"/>
      <c r="L290" s="393"/>
    </row>
    <row r="291" spans="2:12" s="3" customFormat="1" ht="14.25">
      <c r="B291" s="393"/>
      <c r="C291" s="393"/>
      <c r="D291" s="393"/>
      <c r="E291" s="393"/>
      <c r="F291" s="393"/>
      <c r="G291" s="394"/>
      <c r="H291" s="393"/>
      <c r="I291" s="393"/>
      <c r="J291" s="393"/>
      <c r="K291" s="395"/>
      <c r="L291" s="393"/>
    </row>
    <row r="292" spans="2:12" s="3" customFormat="1" ht="14.25">
      <c r="B292" s="393"/>
      <c r="C292" s="393"/>
      <c r="D292" s="393"/>
      <c r="E292" s="393"/>
      <c r="F292" s="393"/>
      <c r="G292" s="394"/>
      <c r="H292" s="393"/>
      <c r="I292" s="393"/>
      <c r="J292" s="393"/>
      <c r="K292" s="395"/>
      <c r="L292" s="393"/>
    </row>
    <row r="293" spans="2:12" s="3" customFormat="1" ht="14.25">
      <c r="B293" s="393"/>
      <c r="C293" s="393"/>
      <c r="D293" s="393"/>
      <c r="E293" s="393"/>
      <c r="F293" s="393"/>
      <c r="G293" s="394"/>
      <c r="H293" s="393"/>
      <c r="I293" s="393"/>
      <c r="J293" s="393"/>
      <c r="K293" s="395"/>
      <c r="L293" s="393"/>
    </row>
    <row r="294" spans="2:12" s="3" customFormat="1" ht="14.25">
      <c r="B294" s="393"/>
      <c r="C294" s="393"/>
      <c r="D294" s="393"/>
      <c r="E294" s="393"/>
      <c r="F294" s="393"/>
      <c r="G294" s="394"/>
      <c r="H294" s="393"/>
      <c r="I294" s="393"/>
      <c r="J294" s="393"/>
      <c r="K294" s="395"/>
      <c r="L294" s="393"/>
    </row>
    <row r="295" spans="2:12" s="3" customFormat="1" ht="14.25">
      <c r="B295" s="393"/>
      <c r="C295" s="393"/>
      <c r="D295" s="393"/>
      <c r="E295" s="393"/>
      <c r="F295" s="393"/>
      <c r="G295" s="394"/>
      <c r="H295" s="393"/>
      <c r="I295" s="393"/>
      <c r="J295" s="393"/>
      <c r="K295" s="395"/>
      <c r="L295" s="393"/>
    </row>
    <row r="296" spans="2:12" s="3" customFormat="1" ht="14.25">
      <c r="B296" s="393"/>
      <c r="C296" s="393"/>
      <c r="D296" s="393"/>
      <c r="E296" s="393"/>
      <c r="F296" s="393"/>
      <c r="G296" s="394"/>
      <c r="H296" s="393"/>
      <c r="I296" s="393"/>
      <c r="J296" s="393"/>
      <c r="K296" s="395"/>
      <c r="L296" s="393"/>
    </row>
    <row r="297" spans="2:12" s="3" customFormat="1" ht="14.25">
      <c r="B297" s="393"/>
      <c r="C297" s="393"/>
      <c r="D297" s="393"/>
      <c r="E297" s="393"/>
      <c r="F297" s="393"/>
      <c r="G297" s="394"/>
      <c r="H297" s="393"/>
      <c r="I297" s="393"/>
      <c r="J297" s="393"/>
      <c r="K297" s="395"/>
      <c r="L297" s="393"/>
    </row>
    <row r="298" spans="2:12" s="3" customFormat="1" ht="14.25">
      <c r="B298" s="393"/>
      <c r="C298" s="393"/>
      <c r="D298" s="393"/>
      <c r="E298" s="393"/>
      <c r="F298" s="393"/>
      <c r="G298" s="394"/>
      <c r="H298" s="393"/>
      <c r="I298" s="393"/>
      <c r="J298" s="393"/>
      <c r="K298" s="395"/>
      <c r="L298" s="393"/>
    </row>
    <row r="299" spans="2:12" s="3" customFormat="1" ht="14.25">
      <c r="B299" s="393"/>
      <c r="C299" s="393"/>
      <c r="D299" s="393"/>
      <c r="E299" s="393"/>
      <c r="F299" s="393"/>
      <c r="G299" s="394"/>
      <c r="H299" s="393"/>
      <c r="I299" s="393"/>
      <c r="J299" s="393"/>
      <c r="K299" s="395"/>
      <c r="L299" s="393"/>
    </row>
    <row r="300" spans="2:12" s="3" customFormat="1" ht="14.25">
      <c r="B300" s="393"/>
      <c r="C300" s="393"/>
      <c r="D300" s="393"/>
      <c r="E300" s="393"/>
      <c r="F300" s="393"/>
      <c r="G300" s="394"/>
      <c r="H300" s="393"/>
      <c r="I300" s="393"/>
      <c r="J300" s="393"/>
      <c r="K300" s="395"/>
      <c r="L300" s="393"/>
    </row>
    <row r="301" spans="2:12" s="3" customFormat="1" ht="14.25">
      <c r="B301" s="393"/>
      <c r="C301" s="393"/>
      <c r="D301" s="393"/>
      <c r="E301" s="393"/>
      <c r="F301" s="393"/>
      <c r="G301" s="394"/>
      <c r="H301" s="393"/>
      <c r="I301" s="393"/>
      <c r="J301" s="393"/>
      <c r="K301" s="395"/>
      <c r="L301" s="393"/>
    </row>
    <row r="302" spans="2:12" s="3" customFormat="1" ht="14.25">
      <c r="B302" s="393"/>
      <c r="C302" s="393"/>
      <c r="D302" s="393"/>
      <c r="E302" s="393"/>
      <c r="F302" s="393"/>
      <c r="G302" s="394"/>
      <c r="H302" s="393"/>
      <c r="I302" s="393"/>
      <c r="J302" s="393"/>
      <c r="K302" s="395"/>
      <c r="L302" s="393"/>
    </row>
    <row r="303" spans="2:12" s="3" customFormat="1" ht="14.25">
      <c r="B303" s="393"/>
      <c r="C303" s="393"/>
      <c r="D303" s="393"/>
      <c r="E303" s="393"/>
      <c r="F303" s="393"/>
      <c r="G303" s="394"/>
      <c r="H303" s="393"/>
      <c r="I303" s="393"/>
      <c r="J303" s="393"/>
      <c r="K303" s="395"/>
      <c r="L303" s="393"/>
    </row>
    <row r="304" spans="2:12" s="3" customFormat="1" ht="14.25">
      <c r="B304" s="393"/>
      <c r="C304" s="393"/>
      <c r="D304" s="393"/>
      <c r="E304" s="393"/>
      <c r="F304" s="393"/>
      <c r="G304" s="394"/>
      <c r="H304" s="393"/>
      <c r="I304" s="393"/>
      <c r="J304" s="393"/>
      <c r="K304" s="395"/>
      <c r="L304" s="393"/>
    </row>
    <row r="305" spans="2:12" s="3" customFormat="1" ht="14.25">
      <c r="B305" s="393"/>
      <c r="C305" s="393"/>
      <c r="D305" s="393"/>
      <c r="E305" s="393"/>
      <c r="F305" s="393"/>
      <c r="G305" s="394"/>
      <c r="H305" s="393"/>
      <c r="I305" s="393"/>
      <c r="J305" s="393"/>
      <c r="K305" s="395"/>
      <c r="L305" s="393"/>
    </row>
    <row r="306" spans="2:12" s="3" customFormat="1" ht="14.25">
      <c r="B306" s="393"/>
      <c r="C306" s="393"/>
      <c r="D306" s="393"/>
      <c r="E306" s="393"/>
      <c r="F306" s="393"/>
      <c r="G306" s="394"/>
      <c r="H306" s="393"/>
      <c r="I306" s="393"/>
      <c r="J306" s="393"/>
      <c r="K306" s="395"/>
      <c r="L306" s="393"/>
    </row>
  </sheetData>
  <sheetProtection/>
  <mergeCells count="18">
    <mergeCell ref="D2:J2"/>
    <mergeCell ref="D3:J3"/>
    <mergeCell ref="D4:J4"/>
    <mergeCell ref="D6:J6"/>
    <mergeCell ref="B13:E13"/>
    <mergeCell ref="G13:J13"/>
    <mergeCell ref="E22:F22"/>
    <mergeCell ref="B23:D23"/>
    <mergeCell ref="E78:F78"/>
    <mergeCell ref="E79:F79"/>
    <mergeCell ref="L79:O79"/>
    <mergeCell ref="B89:J89"/>
    <mergeCell ref="B91:J91"/>
    <mergeCell ref="B92:J92"/>
    <mergeCell ref="B93:J93"/>
    <mergeCell ref="B94:J94"/>
    <mergeCell ref="B95:J95"/>
    <mergeCell ref="B114:C11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6" max="10" man="1"/>
  </rowBreaks>
  <ignoredErrors>
    <ignoredError sqref="I24:I29 G4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4.25">
      <c r="B1" s="39" t="s">
        <v>36</v>
      </c>
      <c r="C1" s="42">
        <v>28000</v>
      </c>
    </row>
    <row r="2" spans="2:3" ht="14.25">
      <c r="B2" s="39" t="s">
        <v>37</v>
      </c>
      <c r="C2" s="115">
        <f>((rendimiento-$C$1)/$C$1)+1</f>
        <v>0.002571428571428558</v>
      </c>
    </row>
    <row r="3" ht="17.25">
      <c r="B3" s="10"/>
    </row>
    <row r="4" spans="2:12" ht="17.25">
      <c r="B4" s="554" t="s">
        <v>20</v>
      </c>
      <c r="C4" s="554"/>
      <c r="E4" s="3" t="s">
        <v>50</v>
      </c>
      <c r="K4" s="117"/>
      <c r="L4" s="7"/>
    </row>
    <row r="5" spans="1:5" ht="17.25">
      <c r="A5" s="118" t="s">
        <v>38</v>
      </c>
      <c r="B5" s="119" t="s">
        <v>41</v>
      </c>
      <c r="C5" s="120"/>
      <c r="D5" s="120"/>
      <c r="E5" s="121">
        <v>2</v>
      </c>
    </row>
    <row r="6" spans="1:5" ht="17.25">
      <c r="A6" s="118" t="s">
        <v>38</v>
      </c>
      <c r="B6" s="119" t="s">
        <v>44</v>
      </c>
      <c r="C6" s="122"/>
      <c r="D6" s="122"/>
      <c r="E6" s="121">
        <v>2</v>
      </c>
    </row>
    <row r="7" spans="1:5" ht="17.25">
      <c r="A7" s="118" t="s">
        <v>38</v>
      </c>
      <c r="B7" s="119" t="s">
        <v>45</v>
      </c>
      <c r="C7" s="122"/>
      <c r="D7" s="122"/>
      <c r="E7" s="121">
        <v>2</v>
      </c>
    </row>
    <row r="8" spans="1:5" ht="17.25">
      <c r="A8" s="123" t="s">
        <v>39</v>
      </c>
      <c r="B8" s="124" t="s">
        <v>42</v>
      </c>
      <c r="C8" s="127"/>
      <c r="D8" s="127"/>
      <c r="E8" s="126">
        <v>3</v>
      </c>
    </row>
    <row r="9" spans="1:5" ht="17.25">
      <c r="A9" s="123" t="s">
        <v>39</v>
      </c>
      <c r="B9" s="124" t="s">
        <v>46</v>
      </c>
      <c r="C9" s="127"/>
      <c r="D9" s="127"/>
      <c r="E9" s="126">
        <v>3</v>
      </c>
    </row>
    <row r="10" spans="1:5" ht="17.25">
      <c r="A10" s="123" t="s">
        <v>39</v>
      </c>
      <c r="B10" s="124" t="s">
        <v>47</v>
      </c>
      <c r="C10" s="125"/>
      <c r="D10" s="125"/>
      <c r="E10" s="126">
        <v>3</v>
      </c>
    </row>
    <row r="11" spans="1:5" ht="17.25">
      <c r="A11" s="118" t="s">
        <v>40</v>
      </c>
      <c r="B11" s="119" t="s">
        <v>43</v>
      </c>
      <c r="C11" s="120"/>
      <c r="D11" s="120"/>
      <c r="E11" s="121">
        <v>4</v>
      </c>
    </row>
    <row r="12" spans="1:5" ht="17.25">
      <c r="A12" s="118" t="s">
        <v>40</v>
      </c>
      <c r="B12" s="119" t="s">
        <v>48</v>
      </c>
      <c r="C12" s="120"/>
      <c r="D12" s="120"/>
      <c r="E12" s="121">
        <v>4</v>
      </c>
    </row>
    <row r="13" spans="1:5" ht="17.25">
      <c r="A13" s="118" t="s">
        <v>40</v>
      </c>
      <c r="B13" s="119" t="s">
        <v>49</v>
      </c>
      <c r="C13" s="128"/>
      <c r="D13" s="128"/>
      <c r="E13" s="121">
        <v>4</v>
      </c>
    </row>
    <row r="18" spans="2:4" ht="14.25">
      <c r="B18" s="555" t="s">
        <v>16</v>
      </c>
      <c r="C18" s="555"/>
      <c r="D18" s="555"/>
    </row>
    <row r="20" spans="2:4" ht="17.25">
      <c r="B20" s="41" t="s">
        <v>18</v>
      </c>
      <c r="C20" s="40">
        <f>'trigo_secan_inv_La arau_2021_22'!B89</f>
        <v>64.8</v>
      </c>
      <c r="D20" s="40">
        <f>'trigo_secan_inv_La arau_2021_22'!B91</f>
        <v>79.2</v>
      </c>
    </row>
    <row r="21" ht="14.25">
      <c r="B21" s="21"/>
    </row>
    <row r="22" spans="2:4" ht="14.25">
      <c r="B22" s="39" t="s">
        <v>19</v>
      </c>
      <c r="C22" s="42">
        <f>((C20-rendimiento)/rendimiento)+1</f>
        <v>0.8999999999999999</v>
      </c>
      <c r="D22" s="42">
        <f>((D20-rendimiento)/rendimiento)+1</f>
        <v>1.1</v>
      </c>
    </row>
    <row r="23" spans="2:4" ht="17.25">
      <c r="B23" s="14"/>
      <c r="C23" s="40"/>
      <c r="D23" s="40"/>
    </row>
    <row r="24" spans="2:6" ht="17.25">
      <c r="B24" s="41" t="s">
        <v>8</v>
      </c>
      <c r="C24" s="40"/>
      <c r="D24" s="40"/>
      <c r="E24" s="7"/>
      <c r="F24" s="7"/>
    </row>
    <row r="25" spans="2:5" ht="17.25">
      <c r="B25" s="14" t="s">
        <v>21</v>
      </c>
      <c r="C25" s="7">
        <f>SUM('trigo_secan_inv_La arau_2021_22'!J22:J27)-_xlfn.IFERROR(INDEX('trigo_secan_inv_La arau_2021_22'!$J$22:$J$27,MATCH(B5,'trigo_secan_inv_La arau_2021_22'!$B$22:$B$27,0)),"0")-_xlfn.IFERROR(INDEX('trigo_secan_inv_La arau_2021_22'!$J$22:$J$27,MATCH(B6,'trigo_secan_inv_La arau_2021_22'!$B$22:$B$27,0)),"0")-_xlfn.IFERROR(INDEX('trigo_secan_inv_La arau_2021_22'!$J$22:$J$27,MATCH(B7,'trigo_secan_inv_La arau_2021_22'!$B$22:$B$27,0)),"0")</f>
        <v>64800</v>
      </c>
      <c r="D25" s="7">
        <f>SUM('trigo_secan_inv_La arau_2021_22'!J22:J27)-_xlfn.IFERROR(INDEX('trigo_secan_inv_La arau_2021_22'!$J$22:$J$27,MATCH(B5,'trigo_secan_inv_La arau_2021_22'!$B$22:$B$27,0)),"0")-_xlfn.IFERROR(INDEX('trigo_secan_inv_La arau_2021_22'!$J$22:$J$27,MATCH(B6,'trigo_secan_inv_La arau_2021_22'!$B$22:$B$27,0)),"0")-_xlfn.IFERROR(INDEX('trigo_secan_inv_La arau_2021_22'!$J$22:$J$27,MATCH(B7,'trigo_secan_inv_La arau_2021_22'!$B$22:$B$27,0)),"0")</f>
        <v>64800</v>
      </c>
      <c r="E25" s="7"/>
    </row>
    <row r="26" spans="2:4" ht="17.25">
      <c r="B26" s="43" t="s">
        <v>22</v>
      </c>
      <c r="C26" s="116">
        <f>C22*(_xlfn.IFERROR(INDEX('trigo_secan_inv_La arau_2021_22'!$J$22:$J$27,MATCH(B5,'trigo_secan_inv_La arau_2021_22'!$B$22:$B$27,0)),"0")+_xlfn.IFERROR(INDEX('trigo_secan_inv_La arau_2021_22'!$J$22:$J$27,MATCH(B6,'trigo_secan_inv_La arau_2021_22'!$B$22:$B$27,0)),"0")+_xlfn.IFERROR(INDEX('trigo_secan_inv_La arau_2021_22'!$J$22:$J$27,MATCH(B7,'trigo_secan_inv_La arau_2021_22'!$B$22:$B$27,0)),"0"))</f>
        <v>0</v>
      </c>
      <c r="D26" s="116">
        <f>D22*(_xlfn.IFERROR(INDEX('trigo_secan_inv_La arau_2021_22'!$J$22:$J$27,MATCH(B5,'trigo_secan_inv_La arau_2021_22'!$B$22:$B$27,0)),"0")+_xlfn.IFERROR(INDEX('trigo_secan_inv_La arau_2021_22'!$J$22:$J$27,MATCH(B6,'trigo_secan_inv_La arau_2021_22'!$B$22:$B$27,0)),"0")+_xlfn.IFERROR(INDEX('trigo_secan_inv_La arau_2021_22'!$J$22:$J$27,MATCH(B7,'trigo_secan_inv_La arau_2021_22'!$B$22:$B$27,0)),"0"))</f>
        <v>0</v>
      </c>
    </row>
    <row r="27" spans="2:4" ht="17.25">
      <c r="B27" s="14" t="s">
        <v>23</v>
      </c>
      <c r="C27" s="7">
        <f>SUM(C25:C26)</f>
        <v>64800</v>
      </c>
      <c r="D27" s="7">
        <f>SUM(D25:D26)</f>
        <v>64800</v>
      </c>
    </row>
    <row r="28" ht="17.25">
      <c r="B28" s="14"/>
    </row>
    <row r="29" ht="17.25">
      <c r="B29" s="41" t="s">
        <v>10</v>
      </c>
    </row>
    <row r="30" spans="2:4" ht="17.25">
      <c r="B30" s="14" t="s">
        <v>21</v>
      </c>
      <c r="C30" s="7">
        <f>SUM('trigo_secan_inv_La arau_2021_22'!J31:J39)-_xlfn.IFERROR(INDEX('trigo_secan_inv_La arau_2021_22'!$J$31:$J$39,MATCH(B8,'trigo_secan_inv_La arau_2021_22'!$B$31:$B$39,0)),"0")-_xlfn.IFERROR(INDEX('trigo_secan_inv_La arau_2021_22'!$J$31:$J$39,MATCH(B9,'trigo_secan_inv_La arau_2021_22'!$B$31:$B$39,0)),"0")-_xlfn.IFERROR(INDEX('trigo_secan_inv_La arau_2021_22'!$J$31:$J$39,MATCH(B10,'trigo_secan_inv_La arau_2021_22'!$B$31:$B$39,0)),"0")</f>
        <v>322200</v>
      </c>
      <c r="D30" s="7">
        <f>SUM('trigo_secan_inv_La arau_2021_22'!J31:J39)-_xlfn.IFERROR(INDEX('trigo_secan_inv_La arau_2021_22'!$J$31:$J$39,MATCH(B8,'trigo_secan_inv_La arau_2021_22'!$B$31:$B$39,0)),"0")-_xlfn.IFERROR(INDEX('trigo_secan_inv_La arau_2021_22'!$J$31:$J$39,MATCH(B9,'trigo_secan_inv_La arau_2021_22'!$B$31:$B$39,0)),"0")-_xlfn.IFERROR(INDEX('trigo_secan_inv_La arau_2021_22'!$J$31:$J$39,MATCH(B10,'trigo_secan_inv_La arau_2021_22'!$B$31:$B$39,0)),"0")</f>
        <v>322200</v>
      </c>
    </row>
    <row r="31" spans="2:4" ht="17.25">
      <c r="B31" s="43" t="s">
        <v>22</v>
      </c>
      <c r="C31" s="116">
        <f>C22*(_xlfn.IFERROR(INDEX('trigo_secan_inv_La arau_2021_22'!$J$31:$J$39,MATCH(B8,'trigo_secan_inv_La arau_2021_22'!$B$31:$B$39,0)),"0")+_xlfn.IFERROR(INDEX('trigo_secan_inv_La arau_2021_22'!$J$31:$J$39,MATCH(B9,'trigo_secan_inv_La arau_2021_22'!$B$31:$B$39,0)),"0")+_xlfn.IFERROR(INDEX('trigo_secan_inv_La arau_2021_22'!$J$31:$J$39,MATCH(B10,'trigo_secan_inv_La arau_2021_22'!$B$31:$B$39,0)),"0"))</f>
        <v>0</v>
      </c>
      <c r="D31" s="116">
        <f>D22*(_xlfn.IFERROR(INDEX('trigo_secan_inv_La arau_2021_22'!$J$31:$J$39,MATCH(B8,'trigo_secan_inv_La arau_2021_22'!$B$31:$B$39,0)),"0")+_xlfn.IFERROR(INDEX('trigo_secan_inv_La arau_2021_22'!$J$31:$J$39,MATCH(B9,'trigo_secan_inv_La arau_2021_22'!$B$31:$B$39,0)),"0")+_xlfn.IFERROR(INDEX('trigo_secan_inv_La arau_2021_22'!$J$31:$J$39,MATCH(B10,'trigo_secan_inv_La arau_2021_22'!$B$31:$B$39,0)),"0"))</f>
        <v>0</v>
      </c>
    </row>
    <row r="32" spans="2:4" ht="17.25">
      <c r="B32" s="14" t="s">
        <v>23</v>
      </c>
      <c r="C32" s="7">
        <f>SUM(C30:C31)</f>
        <v>322200</v>
      </c>
      <c r="D32" s="7">
        <f>SUM(D30:D31)</f>
        <v>322200</v>
      </c>
    </row>
    <row r="34" ht="17.25">
      <c r="B34" s="41" t="s">
        <v>24</v>
      </c>
    </row>
    <row r="35" spans="2:4" ht="17.25">
      <c r="B35" s="14" t="s">
        <v>21</v>
      </c>
      <c r="C35" s="7">
        <f>SUM('trigo_secan_inv_La arau_2021_22'!J43:J67)-_xlfn.IFERROR(INDEX('trigo_secan_inv_La arau_2021_22'!$J$43:$J$67,MATCH(B11,'trigo_secan_inv_La arau_2021_22'!$B$43:$B$67,0)),"0")-_xlfn.IFERROR(INDEX('trigo_secan_inv_La arau_2021_22'!$J$43:$J$67,MATCH(B12,'trigo_secan_inv_La arau_2021_22'!$B$43:$B$67,0)),"0")-_xlfn.IFERROR(INDEX('trigo_secan_inv_La arau_2021_22'!$J$43:$J$67,MATCH(B13,'trigo_secan_inv_La arau_2021_22'!$B$43:$B$67,0)),"0")</f>
        <v>532265</v>
      </c>
      <c r="D35" s="7">
        <f>SUM('trigo_secan_inv_La arau_2021_22'!J43:J67)-_xlfn.IFERROR(INDEX('trigo_secan_inv_La arau_2021_22'!$J$43:$J$67,MATCH(B11,'trigo_secan_inv_La arau_2021_22'!$B$43:$B$67,0)),"0")-_xlfn.IFERROR(INDEX('trigo_secan_inv_La arau_2021_22'!$J$43:$J$67,MATCH(B12,'trigo_secan_inv_La arau_2021_22'!$B$43:$B$67,0)),"0")-_xlfn.IFERROR(INDEX('trigo_secan_inv_La arau_2021_22'!$J$43:$J$67,MATCH(B13,'trigo_secan_inv_La arau_2021_22'!$B$43:$B$67,0)),"0")</f>
        <v>532265</v>
      </c>
    </row>
    <row r="36" spans="2:4" ht="17.25">
      <c r="B36" s="43" t="s">
        <v>22</v>
      </c>
      <c r="C36" s="116">
        <f>C22*(_xlfn.IFERROR(INDEX('trigo_secan_inv_La arau_2021_22'!$J$43:$J$67,MATCH(B11,'trigo_secan_inv_La arau_2021_22'!$B$43:$B$67,0)),"0")+_xlfn.IFERROR(INDEX('trigo_secan_inv_La arau_2021_22'!$J$43:$J$67,MATCH(B12,'trigo_secan_inv_La arau_2021_22'!$B$43:$B$67,0)),"0")+_xlfn.IFERROR(INDEX('trigo_secan_inv_La arau_2021_22'!$J$43:$J$67,MATCH(B13,'trigo_secan_inv_La arau_2021_22'!$B$43:$B$67,0)),"0"))</f>
        <v>0</v>
      </c>
      <c r="D36" s="116">
        <f>D22*(_xlfn.IFERROR(INDEX('trigo_secan_inv_La arau_2021_22'!$J$43:$J$67,MATCH(B11,'trigo_secan_inv_La arau_2021_22'!$B$43:$B$67,0)),"0")+_xlfn.IFERROR(INDEX('trigo_secan_inv_La arau_2021_22'!$J$43:$J$67,MATCH(B12,'trigo_secan_inv_La arau_2021_22'!$B$43:$B$67,0)),"0")+_xlfn.IFERROR(INDEX('trigo_secan_inv_La arau_2021_22'!$J$43:$J$67,MATCH(B13,'trigo_secan_inv_La arau_2021_22'!$B$43:$B$67,0)),"0"))</f>
        <v>0</v>
      </c>
    </row>
    <row r="37" spans="2:4" ht="17.25">
      <c r="B37" s="14" t="s">
        <v>23</v>
      </c>
      <c r="C37" s="7">
        <f>SUM(C35:C36)</f>
        <v>532265</v>
      </c>
      <c r="D37" s="7">
        <f>SUM(D35:D36)</f>
        <v>532265</v>
      </c>
    </row>
    <row r="38" spans="2:4" ht="14.25">
      <c r="B38" s="21"/>
      <c r="C38" s="25"/>
      <c r="D38" s="25"/>
    </row>
    <row r="39" spans="2:4" ht="17.25">
      <c r="B39" s="45" t="s">
        <v>25</v>
      </c>
      <c r="C39" s="46">
        <f>C27+C32+C37</f>
        <v>919265</v>
      </c>
      <c r="D39" s="46">
        <f>D27+D32+D37</f>
        <v>919265</v>
      </c>
    </row>
    <row r="40" ht="14.25">
      <c r="B40" s="21"/>
    </row>
    <row r="41" spans="2:4" ht="17.25">
      <c r="B41" s="44" t="s">
        <v>0</v>
      </c>
      <c r="C41" s="7" t="e">
        <f>C39*'trigo_secan_inv_La arau_2021_22'!#REF!</f>
        <v>#REF!</v>
      </c>
      <c r="D41" s="7" t="e">
        <f>D39*'trigo_secan_inv_La arau_2021_22'!#REF!</f>
        <v>#REF!</v>
      </c>
    </row>
    <row r="42" spans="2:4" ht="17.25">
      <c r="B42" s="44" t="s">
        <v>14</v>
      </c>
      <c r="C42" s="7">
        <f>C39*tasa_interes_mensual*meses_financiamiento*0.5</f>
        <v>75839.3625</v>
      </c>
      <c r="D42" s="7">
        <f>D39*tasa_interes_mensual*meses_financiamiento*0.5</f>
        <v>75839.3625</v>
      </c>
    </row>
    <row r="43" ht="14.25">
      <c r="B43" s="21"/>
    </row>
    <row r="44" spans="2:4" ht="17.25">
      <c r="B44" s="45" t="s">
        <v>15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2019-07-01T22:19:34Z</cp:lastPrinted>
  <dcterms:created xsi:type="dcterms:W3CDTF">2012-07-09T18:51:50Z</dcterms:created>
  <dcterms:modified xsi:type="dcterms:W3CDTF">2022-09-26T18:58:55Z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  <property fmtid="{D5CDD505-2E9C-101B-9397-08002B2CF9AE}" pid="4" name="ContentTypeId">
    <vt:lpwstr>0x0101004FA11E5E6FC8EB4785E1A90BD682AA9B</vt:lpwstr>
  </property>
</Properties>
</file>