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236" windowWidth="7575" windowHeight="8550" firstSheet="4" activeTab="7"/>
  </bookViews>
  <sheets>
    <sheet name="portada" sheetId="1" r:id="rId1"/>
    <sheet name="indice " sheetId="2" r:id="rId2"/>
    <sheet name="balanza" sheetId="3" r:id="rId3"/>
    <sheet name="balanza productos" sheetId="4" r:id="rId4"/>
    <sheet name="zona economica" sheetId="5" r:id="rId5"/>
    <sheet name="prin paises exp e imp" sheetId="6" r:id="rId6"/>
    <sheet name="prin prod exp e imp" sheetId="7" r:id="rId7"/>
    <sheet name="productos " sheetId="8" r:id="rId8"/>
  </sheets>
  <definedNames>
    <definedName name="_xlnm.Print_Area" localSheetId="2">'balanza'!$A$1:$F$48</definedName>
    <definedName name="_xlnm.Print_Area" localSheetId="3">'balanza productos'!$A$1:$F$80</definedName>
    <definedName name="_xlnm.Print_Area" localSheetId="5">'prin paises exp e imp'!$A$1:$F$97</definedName>
    <definedName name="_xlnm.Print_Area" localSheetId="6">'prin prod exp e imp'!$A$1:$G$98</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<sst xmlns="http://schemas.openxmlformats.org/spreadsheetml/2006/main" count="784" uniqueCount="530">
  <si>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</si>
  <si>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</si>
  <si>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</si>
  <si>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</si>
  <si>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</si>
  <si>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</si>
  <si>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</si>
  <si>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</si>
  <si>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</si>
  <si>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</si>
  <si>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</si>
  <si>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</si>
  <si>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</si>
  <si>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</si>
  <si>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</si>
  <si>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</si>
  <si>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</si>
  <si>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</si>
  <si>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</si>
  <si>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</si>
  <si>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</si>
  <si>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</si>
  <si>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</si>
  <si>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</si>
  <si>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</si>
  <si>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</si>
  <si>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</si>
  <si>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</si>
  <si>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</si>
  <si>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</si>
  <si>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</si>
  <si>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</si>
  <si>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</si>
  <si>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</si>
  <si>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</si>
  <si>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</si>
  <si>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</si>
  <si>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</si>
  <si>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</si>
  <si>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</si>
  <si>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</si>
  <si>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</si>
  <si>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</si>
  <si>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</si>
  <si>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</si>
  <si>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</si>
  <si>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</si>
  <si>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</si>
  <si>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</si>
  <si>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</si>
  <si>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</si>
  <si>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</si>
  <si>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</si>
  <si>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</si>
  <si>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</si>
  <si>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</si>
  <si>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</si>
  <si>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</si>
  <si>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</si>
  <si>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</si>
  <si>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</si>
  <si>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</si>
  <si>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</si>
  <si>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</si>
  <si>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</si>
  <si>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</si>
  <si>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</si>
  <si>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</si>
  <si>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</si>
  <si>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</si>
  <si>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</si>
  <si>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</si>
  <si>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</si>
  <si>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</si>
  <si>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</si>
  <si>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</si>
  <si>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</si>
  <si>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</si>
  <si>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</si>
  <si>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</si>
  <si>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</si>
  <si>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</si>
  <si>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</si>
  <si>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</si>
  <si>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</si>
  <si>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Pisco</t>
  </si>
  <si>
    <t>Lana sucia y lavada</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</si>
  <si>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</si>
  <si>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</si>
  <si>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</si>
  <si>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</si>
  <si>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</si>
  <si>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</si>
  <si>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</si>
  <si>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</si>
  <si>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</si>
  <si>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</si>
  <si>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</si>
  <si>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</si>
  <si>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</si>
  <si>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Otros productos pecuarios</t>
  </si>
  <si>
    <t xml:space="preserve">  Nº 10</t>
  </si>
  <si>
    <t>Maderas en plaquitas</t>
  </si>
  <si>
    <t>Otros forestales</t>
  </si>
  <si>
    <t>Maderas elaboradas</t>
  </si>
  <si>
    <t>Maíz consumo</t>
  </si>
  <si>
    <t>Cebada</t>
  </si>
  <si>
    <t>Arroz descascarillado</t>
  </si>
  <si>
    <t>Arroz partido</t>
  </si>
  <si>
    <t>Harina de trigo</t>
  </si>
  <si>
    <t>Mezclas de aceites</t>
  </si>
  <si>
    <t xml:space="preserve">  Nº 11</t>
  </si>
  <si>
    <t xml:space="preserve">  Nº 12</t>
  </si>
  <si>
    <t>No coníferas</t>
  </si>
  <si>
    <t>Maderas en bruto (Metros cúbicos)</t>
  </si>
  <si>
    <t>Celulosa cruda conífera</t>
  </si>
  <si>
    <t>Celulosa cruda no conífera</t>
  </si>
  <si>
    <t>Código</t>
  </si>
  <si>
    <t>UE ( 25 )</t>
  </si>
  <si>
    <t>Manzanas</t>
  </si>
  <si>
    <t>Kiwis</t>
  </si>
  <si>
    <t>Melocotones (duraznos)</t>
  </si>
  <si>
    <t>Frambuesas, moras y morasframbuesas</t>
  </si>
  <si>
    <t>Cerezas</t>
  </si>
  <si>
    <t>Nueces de nogal sin cáscara</t>
  </si>
  <si>
    <t>Nueces de nogal con cáscara</t>
  </si>
  <si>
    <t>Peras</t>
  </si>
  <si>
    <t>Nectarines</t>
  </si>
  <si>
    <t>Aguacates (paltas)</t>
  </si>
  <si>
    <t>Naranjas</t>
  </si>
  <si>
    <t>Vino con denominación de origen</t>
  </si>
  <si>
    <t>Los demás vinos</t>
  </si>
  <si>
    <t>Leche condensada</t>
  </si>
  <si>
    <t>EXPORTACIONES SILVOAGROPECUARIOS POR CLASE</t>
  </si>
  <si>
    <t>EXPORTACIONES SILVOAGROPECUARIOS POR SUBSECTOR</t>
  </si>
  <si>
    <t>EXPORTACION DE PRODUCTOS SILVOAGROPECUARIOSOR PAIS DE DESTINO</t>
  </si>
  <si>
    <t>Corea del Sur</t>
  </si>
  <si>
    <t>Reinaldo Ruiz Valdés</t>
  </si>
  <si>
    <t>Venezuela</t>
  </si>
  <si>
    <t>08061000</t>
  </si>
  <si>
    <t>08081000</t>
  </si>
  <si>
    <t xml:space="preserve">  Nº 13</t>
  </si>
  <si>
    <t xml:space="preserve">  Nº 14</t>
  </si>
  <si>
    <t>Conservas</t>
  </si>
  <si>
    <t xml:space="preserve">  Nº 15</t>
  </si>
  <si>
    <t>Ajos</t>
  </si>
  <si>
    <t>Espárragos</t>
  </si>
  <si>
    <t>Tomates</t>
  </si>
  <si>
    <t>Lilium</t>
  </si>
  <si>
    <t>Tulipán</t>
  </si>
  <si>
    <t>Bulbos en reposo vegetativo 1/</t>
  </si>
  <si>
    <t>Otras flores de corte</t>
  </si>
  <si>
    <t>Bulbos de lilium</t>
  </si>
  <si>
    <t>Bulbos de tulipán</t>
  </si>
  <si>
    <t>08044000</t>
  </si>
  <si>
    <t>08104000</t>
  </si>
  <si>
    <t>Gráfico Nº 1</t>
  </si>
  <si>
    <t>Grafico Nº3</t>
  </si>
  <si>
    <t>Grafico Nº2</t>
  </si>
  <si>
    <t>Var. (%)   2007/2006</t>
  </si>
  <si>
    <t>Bananas o plátanos, frescos o secos</t>
  </si>
  <si>
    <t>Calas</t>
  </si>
  <si>
    <t>Guatemala</t>
  </si>
  <si>
    <t>Orquideas</t>
  </si>
  <si>
    <t>Los demás maíces, excepto para siembra</t>
  </si>
  <si>
    <t>02032900</t>
  </si>
  <si>
    <t>Manzanas frescas</t>
  </si>
  <si>
    <t>Mezclas aceites</t>
  </si>
  <si>
    <t>Ministerio de Agricultura, Gobierno de Chile</t>
  </si>
  <si>
    <t>Alemania (desde 1994)</t>
  </si>
  <si>
    <t>Tortas y residuos de soja</t>
  </si>
  <si>
    <t>Las demás maderas contrachapadas</t>
  </si>
  <si>
    <t>Las demás preparaciones alimenticias nencop</t>
  </si>
  <si>
    <t>Las demás carnes porcinas congeladas</t>
  </si>
  <si>
    <t>Carne bovina deshuesada fresca o refrigerada</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</si>
  <si>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</si>
  <si>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</si>
  <si>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</si>
  <si>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</si>
  <si>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</si>
  <si>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</si>
  <si>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</si>
  <si>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</si>
  <si>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</si>
  <si>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 xml:space="preserve"> 2007-2006</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</si>
  <si>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</si>
  <si>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</si>
  <si>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</si>
  <si>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</si>
  <si>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</si>
  <si>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</si>
  <si>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</si>
  <si>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</si>
  <si>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</si>
  <si>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</si>
  <si>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</si>
  <si>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</si>
  <si>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Cuadro N°  3</t>
  </si>
  <si>
    <t>Balanza de productos silvoagropecuarios por zona económica *</t>
  </si>
  <si>
    <t>Zona económica</t>
  </si>
  <si>
    <t>Otras</t>
  </si>
  <si>
    <t>Cuadro N°  4</t>
  </si>
  <si>
    <t>Exportación de productos silvoagropecuarios por país de destino*</t>
  </si>
  <si>
    <t>(Miles de dólares FOB)</t>
  </si>
  <si>
    <t>Cuadro N°  5</t>
  </si>
  <si>
    <t>(Miles de dólares CIF)</t>
  </si>
  <si>
    <t>Cuadro N° 6</t>
  </si>
  <si>
    <t>Principales productos silvoagropecuarios exportados*</t>
  </si>
  <si>
    <t>(Miles de US$ FOB)</t>
  </si>
  <si>
    <t>Cuadro N° 7</t>
  </si>
  <si>
    <t>Principales productos silvoagropecuarios importados</t>
  </si>
  <si>
    <t>(Miles de US$ CIF)</t>
  </si>
  <si>
    <t>Importación de productos silvoagropecuarios por país de origen *</t>
  </si>
  <si>
    <t>Grafico 4</t>
  </si>
  <si>
    <t>Grafico 5</t>
  </si>
  <si>
    <t>02013000</t>
  </si>
  <si>
    <t>08030000</t>
  </si>
  <si>
    <t>Perú</t>
  </si>
  <si>
    <t>Los demás trigos y morcajo ( tranquillón)</t>
  </si>
  <si>
    <t>Madera simplemente aserrada (desde 2007)</t>
  </si>
  <si>
    <t>Uvas frescas</t>
  </si>
  <si>
    <t>Café sin tostar, sin descafeinar</t>
  </si>
  <si>
    <t>09011100</t>
  </si>
  <si>
    <t>ENERO 2008</t>
  </si>
  <si>
    <t>Enero - diciembre 2006</t>
  </si>
  <si>
    <t>Enero - diciembre 2007</t>
  </si>
  <si>
    <t>Pasta química de coníferas a la sosa  semiblanqueada</t>
  </si>
  <si>
    <t>Pasta química de maderas distintas a las coníferas</t>
  </si>
  <si>
    <t>Las demás maderas en plaquitas</t>
  </si>
  <si>
    <t>Pasta química de coníferas a la sosa  cruda</t>
  </si>
  <si>
    <t>Aguacates</t>
  </si>
  <si>
    <t xml:space="preserve">Los demás vinos </t>
  </si>
  <si>
    <t xml:space="preserve">Arándanos </t>
  </si>
  <si>
    <t xml:space="preserve">Papel prensa </t>
  </si>
  <si>
    <t>Listones y molduras de madera  de coníferas</t>
  </si>
  <si>
    <t xml:space="preserve">Ron y aguardiente de caña </t>
  </si>
  <si>
    <t>Las demás preparaciones para alimentar animales</t>
  </si>
  <si>
    <t xml:space="preserve">Residuos de la industria del almidón </t>
  </si>
  <si>
    <t>Arroz semiblanqueado o blanqueado</t>
  </si>
  <si>
    <t>Barriles, cubas, tinas</t>
  </si>
  <si>
    <t>Liatris</t>
  </si>
  <si>
    <t>Enero 2008</t>
  </si>
  <si>
    <t>Nota: 1/ Miles de Unidades</t>
  </si>
  <si>
    <t>BOLETIN ESTADISTICO                                           COMERCIO EXTERIOR SILVOAGROPECUARIO</t>
  </si>
  <si>
    <t>N° 48</t>
  </si>
  <si>
    <t>ENERO - DICIEMBRE 2007</t>
  </si>
  <si>
    <t>Boletín Estadístico de Comercio Exterior Silvoagropecuario</t>
  </si>
  <si>
    <t>Enero - Diciembre 2007</t>
  </si>
  <si>
    <t>Publicación de la Oficina de Estudios y Políticas Agrarias del</t>
  </si>
  <si>
    <t>EXPORTACIONES AGRICOLAS PRIMARIAS</t>
  </si>
  <si>
    <t>EXPORTACIONES PECUARIAS Y FORESTALES PRIMARIAS</t>
  </si>
  <si>
    <t>EXPORTACIONES AGRICOLAS INDUSTRIALES</t>
  </si>
  <si>
    <t>EXPORTACIONES PECUARIAS Y FORESTALES INDUSTRIALES</t>
  </si>
  <si>
    <t>IMPORTACIONES AGRICOLAS-PECUARIAS Y FORESTALES PRIMARIAS</t>
  </si>
  <si>
    <t>IMPORTACIONES AGRICOLAS INDUSTRIALES</t>
  </si>
  <si>
    <t>IMPORTACIONES PECUARIAS Y FORESTALES INDUSTRIALES</t>
  </si>
  <si>
    <t>IMPORTACIONES DE INSUMOS Y MAQUINARIAS</t>
  </si>
  <si>
    <t>CUADRO Nº 8</t>
  </si>
  <si>
    <t>EXPORTACIONES AGRICOLAS PRIMARIAS  *</t>
  </si>
  <si>
    <t>Volumen (Toneladas)</t>
  </si>
  <si>
    <t>Valor (Miles de US$ FOB)</t>
  </si>
  <si>
    <t>Productos</t>
  </si>
  <si>
    <t>AGRICOLAS PRIMARIAS</t>
  </si>
  <si>
    <t>Cereales</t>
  </si>
  <si>
    <t>Avena</t>
  </si>
  <si>
    <t>Maíz para siembra</t>
  </si>
  <si>
    <t xml:space="preserve">Otros </t>
  </si>
  <si>
    <t>Leguminosas secas</t>
  </si>
  <si>
    <t>Garbanzos</t>
  </si>
  <si>
    <t>Lentejas</t>
  </si>
  <si>
    <t>Frejoles consumo</t>
  </si>
  <si>
    <t>Oleaginosas</t>
  </si>
  <si>
    <t>Habas de soja</t>
  </si>
  <si>
    <t>Semilla de girasol</t>
  </si>
  <si>
    <t>Semillas de nabo o de colza</t>
  </si>
  <si>
    <t>Las demás semillas de nabo o de colza</t>
  </si>
  <si>
    <t>Otras semillas</t>
  </si>
  <si>
    <t>Otras en su estado natural</t>
  </si>
  <si>
    <t>Frutas</t>
  </si>
  <si>
    <t xml:space="preserve">Albaricoques (damascos)                                                                                                                                                                                   </t>
  </si>
  <si>
    <t>Almendras con cáscara</t>
  </si>
  <si>
    <t>Almendras sin cascara</t>
  </si>
  <si>
    <t>Arandanos</t>
  </si>
  <si>
    <t xml:space="preserve">Ciruelas                                                                                                                                                               </t>
  </si>
  <si>
    <t>Limones</t>
  </si>
  <si>
    <t>Mandarinas, clementinas</t>
  </si>
  <si>
    <t>Uvas</t>
  </si>
  <si>
    <t>Hortalizas y Tubérculos</t>
  </si>
  <si>
    <t>Ajos frescos</t>
  </si>
  <si>
    <t>Cebollas frescas</t>
  </si>
  <si>
    <t>Espárragos frescos</t>
  </si>
  <si>
    <t>Orégano fresco</t>
  </si>
  <si>
    <t>Radicchios y achicorias frescas</t>
  </si>
  <si>
    <t>Tomates frescos</t>
  </si>
  <si>
    <t>Otras frescas</t>
  </si>
  <si>
    <t>Semilla de pepino</t>
  </si>
  <si>
    <t>Semilla de pimiento</t>
  </si>
  <si>
    <t>Semilla de tomate</t>
  </si>
  <si>
    <t>Semillas de melón y sandia</t>
  </si>
  <si>
    <t>Las demás semillas</t>
  </si>
  <si>
    <t>CUADRO Nº 8 (Continuación)</t>
  </si>
  <si>
    <t>Flores, plantas y raices</t>
  </si>
  <si>
    <t>Bulbos de cala</t>
  </si>
  <si>
    <t xml:space="preserve">Los demás bulbos   </t>
  </si>
  <si>
    <t>Flores de corte</t>
  </si>
  <si>
    <t>Claveles</t>
  </si>
  <si>
    <t>Peonía</t>
  </si>
  <si>
    <t>Rosas</t>
  </si>
  <si>
    <t>Las demás flores, plantas y raíces</t>
  </si>
  <si>
    <t>Forrajera</t>
  </si>
  <si>
    <t>Semillas</t>
  </si>
  <si>
    <t>Semilla forrajera de alfalfa</t>
  </si>
  <si>
    <t>Semilla forrajera de trébol</t>
  </si>
  <si>
    <t>Los demás</t>
  </si>
  <si>
    <t xml:space="preserve">Altramuces o lupinos </t>
  </si>
  <si>
    <t>Los demás productos forrajeros</t>
  </si>
  <si>
    <t xml:space="preserve">Semilla de remolacha azucarera                                                                                                                     </t>
  </si>
  <si>
    <t>Tabaco sin desvenar o desnervar</t>
  </si>
  <si>
    <t xml:space="preserve">Tabaco total o parcialmente desvenado o desnervado                                                                                                                         </t>
  </si>
  <si>
    <t>Desperdicios de tabaco</t>
  </si>
  <si>
    <t xml:space="preserve"> Fuente : ODEPA con información del Servicio Nacional de Aduanas   
* Cifras sujetas a revisión por Informes de Variación de Valor (IVV).</t>
  </si>
  <si>
    <t>CUADRO Nº 9</t>
  </si>
  <si>
    <t>EXPORTACIONES PECUARIAS Y FORESTALES PRIMARIAS  *</t>
  </si>
  <si>
    <t>PECUARIAS  PRIMARIAS</t>
  </si>
  <si>
    <t>En su estado natural</t>
  </si>
  <si>
    <t>Animales vivos    1/</t>
  </si>
  <si>
    <t>Aves</t>
  </si>
  <si>
    <t>Equinos</t>
  </si>
  <si>
    <t>Camélidos</t>
  </si>
  <si>
    <t>Porcinos</t>
  </si>
  <si>
    <t>Otros en su estado natural</t>
  </si>
  <si>
    <t>Miel</t>
  </si>
  <si>
    <t>Curtidos</t>
  </si>
  <si>
    <t xml:space="preserve">Cueros y pieles enteras, en bruto, de bovinos y equinos                                                                                                                                   </t>
  </si>
  <si>
    <t xml:space="preserve">Cueros y pieles en bruto de ovino                                                                                                                      </t>
  </si>
  <si>
    <t>Lanas y fibras</t>
  </si>
  <si>
    <t xml:space="preserve">Los demás </t>
  </si>
  <si>
    <t xml:space="preserve">Tripas, vegijas y estómagos de animales                                                                                                                         </t>
  </si>
  <si>
    <t>FORESTALES  PRIMARIAS</t>
  </si>
  <si>
    <t>Coníferas</t>
  </si>
  <si>
    <t xml:space="preserve"> Fuente : ODEPA con información del Servicio Nacional de Aduanas  
 * Cifras sujetas a revisión por Informes de Variación de Valor (IVV).</t>
  </si>
  <si>
    <t>Nota: 1/ Unidades</t>
  </si>
  <si>
    <t>CUADRO Nº 10</t>
  </si>
  <si>
    <t>EXPORTACIONES AGRICOLAS INDUSTRIALES  *</t>
  </si>
  <si>
    <t>AGRICOLAS INDUSTRIALES</t>
  </si>
  <si>
    <t>Productos y subproductos de la molienda</t>
  </si>
  <si>
    <t>Avena  mondado, perlado</t>
  </si>
  <si>
    <t xml:space="preserve">Granos de avena, aplastados o en copos                                                                                                                                                                                                                     </t>
  </si>
  <si>
    <t xml:space="preserve">Malta (Cebada) sin tostar                                                                                                                                                                                                            </t>
  </si>
  <si>
    <t xml:space="preserve">Descascarados/Descascarillados                </t>
  </si>
  <si>
    <t xml:space="preserve">Arroz semiblanqueado o blanqueado                                      </t>
  </si>
  <si>
    <t>Extracción de aceite</t>
  </si>
  <si>
    <t>Aceite de maiz y sus fracciones, refinados</t>
  </si>
  <si>
    <t>Hortalizas y tubérculos</t>
  </si>
  <si>
    <t>Congelados</t>
  </si>
  <si>
    <t>Guisantes o arvejas congeladas</t>
  </si>
  <si>
    <t>Maíz dulce congelado</t>
  </si>
  <si>
    <t>Coliflor</t>
  </si>
  <si>
    <t>Brócoli</t>
  </si>
  <si>
    <t>Espárrago</t>
  </si>
  <si>
    <t>Ají secos</t>
  </si>
  <si>
    <t>Apio secos</t>
  </si>
  <si>
    <t>Cebollas secas</t>
  </si>
  <si>
    <t>Pimientos secos</t>
  </si>
  <si>
    <t xml:space="preserve">Puerros secos                                                                                                                                                                                    </t>
  </si>
  <si>
    <t>Tomates secos</t>
  </si>
  <si>
    <t>Pastas, pulpas y jugos</t>
  </si>
  <si>
    <t>Pulpa y jugo de tomate</t>
  </si>
  <si>
    <t>Salsa de tomate y ketchup</t>
  </si>
  <si>
    <t>Jugo de tomate</t>
  </si>
  <si>
    <t>Arvejas</t>
  </si>
  <si>
    <t>Papas, preparadas o conservadas, congeladas</t>
  </si>
  <si>
    <t xml:space="preserve">Papas preparadas o conservadas, sin congelar                                                                                                          </t>
  </si>
  <si>
    <t>Los demás preparados y conservados</t>
  </si>
  <si>
    <t>Leguminosas</t>
  </si>
  <si>
    <t>Los demás Preprarados y conservados</t>
  </si>
  <si>
    <t>Extracción de aceites</t>
  </si>
  <si>
    <t>Los demás preprarados y conservados</t>
  </si>
  <si>
    <t>Margarina</t>
  </si>
  <si>
    <t>Otros, los demás</t>
  </si>
  <si>
    <t>CUADRO Nº 10 (Continuación)</t>
  </si>
  <si>
    <t>Frambuesas</t>
  </si>
  <si>
    <t>Frutillas</t>
  </si>
  <si>
    <t>Moras</t>
  </si>
  <si>
    <t>Zarzamoras, mora-frambuesa y grosellas</t>
  </si>
  <si>
    <t>Las demás</t>
  </si>
  <si>
    <t>Ciruelas secas</t>
  </si>
  <si>
    <t>Mosquetas</t>
  </si>
  <si>
    <t>Pasas</t>
  </si>
  <si>
    <t>Aceitunas</t>
  </si>
  <si>
    <t>Damascos</t>
  </si>
  <si>
    <t>Duraznos</t>
  </si>
  <si>
    <t xml:space="preserve">Los demás frutos de cáscara y semillas, incluidas las mezclas, conservados              </t>
  </si>
  <si>
    <t>Mezclas prepraradas o conservadas</t>
  </si>
  <si>
    <t xml:space="preserve">Las demás frutas preparadas o conservadas                                                                                                                      </t>
  </si>
  <si>
    <t>Las demás confituras, jaleas y mermeladas, puré y pastas de frutas</t>
  </si>
  <si>
    <t>Uva (Incluido el mosto)</t>
  </si>
  <si>
    <t>Aceite de oliva, virgen</t>
  </si>
  <si>
    <t>Aceite de rosa mosqueta y sus fracciones</t>
  </si>
  <si>
    <t>Otras frutas</t>
  </si>
  <si>
    <t>Vinos y alcoholes  1/</t>
  </si>
  <si>
    <t>Champagne</t>
  </si>
  <si>
    <t>Vino en recipiente hasta 2 litros.</t>
  </si>
  <si>
    <t>Otros productos agrícolas</t>
  </si>
  <si>
    <t>Coseta de remolacha</t>
  </si>
  <si>
    <t xml:space="preserve"> Nota: 1/ Miles de litros</t>
  </si>
  <si>
    <t>CUADRO Nº 11</t>
  </si>
  <si>
    <t>EXPORTACIONES PECUARIAS Y FORESTALES INDUSTRIALES  *</t>
  </si>
  <si>
    <t>PECUARIAS INDUSTRIALES</t>
  </si>
  <si>
    <t>Lana cardada y peinada</t>
  </si>
  <si>
    <t>Cueros y pieles</t>
  </si>
  <si>
    <t>Bovinos</t>
  </si>
  <si>
    <t>Ovinos</t>
  </si>
  <si>
    <t>Tocino de cerdo o ave</t>
  </si>
  <si>
    <t>Las demás carnes y despojos comestibles</t>
  </si>
  <si>
    <t>Embutidos y productos similares</t>
  </si>
  <si>
    <t>Preparaciones y conservas de pavo</t>
  </si>
  <si>
    <t>Preparaciones y conservas de carne de gallo o gallina</t>
  </si>
  <si>
    <t>Las demás preparaciones de bovinos</t>
  </si>
  <si>
    <t>FORESTALES INDUSTRIALES</t>
  </si>
  <si>
    <t>Pulpas de madera</t>
  </si>
  <si>
    <t>Celulosa cruda</t>
  </si>
  <si>
    <t>Celulosa Blanqueada o semiblanqueada</t>
  </si>
  <si>
    <t>Celulosa Blanqueada semiblaq. conífera</t>
  </si>
  <si>
    <t>Celulosa Blanqueada semiblanq. no conífera</t>
  </si>
  <si>
    <t>Maderas aserradas  1/</t>
  </si>
  <si>
    <t>Maderas aserradas coníferas</t>
  </si>
  <si>
    <t>Maderas aserradas no coníferas</t>
  </si>
  <si>
    <t>Maderas eleboradas coníferas</t>
  </si>
  <si>
    <t>Maderas eleboradas no coníferas</t>
  </si>
  <si>
    <t>Papel prensa (periódico)</t>
  </si>
  <si>
    <t xml:space="preserve"> Nota: 1/ Metros cúbicos</t>
  </si>
  <si>
    <t>CUADRO Nº 12</t>
  </si>
  <si>
    <t xml:space="preserve">IMPORTACIONES AGRICOLAS-PECUARIAS Y FORESTALES PRIMARIAS  </t>
  </si>
  <si>
    <t>Valor (Miles de US$ CIF)</t>
  </si>
  <si>
    <t>Centeno</t>
  </si>
  <si>
    <t>Maíz para la siembra</t>
  </si>
  <si>
    <t>Sorgo para grano</t>
  </si>
  <si>
    <t>Trigo blando</t>
  </si>
  <si>
    <t>Trigo duro</t>
  </si>
  <si>
    <t>Algodón sin cardar ni peinar</t>
  </si>
  <si>
    <t>Habas de soya</t>
  </si>
  <si>
    <t>Manies</t>
  </si>
  <si>
    <t>Avellanas sin cáscara</t>
  </si>
  <si>
    <t>Bananas o plátanos</t>
  </si>
  <si>
    <t>Piñas (ananás)</t>
  </si>
  <si>
    <t>Pistachos</t>
  </si>
  <si>
    <t>Hortalizas</t>
  </si>
  <si>
    <t>Orégano</t>
  </si>
  <si>
    <t>Semillas de tomates</t>
  </si>
  <si>
    <t>Semilla de remolacha azucarera</t>
  </si>
  <si>
    <t>Tabaco total o parcialmente desvenado o desnervado</t>
  </si>
  <si>
    <t>PECUARIAS PRIMARIAS</t>
  </si>
  <si>
    <t>Aves vivas  (Miles de Unidades)</t>
  </si>
  <si>
    <t>Semen de bovino</t>
  </si>
  <si>
    <t>FORESTALES PRIMARIAS</t>
  </si>
  <si>
    <t>FUENTE : ODEPA con información del Servicio Nacional de Aduanas</t>
  </si>
  <si>
    <t>CUADRO Nº 13</t>
  </si>
  <si>
    <t>Arroz semiblaqueado o blanqueado</t>
  </si>
  <si>
    <t>Maíz almidón</t>
  </si>
  <si>
    <t>Extracción de aceites oleaginosos</t>
  </si>
  <si>
    <t>Aceite maravilla bruto</t>
  </si>
  <si>
    <t>Aceite maravilla refinado</t>
  </si>
  <si>
    <t>Aceite soya bruto</t>
  </si>
  <si>
    <t>Aceite soya refinado</t>
  </si>
  <si>
    <t>Tortas y residuos de soya</t>
  </si>
  <si>
    <t>Torta y demás residuos de girasol</t>
  </si>
  <si>
    <t>Las demás oleaginosas</t>
  </si>
  <si>
    <t>Maníes preparados o conservados</t>
  </si>
  <si>
    <t>Aceitunas, preparadas o conservadas</t>
  </si>
  <si>
    <t>Los demás aceites de oliva</t>
  </si>
  <si>
    <t>Cocos secos</t>
  </si>
  <si>
    <t>Conserva de piña</t>
  </si>
  <si>
    <t>Duraznos en conservas al natural</t>
  </si>
  <si>
    <t>Duraznos, compotas,  jaleas, pastas, pulpas</t>
  </si>
  <si>
    <t>Jugo de piña</t>
  </si>
  <si>
    <t>Jugo naranja</t>
  </si>
  <si>
    <t>Jugos de uva (incluido el mosto)</t>
  </si>
  <si>
    <t>Palmitos en conserva</t>
  </si>
  <si>
    <t>Vinos y alcoholes  1_/</t>
  </si>
  <si>
    <t>Cerveza de malta</t>
  </si>
  <si>
    <t>Ron y aguardiente de caña</t>
  </si>
  <si>
    <t>Whisky</t>
  </si>
  <si>
    <t>Las demas fructosas y jarabes</t>
  </si>
  <si>
    <t>Los demás azúcares, incluidos el azúcar invertido</t>
  </si>
  <si>
    <t>Cacao en polvo sin azucarar</t>
  </si>
  <si>
    <t>FUENTE : ODEPA con información del Servicio Nacional de Aduanas. Nota:  1_/ Miles de Litros</t>
  </si>
  <si>
    <t>CUADRO Nº 14</t>
  </si>
  <si>
    <t>Leche en polvo</t>
  </si>
  <si>
    <t>Lactosuero</t>
  </si>
  <si>
    <t>Mantequilla</t>
  </si>
  <si>
    <t xml:space="preserve">Dulce de leche (manjar)                                                         </t>
  </si>
  <si>
    <t>Carne bovina refrigerada</t>
  </si>
  <si>
    <t>Carne bovina congelada</t>
  </si>
  <si>
    <t>Carne ave</t>
  </si>
  <si>
    <t xml:space="preserve">Conífera </t>
  </si>
  <si>
    <t xml:space="preserve">No conífera </t>
  </si>
  <si>
    <t>Maderas aserradas</t>
  </si>
  <si>
    <t>Conífera  (MCUB)</t>
  </si>
  <si>
    <t>No conífera (MCUB)</t>
  </si>
  <si>
    <t>Conífera</t>
  </si>
  <si>
    <t>No conífera</t>
  </si>
  <si>
    <t>CUADRO Nº 15</t>
  </si>
  <si>
    <t>IMPORTACIONES INSUMOS Y MAQUINARIAS</t>
  </si>
  <si>
    <t>ITEMS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</si>
  <si>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</si>
  <si>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</si>
  <si>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</si>
  <si>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</si>
  <si>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</si>
  <si>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</si>
  <si>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</si>
  <si>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</si>
  <si>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</si>
  <si>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</si>
  <si>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</si>
  <si>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</si>
  <si>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</si>
  <si>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</si>
  <si>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</si>
  <si>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</si>
  <si>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</si>
  <si>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</si>
  <si>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</si>
  <si>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 xml:space="preserve">MAQUINARIAS  1/ </t>
  </si>
  <si>
    <t>Tractores</t>
  </si>
  <si>
    <t>Cosechadoras-trilladoras</t>
  </si>
  <si>
    <t>Sembradoras, plantadoras y transplantadoras</t>
  </si>
  <si>
    <t>Otras maquinarias y herramientas</t>
  </si>
  <si>
    <t>FUENTE : ODEPA con información del Servicio Nacional de Aduanas. Nota:  1_/ Unidades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</si>
</sst>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19">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2"/>
      <name val="Arial"/>
      <family val="0"/>
    </font>
    <font>
      <sz val="9"/>
      <name val="Arial"/>
      <family val="2"/>
    </font>
    <font>
      <sz val="8.5"/>
      <name val="Arial"/>
      <family val="2"/>
    </font>
    <font>
      <b/>
      <sz val="16"/>
      <name val="Arial"/>
      <family val="2"/>
    </font>
    <font>
      <sz val="6"/>
      <name val="Arial"/>
      <family val="2"/>
    </font>
    <font>
      <b/>
      <sz val="14"/>
      <name val="Arial"/>
      <family val="2"/>
    </font>
    <font>
      <u val="single"/>
      <sz val="7.5"/>
      <color indexed="12"/>
      <name val="Arial"/>
      <family val="0"/>
    </font>
    <font>
      <u val="single"/>
      <sz val="7.5"/>
      <color indexed="36"/>
      <name val="Arial"/>
      <family val="0"/>
    </font>
    <font>
      <sz val="10.5"/>
      <name val="Arial"/>
      <family val="2"/>
    </font>
    <font>
      <b/>
      <sz val="9"/>
      <name val="Arial"/>
      <family val="2"/>
    </font>
    <font>
      <sz val="10"/>
      <color indexed="10"/>
      <name val="Arial"/>
      <family val="2"/>
    </font>
    <font>
      <b/>
      <i/>
      <sz val="8"/>
      <name val="Arial"/>
      <family val="2"/>
    </font>
    <font>
      <i/>
      <sz val="8"/>
      <name val="Arial"/>
      <family val="2"/>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lightDown">
        <fgColor indexed="27"/>
        <bgColor indexed="9"/>
      </patternFill>
    </fill>
    <fill>
      <patternFill patternType="solid">
        <fgColor indexed="27"/>
        <bgColor indexed="64"/>
      </patternFill>
    </fill>
  </fills>
  <borders count="10">
    <border>
      <left/>
      <right/>
      <top/>
      <bottom/>
      <diagonal/>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
      <left>
        <color indexed="63"/>
      </left>
      <right>
        <color indexed="63"/>
      </right>
      <top style="thin">
        <color indexed="55"/>
      </top>
      <bottom>
        <color indexed="63"/>
      </bottom>
    </border>
    <border>
      <left>
        <color indexed="63"/>
      </left>
      <right>
        <color indexed="63"/>
      </right>
      <top style="medium">
        <color indexed="55"/>
      </top>
      <bottom>
        <color indexed="63"/>
      </bottom>
    </border>
    <border>
      <left>
        <color indexed="63"/>
      </left>
      <right>
        <color indexed="63"/>
      </right>
      <top style="thin">
        <color indexed="55"/>
      </top>
      <bottom style="thin">
        <color indexed="55"/>
      </bottom>
    </border>
    <border>
      <left>
        <color indexed="63"/>
      </left>
      <right>
        <color indexed="63"/>
      </right>
      <top style="thin">
        <color indexed="23"/>
      </top>
      <bottom style="thin">
        <color indexed="55"/>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21" applyFont="1" applyProtection="1">
      <alignment/>
      <protection/>
    </xf>
    <xf numFmtId="0" fontId="7"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9" fillId="0" borderId="0" xfId="0" applyFont="1" applyBorder="1" applyAlignment="1">
      <alignment horizontal="center"/>
    </xf>
    <xf numFmtId="17" fontId="9"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 xfId="0" applyBorder="1" applyAlignment="1">
      <alignment/>
    </xf>
    <xf numFmtId="0" fontId="1" fillId="0" borderId="0" xfId="21" applyFont="1" applyFill="1" applyBorder="1" applyProtection="1">
      <alignment/>
      <protection/>
    </xf>
    <xf numFmtId="0" fontId="2" fillId="0" borderId="2" xfId="21" applyFont="1" applyBorder="1" applyAlignment="1" applyProtection="1">
      <alignment horizontal="left"/>
      <protection/>
    </xf>
    <xf numFmtId="0" fontId="2" fillId="0" borderId="2" xfId="21" applyFont="1" applyBorder="1" applyProtection="1">
      <alignment/>
      <protection/>
    </xf>
    <xf numFmtId="0" fontId="2" fillId="0" borderId="2" xfId="21" applyFont="1" applyBorder="1" applyAlignment="1" applyProtection="1">
      <alignment horizontal="right"/>
      <protection/>
    </xf>
    <xf numFmtId="0" fontId="1" fillId="0" borderId="3" xfId="21" applyFont="1" applyBorder="1" applyAlignment="1" applyProtection="1">
      <alignment horizontal="left"/>
      <protection/>
    </xf>
    <xf numFmtId="0" fontId="1" fillId="0" borderId="3" xfId="21" applyFont="1" applyBorder="1" applyProtection="1">
      <alignment/>
      <protection/>
    </xf>
    <xf numFmtId="0" fontId="1" fillId="0" borderId="3"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vertical="center"/>
    </xf>
    <xf numFmtId="3" fontId="1" fillId="0" borderId="0" xfId="0" applyNumberFormat="1" applyFont="1" applyBorder="1" applyAlignment="1">
      <alignment vertical="center"/>
    </xf>
    <xf numFmtId="0" fontId="2" fillId="2" borderId="3" xfId="0" applyFont="1" applyFill="1" applyBorder="1" applyAlignment="1" quotePrefix="1">
      <alignment horizontal="center"/>
    </xf>
    <xf numFmtId="0" fontId="2" fillId="2" borderId="3" xfId="0" applyNumberFormat="1" applyFont="1" applyFill="1" applyBorder="1" applyAlignment="1">
      <alignment horizontal="right"/>
    </xf>
    <xf numFmtId="0" fontId="2" fillId="2" borderId="3" xfId="0" applyFont="1" applyFill="1" applyBorder="1" applyAlignment="1">
      <alignment horizontal="right"/>
    </xf>
    <xf numFmtId="0" fontId="2" fillId="2" borderId="3"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3" borderId="0" xfId="0" applyFont="1" applyFill="1" applyAlignment="1">
      <alignment/>
    </xf>
    <xf numFmtId="3" fontId="1" fillId="3" borderId="0" xfId="0" applyNumberFormat="1" applyFont="1" applyFill="1" applyAlignment="1">
      <alignment/>
    </xf>
    <xf numFmtId="10" fontId="1" fillId="3" borderId="0" xfId="0" applyNumberFormat="1" applyFont="1" applyFill="1" applyAlignment="1">
      <alignment/>
    </xf>
    <xf numFmtId="207" fontId="1" fillId="3" borderId="0" xfId="22" applyNumberFormat="1" applyFont="1" applyFill="1" applyAlignment="1">
      <alignment/>
    </xf>
    <xf numFmtId="0" fontId="1" fillId="3" borderId="4" xfId="0" applyFont="1" applyFill="1" applyBorder="1" applyAlignment="1">
      <alignment/>
    </xf>
    <xf numFmtId="3" fontId="1" fillId="3" borderId="4" xfId="0" applyNumberFormat="1" applyFont="1" applyFill="1" applyBorder="1" applyAlignment="1">
      <alignment/>
    </xf>
    <xf numFmtId="0" fontId="2" fillId="2" borderId="2" xfId="0" applyFont="1" applyFill="1" applyBorder="1" applyAlignment="1" quotePrefix="1">
      <alignment horizontal="center"/>
    </xf>
    <xf numFmtId="0" fontId="2" fillId="2" borderId="2" xfId="0" applyNumberFormat="1" applyFont="1" applyFill="1" applyBorder="1" applyAlignment="1">
      <alignment horizontal="right"/>
    </xf>
    <xf numFmtId="0" fontId="2" fillId="2" borderId="2" xfId="0" applyFont="1" applyFill="1" applyBorder="1" applyAlignment="1">
      <alignment horizontal="right"/>
    </xf>
    <xf numFmtId="0" fontId="2" fillId="2" borderId="4" xfId="0" applyFont="1" applyFill="1" applyBorder="1" applyAlignment="1">
      <alignment horizontal="center"/>
    </xf>
    <xf numFmtId="0" fontId="1" fillId="3" borderId="0" xfId="0" applyFont="1" applyFill="1" applyAlignment="1" quotePrefix="1">
      <alignment horizontal="right"/>
    </xf>
    <xf numFmtId="207" fontId="1" fillId="3" borderId="0" xfId="22" applyNumberFormat="1" applyFont="1" applyFill="1" applyAlignment="1">
      <alignment vertical="top"/>
    </xf>
    <xf numFmtId="0" fontId="1" fillId="3" borderId="0" xfId="0" applyFont="1" applyFill="1" applyAlignment="1">
      <alignment horizontal="right"/>
    </xf>
    <xf numFmtId="0" fontId="1" fillId="3" borderId="0" xfId="0" applyFont="1" applyFill="1" applyAlignment="1">
      <alignment vertical="distributed"/>
    </xf>
    <xf numFmtId="0" fontId="1" fillId="3" borderId="0" xfId="0" applyFont="1" applyFill="1" applyAlignment="1">
      <alignment vertical="center"/>
    </xf>
    <xf numFmtId="0" fontId="1" fillId="3" borderId="0" xfId="0" applyFont="1" applyFill="1" applyAlignment="1" quotePrefix="1">
      <alignment horizontal="right" vertical="center"/>
    </xf>
    <xf numFmtId="207" fontId="1" fillId="3" borderId="0" xfId="22" applyNumberFormat="1" applyFont="1" applyFill="1" applyAlignment="1">
      <alignment vertical="center"/>
    </xf>
    <xf numFmtId="0" fontId="2" fillId="0" borderId="3" xfId="0" applyFont="1" applyBorder="1" applyAlignment="1">
      <alignment horizontal="right"/>
    </xf>
    <xf numFmtId="0" fontId="2" fillId="3" borderId="3" xfId="0" applyFont="1" applyFill="1" applyBorder="1" applyAlignment="1">
      <alignment horizontal="right"/>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3" xfId="0" applyFont="1" applyFill="1" applyBorder="1" applyAlignment="1" quotePrefix="1">
      <alignment horizontal="center"/>
    </xf>
    <xf numFmtId="0" fontId="4" fillId="2" borderId="3" xfId="0" applyNumberFormat="1" applyFont="1" applyFill="1" applyBorder="1" applyAlignment="1">
      <alignment horizontal="right"/>
    </xf>
    <xf numFmtId="0" fontId="4" fillId="2" borderId="3" xfId="0" applyFont="1" applyFill="1" applyBorder="1" applyAlignment="1">
      <alignment horizontal="right"/>
    </xf>
    <xf numFmtId="0" fontId="4" fillId="0" borderId="0" xfId="0" applyFont="1" applyBorder="1" applyAlignment="1">
      <alignment horizontal="center"/>
    </xf>
    <xf numFmtId="0" fontId="4" fillId="2" borderId="3" xfId="0" applyFont="1" applyFill="1" applyBorder="1" applyAlignment="1">
      <alignment horizontal="center"/>
    </xf>
    <xf numFmtId="0" fontId="4" fillId="0" borderId="3"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3"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3" xfId="0" applyFont="1" applyFill="1" applyBorder="1" applyAlignment="1">
      <alignment/>
    </xf>
    <xf numFmtId="3" fontId="4" fillId="2" borderId="3" xfId="0" applyNumberFormat="1" applyFont="1" applyFill="1" applyBorder="1" applyAlignment="1">
      <alignment/>
    </xf>
    <xf numFmtId="206" fontId="4" fillId="2" borderId="3"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3" borderId="0" xfId="0" applyFont="1" applyFill="1" applyAlignment="1">
      <alignment/>
    </xf>
    <xf numFmtId="0" fontId="0" fillId="3" borderId="0" xfId="0" applyFont="1" applyFill="1" applyBorder="1" applyAlignment="1">
      <alignment/>
    </xf>
    <xf numFmtId="0" fontId="4" fillId="3" borderId="0" xfId="0" applyFont="1" applyFill="1" applyBorder="1" applyAlignment="1">
      <alignment/>
    </xf>
    <xf numFmtId="0" fontId="4" fillId="3" borderId="0" xfId="0" applyFont="1" applyFill="1" applyAlignment="1">
      <alignment horizontal="center"/>
    </xf>
    <xf numFmtId="0" fontId="4" fillId="3" borderId="0" xfId="0" applyFont="1" applyFill="1" applyAlignment="1">
      <alignment/>
    </xf>
    <xf numFmtId="0" fontId="16" fillId="3" borderId="0" xfId="0" applyFont="1" applyFill="1" applyBorder="1" applyAlignment="1">
      <alignment/>
    </xf>
    <xf numFmtId="0" fontId="4" fillId="3" borderId="0" xfId="0" applyFont="1" applyFill="1" applyBorder="1" applyAlignment="1">
      <alignment horizontal="center"/>
    </xf>
    <xf numFmtId="3" fontId="0" fillId="3" borderId="0" xfId="0" applyNumberFormat="1" applyFont="1" applyFill="1" applyAlignment="1">
      <alignment/>
    </xf>
    <xf numFmtId="0" fontId="4" fillId="2" borderId="4" xfId="0" applyFont="1" applyFill="1" applyBorder="1" applyAlignment="1">
      <alignment/>
    </xf>
    <xf numFmtId="0" fontId="4" fillId="3" borderId="3" xfId="0" applyFont="1" applyFill="1" applyBorder="1" applyAlignment="1">
      <alignment horizontal="right"/>
    </xf>
    <xf numFmtId="3" fontId="0" fillId="3" borderId="0" xfId="0" applyNumberFormat="1" applyFont="1" applyFill="1" applyBorder="1" applyAlignment="1">
      <alignment/>
    </xf>
    <xf numFmtId="2" fontId="0" fillId="3" borderId="0" xfId="0" applyNumberFormat="1" applyFont="1" applyFill="1" applyAlignment="1">
      <alignment/>
    </xf>
    <xf numFmtId="3" fontId="0" fillId="2" borderId="0" xfId="0" applyNumberFormat="1" applyFont="1" applyFill="1" applyBorder="1" applyAlignment="1">
      <alignment/>
    </xf>
    <xf numFmtId="206" fontId="4" fillId="3" borderId="0" xfId="0" applyNumberFormat="1" applyFont="1" applyFill="1" applyBorder="1" applyAlignment="1">
      <alignment/>
    </xf>
    <xf numFmtId="207" fontId="4" fillId="3" borderId="0" xfId="22" applyNumberFormat="1" applyFont="1" applyFill="1" applyBorder="1" applyAlignment="1">
      <alignment/>
    </xf>
    <xf numFmtId="3" fontId="4" fillId="3" borderId="0" xfId="0" applyNumberFormat="1" applyFont="1" applyFill="1" applyBorder="1" applyAlignment="1">
      <alignment/>
    </xf>
    <xf numFmtId="207" fontId="0" fillId="3" borderId="0" xfId="22" applyNumberFormat="1" applyFont="1" applyFill="1" applyBorder="1" applyAlignment="1">
      <alignment/>
    </xf>
    <xf numFmtId="206" fontId="0" fillId="3" borderId="0" xfId="0" applyNumberFormat="1" applyFont="1" applyFill="1" applyBorder="1" applyAlignment="1">
      <alignment/>
    </xf>
    <xf numFmtId="0" fontId="0" fillId="2" borderId="3" xfId="0" applyFont="1" applyFill="1" applyBorder="1" applyAlignment="1">
      <alignment horizontal="left"/>
    </xf>
    <xf numFmtId="3" fontId="0" fillId="2" borderId="3" xfId="0" applyNumberFormat="1" applyFont="1" applyFill="1" applyBorder="1" applyAlignment="1">
      <alignment/>
    </xf>
    <xf numFmtId="207" fontId="0" fillId="2" borderId="3" xfId="22" applyNumberFormat="1" applyFont="1" applyFill="1" applyBorder="1" applyAlignment="1">
      <alignment/>
    </xf>
    <xf numFmtId="207" fontId="0" fillId="3" borderId="3" xfId="22" applyNumberFormat="1" applyFont="1" applyFill="1" applyBorder="1" applyAlignment="1">
      <alignment/>
    </xf>
    <xf numFmtId="0" fontId="0" fillId="3" borderId="0" xfId="0" applyFont="1" applyFill="1" applyBorder="1" applyAlignment="1">
      <alignment horizontal="left"/>
    </xf>
    <xf numFmtId="0" fontId="16" fillId="3" borderId="0" xfId="0" applyFont="1" applyFill="1" applyAlignment="1">
      <alignment/>
    </xf>
    <xf numFmtId="0" fontId="7" fillId="3" borderId="0" xfId="0" applyFont="1" applyFill="1" applyAlignment="1">
      <alignment/>
    </xf>
    <xf numFmtId="0" fontId="7" fillId="3" borderId="0" xfId="0" applyFont="1" applyFill="1" applyBorder="1" applyAlignment="1">
      <alignment/>
    </xf>
    <xf numFmtId="0" fontId="15" fillId="4" borderId="0" xfId="0" applyFont="1" applyFill="1" applyBorder="1" applyAlignment="1">
      <alignment horizontal="center" vertical="center" wrapText="1"/>
    </xf>
    <xf numFmtId="0" fontId="15" fillId="2" borderId="0" xfId="0" applyFont="1" applyFill="1" applyBorder="1" applyAlignment="1">
      <alignment horizontal="left"/>
    </xf>
    <xf numFmtId="0" fontId="15" fillId="2" borderId="0" xfId="0" applyFont="1" applyFill="1" applyBorder="1" applyAlignment="1">
      <alignment horizontal="right"/>
    </xf>
    <xf numFmtId="3" fontId="7" fillId="3" borderId="0" xfId="0" applyNumberFormat="1" applyFont="1" applyFill="1" applyAlignment="1">
      <alignment/>
    </xf>
    <xf numFmtId="208" fontId="7" fillId="3" borderId="0" xfId="0" applyNumberFormat="1" applyFont="1" applyFill="1" applyAlignment="1">
      <alignment/>
    </xf>
    <xf numFmtId="0" fontId="15" fillId="2" borderId="0" xfId="0" applyFont="1" applyFill="1" applyBorder="1" applyAlignment="1">
      <alignment/>
    </xf>
    <xf numFmtId="0" fontId="15" fillId="2" borderId="0" xfId="0" applyFont="1" applyFill="1" applyBorder="1" applyAlignment="1">
      <alignment horizontal="center"/>
    </xf>
    <xf numFmtId="0" fontId="15" fillId="3" borderId="0" xfId="0" applyFont="1" applyFill="1" applyBorder="1" applyAlignment="1">
      <alignment horizontal="center"/>
    </xf>
    <xf numFmtId="206" fontId="7" fillId="3" borderId="0" xfId="0" applyNumberFormat="1" applyFont="1" applyFill="1" applyAlignment="1">
      <alignment/>
    </xf>
    <xf numFmtId="0" fontId="7" fillId="2" borderId="0" xfId="0" applyFont="1" applyFill="1" applyBorder="1" applyAlignment="1" quotePrefix="1">
      <alignment horizontal="right"/>
    </xf>
    <xf numFmtId="3" fontId="7" fillId="2" borderId="0" xfId="0" applyNumberFormat="1" applyFont="1" applyFill="1" applyBorder="1" applyAlignment="1">
      <alignment/>
    </xf>
    <xf numFmtId="3" fontId="7" fillId="3" borderId="0" xfId="0" applyNumberFormat="1" applyFont="1" applyFill="1" applyBorder="1" applyAlignment="1">
      <alignment/>
    </xf>
    <xf numFmtId="17" fontId="7" fillId="2" borderId="0" xfId="0" applyNumberFormat="1" applyFont="1" applyFill="1" applyBorder="1" applyAlignment="1" quotePrefix="1">
      <alignment horizontal="right"/>
    </xf>
    <xf numFmtId="0" fontId="7" fillId="2" borderId="0" xfId="0" applyFont="1" applyFill="1" applyBorder="1" applyAlignment="1">
      <alignment horizontal="right"/>
    </xf>
    <xf numFmtId="206" fontId="7" fillId="2" borderId="0" xfId="0" applyNumberFormat="1" applyFont="1" applyFill="1" applyBorder="1" applyAlignment="1">
      <alignment/>
    </xf>
    <xf numFmtId="206" fontId="7" fillId="3" borderId="0" xfId="0" applyNumberFormat="1" applyFont="1" applyFill="1" applyBorder="1" applyAlignment="1">
      <alignment/>
    </xf>
    <xf numFmtId="0" fontId="7" fillId="2" borderId="0" xfId="0" applyNumberFormat="1" applyFont="1" applyFill="1" applyBorder="1" applyAlignment="1">
      <alignment horizontal="right"/>
    </xf>
    <xf numFmtId="208" fontId="7" fillId="2" borderId="0" xfId="0" applyNumberFormat="1" applyFont="1" applyFill="1" applyBorder="1" applyAlignment="1">
      <alignment/>
    </xf>
    <xf numFmtId="206" fontId="15" fillId="3" borderId="0" xfId="0" applyNumberFormat="1" applyFont="1" applyFill="1" applyBorder="1" applyAlignment="1">
      <alignment horizontal="center"/>
    </xf>
    <xf numFmtId="0" fontId="15" fillId="3" borderId="0" xfId="0" applyFont="1" applyFill="1" applyAlignment="1">
      <alignment/>
    </xf>
    <xf numFmtId="0" fontId="15" fillId="3" borderId="0" xfId="0" applyFont="1" applyFill="1" applyAlignment="1">
      <alignment horizontal="center"/>
    </xf>
    <xf numFmtId="1" fontId="15" fillId="3" borderId="0" xfId="0" applyNumberFormat="1" applyFont="1" applyFill="1" applyBorder="1" applyAlignment="1">
      <alignment/>
    </xf>
    <xf numFmtId="3" fontId="15" fillId="3" borderId="0" xfId="0" applyNumberFormat="1" applyFont="1" applyFill="1" applyBorder="1" applyAlignment="1" quotePrefix="1">
      <alignment/>
    </xf>
    <xf numFmtId="3" fontId="15" fillId="3" borderId="0" xfId="0" applyNumberFormat="1" applyFont="1" applyFill="1" applyBorder="1" applyAlignment="1">
      <alignment/>
    </xf>
    <xf numFmtId="0" fontId="7" fillId="2" borderId="4" xfId="0" applyFont="1" applyFill="1" applyBorder="1" applyAlignment="1">
      <alignment horizontal="right"/>
    </xf>
    <xf numFmtId="206" fontId="7" fillId="2" borderId="4" xfId="0" applyNumberFormat="1" applyFont="1" applyFill="1" applyBorder="1" applyAlignment="1">
      <alignment/>
    </xf>
    <xf numFmtId="3" fontId="7" fillId="2" borderId="0" xfId="0" applyNumberFormat="1" applyFont="1" applyFill="1" applyBorder="1" applyAlignment="1">
      <alignment horizontal="right"/>
    </xf>
    <xf numFmtId="206" fontId="7" fillId="2" borderId="0" xfId="0" applyNumberFormat="1" applyFont="1" applyFill="1" applyBorder="1" applyAlignment="1">
      <alignment horizontal="right"/>
    </xf>
    <xf numFmtId="208" fontId="7" fillId="2" borderId="0" xfId="0" applyNumberFormat="1" applyFont="1" applyFill="1" applyBorder="1" applyAlignment="1">
      <alignment horizontal="right"/>
    </xf>
    <xf numFmtId="206" fontId="7" fillId="2" borderId="4" xfId="0" applyNumberFormat="1" applyFont="1" applyFill="1" applyBorder="1" applyAlignment="1">
      <alignment horizontal="right"/>
    </xf>
    <xf numFmtId="0" fontId="7" fillId="3" borderId="0" xfId="0" applyFont="1" applyFill="1" applyAlignment="1">
      <alignment horizontal="right"/>
    </xf>
    <xf numFmtId="0" fontId="7" fillId="3" borderId="0" xfId="0" applyFont="1" applyFill="1" applyBorder="1" applyAlignment="1">
      <alignment horizontal="right"/>
    </xf>
    <xf numFmtId="0" fontId="1" fillId="0" borderId="0" xfId="0" applyFont="1" applyBorder="1" applyAlignment="1">
      <alignment vertical="center"/>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2" borderId="6" xfId="0" applyFont="1" applyFill="1" applyBorder="1" applyAlignment="1">
      <alignment vertical="top" wrapText="1"/>
    </xf>
    <xf numFmtId="0" fontId="0" fillId="2" borderId="6" xfId="0" applyFont="1" applyFill="1" applyBorder="1" applyAlignment="1">
      <alignment vertical="top"/>
    </xf>
    <xf numFmtId="0" fontId="0" fillId="0" borderId="7" xfId="0" applyBorder="1" applyAlignment="1">
      <alignment/>
    </xf>
    <xf numFmtId="3" fontId="2" fillId="0" borderId="0" xfId="0" applyNumberFormat="1"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horizontal="center" vertical="center"/>
    </xf>
    <xf numFmtId="0" fontId="2" fillId="0" borderId="4" xfId="0" applyFont="1" applyBorder="1" applyAlignment="1">
      <alignment vertical="center"/>
    </xf>
    <xf numFmtId="1" fontId="2" fillId="0" borderId="8" xfId="0" applyNumberFormat="1" applyFont="1" applyBorder="1" applyAlignment="1" quotePrefix="1">
      <alignment horizontal="right" vertical="center"/>
    </xf>
    <xf numFmtId="3" fontId="2" fillId="0" borderId="0" xfId="0" applyNumberFormat="1" applyFont="1" applyBorder="1" applyAlignment="1">
      <alignment vertical="center"/>
    </xf>
    <xf numFmtId="3" fontId="17" fillId="0" borderId="0" xfId="0" applyNumberFormat="1" applyFont="1" applyBorder="1" applyAlignment="1">
      <alignment vertical="center"/>
    </xf>
    <xf numFmtId="3" fontId="18" fillId="0" borderId="0" xfId="0" applyNumberFormat="1" applyFont="1" applyBorder="1" applyAlignment="1">
      <alignment vertical="center"/>
    </xf>
    <xf numFmtId="0" fontId="0" fillId="2" borderId="0" xfId="0" applyFont="1" applyFill="1" applyBorder="1" applyAlignment="1">
      <alignment vertical="top" wrapText="1"/>
    </xf>
    <xf numFmtId="0" fontId="0" fillId="2" borderId="0" xfId="0" applyFont="1" applyFill="1" applyBorder="1" applyAlignment="1">
      <alignment vertical="top"/>
    </xf>
    <xf numFmtId="0" fontId="1" fillId="0" borderId="0" xfId="0" applyFont="1" applyBorder="1" applyAlignment="1">
      <alignment vertical="center" wrapText="1"/>
    </xf>
    <xf numFmtId="0" fontId="1" fillId="0" borderId="4" xfId="0" applyFont="1" applyBorder="1" applyAlignment="1">
      <alignment vertical="center"/>
    </xf>
    <xf numFmtId="3" fontId="1" fillId="0" borderId="4" xfId="0" applyNumberFormat="1" applyFont="1" applyBorder="1" applyAlignment="1">
      <alignment vertical="center"/>
    </xf>
    <xf numFmtId="0" fontId="2" fillId="0" borderId="6" xfId="0" applyFont="1" applyBorder="1" applyAlignment="1">
      <alignment vertical="center"/>
    </xf>
    <xf numFmtId="3" fontId="2" fillId="0" borderId="6" xfId="0" applyNumberFormat="1" applyFont="1" applyBorder="1" applyAlignment="1">
      <alignment horizontal="center" vertical="center"/>
    </xf>
    <xf numFmtId="0" fontId="17" fillId="0" borderId="0" xfId="0" applyFont="1" applyBorder="1" applyAlignment="1">
      <alignment vertical="center"/>
    </xf>
    <xf numFmtId="1" fontId="0" fillId="0" borderId="0" xfId="0" applyNumberFormat="1" applyFont="1" applyAlignment="1">
      <alignment/>
    </xf>
    <xf numFmtId="3" fontId="1" fillId="0" borderId="0" xfId="0" applyNumberFormat="1" applyFont="1" applyBorder="1" applyAlignment="1">
      <alignment vertical="center" wrapText="1"/>
    </xf>
    <xf numFmtId="1" fontId="2" fillId="0" borderId="4" xfId="0" applyNumberFormat="1" applyFont="1" applyBorder="1" applyAlignment="1">
      <alignment vertical="center"/>
    </xf>
    <xf numFmtId="1" fontId="2" fillId="0" borderId="8" xfId="0" applyNumberFormat="1" applyFont="1" applyBorder="1" applyAlignment="1">
      <alignment horizontal="right" vertical="center"/>
    </xf>
    <xf numFmtId="1" fontId="2" fillId="0" borderId="4" xfId="0" applyNumberFormat="1" applyFont="1" applyBorder="1" applyAlignment="1">
      <alignment horizontal="right" vertical="center"/>
    </xf>
    <xf numFmtId="1" fontId="2" fillId="0" borderId="9" xfId="0" applyNumberFormat="1" applyFont="1" applyBorder="1" applyAlignment="1">
      <alignment horizontal="right" vertical="center"/>
    </xf>
    <xf numFmtId="1" fontId="1" fillId="0" borderId="0" xfId="0" applyNumberFormat="1" applyFont="1" applyAlignment="1">
      <alignment vertical="center"/>
    </xf>
    <xf numFmtId="1" fontId="2" fillId="0" borderId="0" xfId="0" applyNumberFormat="1" applyFont="1" applyAlignment="1">
      <alignment vertical="center"/>
    </xf>
    <xf numFmtId="3" fontId="2" fillId="0" borderId="0" xfId="0" applyNumberFormat="1" applyFont="1" applyBorder="1" applyAlignment="1">
      <alignment horizontal="right" vertical="center"/>
    </xf>
    <xf numFmtId="3" fontId="2" fillId="0" borderId="4" xfId="0" applyNumberFormat="1" applyFont="1" applyBorder="1" applyAlignment="1">
      <alignment vertical="center"/>
    </xf>
    <xf numFmtId="0" fontId="17" fillId="0" borderId="0" xfId="0" applyFont="1" applyBorder="1" applyAlignment="1">
      <alignment vertical="center" wrapText="1"/>
    </xf>
    <xf numFmtId="3" fontId="1" fillId="0" borderId="0" xfId="0" applyNumberFormat="1" applyFont="1" applyAlignment="1">
      <alignment/>
    </xf>
    <xf numFmtId="3" fontId="2" fillId="0" borderId="0" xfId="0" applyNumberFormat="1" applyFont="1" applyAlignment="1">
      <alignment/>
    </xf>
    <xf numFmtId="3" fontId="17" fillId="0" borderId="0" xfId="0" applyNumberFormat="1" applyFont="1" applyBorder="1" applyAlignment="1">
      <alignment horizontal="right" vertical="center"/>
    </xf>
    <xf numFmtId="3" fontId="17" fillId="0" borderId="0" xfId="0" applyNumberFormat="1" applyFont="1" applyAlignment="1">
      <alignment/>
    </xf>
    <xf numFmtId="1" fontId="1" fillId="0" borderId="0" xfId="0" applyNumberFormat="1" applyFont="1" applyBorder="1" applyAlignment="1">
      <alignment/>
    </xf>
    <xf numFmtId="0" fontId="0" fillId="0" borderId="0" xfId="0" applyFont="1" applyBorder="1" applyAlignment="1">
      <alignment horizontal="justify" vertical="top" wrapText="1"/>
    </xf>
    <xf numFmtId="0" fontId="4" fillId="5" borderId="0" xfId="0" applyFont="1" applyFill="1" applyBorder="1" applyAlignment="1">
      <alignment horizontal="center" vertical="center" wrapText="1"/>
    </xf>
    <xf numFmtId="3" fontId="2" fillId="0" borderId="0" xfId="0" applyNumberFormat="1" applyFont="1" applyBorder="1" applyAlignment="1">
      <alignment vertical="center" wrapText="1"/>
    </xf>
    <xf numFmtId="3" fontId="1" fillId="0" borderId="0" xfId="0" applyNumberFormat="1" applyFont="1" applyBorder="1" applyAlignment="1">
      <alignment horizontal="right" vertical="center"/>
    </xf>
    <xf numFmtId="3" fontId="1" fillId="0" borderId="4" xfId="0" applyNumberFormat="1" applyFont="1" applyBorder="1" applyAlignment="1">
      <alignment horizontal="right" vertical="center"/>
    </xf>
    <xf numFmtId="3" fontId="2" fillId="0" borderId="0" xfId="0" applyNumberFormat="1" applyFont="1" applyBorder="1" applyAlignment="1">
      <alignment horizontal="centerContinuous" vertical="center"/>
    </xf>
    <xf numFmtId="17" fontId="11" fillId="0" borderId="0" xfId="0" applyNumberFormat="1" applyFont="1" applyBorder="1" applyAlignment="1" quotePrefix="1">
      <alignment horizontal="center"/>
    </xf>
    <xf numFmtId="17" fontId="11"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top" wrapText="1"/>
    </xf>
    <xf numFmtId="0" fontId="9"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2" fillId="0" borderId="0" xfId="21" applyFont="1" applyBorder="1" applyAlignment="1" applyProtection="1">
      <alignment horizontal="center" vertical="center"/>
      <protection/>
    </xf>
    <xf numFmtId="0" fontId="4" fillId="3" borderId="0" xfId="0" applyFont="1" applyFill="1" applyAlignment="1">
      <alignment horizontal="center"/>
    </xf>
    <xf numFmtId="0" fontId="4" fillId="3" borderId="0" xfId="0" applyNumberFormat="1" applyFont="1" applyFill="1" applyBorder="1" applyAlignment="1">
      <alignment horizontal="center"/>
    </xf>
    <xf numFmtId="0" fontId="15" fillId="5"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7" fillId="3" borderId="6" xfId="0" applyFont="1" applyFill="1" applyBorder="1" applyAlignment="1">
      <alignment vertical="top" wrapText="1"/>
    </xf>
    <xf numFmtId="0" fontId="7" fillId="3" borderId="6" xfId="0" applyFont="1" applyFill="1" applyBorder="1" applyAlignment="1">
      <alignment vertical="top"/>
    </xf>
    <xf numFmtId="0" fontId="7" fillId="3" borderId="0" xfId="0" applyFont="1" applyFill="1" applyBorder="1" applyAlignment="1">
      <alignment vertical="top" wrapText="1"/>
    </xf>
    <xf numFmtId="0" fontId="7" fillId="3" borderId="0" xfId="0" applyFont="1" applyFill="1" applyBorder="1" applyAlignment="1">
      <alignment vertical="top"/>
    </xf>
    <xf numFmtId="0" fontId="15" fillId="5"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 fillId="3" borderId="0" xfId="0" applyFont="1" applyFill="1" applyBorder="1" applyAlignment="1">
      <alignment vertical="top" wrapText="1"/>
    </xf>
    <xf numFmtId="0" fontId="2" fillId="2" borderId="6" xfId="0" applyFont="1" applyFill="1" applyBorder="1" applyAlignment="1">
      <alignment vertical="center" wrapText="1"/>
    </xf>
    <xf numFmtId="0" fontId="1" fillId="3" borderId="4" xfId="0" applyFont="1" applyFill="1" applyBorder="1" applyAlignment="1">
      <alignment vertical="center" wrapText="1"/>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1" fillId="0" borderId="0" xfId="0" applyFont="1" applyBorder="1" applyAlignment="1">
      <alignment vertical="center" wrapText="1"/>
    </xf>
    <xf numFmtId="0" fontId="2" fillId="6" borderId="6" xfId="0" applyFont="1" applyFill="1" applyBorder="1" applyAlignment="1">
      <alignment horizontal="center" vertical="center"/>
    </xf>
    <xf numFmtId="0" fontId="2" fillId="6" borderId="4" xfId="0" applyFont="1" applyFill="1" applyBorder="1" applyAlignment="1">
      <alignment horizontal="center" vertical="center"/>
    </xf>
    <xf numFmtId="3" fontId="2" fillId="0" borderId="0" xfId="0" applyNumberFormat="1" applyFont="1" applyBorder="1" applyAlignment="1">
      <alignment horizontal="center" vertical="center"/>
    </xf>
    <xf numFmtId="0" fontId="2" fillId="6" borderId="4" xfId="0" applyFont="1" applyFill="1" applyBorder="1" applyAlignment="1">
      <alignment horizontal="center" vertical="center" wrapText="1"/>
    </xf>
    <xf numFmtId="3" fontId="2" fillId="0" borderId="6" xfId="0" applyNumberFormat="1" applyFont="1" applyBorder="1" applyAlignment="1">
      <alignment horizontal="center" vertical="center"/>
    </xf>
    <xf numFmtId="3" fontId="18" fillId="0" borderId="0" xfId="0" applyNumberFormat="1" applyFont="1" applyAlignment="1">
      <alignment vertical="center"/>
    </xf>
    <xf numFmtId="0" fontId="2" fillId="0" borderId="0" xfId="0" applyFont="1" applyBorder="1" applyAlignment="1">
      <alignmen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75"/>
          <c:y val="0.24475"/>
          <c:w val="0.964"/>
          <c:h val="0.64725"/>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numRef>
              <c:f>balanza!$T$6:$V$6</c:f>
              <c:numCache/>
            </c:num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balanza!$T$6:$V$6</c:f>
              <c:numCache/>
            </c:num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balanza!$T$6:$V$6</c:f>
              <c:numCache/>
            </c:numRef>
          </c:cat>
          <c:val>
            <c:numRef>
              <c:f>balanza!$T$9:$V$9</c:f>
              <c:numCache/>
            </c:numRef>
          </c:val>
          <c:shape val="box"/>
        </c:ser>
        <c:shape val="box"/>
        <c:axId val="27961196"/>
        <c:axId val="5548381"/>
      </c:bar3DChart>
      <c:catAx>
        <c:axId val="27961196"/>
        <c:scaling>
          <c:orientation val="minMax"/>
        </c:scaling>
        <c:axPos val="b"/>
        <c:delete val="0"/>
        <c:numFmt formatCode="General" sourceLinked="1"/>
        <c:majorTickMark val="out"/>
        <c:minorTickMark val="none"/>
        <c:tickLblPos val="low"/>
        <c:txPr>
          <a:bodyPr/>
          <a:lstStyle/>
          <a:p>
            <a:pPr>
              <a:defRPr lang="en-US" cap="none" sz="900" b="0" i="0" u="none" baseline="0">
                <a:latin typeface="Arial"/>
                <a:ea typeface="Arial"/>
                <a:cs typeface="Arial"/>
              </a:defRPr>
            </a:pPr>
          </a:p>
        </c:txPr>
        <c:crossAx val="5548381"/>
        <c:crosses val="autoZero"/>
        <c:auto val="1"/>
        <c:lblOffset val="100"/>
        <c:noMultiLvlLbl val="0"/>
      </c:catAx>
      <c:valAx>
        <c:axId val="5548381"/>
        <c:scaling>
          <c:orientation val="minMax"/>
          <c:max val="8000"/>
        </c:scaling>
        <c:axPos val="l"/>
        <c:title>
          <c:tx>
            <c:rich>
              <a:bodyPr vert="horz" rot="-5400000" anchor="ctr"/>
              <a:lstStyle/>
              <a:p>
                <a:pPr algn="ctr">
                  <a:defRPr/>
                </a:pPr>
                <a:r>
                  <a:rPr lang="en-US" cap="none" sz="900"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7961196"/>
        <c:crossesAt val="1"/>
        <c:crossBetween val="between"/>
        <c:dispUnits/>
        <c:majorUnit val="1000"/>
      </c:valAx>
      <c:spPr>
        <a:noFill/>
        <a:ln>
          <a:noFill/>
        </a:ln>
      </c:spPr>
    </c:plotArea>
    <c:legend>
      <c:legendPos val="t"/>
      <c:layout>
        <c:manualLayout>
          <c:xMode val="edge"/>
          <c:yMode val="edge"/>
          <c:x val="0.34625"/>
          <c:y val="0.13875"/>
          <c:w val="0.54075"/>
          <c:h val="0.062"/>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2
Exportaciones silvoagropecuaria por clase
Participación  enero - diciembre 2007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73"/>
          <c:y val="0.434"/>
          <c:w val="0.6595"/>
          <c:h val="0.393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productos'!$R$6:$R$7</c:f>
              <c:strCache>
                <c:ptCount val="2"/>
                <c:pt idx="0">
                  <c:v>Primarias</c:v>
                </c:pt>
                <c:pt idx="1">
                  <c:v>Industriales</c:v>
                </c:pt>
              </c:strCache>
            </c:strRef>
          </c:cat>
          <c:val>
            <c:numRef>
              <c:f>'balanza productos'!$S$6:$S$7</c:f>
              <c:numCache>
                <c:ptCount val="2"/>
                <c:pt idx="0">
                  <c:v>3269832</c:v>
                </c:pt>
                <c:pt idx="1">
                  <c:v>7547028</c:v>
                </c:pt>
              </c:numCache>
            </c:numRef>
          </c:val>
        </c:ser>
      </c:pie3DChart>
      <c:spPr>
        <a:noFill/>
        <a:ln>
          <a:noFill/>
        </a:ln>
      </c:spPr>
    </c:plotArea>
    <c:legend>
      <c:legendPos val="b"/>
      <c:layout>
        <c:manualLayout>
          <c:xMode val="edge"/>
          <c:yMode val="edge"/>
          <c:x val="0.2665"/>
          <c:y val="0.92775"/>
          <c:w val="0.415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3
Exportaciones silvoagropecuarias por sector
Participación enero -  diciembre 2007</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1625"/>
          <c:y val="0.3505"/>
          <c:w val="0.7685"/>
          <c:h val="0.508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productos'!$R$10:$R$12</c:f>
              <c:strCache>
                <c:ptCount val="3"/>
                <c:pt idx="0">
                  <c:v>Agrícolas</c:v>
                </c:pt>
                <c:pt idx="1">
                  <c:v>Pecuarias</c:v>
                </c:pt>
                <c:pt idx="2">
                  <c:v>Forestales</c:v>
                </c:pt>
              </c:strCache>
            </c:strRef>
          </c:cat>
          <c:val>
            <c:numRef>
              <c:f>'balanza productos'!$S$10:$S$12</c:f>
              <c:numCache>
                <c:ptCount val="3"/>
                <c:pt idx="0">
                  <c:v>5410790</c:v>
                </c:pt>
                <c:pt idx="1">
                  <c:v>912688</c:v>
                </c:pt>
                <c:pt idx="2">
                  <c:v>4493382</c:v>
                </c:pt>
              </c:numCache>
            </c:numRef>
          </c:val>
        </c:ser>
      </c:pie3DChart>
      <c:spPr>
        <a:noFill/>
        <a:ln>
          <a:noFill/>
        </a:ln>
      </c:spPr>
    </c:plotArea>
    <c:legend>
      <c:legendPos val="b"/>
      <c:layout>
        <c:manualLayout>
          <c:xMode val="edge"/>
          <c:yMode val="edge"/>
          <c:x val="0.16475"/>
          <c:y val="0.88225"/>
          <c:w val="0.72075"/>
          <c:h val="0.054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4
Exportación de productos silvoagropecuarios 
por zona ecnómica
Participación enero - diciembre 2007</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7475"/>
          <c:w val="0.633"/>
          <c:h val="0.46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Importación de productos silvoagropecuarios
 por zona económica
Participación enero - diciembre  2007</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ptCount val="5"/>
                <c:pt idx="0">
                  <c:v>APEC(Excluido Nafta)</c:v>
                </c:pt>
                <c:pt idx="1">
                  <c:v>MERCOSUR</c:v>
                </c:pt>
                <c:pt idx="2">
                  <c:v>NAFTA</c:v>
                </c:pt>
                <c:pt idx="3">
                  <c:v>UE</c:v>
                </c:pt>
                <c:pt idx="4">
                  <c:v>OTRAS</c:v>
                </c:pt>
              </c:strCache>
            </c:strRef>
          </c:cat>
          <c:val>
            <c:numRef>
              <c:f>'zona economica'!$W$12:$W$16</c:f>
              <c:numCache>
                <c:ptCount val="5"/>
                <c:pt idx="0">
                  <c:v>118653</c:v>
                </c:pt>
                <c:pt idx="1">
                  <c:v>1894719</c:v>
                </c:pt>
                <c:pt idx="2">
                  <c:v>570993</c:v>
                </c:pt>
                <c:pt idx="3">
                  <c:v>252847</c:v>
                </c:pt>
                <c:pt idx="4">
                  <c:v>288371</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6
Exportación de productos silvoagropecuarios por país de destino
Miles de US$ enero - diciembre 2007
</a:t>
            </a:r>
          </a:p>
        </c:rich>
      </c:tx>
      <c:layout/>
      <c:spPr>
        <a:noFill/>
        <a:ln>
          <a:noFill/>
        </a:ln>
      </c:spPr>
    </c:title>
    <c:plotArea>
      <c:layout>
        <c:manualLayout>
          <c:xMode val="edge"/>
          <c:yMode val="edge"/>
          <c:x val="0.05725"/>
          <c:y val="0.13125"/>
          <c:w val="0.82225"/>
          <c:h val="0.839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5628738"/>
        <c:axId val="16145835"/>
      </c:barChart>
      <c:catAx>
        <c:axId val="25628738"/>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6145835"/>
        <c:crosses val="autoZero"/>
        <c:auto val="1"/>
        <c:lblOffset val="100"/>
        <c:noMultiLvlLbl val="0"/>
      </c:catAx>
      <c:valAx>
        <c:axId val="1614583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62873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Importación de productos silvoagropecuarios por país de origen
Miles de US$ enero - diciembre 2007</a:t>
            </a:r>
          </a:p>
        </c:rich>
      </c:tx>
      <c:layout/>
      <c:spPr>
        <a:noFill/>
        <a:ln>
          <a:noFill/>
        </a:ln>
      </c:spPr>
    </c:title>
    <c:plotArea>
      <c:layout>
        <c:manualLayout>
          <c:xMode val="edge"/>
          <c:yMode val="edge"/>
          <c:x val="0.05725"/>
          <c:y val="0.181"/>
          <c:w val="0.8225"/>
          <c:h val="0.752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50422888"/>
        <c:axId val="55167369"/>
      </c:barChart>
      <c:catAx>
        <c:axId val="50422888"/>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55167369"/>
        <c:crosses val="autoZero"/>
        <c:auto val="1"/>
        <c:lblOffset val="100"/>
        <c:noMultiLvlLbl val="0"/>
      </c:catAx>
      <c:valAx>
        <c:axId val="5516736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42288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9
Principales productos silvoagropecuarios importados
Miles de US$ enero - diciembre 2007</a:t>
            </a:r>
          </a:p>
        </c:rich>
      </c:tx>
      <c:layout/>
      <c:spPr>
        <a:noFill/>
        <a:ln>
          <a:noFill/>
        </a:ln>
      </c:spPr>
    </c:title>
    <c:plotArea>
      <c:layout>
        <c:manualLayout>
          <c:xMode val="edge"/>
          <c:yMode val="edge"/>
          <c:x val="0"/>
          <c:y val="0.19925"/>
          <c:w val="1"/>
          <c:h val="0.774"/>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ptCount val="15"/>
                <c:pt idx="0">
                  <c:v>Los demás maíces, excepto para siembra</c:v>
                </c:pt>
                <c:pt idx="1">
                  <c:v>Carne bovina deshuesada fresca o refrigerada</c:v>
                </c:pt>
                <c:pt idx="2">
                  <c:v>Mezclas aceites</c:v>
                </c:pt>
                <c:pt idx="3">
                  <c:v>Los demás trigos y morcajo ( tranquillón)</c:v>
                </c:pt>
                <c:pt idx="4">
                  <c:v>Tortas y residuos de soja</c:v>
                </c:pt>
                <c:pt idx="5">
                  <c:v>Azúcar refinada</c:v>
                </c:pt>
                <c:pt idx="6">
                  <c:v>Las demás preparaciones para alimentar animales</c:v>
                </c:pt>
                <c:pt idx="7">
                  <c:v>Habas de soja, incluso quebrantadas</c:v>
                </c:pt>
                <c:pt idx="8">
                  <c:v>Residuos de la industria del almidón </c:v>
                </c:pt>
                <c:pt idx="9">
                  <c:v>Las demás preparaciones alimenticias nencop</c:v>
                </c:pt>
                <c:pt idx="10">
                  <c:v>Bananas o plátanos, frescos o secos</c:v>
                </c:pt>
                <c:pt idx="11">
                  <c:v>Arroz semiblanqueado o blanqueado</c:v>
                </c:pt>
                <c:pt idx="12">
                  <c:v>Barriles, cubas, tinas</c:v>
                </c:pt>
                <c:pt idx="13">
                  <c:v>Café sin tostar, sin descafeinar</c:v>
                </c:pt>
                <c:pt idx="14">
                  <c:v>Ron y aguardiente de caña </c:v>
                </c:pt>
              </c:strCache>
            </c:strRef>
          </c:cat>
          <c:val>
            <c:numRef>
              <c:f>'prin prod exp e imp'!$E$56:$E$70</c:f>
              <c:numCache>
                <c:ptCount val="15"/>
                <c:pt idx="0">
                  <c:v>353285</c:v>
                </c:pt>
                <c:pt idx="1">
                  <c:v>345238</c:v>
                </c:pt>
                <c:pt idx="2">
                  <c:v>276110</c:v>
                </c:pt>
                <c:pt idx="3">
                  <c:v>259995</c:v>
                </c:pt>
                <c:pt idx="4">
                  <c:v>224608</c:v>
                </c:pt>
                <c:pt idx="5">
                  <c:v>168951</c:v>
                </c:pt>
                <c:pt idx="6">
                  <c:v>96112</c:v>
                </c:pt>
                <c:pt idx="7">
                  <c:v>71162</c:v>
                </c:pt>
                <c:pt idx="8">
                  <c:v>58927</c:v>
                </c:pt>
                <c:pt idx="9">
                  <c:v>53214</c:v>
                </c:pt>
                <c:pt idx="10">
                  <c:v>39245</c:v>
                </c:pt>
                <c:pt idx="11">
                  <c:v>38217</c:v>
                </c:pt>
                <c:pt idx="12">
                  <c:v>31222</c:v>
                </c:pt>
                <c:pt idx="13">
                  <c:v>28435</c:v>
                </c:pt>
                <c:pt idx="14">
                  <c:v>27579</c:v>
                </c:pt>
              </c:numCache>
            </c:numRef>
          </c:val>
        </c:ser>
        <c:axId val="38189406"/>
        <c:axId val="10772599"/>
      </c:barChart>
      <c:catAx>
        <c:axId val="3818940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772599"/>
        <c:crosses val="autoZero"/>
        <c:auto val="1"/>
        <c:lblOffset val="100"/>
        <c:tickLblSkip val="1"/>
        <c:noMultiLvlLbl val="0"/>
      </c:catAx>
      <c:valAx>
        <c:axId val="10772599"/>
        <c:scaling>
          <c:orientation val="minMax"/>
          <c:max val="35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8189406"/>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8
PRINCIPALES PRODUCTOS SILVOAGROPECUARIOS EXPORTADOS
Miles de US$ enero - diciembre  2007
</a:t>
            </a:r>
          </a:p>
        </c:rich>
      </c:tx>
      <c:layout/>
      <c:spPr>
        <a:noFill/>
        <a:ln>
          <a:noFill/>
        </a:ln>
      </c:spPr>
    </c:title>
    <c:plotArea>
      <c:layout>
        <c:manualLayout>
          <c:xMode val="edge"/>
          <c:yMode val="edge"/>
          <c:x val="0"/>
          <c:y val="0.226"/>
          <c:w val="0.9855"/>
          <c:h val="0.744"/>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34076836"/>
        <c:axId val="61241845"/>
      </c:barChart>
      <c:catAx>
        <c:axId val="3407683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241845"/>
        <c:crosses val="autoZero"/>
        <c:auto val="1"/>
        <c:lblOffset val="100"/>
        <c:tickLblSkip val="1"/>
        <c:noMultiLvlLbl val="0"/>
      </c:catAx>
      <c:valAx>
        <c:axId val="61241845"/>
        <c:scaling>
          <c:orientation val="minMax"/>
          <c:max val="103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4076836"/>
        <c:crossesAt val="1"/>
        <c:crossBetween val="between"/>
        <c:dispUnits/>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21</xdr:row>
      <xdr:rowOff>38100</xdr:rowOff>
    </xdr:from>
    <xdr:to>
      <xdr:col>4</xdr:col>
      <xdr:colOff>628650</xdr:colOff>
      <xdr:row>27</xdr:row>
      <xdr:rowOff>85725</xdr:rowOff>
    </xdr:to>
    <xdr:pic>
      <xdr:nvPicPr>
        <xdr:cNvPr id="1" name="Picture 1"/>
        <xdr:cNvPicPr preferRelativeResize="1">
          <a:picLocks noChangeAspect="1"/>
        </xdr:cNvPicPr>
      </xdr:nvPicPr>
      <xdr:blipFill>
        <a:blip r:embed="rId1"/>
        <a:stretch>
          <a:fillRect/>
        </a:stretch>
      </xdr:blipFill>
      <xdr:spPr>
        <a:xfrm>
          <a:off x="1847850" y="5124450"/>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3530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573375"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763375"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763375"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45243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46291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3992225" y="400050"/>
          <a:ext cx="228600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7528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919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725400"/>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657725"/>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4"/>
  <sheetViews>
    <sheetView view="pageBreakPreview" zoomScaleSheetLayoutView="100" workbookViewId="0" topLeftCell="A1">
      <selection activeCell="B19" sqref="B19"/>
    </sheetView>
  </sheetViews>
  <sheetFormatPr defaultColWidth="11.421875" defaultRowHeight="12.75"/>
  <sheetData>
    <row r="1" spans="1:7" ht="12.75">
      <c r="A1" s="154"/>
      <c r="B1" s="154"/>
      <c r="C1" s="154"/>
      <c r="D1" s="154"/>
      <c r="E1" s="154"/>
      <c r="F1" s="154"/>
      <c r="G1" s="154"/>
    </row>
    <row r="2" spans="1:7" ht="12.75">
      <c r="A2" s="12"/>
      <c r="B2" s="12"/>
      <c r="C2" s="12"/>
      <c r="D2" s="12"/>
      <c r="E2" s="12"/>
      <c r="F2" s="12"/>
      <c r="G2" s="12"/>
    </row>
    <row r="3" spans="1:7" ht="12.75">
      <c r="A3" s="12"/>
      <c r="B3" s="12"/>
      <c r="C3" s="12"/>
      <c r="D3" s="12"/>
      <c r="E3" s="12"/>
      <c r="F3" s="12"/>
      <c r="G3" s="12"/>
    </row>
    <row r="4" spans="1:7" ht="12.75">
      <c r="A4" s="12"/>
      <c r="B4" s="12"/>
      <c r="C4" s="12"/>
      <c r="D4" s="12"/>
      <c r="E4" s="12"/>
      <c r="F4" s="12"/>
      <c r="G4" s="12"/>
    </row>
    <row r="5" spans="1:7" ht="12.75">
      <c r="A5" s="12"/>
      <c r="B5" s="12"/>
      <c r="C5" s="12"/>
      <c r="D5" s="12"/>
      <c r="E5" s="12"/>
      <c r="F5" s="12"/>
      <c r="G5" s="12"/>
    </row>
    <row r="6" spans="1:7" ht="12.75">
      <c r="A6" s="12"/>
      <c r="B6" s="12"/>
      <c r="C6" s="12"/>
      <c r="D6" s="12"/>
      <c r="E6" s="12"/>
      <c r="F6" s="12"/>
      <c r="G6" s="12"/>
    </row>
    <row r="7" spans="1:7" ht="40.5" customHeight="1">
      <c r="A7" s="196" t="s">
        <v>243</v>
      </c>
      <c r="B7" s="196"/>
      <c r="C7" s="196"/>
      <c r="D7" s="196"/>
      <c r="E7" s="196"/>
      <c r="F7" s="196"/>
      <c r="G7" s="196"/>
    </row>
    <row r="8" spans="1:7" ht="20.25">
      <c r="A8" s="13"/>
      <c r="B8" s="12"/>
      <c r="C8" s="12"/>
      <c r="D8" s="12"/>
      <c r="E8" s="12"/>
      <c r="F8" s="12"/>
      <c r="G8" s="12"/>
    </row>
    <row r="9" spans="1:7" ht="20.25">
      <c r="A9" s="13"/>
      <c r="B9" s="12"/>
      <c r="C9" s="12"/>
      <c r="D9" s="12"/>
      <c r="E9" s="12"/>
      <c r="F9" s="12"/>
      <c r="G9" s="12"/>
    </row>
    <row r="10" spans="1:7" ht="20.25">
      <c r="A10" s="13"/>
      <c r="B10" s="12"/>
      <c r="C10" s="12"/>
      <c r="D10" s="12"/>
      <c r="E10" s="12"/>
      <c r="F10" s="12"/>
      <c r="G10" s="12"/>
    </row>
    <row r="11" spans="1:7" ht="20.25">
      <c r="A11" s="195" t="s">
        <v>244</v>
      </c>
      <c r="B11" s="195"/>
      <c r="C11" s="195"/>
      <c r="D11" s="195"/>
      <c r="E11" s="195"/>
      <c r="F11" s="195"/>
      <c r="G11" s="195"/>
    </row>
    <row r="12" spans="1:7" ht="20.25">
      <c r="A12" s="195"/>
      <c r="B12" s="195"/>
      <c r="C12" s="195"/>
      <c r="D12" s="195"/>
      <c r="E12" s="195"/>
      <c r="F12" s="195"/>
      <c r="G12" s="195"/>
    </row>
    <row r="13" spans="1:7" ht="20.25">
      <c r="A13" s="13"/>
      <c r="B13" s="12"/>
      <c r="C13" s="12"/>
      <c r="D13" s="12"/>
      <c r="E13" s="12"/>
      <c r="F13" s="12"/>
      <c r="G13" s="12"/>
    </row>
    <row r="14" spans="1:7" ht="20.25">
      <c r="A14" s="13"/>
      <c r="B14" s="12"/>
      <c r="C14" s="12"/>
      <c r="D14" s="12"/>
      <c r="E14" s="12"/>
      <c r="F14" s="12"/>
      <c r="G14" s="12"/>
    </row>
    <row r="15" spans="1:7" ht="20.25">
      <c r="A15" s="13"/>
      <c r="B15" s="12"/>
      <c r="C15" s="12"/>
      <c r="D15" s="12"/>
      <c r="E15" s="12"/>
      <c r="F15" s="12"/>
      <c r="G15" s="12"/>
    </row>
    <row r="16" spans="1:7" ht="20.25">
      <c r="A16" s="197" t="s">
        <v>245</v>
      </c>
      <c r="B16" s="195"/>
      <c r="C16" s="195"/>
      <c r="D16" s="195"/>
      <c r="E16" s="195"/>
      <c r="F16" s="195"/>
      <c r="G16" s="195"/>
    </row>
    <row r="17" spans="1:7" ht="20.25">
      <c r="A17" s="13"/>
      <c r="B17" s="12"/>
      <c r="C17" s="12"/>
      <c r="D17" s="12"/>
      <c r="E17" s="12"/>
      <c r="F17" s="12"/>
      <c r="G17" s="12"/>
    </row>
    <row r="18" spans="1:7" ht="20.25">
      <c r="A18" s="13"/>
      <c r="B18" s="12"/>
      <c r="C18" s="12"/>
      <c r="D18" s="12"/>
      <c r="E18" s="12"/>
      <c r="F18" s="12"/>
      <c r="G18" s="12"/>
    </row>
    <row r="19" spans="1:7" ht="20.25">
      <c r="A19" s="13"/>
      <c r="B19" s="12"/>
      <c r="C19" s="12"/>
      <c r="D19" s="12"/>
      <c r="E19" s="12"/>
      <c r="F19" s="12"/>
      <c r="G19" s="12"/>
    </row>
    <row r="20" spans="1:7" ht="20.25">
      <c r="A20" s="13"/>
      <c r="G20" s="12"/>
    </row>
    <row r="21" spans="1:7" ht="20.25">
      <c r="A21" s="13"/>
      <c r="G21" s="12"/>
    </row>
    <row r="22" spans="1:7" ht="20.25">
      <c r="A22" s="13"/>
      <c r="G22" s="12"/>
    </row>
    <row r="23" spans="1:7" ht="20.25">
      <c r="A23" s="13"/>
      <c r="B23" s="12"/>
      <c r="C23" s="12"/>
      <c r="D23" s="12"/>
      <c r="E23" s="12"/>
      <c r="F23" s="12"/>
      <c r="G23" s="12"/>
    </row>
    <row r="24" spans="1:7" ht="20.25">
      <c r="A24" s="13"/>
      <c r="B24" s="12"/>
      <c r="C24" s="12"/>
      <c r="D24" s="12"/>
      <c r="E24" s="12"/>
      <c r="F24" s="12"/>
      <c r="G24" s="12"/>
    </row>
    <row r="25" spans="1:7" ht="20.25">
      <c r="A25" s="13"/>
      <c r="B25" s="12"/>
      <c r="C25" s="12"/>
      <c r="D25" s="12"/>
      <c r="E25" s="12"/>
      <c r="F25" s="12"/>
      <c r="G25" s="12"/>
    </row>
    <row r="26" spans="1:7" ht="20.25">
      <c r="A26" s="13"/>
      <c r="B26" s="12"/>
      <c r="C26" s="12"/>
      <c r="D26" s="12"/>
      <c r="E26" s="12"/>
      <c r="F26" s="12"/>
      <c r="G26" s="12"/>
    </row>
    <row r="27" spans="1:7" ht="20.25">
      <c r="A27" s="13"/>
      <c r="B27" s="12"/>
      <c r="C27" s="12"/>
      <c r="D27" s="12"/>
      <c r="E27" s="12"/>
      <c r="F27" s="12"/>
      <c r="G27" s="12"/>
    </row>
    <row r="28" spans="1:7" ht="20.25">
      <c r="A28" s="13"/>
      <c r="B28" s="12"/>
      <c r="C28" s="12"/>
      <c r="D28" s="12"/>
      <c r="E28" s="12"/>
      <c r="F28" s="12"/>
      <c r="G28" s="12"/>
    </row>
    <row r="29" spans="1:7" ht="20.25">
      <c r="A29" s="13"/>
      <c r="B29" s="12"/>
      <c r="C29" s="12"/>
      <c r="D29" s="12"/>
      <c r="E29" s="12"/>
      <c r="F29" s="12"/>
      <c r="G29" s="12"/>
    </row>
    <row r="30" spans="1:7" ht="18">
      <c r="A30" s="193"/>
      <c r="B30" s="194"/>
      <c r="C30" s="194"/>
      <c r="D30" s="194"/>
      <c r="E30" s="194"/>
      <c r="F30" s="194"/>
      <c r="G30" s="194"/>
    </row>
    <row r="31" spans="1:7" ht="18">
      <c r="A31" s="193" t="s">
        <v>223</v>
      </c>
      <c r="B31" s="194"/>
      <c r="C31" s="194"/>
      <c r="D31" s="194"/>
      <c r="E31" s="194"/>
      <c r="F31" s="194"/>
      <c r="G31" s="194"/>
    </row>
    <row r="32" spans="1:7" ht="20.25">
      <c r="A32" s="14"/>
      <c r="B32" s="12"/>
      <c r="C32" s="12"/>
      <c r="D32" s="12"/>
      <c r="E32" s="12"/>
      <c r="F32" s="12"/>
      <c r="G32" s="12"/>
    </row>
    <row r="33" spans="1:7" ht="13.5" thickBot="1">
      <c r="A33" s="17"/>
      <c r="B33" s="17"/>
      <c r="C33" s="17"/>
      <c r="D33" s="17"/>
      <c r="E33" s="17"/>
      <c r="F33" s="17"/>
      <c r="G33" s="17"/>
    </row>
    <row r="39" spans="1:7" ht="12.75">
      <c r="A39" s="199" t="s">
        <v>246</v>
      </c>
      <c r="B39" s="199"/>
      <c r="C39" s="199"/>
      <c r="D39" s="199"/>
      <c r="E39" s="199"/>
      <c r="F39" s="199"/>
      <c r="G39" s="199"/>
    </row>
    <row r="40" spans="1:7" ht="12.75">
      <c r="A40" s="199" t="s">
        <v>247</v>
      </c>
      <c r="B40" s="199"/>
      <c r="C40" s="199"/>
      <c r="D40" s="199"/>
      <c r="E40" s="199"/>
      <c r="F40" s="199"/>
      <c r="G40" s="199"/>
    </row>
    <row r="41" spans="1:7" ht="12.75">
      <c r="A41" s="199" t="s">
        <v>244</v>
      </c>
      <c r="B41" s="199"/>
      <c r="C41" s="199"/>
      <c r="D41" s="199"/>
      <c r="E41" s="199"/>
      <c r="F41" s="199"/>
      <c r="G41" s="199"/>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198"/>
      <c r="B45" s="198"/>
      <c r="C45" s="198"/>
      <c r="D45" s="198"/>
      <c r="E45" s="198"/>
      <c r="F45" s="198"/>
      <c r="G45" s="198"/>
    </row>
    <row r="46" spans="1:7" ht="12.75">
      <c r="A46" s="198"/>
      <c r="B46" s="198"/>
      <c r="C46" s="198"/>
      <c r="D46" s="198"/>
      <c r="E46" s="198"/>
      <c r="F46" s="198"/>
      <c r="G46" s="198"/>
    </row>
    <row r="47" spans="1:7" ht="12.75">
      <c r="A47" s="15"/>
      <c r="B47" s="2"/>
      <c r="C47" s="2"/>
      <c r="D47" s="2"/>
      <c r="E47" s="2"/>
      <c r="F47" s="2"/>
      <c r="G47" s="2"/>
    </row>
    <row r="48" spans="1:7" ht="12.75">
      <c r="A48" s="15"/>
      <c r="B48" s="2"/>
      <c r="C48" s="2"/>
      <c r="D48" s="2"/>
      <c r="E48" s="2"/>
      <c r="F48" s="2"/>
      <c r="G48" s="2"/>
    </row>
    <row r="49" spans="1:7" ht="12.75">
      <c r="A49" s="15"/>
      <c r="B49" s="2"/>
      <c r="C49" s="2"/>
      <c r="D49" s="2"/>
      <c r="E49" s="2"/>
      <c r="F49" s="2"/>
      <c r="G49" s="2"/>
    </row>
    <row r="50" spans="1:7" ht="12.75">
      <c r="A50" s="15"/>
      <c r="B50" s="2"/>
      <c r="C50" s="2"/>
      <c r="D50" s="2"/>
      <c r="E50" s="2"/>
      <c r="F50" s="2"/>
      <c r="G50" s="2"/>
    </row>
    <row r="51" spans="1:7" ht="12.75">
      <c r="A51" s="198" t="s">
        <v>248</v>
      </c>
      <c r="B51" s="198"/>
      <c r="C51" s="198"/>
      <c r="D51" s="198"/>
      <c r="E51" s="198"/>
      <c r="F51" s="198"/>
      <c r="G51" s="198"/>
    </row>
    <row r="52" spans="1:7" ht="12.75">
      <c r="A52" s="198" t="s">
        <v>168</v>
      </c>
      <c r="B52" s="198"/>
      <c r="C52" s="198"/>
      <c r="D52" s="198"/>
      <c r="E52" s="198"/>
      <c r="F52" s="198"/>
      <c r="G52" s="198"/>
    </row>
    <row r="53" spans="1:7" ht="12.75">
      <c r="A53" s="15"/>
      <c r="B53" s="2"/>
      <c r="C53" s="2"/>
      <c r="D53" s="2"/>
      <c r="E53" s="2"/>
      <c r="F53" s="2"/>
      <c r="G53" s="2"/>
    </row>
    <row r="54" spans="1:7" ht="12.75">
      <c r="A54" s="15"/>
      <c r="B54" s="2"/>
      <c r="C54" s="2"/>
      <c r="D54" s="2"/>
      <c r="E54" s="2"/>
      <c r="F54" s="2"/>
      <c r="G54" s="2"/>
    </row>
    <row r="55" spans="1:7" ht="12.75">
      <c r="A55" s="198" t="s">
        <v>74</v>
      </c>
      <c r="B55" s="198"/>
      <c r="C55" s="198"/>
      <c r="D55" s="198"/>
      <c r="E55" s="198"/>
      <c r="F55" s="198"/>
      <c r="G55" s="198"/>
    </row>
    <row r="56" spans="1:7" ht="12.75">
      <c r="A56" s="198" t="s">
        <v>137</v>
      </c>
      <c r="B56" s="198"/>
      <c r="C56" s="198"/>
      <c r="D56" s="198"/>
      <c r="E56" s="198"/>
      <c r="F56" s="198"/>
      <c r="G56" s="198"/>
    </row>
    <row r="57" spans="1:7" ht="12.75">
      <c r="A57" s="15"/>
      <c r="B57" s="2"/>
      <c r="C57" s="2"/>
      <c r="D57" s="2"/>
      <c r="E57" s="2"/>
      <c r="F57" s="2"/>
      <c r="G57" s="2"/>
    </row>
    <row r="58" spans="1:7" ht="12.75">
      <c r="A58" s="15"/>
      <c r="B58" s="2"/>
      <c r="C58" s="2"/>
      <c r="D58" s="2"/>
      <c r="E58" s="2"/>
      <c r="F58" s="2"/>
      <c r="G58" s="2"/>
    </row>
    <row r="59" spans="1:7" ht="12.75">
      <c r="A59" s="15"/>
      <c r="B59" s="2"/>
      <c r="C59" s="2"/>
      <c r="D59" s="2"/>
      <c r="E59" s="2"/>
      <c r="F59" s="2"/>
      <c r="G59" s="2"/>
    </row>
    <row r="60" spans="1:7" ht="12.75">
      <c r="A60" s="15"/>
      <c r="B60" s="2"/>
      <c r="C60" s="2"/>
      <c r="D60" s="2"/>
      <c r="E60" s="2"/>
      <c r="F60" s="2"/>
      <c r="G60" s="2"/>
    </row>
    <row r="61" spans="1:7" ht="12.75">
      <c r="A61" s="15"/>
      <c r="B61" s="2"/>
      <c r="C61" s="2"/>
      <c r="D61" s="2"/>
      <c r="E61" s="2"/>
      <c r="F61" s="2"/>
      <c r="G61" s="2"/>
    </row>
    <row r="62" spans="1:7" ht="12.75">
      <c r="A62" s="15"/>
      <c r="B62" s="2"/>
      <c r="C62" s="2"/>
      <c r="D62" s="2"/>
      <c r="E62" s="2"/>
      <c r="F62" s="2"/>
      <c r="G62" s="2"/>
    </row>
    <row r="64" spans="1:7" ht="12.75">
      <c r="A64" s="15"/>
      <c r="B64" s="2"/>
      <c r="C64" s="2"/>
      <c r="D64" s="2"/>
      <c r="E64" s="2"/>
      <c r="F64" s="2"/>
      <c r="G64" s="2"/>
    </row>
    <row r="72" spans="1:7" ht="12.75" customHeight="1">
      <c r="A72" s="2"/>
      <c r="B72" s="33"/>
      <c r="C72" s="2"/>
      <c r="D72" s="2"/>
      <c r="E72" s="2"/>
      <c r="F72" s="2"/>
      <c r="G72" s="2"/>
    </row>
    <row r="73" ht="12.75" customHeight="1">
      <c r="G73" s="2"/>
    </row>
    <row r="74" spans="1:7" ht="12.75">
      <c r="A74" s="2"/>
      <c r="B74" s="2"/>
      <c r="C74" s="2"/>
      <c r="D74" s="2"/>
      <c r="E74" s="2"/>
      <c r="F74" s="2"/>
      <c r="G74" s="2"/>
    </row>
    <row r="75" spans="1:7" ht="12.75">
      <c r="A75" s="16"/>
      <c r="B75" s="2"/>
      <c r="C75" s="2"/>
      <c r="D75" s="2"/>
      <c r="E75" s="2"/>
      <c r="F75" s="2"/>
      <c r="G75" s="2"/>
    </row>
    <row r="76" spans="1:7" ht="12.75">
      <c r="A76" s="2"/>
      <c r="B76" s="2"/>
      <c r="C76" s="2"/>
      <c r="D76" s="2"/>
      <c r="E76" s="2"/>
      <c r="F76" s="2"/>
      <c r="G76" s="2"/>
    </row>
    <row r="78" spans="1:7" ht="12.75">
      <c r="A78" s="2"/>
      <c r="B78" s="2"/>
      <c r="C78" s="2"/>
      <c r="D78" s="2"/>
      <c r="E78" s="2"/>
      <c r="F78" s="2"/>
      <c r="G78" s="2"/>
    </row>
    <row r="79" spans="1:7" ht="12.75">
      <c r="A79" s="2"/>
      <c r="B79" s="2"/>
      <c r="C79" s="2"/>
      <c r="D79" s="2"/>
      <c r="E79" s="2"/>
      <c r="F79" s="2"/>
      <c r="G79" s="2"/>
    </row>
    <row r="80" spans="1:7" ht="12.75">
      <c r="A80" s="200" t="s">
        <v>241</v>
      </c>
      <c r="B80" s="198"/>
      <c r="C80" s="198"/>
      <c r="D80" s="198"/>
      <c r="E80" s="198"/>
      <c r="F80" s="198"/>
      <c r="G80" s="198"/>
    </row>
    <row r="81" spans="1:7" ht="12.75">
      <c r="A81" s="2"/>
      <c r="B81" s="2"/>
      <c r="C81" s="2"/>
      <c r="D81" s="2"/>
      <c r="E81" s="2"/>
      <c r="F81" s="2"/>
      <c r="G81" s="2"/>
    </row>
    <row r="82" spans="1:7" ht="12.75">
      <c r="A82" s="198" t="s">
        <v>75</v>
      </c>
      <c r="B82" s="198"/>
      <c r="C82" s="198"/>
      <c r="D82" s="198"/>
      <c r="E82" s="198"/>
      <c r="F82" s="198"/>
      <c r="G82" s="198"/>
    </row>
    <row r="83" spans="1:7" ht="12.75">
      <c r="A83" s="198" t="s">
        <v>76</v>
      </c>
      <c r="B83" s="198"/>
      <c r="C83" s="198"/>
      <c r="D83" s="198"/>
      <c r="E83" s="198"/>
      <c r="F83" s="198"/>
      <c r="G83" s="198"/>
    </row>
    <row r="84" spans="1:7" ht="12.75">
      <c r="A84" s="198"/>
      <c r="B84" s="198"/>
      <c r="C84" s="198"/>
      <c r="D84" s="198"/>
      <c r="E84" s="198"/>
      <c r="F84" s="198"/>
      <c r="G84" s="198"/>
    </row>
  </sheetData>
  <mergeCells count="19">
    <mergeCell ref="A83:G83"/>
    <mergeCell ref="A84:G84"/>
    <mergeCell ref="A55:G55"/>
    <mergeCell ref="A56:G56"/>
    <mergeCell ref="A80:G80"/>
    <mergeCell ref="A82:G82"/>
    <mergeCell ref="A46:G46"/>
    <mergeCell ref="A51:G51"/>
    <mergeCell ref="A52:G52"/>
    <mergeCell ref="A39:G39"/>
    <mergeCell ref="A40:G40"/>
    <mergeCell ref="A41:G41"/>
    <mergeCell ref="A45:G45"/>
    <mergeCell ref="A31:G31"/>
    <mergeCell ref="A12:G12"/>
    <mergeCell ref="A7:G7"/>
    <mergeCell ref="A16:G16"/>
    <mergeCell ref="A30:G30"/>
    <mergeCell ref="A11:G11"/>
  </mergeCells>
  <printOptions horizontalCentered="1" verticalCentered="1"/>
  <pageMargins left="0.7874015748031497" right="0.7874015748031497" top="1.3474015748031496" bottom="0.7874015748031497" header="0" footer="0"/>
  <pageSetup horizontalDpi="300" verticalDpi="300" orientation="portrait" paperSize="120" scale="94"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workbookViewId="0" topLeftCell="A31">
      <selection activeCell="B47" sqref="B47"/>
    </sheetView>
  </sheetViews>
  <sheetFormatPr defaultColWidth="11.421875" defaultRowHeight="12.75"/>
  <cols>
    <col min="6" max="6" width="13.7109375" style="0" customWidth="1"/>
  </cols>
  <sheetData>
    <row r="1" spans="1:7" ht="12.75">
      <c r="A1" s="3"/>
      <c r="B1" s="3"/>
      <c r="C1" s="3"/>
      <c r="D1" s="3"/>
      <c r="E1" s="3"/>
      <c r="F1" s="3"/>
      <c r="G1" s="3"/>
    </row>
    <row r="2" spans="1:7" ht="12.75">
      <c r="A2" s="4"/>
      <c r="B2" s="4"/>
      <c r="C2" s="4"/>
      <c r="D2" s="4"/>
      <c r="E2" s="4"/>
      <c r="F2" s="4"/>
      <c r="G2" s="4"/>
    </row>
    <row r="3" spans="1:7" ht="12.75">
      <c r="A3" s="4"/>
      <c r="B3" s="4"/>
      <c r="C3" s="4"/>
      <c r="D3" s="4"/>
      <c r="E3" s="4"/>
      <c r="F3" s="4"/>
      <c r="G3" s="4"/>
    </row>
    <row r="4" spans="3:7" ht="12.75">
      <c r="C4" s="6"/>
      <c r="E4" s="6"/>
      <c r="F4" s="6"/>
      <c r="G4" s="6"/>
    </row>
    <row r="5" spans="1:7" ht="12.75">
      <c r="A5" s="5"/>
      <c r="B5" s="6"/>
      <c r="C5" s="6"/>
      <c r="D5" s="6"/>
      <c r="E5" s="6"/>
      <c r="F5" s="6"/>
      <c r="G5" s="6"/>
    </row>
    <row r="6" spans="1:7" ht="12.75">
      <c r="A6" s="7"/>
      <c r="B6" s="7"/>
      <c r="C6" s="7"/>
      <c r="D6" s="7"/>
      <c r="E6" s="7"/>
      <c r="F6" s="7"/>
      <c r="G6" s="7"/>
    </row>
    <row r="7" spans="1:7" ht="12.75">
      <c r="A7" s="201" t="s">
        <v>56</v>
      </c>
      <c r="B7" s="201"/>
      <c r="C7" s="201"/>
      <c r="D7" s="201"/>
      <c r="E7" s="201"/>
      <c r="F7" s="201"/>
      <c r="G7" s="201"/>
    </row>
    <row r="8" spans="1:7" ht="12.75">
      <c r="A8" s="7"/>
      <c r="B8" s="7"/>
      <c r="C8" s="7"/>
      <c r="D8" s="7"/>
      <c r="E8" s="7"/>
      <c r="F8" s="7"/>
      <c r="G8" s="7"/>
    </row>
    <row r="9" spans="1:7" ht="12.75">
      <c r="A9" s="7"/>
      <c r="B9" s="7"/>
      <c r="C9" s="7"/>
      <c r="D9" s="7"/>
      <c r="E9" s="7"/>
      <c r="F9" s="7"/>
      <c r="G9" s="7"/>
    </row>
    <row r="10" spans="1:7" ht="12.75">
      <c r="A10" s="19" t="s">
        <v>57</v>
      </c>
      <c r="B10" s="20" t="s">
        <v>58</v>
      </c>
      <c r="C10" s="20"/>
      <c r="D10" s="20"/>
      <c r="E10" s="20"/>
      <c r="F10" s="20"/>
      <c r="G10" s="21" t="s">
        <v>59</v>
      </c>
    </row>
    <row r="11" spans="1:7" ht="12.75">
      <c r="A11" s="7"/>
      <c r="B11" s="7"/>
      <c r="C11" s="7"/>
      <c r="D11" s="7"/>
      <c r="E11" s="7"/>
      <c r="F11" s="7"/>
      <c r="G11" s="8"/>
    </row>
    <row r="12" spans="1:7" ht="12.75">
      <c r="A12" s="9" t="s">
        <v>60</v>
      </c>
      <c r="B12" s="7" t="s">
        <v>61</v>
      </c>
      <c r="C12" s="7"/>
      <c r="D12" s="7"/>
      <c r="E12" s="7"/>
      <c r="F12" s="7"/>
      <c r="G12" s="10">
        <v>4</v>
      </c>
    </row>
    <row r="13" spans="1:7" ht="12.75">
      <c r="A13" s="9" t="s">
        <v>62</v>
      </c>
      <c r="B13" s="7" t="s">
        <v>63</v>
      </c>
      <c r="C13" s="7"/>
      <c r="D13" s="7"/>
      <c r="E13" s="7"/>
      <c r="F13" s="7"/>
      <c r="G13" s="10">
        <v>5</v>
      </c>
    </row>
    <row r="14" spans="1:7" ht="12.75">
      <c r="A14" s="9" t="s">
        <v>64</v>
      </c>
      <c r="B14" s="7" t="s">
        <v>65</v>
      </c>
      <c r="C14" s="7"/>
      <c r="D14" s="7"/>
      <c r="E14" s="7"/>
      <c r="F14" s="7"/>
      <c r="G14" s="10">
        <v>7</v>
      </c>
    </row>
    <row r="15" spans="1:7" ht="12.75">
      <c r="A15" s="9" t="s">
        <v>66</v>
      </c>
      <c r="B15" s="7" t="s">
        <v>67</v>
      </c>
      <c r="C15" s="7"/>
      <c r="D15" s="7"/>
      <c r="E15" s="7"/>
      <c r="F15" s="7"/>
      <c r="G15" s="10">
        <v>9</v>
      </c>
    </row>
    <row r="16" spans="1:7" ht="12.75">
      <c r="A16" s="9" t="s">
        <v>68</v>
      </c>
      <c r="B16" s="7" t="s">
        <v>41</v>
      </c>
      <c r="C16" s="7"/>
      <c r="D16" s="7"/>
      <c r="E16" s="7"/>
      <c r="F16" s="7"/>
      <c r="G16" s="10">
        <v>10</v>
      </c>
    </row>
    <row r="17" spans="1:7" ht="12.75">
      <c r="A17" s="9" t="s">
        <v>70</v>
      </c>
      <c r="B17" s="7" t="s">
        <v>69</v>
      </c>
      <c r="C17" s="7"/>
      <c r="D17" s="7"/>
      <c r="E17" s="7"/>
      <c r="F17" s="7"/>
      <c r="G17" s="10">
        <v>11</v>
      </c>
    </row>
    <row r="18" spans="1:7" ht="12.75">
      <c r="A18" s="9" t="s">
        <v>71</v>
      </c>
      <c r="B18" s="7" t="s">
        <v>43</v>
      </c>
      <c r="C18" s="7"/>
      <c r="D18" s="7"/>
      <c r="E18" s="7"/>
      <c r="F18" s="7"/>
      <c r="G18" s="10">
        <v>12</v>
      </c>
    </row>
    <row r="19" spans="1:7" ht="12.75">
      <c r="A19" s="9" t="s">
        <v>77</v>
      </c>
      <c r="B19" s="18" t="s">
        <v>249</v>
      </c>
      <c r="C19" s="7"/>
      <c r="D19" s="7"/>
      <c r="E19" s="7"/>
      <c r="F19" s="7"/>
      <c r="G19" s="10">
        <v>13</v>
      </c>
    </row>
    <row r="20" spans="1:7" ht="12.75">
      <c r="A20" s="9" t="s">
        <v>78</v>
      </c>
      <c r="B20" s="7" t="s">
        <v>250</v>
      </c>
      <c r="C20" s="7"/>
      <c r="D20" s="7"/>
      <c r="E20" s="7"/>
      <c r="F20" s="7"/>
      <c r="G20" s="10">
        <v>15</v>
      </c>
    </row>
    <row r="21" spans="1:7" ht="12.75">
      <c r="A21" s="9" t="s">
        <v>101</v>
      </c>
      <c r="B21" s="18" t="s">
        <v>251</v>
      </c>
      <c r="C21" s="7"/>
      <c r="D21" s="7"/>
      <c r="E21" s="7"/>
      <c r="F21" s="7"/>
      <c r="G21" s="10">
        <v>16</v>
      </c>
    </row>
    <row r="22" spans="1:7" ht="12.75">
      <c r="A22" s="9" t="s">
        <v>111</v>
      </c>
      <c r="B22" s="7" t="s">
        <v>252</v>
      </c>
      <c r="C22" s="7"/>
      <c r="D22" s="7"/>
      <c r="E22" s="7"/>
      <c r="F22" s="7"/>
      <c r="G22" s="10">
        <v>18</v>
      </c>
    </row>
    <row r="23" spans="1:7" ht="12.75">
      <c r="A23" s="9" t="s">
        <v>112</v>
      </c>
      <c r="B23" s="7" t="s">
        <v>253</v>
      </c>
      <c r="C23" s="7"/>
      <c r="D23" s="7"/>
      <c r="E23" s="7"/>
      <c r="F23" s="7"/>
      <c r="G23" s="10">
        <v>19</v>
      </c>
    </row>
    <row r="24" spans="1:7" ht="12.75">
      <c r="A24" s="9" t="s">
        <v>141</v>
      </c>
      <c r="B24" s="7" t="s">
        <v>254</v>
      </c>
      <c r="C24" s="7"/>
      <c r="D24" s="7"/>
      <c r="E24" s="7"/>
      <c r="F24" s="7"/>
      <c r="G24" s="10">
        <v>20</v>
      </c>
    </row>
    <row r="25" spans="1:7" ht="12.75">
      <c r="A25" s="9" t="s">
        <v>142</v>
      </c>
      <c r="B25" s="7" t="s">
        <v>255</v>
      </c>
      <c r="C25" s="7"/>
      <c r="D25" s="7"/>
      <c r="E25" s="7"/>
      <c r="F25" s="7"/>
      <c r="G25" s="10">
        <v>21</v>
      </c>
    </row>
    <row r="26" spans="1:7" ht="12.75">
      <c r="A26" s="9" t="s">
        <v>144</v>
      </c>
      <c r="B26" s="7" t="s">
        <v>256</v>
      </c>
      <c r="C26" s="7"/>
      <c r="D26" s="7"/>
      <c r="E26" s="7"/>
      <c r="F26" s="7"/>
      <c r="G26" s="10">
        <v>22</v>
      </c>
    </row>
    <row r="27" spans="1:7" ht="12.75">
      <c r="A27" s="9"/>
      <c r="B27" s="7"/>
      <c r="C27" s="7"/>
      <c r="D27" s="7"/>
      <c r="E27" s="7"/>
      <c r="F27" s="7"/>
      <c r="G27" s="10"/>
    </row>
    <row r="28" spans="1:7" ht="12.75">
      <c r="A28" s="9"/>
      <c r="B28" s="7"/>
      <c r="C28" s="7"/>
      <c r="D28" s="7"/>
      <c r="E28" s="7"/>
      <c r="F28" s="7"/>
      <c r="G28" s="10"/>
    </row>
    <row r="29" spans="1:7" ht="12.75">
      <c r="A29" s="9"/>
      <c r="B29" s="7"/>
      <c r="C29" s="7"/>
      <c r="D29" s="7"/>
      <c r="E29" s="7"/>
      <c r="F29" s="7"/>
      <c r="G29" s="10"/>
    </row>
    <row r="30" spans="1:7" ht="12.75">
      <c r="A30" s="9"/>
      <c r="B30" s="7"/>
      <c r="C30" s="7"/>
      <c r="D30" s="7"/>
      <c r="E30" s="7"/>
      <c r="F30" s="7"/>
      <c r="G30" s="10"/>
    </row>
    <row r="31" spans="1:7" ht="12.75">
      <c r="A31" s="19" t="s">
        <v>79</v>
      </c>
      <c r="B31" s="20" t="s">
        <v>58</v>
      </c>
      <c r="C31" s="20"/>
      <c r="D31" s="20"/>
      <c r="E31" s="20"/>
      <c r="F31" s="20"/>
      <c r="G31" s="21" t="s">
        <v>59</v>
      </c>
    </row>
    <row r="32" spans="1:7" ht="12.75">
      <c r="A32" s="11"/>
      <c r="B32" s="7"/>
      <c r="C32" s="7"/>
      <c r="D32" s="7"/>
      <c r="E32" s="7"/>
      <c r="F32" s="7"/>
      <c r="G32" s="10"/>
    </row>
    <row r="33" spans="1:7" ht="12.75">
      <c r="A33" s="9" t="s">
        <v>60</v>
      </c>
      <c r="B33" s="7" t="s">
        <v>61</v>
      </c>
      <c r="C33" s="7"/>
      <c r="D33" s="7"/>
      <c r="E33" s="7"/>
      <c r="F33" s="7"/>
      <c r="G33" s="10">
        <v>4</v>
      </c>
    </row>
    <row r="34" spans="1:7" ht="12.75">
      <c r="A34" s="9" t="s">
        <v>62</v>
      </c>
      <c r="B34" s="7" t="s">
        <v>133</v>
      </c>
      <c r="C34" s="7"/>
      <c r="D34" s="7"/>
      <c r="E34" s="7"/>
      <c r="F34" s="7"/>
      <c r="G34" s="10">
        <v>6</v>
      </c>
    </row>
    <row r="35" spans="1:7" ht="12.75">
      <c r="A35" s="9" t="s">
        <v>64</v>
      </c>
      <c r="B35" s="7" t="s">
        <v>134</v>
      </c>
      <c r="C35" s="7"/>
      <c r="D35" s="7"/>
      <c r="E35" s="7"/>
      <c r="F35" s="7"/>
      <c r="G35" s="10">
        <v>6</v>
      </c>
    </row>
    <row r="36" spans="1:7" ht="12.75">
      <c r="A36" s="9" t="s">
        <v>66</v>
      </c>
      <c r="B36" s="7" t="s">
        <v>72</v>
      </c>
      <c r="C36" s="7"/>
      <c r="D36" s="7"/>
      <c r="E36" s="7"/>
      <c r="F36" s="7"/>
      <c r="G36" s="10">
        <v>8</v>
      </c>
    </row>
    <row r="37" spans="1:7" ht="12.75">
      <c r="A37" s="9" t="s">
        <v>68</v>
      </c>
      <c r="B37" s="7" t="s">
        <v>73</v>
      </c>
      <c r="C37" s="7"/>
      <c r="D37" s="7"/>
      <c r="E37" s="7"/>
      <c r="F37" s="7"/>
      <c r="G37" s="10">
        <v>8</v>
      </c>
    </row>
    <row r="38" spans="1:7" ht="12.75">
      <c r="A38" s="9" t="s">
        <v>70</v>
      </c>
      <c r="B38" s="7" t="s">
        <v>135</v>
      </c>
      <c r="C38" s="7"/>
      <c r="D38" s="7"/>
      <c r="E38" s="7"/>
      <c r="F38" s="7"/>
      <c r="G38" s="10">
        <v>9</v>
      </c>
    </row>
    <row r="39" spans="1:7" ht="12.75">
      <c r="A39" s="9" t="s">
        <v>71</v>
      </c>
      <c r="B39" s="7" t="s">
        <v>41</v>
      </c>
      <c r="C39" s="7"/>
      <c r="D39" s="7"/>
      <c r="E39" s="7"/>
      <c r="F39" s="7"/>
      <c r="G39" s="10">
        <v>10</v>
      </c>
    </row>
    <row r="40" spans="1:7" ht="12.75">
      <c r="A40" s="9" t="s">
        <v>77</v>
      </c>
      <c r="B40" s="7" t="s">
        <v>69</v>
      </c>
      <c r="C40" s="7"/>
      <c r="D40" s="7"/>
      <c r="E40" s="7"/>
      <c r="F40" s="7"/>
      <c r="G40" s="10">
        <v>11</v>
      </c>
    </row>
    <row r="41" spans="1:7" ht="12.75">
      <c r="A41" s="9" t="s">
        <v>78</v>
      </c>
      <c r="B41" s="7" t="s">
        <v>43</v>
      </c>
      <c r="C41" s="7"/>
      <c r="D41" s="7"/>
      <c r="E41" s="7"/>
      <c r="F41" s="7"/>
      <c r="G41" s="10">
        <v>12</v>
      </c>
    </row>
    <row r="42" spans="1:7" ht="12.75">
      <c r="A42" s="22"/>
      <c r="B42" s="23"/>
      <c r="C42" s="23"/>
      <c r="D42" s="23"/>
      <c r="E42" s="23"/>
      <c r="F42" s="23"/>
      <c r="G42" s="24"/>
    </row>
    <row r="43" spans="1:7" ht="12.75">
      <c r="A43" s="9"/>
      <c r="B43" s="7"/>
      <c r="C43" s="7"/>
      <c r="D43" s="7"/>
      <c r="E43" s="7"/>
      <c r="F43" s="7"/>
      <c r="G43" s="10"/>
    </row>
    <row r="44" spans="1:7" ht="81.75" customHeight="1">
      <c r="A44" s="187" t="s">
        <v>80</v>
      </c>
      <c r="B44" s="187"/>
      <c r="C44" s="187"/>
      <c r="D44" s="187"/>
      <c r="E44" s="187"/>
      <c r="F44" s="187"/>
      <c r="G44" s="187"/>
    </row>
    <row r="45" spans="1:7" ht="12.75">
      <c r="A45" s="187"/>
      <c r="B45" s="187"/>
      <c r="C45" s="187"/>
      <c r="D45" s="187"/>
      <c r="E45" s="187"/>
      <c r="F45" s="187"/>
      <c r="G45" s="187"/>
    </row>
    <row r="46" spans="1:7" ht="12.75">
      <c r="A46" s="12"/>
      <c r="B46" s="12"/>
      <c r="C46" s="12"/>
      <c r="D46" s="12"/>
      <c r="E46" s="12"/>
      <c r="F46" s="12"/>
      <c r="G46" s="12"/>
    </row>
    <row r="47" spans="1:7" ht="12.75">
      <c r="A47" s="12"/>
      <c r="B47" s="12"/>
      <c r="C47" s="12"/>
      <c r="D47" s="12"/>
      <c r="E47" s="12"/>
      <c r="F47" s="12"/>
      <c r="G47" s="12"/>
    </row>
    <row r="48" spans="1:7" ht="12.75">
      <c r="A48" s="12"/>
      <c r="B48" s="12"/>
      <c r="C48" s="12"/>
      <c r="D48" s="12"/>
      <c r="E48" s="12"/>
      <c r="F48" s="12"/>
      <c r="G48" s="12"/>
    </row>
    <row r="49" spans="1:7" ht="12.75">
      <c r="A49" s="12"/>
      <c r="B49" s="12"/>
      <c r="C49" s="12"/>
      <c r="D49" s="12"/>
      <c r="E49" s="12"/>
      <c r="F49" s="12"/>
      <c r="G49" s="12"/>
    </row>
  </sheetData>
  <mergeCells count="3">
    <mergeCell ref="A7:G7"/>
    <mergeCell ref="A44:G44"/>
    <mergeCell ref="A45:G45"/>
  </mergeCells>
  <printOptions horizontalCentered="1"/>
  <pageMargins left="0.7874015748031497" right="0.7874015748031497" top="0.7874015748031497" bottom="0.7874015748031497" header="0" footer="0.5905511811023623"/>
  <pageSetup horizontalDpi="300" verticalDpi="300" orientation="portrait" paperSize="120" r:id="rId1"/>
</worksheet>
</file>

<file path=xl/worksheets/sheet3.xml><?xml version="1.0" encoding="utf-8"?>
<worksheet xmlns="http://schemas.openxmlformats.org/spreadsheetml/2006/main" xmlns:r="http://schemas.openxmlformats.org/officeDocument/2006/relationships">
  <dimension ref="A1:W48"/>
  <sheetViews>
    <sheetView zoomScale="75" zoomScaleNormal="75" workbookViewId="0" topLeftCell="A1">
      <selection activeCell="I18" sqref="I18"/>
    </sheetView>
  </sheetViews>
  <sheetFormatPr defaultColWidth="11.421875" defaultRowHeight="12.75"/>
  <cols>
    <col min="1" max="1" width="22.8515625" style="2" bestFit="1" customWidth="1"/>
    <col min="2" max="2" width="13.421875" style="2" customWidth="1"/>
    <col min="3" max="3" width="10.57421875" style="2" bestFit="1" customWidth="1"/>
    <col min="4" max="4" width="12.140625" style="2" customWidth="1"/>
    <col min="5" max="5" width="12.00390625" style="2" bestFit="1" customWidth="1"/>
    <col min="6" max="6" width="14.421875" style="2" bestFit="1" customWidth="1"/>
    <col min="7" max="9" width="11.421875" style="2" customWidth="1"/>
    <col min="10" max="10" width="11.7109375" style="2" bestFit="1" customWidth="1"/>
    <col min="11" max="11" width="13.28125" style="2" bestFit="1" customWidth="1"/>
    <col min="12" max="12" width="12.8515625" style="2" bestFit="1" customWidth="1"/>
    <col min="13" max="13" width="18.8515625" style="63" customWidth="1"/>
    <col min="14" max="17" width="11.421875" style="63" customWidth="1"/>
    <col min="18" max="16384" width="11.421875" style="2" customWidth="1"/>
  </cols>
  <sheetData>
    <row r="1" spans="1:23" ht="15.75" customHeight="1">
      <c r="A1" s="150" t="s">
        <v>175</v>
      </c>
      <c r="B1" s="150"/>
      <c r="C1" s="150"/>
      <c r="D1" s="150"/>
      <c r="E1" s="150"/>
      <c r="F1" s="150"/>
      <c r="T1" s="64"/>
      <c r="U1" s="64"/>
      <c r="V1" s="64"/>
      <c r="W1" s="63"/>
    </row>
    <row r="2" spans="1:23" ht="15.75" customHeight="1">
      <c r="A2" s="188" t="s">
        <v>176</v>
      </c>
      <c r="B2" s="188"/>
      <c r="C2" s="188"/>
      <c r="D2" s="188"/>
      <c r="E2" s="188"/>
      <c r="F2" s="188"/>
      <c r="G2" s="62"/>
      <c r="T2" s="64"/>
      <c r="W2" s="63"/>
    </row>
    <row r="3" spans="1:23" ht="15.75" customHeight="1">
      <c r="A3" s="188" t="s">
        <v>177</v>
      </c>
      <c r="B3" s="188"/>
      <c r="C3" s="188"/>
      <c r="D3" s="188"/>
      <c r="E3" s="188"/>
      <c r="F3" s="188"/>
      <c r="G3" s="62"/>
      <c r="S3" s="33" t="s">
        <v>156</v>
      </c>
      <c r="T3" s="64"/>
      <c r="U3" s="64"/>
      <c r="V3" s="64"/>
      <c r="W3" s="63"/>
    </row>
    <row r="4" spans="1:23" ht="15.75" customHeight="1">
      <c r="A4" s="151" t="s">
        <v>186</v>
      </c>
      <c r="B4" s="151"/>
      <c r="C4" s="151"/>
      <c r="D4" s="151"/>
      <c r="E4" s="151"/>
      <c r="F4" s="151"/>
      <c r="G4" s="62"/>
      <c r="W4" s="63"/>
    </row>
    <row r="5" spans="1:23" ht="12.75">
      <c r="A5" s="65" t="s">
        <v>178</v>
      </c>
      <c r="B5" s="66">
        <v>2005</v>
      </c>
      <c r="C5" s="67">
        <v>2006</v>
      </c>
      <c r="D5" s="67">
        <v>2007</v>
      </c>
      <c r="E5" s="68" t="s">
        <v>195</v>
      </c>
      <c r="F5" s="68" t="s">
        <v>185</v>
      </c>
      <c r="G5" s="69"/>
      <c r="W5" s="63"/>
    </row>
    <row r="6" spans="1:23" ht="12.75">
      <c r="A6" s="70"/>
      <c r="B6" s="70" t="s">
        <v>183</v>
      </c>
      <c r="C6" s="67" t="s">
        <v>183</v>
      </c>
      <c r="D6" s="67" t="str">
        <f>+C6</f>
        <v>ene-dic</v>
      </c>
      <c r="E6" s="68" t="s">
        <v>184</v>
      </c>
      <c r="F6" s="71">
        <v>2007</v>
      </c>
      <c r="G6" s="69"/>
      <c r="T6" s="72">
        <v>2005</v>
      </c>
      <c r="U6" s="72">
        <v>2006</v>
      </c>
      <c r="V6" s="72">
        <v>2007</v>
      </c>
      <c r="W6" s="63"/>
    </row>
    <row r="7" spans="1:23" ht="15.75" customHeight="1">
      <c r="A7" s="188" t="s">
        <v>180</v>
      </c>
      <c r="B7" s="188"/>
      <c r="C7" s="188"/>
      <c r="D7" s="188"/>
      <c r="E7" s="188"/>
      <c r="F7" s="188"/>
      <c r="J7" s="64"/>
      <c r="K7" s="73"/>
      <c r="S7" s="2" t="s">
        <v>5</v>
      </c>
      <c r="T7" s="64">
        <f>+B8/1000</f>
        <v>8043.148</v>
      </c>
      <c r="U7" s="64">
        <f>+C8/1000</f>
        <v>8895.677</v>
      </c>
      <c r="V7" s="64">
        <f>+D8/1000</f>
        <v>10816.86</v>
      </c>
      <c r="W7" s="63"/>
    </row>
    <row r="8" spans="1:23" ht="15.75" customHeight="1">
      <c r="A8" s="65" t="s">
        <v>179</v>
      </c>
      <c r="B8" s="74">
        <v>8043148</v>
      </c>
      <c r="C8" s="74">
        <v>8895677</v>
      </c>
      <c r="D8" s="74">
        <v>10816860</v>
      </c>
      <c r="E8" s="76">
        <f>+(D8-C8)/C8</f>
        <v>0.2159681607144684</v>
      </c>
      <c r="F8" s="77"/>
      <c r="G8" s="78"/>
      <c r="J8" s="64"/>
      <c r="K8" s="73"/>
      <c r="S8" s="2" t="s">
        <v>6</v>
      </c>
      <c r="T8" s="64">
        <f>+B13/1000</f>
        <v>1835.826</v>
      </c>
      <c r="U8" s="64">
        <f>+C13/1000</f>
        <v>2295.38</v>
      </c>
      <c r="V8" s="64">
        <f>+D13/1000</f>
        <v>3125.583</v>
      </c>
      <c r="W8" s="63"/>
    </row>
    <row r="9" spans="1:23" ht="15.75" customHeight="1">
      <c r="A9" s="79" t="s">
        <v>47</v>
      </c>
      <c r="B9" s="80">
        <v>4175497</v>
      </c>
      <c r="C9" s="80">
        <v>4634913</v>
      </c>
      <c r="D9" s="80">
        <v>5410790</v>
      </c>
      <c r="E9" s="81">
        <f aca="true" t="shared" si="0" ref="E9:E21">+(D9-C9)/C9</f>
        <v>0.16739839561174072</v>
      </c>
      <c r="F9" s="81">
        <f>+D9/$D$8</f>
        <v>0.5002181779185457</v>
      </c>
      <c r="G9" s="82"/>
      <c r="J9" s="64"/>
      <c r="K9" s="73"/>
      <c r="S9" s="2" t="s">
        <v>45</v>
      </c>
      <c r="T9" s="64">
        <f>+T7-T8</f>
        <v>6207.322</v>
      </c>
      <c r="U9" s="64">
        <f>+U7-U8</f>
        <v>6600.297</v>
      </c>
      <c r="V9" s="64">
        <f>+V7-V8</f>
        <v>7691.277</v>
      </c>
      <c r="W9" s="63"/>
    </row>
    <row r="10" spans="1:23" ht="15.75" customHeight="1">
      <c r="A10" s="79" t="s">
        <v>48</v>
      </c>
      <c r="B10" s="80">
        <v>774810</v>
      </c>
      <c r="C10" s="80">
        <v>789290</v>
      </c>
      <c r="D10" s="80">
        <v>912688</v>
      </c>
      <c r="E10" s="81">
        <f t="shared" si="0"/>
        <v>0.15634050855832457</v>
      </c>
      <c r="F10" s="81">
        <f>+D10/$D$8</f>
        <v>0.08437642717017693</v>
      </c>
      <c r="G10" s="82"/>
      <c r="J10" s="64"/>
      <c r="K10" s="73"/>
      <c r="W10" s="63"/>
    </row>
    <row r="11" spans="1:23" ht="15.75" customHeight="1">
      <c r="A11" s="79" t="s">
        <v>49</v>
      </c>
      <c r="B11" s="80">
        <v>3092841</v>
      </c>
      <c r="C11" s="80">
        <v>3471474</v>
      </c>
      <c r="D11" s="80">
        <v>4493382</v>
      </c>
      <c r="E11" s="81">
        <f t="shared" si="0"/>
        <v>0.29437293783562835</v>
      </c>
      <c r="F11" s="81">
        <f>+D11/$D$8</f>
        <v>0.41540539491127737</v>
      </c>
      <c r="G11" s="82"/>
      <c r="J11" s="64"/>
      <c r="K11" s="73"/>
      <c r="T11" s="64"/>
      <c r="U11" s="64"/>
      <c r="V11" s="64"/>
      <c r="W11" s="63"/>
    </row>
    <row r="12" spans="1:23" ht="15.75" customHeight="1">
      <c r="A12" s="188" t="s">
        <v>182</v>
      </c>
      <c r="B12" s="188"/>
      <c r="C12" s="188"/>
      <c r="D12" s="188"/>
      <c r="E12" s="188"/>
      <c r="F12" s="188"/>
      <c r="J12" s="64"/>
      <c r="K12" s="73"/>
      <c r="T12" s="64"/>
      <c r="U12" s="64"/>
      <c r="V12" s="64"/>
      <c r="W12" s="63"/>
    </row>
    <row r="13" spans="1:23" ht="15.75" customHeight="1">
      <c r="A13" s="83" t="s">
        <v>179</v>
      </c>
      <c r="B13" s="74">
        <v>1835826</v>
      </c>
      <c r="C13" s="74">
        <v>2295380</v>
      </c>
      <c r="D13" s="74">
        <v>3125583</v>
      </c>
      <c r="E13" s="76">
        <f t="shared" si="0"/>
        <v>0.36168433984786835</v>
      </c>
      <c r="F13" s="77"/>
      <c r="G13" s="78"/>
      <c r="J13" s="64"/>
      <c r="K13" s="73"/>
      <c r="T13" s="64"/>
      <c r="U13" s="64"/>
      <c r="V13" s="64"/>
      <c r="W13" s="63"/>
    </row>
    <row r="14" spans="1:23" ht="15.75" customHeight="1">
      <c r="A14" s="79" t="s">
        <v>47</v>
      </c>
      <c r="B14" s="80">
        <v>1187678</v>
      </c>
      <c r="C14" s="80">
        <v>1627289</v>
      </c>
      <c r="D14" s="80">
        <v>2385376</v>
      </c>
      <c r="E14" s="81">
        <f t="shared" si="0"/>
        <v>0.465858860964463</v>
      </c>
      <c r="F14" s="81">
        <f>+D14/$D$13</f>
        <v>0.7631779415232294</v>
      </c>
      <c r="G14" s="82"/>
      <c r="J14" s="64"/>
      <c r="K14" s="64"/>
      <c r="T14" s="64"/>
      <c r="U14" s="64"/>
      <c r="V14" s="64"/>
      <c r="W14" s="63"/>
    </row>
    <row r="15" spans="1:23" ht="15.75" customHeight="1">
      <c r="A15" s="79" t="s">
        <v>48</v>
      </c>
      <c r="B15" s="80">
        <v>519161</v>
      </c>
      <c r="C15" s="80">
        <v>510154</v>
      </c>
      <c r="D15" s="80">
        <v>572100</v>
      </c>
      <c r="E15" s="81">
        <f t="shared" si="0"/>
        <v>0.1214260791839327</v>
      </c>
      <c r="F15" s="81">
        <f>+D15/$D$13</f>
        <v>0.1830378524582454</v>
      </c>
      <c r="G15" s="82"/>
      <c r="T15" s="64"/>
      <c r="W15" s="63"/>
    </row>
    <row r="16" spans="1:23" ht="15.75" customHeight="1">
      <c r="A16" s="79" t="s">
        <v>49</v>
      </c>
      <c r="B16" s="80">
        <v>128987</v>
      </c>
      <c r="C16" s="80">
        <v>157937</v>
      </c>
      <c r="D16" s="80">
        <v>168107</v>
      </c>
      <c r="E16" s="81">
        <f t="shared" si="0"/>
        <v>0.06439276420344821</v>
      </c>
      <c r="F16" s="81">
        <f>+D16/$D$13</f>
        <v>0.05378420601852518</v>
      </c>
      <c r="G16" s="82"/>
      <c r="W16" s="63"/>
    </row>
    <row r="17" spans="1:6" ht="15.75" customHeight="1">
      <c r="A17" s="188" t="s">
        <v>196</v>
      </c>
      <c r="B17" s="188"/>
      <c r="C17" s="188"/>
      <c r="D17" s="188"/>
      <c r="E17" s="188"/>
      <c r="F17" s="188"/>
    </row>
    <row r="18" spans="1:7" ht="15.75" customHeight="1">
      <c r="A18" s="83" t="s">
        <v>179</v>
      </c>
      <c r="B18" s="74">
        <v>6207322</v>
      </c>
      <c r="C18" s="74">
        <v>6600297</v>
      </c>
      <c r="D18" s="74">
        <v>7691277</v>
      </c>
      <c r="E18" s="76">
        <f t="shared" si="0"/>
        <v>0.16529256183471744</v>
      </c>
      <c r="F18" s="84"/>
      <c r="G18" s="82"/>
    </row>
    <row r="19" spans="1:7" ht="15.75" customHeight="1">
      <c r="A19" s="79" t="s">
        <v>47</v>
      </c>
      <c r="B19" s="80">
        <v>2987819</v>
      </c>
      <c r="C19" s="80">
        <v>3007624</v>
      </c>
      <c r="D19" s="80">
        <v>3025414</v>
      </c>
      <c r="E19" s="81">
        <f t="shared" si="0"/>
        <v>0.005914968094416057</v>
      </c>
      <c r="F19" s="81">
        <f>+D19/$D$18</f>
        <v>0.3933565258408974</v>
      </c>
      <c r="G19" s="82"/>
    </row>
    <row r="20" spans="1:7" ht="15.75" customHeight="1">
      <c r="A20" s="79" t="s">
        <v>48</v>
      </c>
      <c r="B20" s="80">
        <v>255649</v>
      </c>
      <c r="C20" s="80">
        <v>279136</v>
      </c>
      <c r="D20" s="80">
        <v>340588</v>
      </c>
      <c r="E20" s="81">
        <f t="shared" si="0"/>
        <v>0.22015075088845582</v>
      </c>
      <c r="F20" s="81">
        <f>+D20/$D$18</f>
        <v>0.044282373395211225</v>
      </c>
      <c r="G20" s="82"/>
    </row>
    <row r="21" spans="1:7" ht="15.75" customHeight="1">
      <c r="A21" s="79" t="s">
        <v>49</v>
      </c>
      <c r="B21" s="80">
        <v>2963854</v>
      </c>
      <c r="C21" s="80">
        <v>3313537</v>
      </c>
      <c r="D21" s="80">
        <v>4325275</v>
      </c>
      <c r="E21" s="81">
        <f t="shared" si="0"/>
        <v>0.3053347525619904</v>
      </c>
      <c r="F21" s="81">
        <f>+D21/$D$18</f>
        <v>0.5623611007638913</v>
      </c>
      <c r="G21" s="82"/>
    </row>
    <row r="22" spans="1:7" ht="15.75" customHeight="1">
      <c r="A22" s="85"/>
      <c r="B22" s="86"/>
      <c r="C22" s="86"/>
      <c r="D22" s="86"/>
      <c r="E22" s="87"/>
      <c r="F22" s="87"/>
      <c r="G22" s="78"/>
    </row>
    <row r="23" spans="1:7" ht="33" customHeight="1">
      <c r="A23" s="163" t="s">
        <v>81</v>
      </c>
      <c r="B23" s="164"/>
      <c r="C23" s="164"/>
      <c r="D23" s="164"/>
      <c r="E23" s="164"/>
      <c r="F23" s="88"/>
      <c r="G23" s="89"/>
    </row>
    <row r="24" spans="1:6" ht="12.75">
      <c r="A24" s="90"/>
      <c r="B24" s="90"/>
      <c r="C24" s="90"/>
      <c r="D24" s="90"/>
      <c r="E24" s="90"/>
      <c r="F24" s="90"/>
    </row>
    <row r="25" spans="1:6" ht="12.75">
      <c r="A25" s="90"/>
      <c r="B25" s="90"/>
      <c r="C25" s="90"/>
      <c r="D25" s="90"/>
      <c r="E25" s="90"/>
      <c r="F25" s="90"/>
    </row>
    <row r="26" spans="1:6" ht="12.75">
      <c r="A26" s="90"/>
      <c r="B26" s="90"/>
      <c r="C26" s="90"/>
      <c r="D26" s="90"/>
      <c r="E26" s="90"/>
      <c r="F26" s="90"/>
    </row>
    <row r="27" spans="1:6" ht="12.75">
      <c r="A27" s="90"/>
      <c r="B27" s="90"/>
      <c r="C27" s="90"/>
      <c r="D27" s="90"/>
      <c r="E27" s="90"/>
      <c r="F27" s="90"/>
    </row>
    <row r="28" spans="1:6" ht="12.75">
      <c r="A28" s="90"/>
      <c r="B28" s="90"/>
      <c r="C28" s="90"/>
      <c r="D28" s="90"/>
      <c r="E28" s="90"/>
      <c r="F28" s="90"/>
    </row>
    <row r="29" spans="1:6" ht="12.75">
      <c r="A29" s="90"/>
      <c r="B29" s="90"/>
      <c r="C29" s="90"/>
      <c r="D29" s="90"/>
      <c r="E29" s="90"/>
      <c r="F29" s="90"/>
    </row>
    <row r="30" spans="1:6" ht="12.75">
      <c r="A30" s="90"/>
      <c r="B30" s="90"/>
      <c r="C30" s="90"/>
      <c r="D30" s="90"/>
      <c r="E30" s="90"/>
      <c r="F30" s="90"/>
    </row>
    <row r="31" spans="1:6" ht="12.75">
      <c r="A31" s="90"/>
      <c r="B31" s="90"/>
      <c r="C31" s="90"/>
      <c r="D31" s="90"/>
      <c r="E31" s="90"/>
      <c r="F31" s="90"/>
    </row>
    <row r="32" spans="1:6" ht="12.75">
      <c r="A32" s="90"/>
      <c r="B32" s="90"/>
      <c r="C32" s="90"/>
      <c r="D32" s="90"/>
      <c r="E32" s="90"/>
      <c r="F32" s="90"/>
    </row>
    <row r="33" spans="1:6" ht="12.75">
      <c r="A33" s="90"/>
      <c r="B33" s="90"/>
      <c r="C33" s="90"/>
      <c r="D33" s="90"/>
      <c r="E33" s="90"/>
      <c r="F33" s="90"/>
    </row>
    <row r="34" spans="1:6" ht="12.75">
      <c r="A34" s="90"/>
      <c r="B34" s="90"/>
      <c r="C34" s="90"/>
      <c r="D34" s="90"/>
      <c r="E34" s="90"/>
      <c r="F34" s="90"/>
    </row>
    <row r="35" spans="1:6" ht="12.75">
      <c r="A35" s="90"/>
      <c r="B35" s="90"/>
      <c r="C35" s="90"/>
      <c r="D35" s="90"/>
      <c r="E35" s="90"/>
      <c r="F35" s="90"/>
    </row>
    <row r="36" spans="1:6" ht="12.75">
      <c r="A36" s="90"/>
      <c r="B36" s="90"/>
      <c r="C36" s="90"/>
      <c r="D36" s="90"/>
      <c r="E36" s="90"/>
      <c r="F36" s="90"/>
    </row>
    <row r="37" spans="1:6" ht="12.75">
      <c r="A37" s="90"/>
      <c r="B37" s="90"/>
      <c r="C37" s="90"/>
      <c r="D37" s="90"/>
      <c r="E37" s="90"/>
      <c r="F37" s="90"/>
    </row>
    <row r="38" spans="1:6" ht="12.75">
      <c r="A38" s="90"/>
      <c r="B38" s="90"/>
      <c r="C38" s="90"/>
      <c r="D38" s="90"/>
      <c r="E38" s="90"/>
      <c r="F38" s="90"/>
    </row>
    <row r="39" spans="1:6" ht="12.75">
      <c r="A39" s="90"/>
      <c r="B39" s="90"/>
      <c r="C39" s="90"/>
      <c r="D39" s="90"/>
      <c r="E39" s="90"/>
      <c r="F39" s="90"/>
    </row>
    <row r="40" spans="1:6" ht="12.75">
      <c r="A40" s="90"/>
      <c r="B40" s="90"/>
      <c r="C40" s="90"/>
      <c r="D40" s="90"/>
      <c r="E40" s="90"/>
      <c r="F40" s="90"/>
    </row>
    <row r="41" spans="1:6" ht="12.75">
      <c r="A41" s="90"/>
      <c r="B41" s="90"/>
      <c r="C41" s="90"/>
      <c r="D41" s="90"/>
      <c r="E41" s="90"/>
      <c r="F41" s="90"/>
    </row>
    <row r="42" spans="1:6" ht="12.75">
      <c r="A42" s="90"/>
      <c r="B42" s="90"/>
      <c r="C42" s="90"/>
      <c r="D42" s="90"/>
      <c r="E42" s="90"/>
      <c r="F42" s="90"/>
    </row>
    <row r="43" spans="1:6" ht="12.75">
      <c r="A43" s="90"/>
      <c r="B43" s="90"/>
      <c r="C43" s="90"/>
      <c r="D43" s="90"/>
      <c r="E43" s="90"/>
      <c r="F43" s="90"/>
    </row>
    <row r="44" spans="1:6" ht="12.75">
      <c r="A44" s="90"/>
      <c r="B44" s="90"/>
      <c r="C44" s="90"/>
      <c r="D44" s="90"/>
      <c r="E44" s="90"/>
      <c r="F44" s="90"/>
    </row>
    <row r="45" spans="1:6" ht="12.75">
      <c r="A45" s="90"/>
      <c r="B45" s="90"/>
      <c r="C45" s="90"/>
      <c r="D45" s="90"/>
      <c r="E45" s="90"/>
      <c r="F45" s="90"/>
    </row>
    <row r="46" spans="1:6" ht="12.75">
      <c r="A46" s="90"/>
      <c r="B46" s="90"/>
      <c r="C46" s="90"/>
      <c r="D46" s="90"/>
      <c r="E46" s="90"/>
      <c r="F46" s="90"/>
    </row>
    <row r="47" spans="1:6" ht="12.75">
      <c r="A47" s="90"/>
      <c r="B47" s="90"/>
      <c r="C47" s="90"/>
      <c r="D47" s="90"/>
      <c r="E47" s="90"/>
      <c r="F47" s="90"/>
    </row>
    <row r="48" spans="1:6" ht="12.75">
      <c r="A48" s="90"/>
      <c r="B48" s="90"/>
      <c r="C48" s="90"/>
      <c r="D48" s="90"/>
      <c r="E48" s="90"/>
      <c r="F48" s="90"/>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0.7874015748031497" bottom="0.7874015748031497" header="0" footer="0.5905511811023623"/>
  <pageSetup horizontalDpi="300" verticalDpi="300" orientation="portrait" paperSize="120"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zoomScale="75" zoomScaleNormal="75" workbookViewId="0" topLeftCell="A1">
      <selection activeCell="B24" sqref="B24:D24"/>
    </sheetView>
  </sheetViews>
  <sheetFormatPr defaultColWidth="11.421875" defaultRowHeight="12.75"/>
  <cols>
    <col min="1" max="1" width="23.421875" style="91" customWidth="1"/>
    <col min="2" max="2" width="12.7109375" style="91" customWidth="1"/>
    <col min="3" max="3" width="10.8515625" style="91" bestFit="1" customWidth="1"/>
    <col min="4" max="4" width="11.00390625" style="91" bestFit="1" customWidth="1"/>
    <col min="5" max="5" width="12.140625" style="91" bestFit="1" customWidth="1"/>
    <col min="6" max="6" width="14.00390625" style="91" customWidth="1"/>
    <col min="7" max="11" width="11.421875" style="91" customWidth="1"/>
    <col min="12" max="17" width="11.421875" style="92" customWidth="1"/>
    <col min="18" max="16384" width="11.421875" style="91" customWidth="1"/>
  </cols>
  <sheetData>
    <row r="1" spans="1:21" ht="15.75" customHeight="1">
      <c r="A1" s="150" t="s">
        <v>187</v>
      </c>
      <c r="B1" s="150"/>
      <c r="C1" s="150"/>
      <c r="D1" s="150"/>
      <c r="E1" s="150"/>
      <c r="F1" s="150"/>
      <c r="U1" s="93"/>
    </row>
    <row r="2" spans="1:21" ht="15.75" customHeight="1">
      <c r="A2" s="188" t="s">
        <v>188</v>
      </c>
      <c r="B2" s="188"/>
      <c r="C2" s="188"/>
      <c r="D2" s="188"/>
      <c r="E2" s="188"/>
      <c r="F2" s="188"/>
      <c r="G2" s="94"/>
      <c r="H2" s="94"/>
      <c r="U2" s="92"/>
    </row>
    <row r="3" spans="1:21" ht="15.75" customHeight="1">
      <c r="A3" s="188" t="s">
        <v>177</v>
      </c>
      <c r="B3" s="188"/>
      <c r="C3" s="188"/>
      <c r="D3" s="188"/>
      <c r="E3" s="188"/>
      <c r="F3" s="188"/>
      <c r="G3" s="94"/>
      <c r="H3" s="94"/>
      <c r="R3" s="95" t="s">
        <v>158</v>
      </c>
      <c r="U3" s="96"/>
    </row>
    <row r="4" spans="1:21" ht="15.75" customHeight="1">
      <c r="A4" s="151" t="s">
        <v>186</v>
      </c>
      <c r="B4" s="151"/>
      <c r="C4" s="151"/>
      <c r="D4" s="151"/>
      <c r="E4" s="151"/>
      <c r="F4" s="151"/>
      <c r="G4" s="94"/>
      <c r="H4" s="94"/>
      <c r="M4" s="97"/>
      <c r="N4" s="203"/>
      <c r="O4" s="203"/>
      <c r="R4" s="95"/>
      <c r="U4" s="92"/>
    </row>
    <row r="5" spans="1:21" ht="18" customHeight="1">
      <c r="A5" s="83" t="s">
        <v>189</v>
      </c>
      <c r="B5" s="66">
        <v>2005</v>
      </c>
      <c r="C5" s="67">
        <v>2006</v>
      </c>
      <c r="D5" s="67">
        <v>2007</v>
      </c>
      <c r="E5" s="68" t="s">
        <v>194</v>
      </c>
      <c r="F5" s="68" t="s">
        <v>185</v>
      </c>
      <c r="G5" s="97"/>
      <c r="H5" s="97"/>
      <c r="M5" s="97"/>
      <c r="N5" s="75"/>
      <c r="O5" s="75"/>
      <c r="S5" s="98">
        <f>+S6+S7</f>
        <v>10816860</v>
      </c>
      <c r="U5" s="92"/>
    </row>
    <row r="6" spans="1:21" ht="18" customHeight="1">
      <c r="A6" s="99"/>
      <c r="B6" s="70" t="s">
        <v>183</v>
      </c>
      <c r="C6" s="67" t="str">
        <f>+balanza!C6</f>
        <v>ene-dic</v>
      </c>
      <c r="D6" s="67" t="str">
        <f>+C6</f>
        <v>ene-dic</v>
      </c>
      <c r="E6" s="68" t="s">
        <v>184</v>
      </c>
      <c r="F6" s="100">
        <v>2007</v>
      </c>
      <c r="G6" s="97"/>
      <c r="H6" s="97"/>
      <c r="M6" s="101"/>
      <c r="N6" s="101"/>
      <c r="O6" s="101"/>
      <c r="R6" s="91" t="s">
        <v>7</v>
      </c>
      <c r="S6" s="98">
        <f>D9</f>
        <v>3269832</v>
      </c>
      <c r="T6" s="102">
        <f>+S6/S5*100</f>
        <v>30.22903134551062</v>
      </c>
      <c r="U6" s="93"/>
    </row>
    <row r="7" spans="1:21" ht="18" customHeight="1">
      <c r="A7" s="188" t="s">
        <v>192</v>
      </c>
      <c r="B7" s="188"/>
      <c r="C7" s="188"/>
      <c r="D7" s="188"/>
      <c r="E7" s="188"/>
      <c r="F7" s="188"/>
      <c r="G7" s="97"/>
      <c r="H7" s="97"/>
      <c r="M7" s="101"/>
      <c r="N7" s="101"/>
      <c r="O7" s="101"/>
      <c r="R7" s="91" t="s">
        <v>9</v>
      </c>
      <c r="S7" s="98">
        <f>D13</f>
        <v>7547028</v>
      </c>
      <c r="T7" s="102">
        <f>+S7/S5*100</f>
        <v>69.77096865448938</v>
      </c>
      <c r="U7" s="92"/>
    </row>
    <row r="8" spans="1:21" ht="18" customHeight="1">
      <c r="A8" s="88" t="s">
        <v>179</v>
      </c>
      <c r="B8" s="103">
        <f>+balanza!B8</f>
        <v>8043148</v>
      </c>
      <c r="C8" s="103">
        <f>+balanza!C8</f>
        <v>8895677</v>
      </c>
      <c r="D8" s="103">
        <f>+balanza!D8</f>
        <v>10816860</v>
      </c>
      <c r="E8" s="81">
        <f>+(D8-C8)/C8</f>
        <v>0.2159681607144684</v>
      </c>
      <c r="F8" s="104"/>
      <c r="G8" s="104"/>
      <c r="H8" s="104"/>
      <c r="M8" s="101"/>
      <c r="N8" s="101"/>
      <c r="O8" s="101"/>
      <c r="T8" s="102">
        <f>SUM(T6:T7)</f>
        <v>100</v>
      </c>
      <c r="U8" s="92"/>
    </row>
    <row r="9" spans="1:21" s="95" customFormat="1" ht="18" customHeight="1">
      <c r="A9" s="65" t="s">
        <v>191</v>
      </c>
      <c r="B9" s="74">
        <v>2657394</v>
      </c>
      <c r="C9" s="74">
        <v>2930314</v>
      </c>
      <c r="D9" s="74">
        <v>3269832</v>
      </c>
      <c r="E9" s="76">
        <f aca="true" t="shared" si="0" ref="E9:E36">+(D9-C9)/C9</f>
        <v>0.11586403368376222</v>
      </c>
      <c r="F9" s="105">
        <f>+D9/$D$8</f>
        <v>0.3022903134551062</v>
      </c>
      <c r="G9" s="104"/>
      <c r="H9" s="104"/>
      <c r="M9" s="106"/>
      <c r="N9" s="106"/>
      <c r="O9" s="106"/>
      <c r="P9" s="93"/>
      <c r="Q9" s="93"/>
      <c r="R9" s="95" t="s">
        <v>157</v>
      </c>
      <c r="S9" s="98">
        <f>SUM(S10:S12)</f>
        <v>10816860</v>
      </c>
      <c r="T9" s="102"/>
      <c r="U9" s="92"/>
    </row>
    <row r="10" spans="1:21" ht="18" customHeight="1">
      <c r="A10" s="88" t="s">
        <v>8</v>
      </c>
      <c r="B10" s="103">
        <v>2422203</v>
      </c>
      <c r="C10" s="103">
        <v>2663491</v>
      </c>
      <c r="D10" s="103">
        <v>2966663</v>
      </c>
      <c r="E10" s="81">
        <f t="shared" si="0"/>
        <v>0.11382505140809561</v>
      </c>
      <c r="F10" s="107">
        <f>+D10/$D$9</f>
        <v>0.9072830041421088</v>
      </c>
      <c r="G10" s="104"/>
      <c r="H10" s="108"/>
      <c r="M10" s="101"/>
      <c r="N10" s="101"/>
      <c r="O10" s="101"/>
      <c r="R10" s="91" t="s">
        <v>12</v>
      </c>
      <c r="S10" s="98">
        <f>D10+D14</f>
        <v>5410790</v>
      </c>
      <c r="T10" s="102">
        <f>+S10/$S9*100</f>
        <v>50.02181779185457</v>
      </c>
      <c r="U10" s="93"/>
    </row>
    <row r="11" spans="1:21" ht="18" customHeight="1">
      <c r="A11" s="88" t="s">
        <v>10</v>
      </c>
      <c r="B11" s="103">
        <v>59608</v>
      </c>
      <c r="C11" s="103">
        <v>64509</v>
      </c>
      <c r="D11" s="103">
        <v>68784</v>
      </c>
      <c r="E11" s="81">
        <f t="shared" si="0"/>
        <v>0.0662698228154211</v>
      </c>
      <c r="F11" s="107">
        <f>+D11/$D$9</f>
        <v>0.021035943131023246</v>
      </c>
      <c r="G11" s="104"/>
      <c r="H11" s="108"/>
      <c r="M11" s="101"/>
      <c r="N11" s="101"/>
      <c r="O11" s="101"/>
      <c r="R11" s="91" t="s">
        <v>13</v>
      </c>
      <c r="S11" s="98">
        <f>D11+D15</f>
        <v>912688</v>
      </c>
      <c r="T11" s="102">
        <f>+S11/S9*100</f>
        <v>8.437642717017694</v>
      </c>
      <c r="U11" s="92"/>
    </row>
    <row r="12" spans="1:21" ht="18" customHeight="1">
      <c r="A12" s="88" t="s">
        <v>11</v>
      </c>
      <c r="B12" s="103">
        <v>175583</v>
      </c>
      <c r="C12" s="103">
        <v>202314</v>
      </c>
      <c r="D12" s="103">
        <v>234385</v>
      </c>
      <c r="E12" s="81">
        <f t="shared" si="0"/>
        <v>0.1585209130361715</v>
      </c>
      <c r="F12" s="107">
        <f>+D12/$D$9</f>
        <v>0.07168105272686792</v>
      </c>
      <c r="G12" s="104"/>
      <c r="H12" s="108"/>
      <c r="M12" s="101"/>
      <c r="N12" s="101"/>
      <c r="O12" s="101"/>
      <c r="R12" s="91" t="s">
        <v>14</v>
      </c>
      <c r="S12" s="98">
        <f>D12+D16</f>
        <v>4493382</v>
      </c>
      <c r="T12" s="102">
        <f>+S12/S9*100</f>
        <v>41.54053949112774</v>
      </c>
      <c r="U12" s="92"/>
    </row>
    <row r="13" spans="1:21" s="95" customFormat="1" ht="18" customHeight="1">
      <c r="A13" s="65" t="s">
        <v>190</v>
      </c>
      <c r="B13" s="74">
        <v>5385753</v>
      </c>
      <c r="C13" s="74">
        <v>5965363</v>
      </c>
      <c r="D13" s="74">
        <v>7547028</v>
      </c>
      <c r="E13" s="76">
        <f t="shared" si="0"/>
        <v>0.26514145073820317</v>
      </c>
      <c r="F13" s="105">
        <f>+D13/$D$8</f>
        <v>0.6977096865448938</v>
      </c>
      <c r="G13" s="104"/>
      <c r="H13" s="104"/>
      <c r="M13" s="106"/>
      <c r="N13" s="106"/>
      <c r="O13" s="106"/>
      <c r="P13" s="93"/>
      <c r="Q13" s="93"/>
      <c r="R13" s="91"/>
      <c r="S13" s="91"/>
      <c r="T13" s="102">
        <f>SUM(T10:T12)</f>
        <v>100</v>
      </c>
      <c r="U13" s="92"/>
    </row>
    <row r="14" spans="1:21" ht="18" customHeight="1">
      <c r="A14" s="88" t="s">
        <v>8</v>
      </c>
      <c r="B14" s="103">
        <v>1753294</v>
      </c>
      <c r="C14" s="103">
        <v>1971422</v>
      </c>
      <c r="D14" s="103">
        <v>2444127</v>
      </c>
      <c r="E14" s="81">
        <f t="shared" si="0"/>
        <v>0.23977869781305067</v>
      </c>
      <c r="F14" s="107">
        <f>+D14/$D$13</f>
        <v>0.32385291269622957</v>
      </c>
      <c r="G14" s="104"/>
      <c r="H14" s="108"/>
      <c r="M14" s="101"/>
      <c r="N14" s="101"/>
      <c r="O14" s="101"/>
      <c r="T14" s="102"/>
      <c r="U14" s="92"/>
    </row>
    <row r="15" spans="1:21" ht="18" customHeight="1">
      <c r="A15" s="88" t="s">
        <v>10</v>
      </c>
      <c r="B15" s="103">
        <v>715202</v>
      </c>
      <c r="C15" s="103">
        <v>724781</v>
      </c>
      <c r="D15" s="103">
        <v>843904</v>
      </c>
      <c r="E15" s="81">
        <f t="shared" si="0"/>
        <v>0.16435723342637293</v>
      </c>
      <c r="F15" s="107">
        <f>+D15/$D$13</f>
        <v>0.11181938108617061</v>
      </c>
      <c r="G15" s="104"/>
      <c r="H15" s="108"/>
      <c r="U15" s="92"/>
    </row>
    <row r="16" spans="1:15" ht="18" customHeight="1">
      <c r="A16" s="88" t="s">
        <v>11</v>
      </c>
      <c r="B16" s="103">
        <v>2917257</v>
      </c>
      <c r="C16" s="103">
        <v>3269160</v>
      </c>
      <c r="D16" s="103">
        <v>4258997</v>
      </c>
      <c r="E16" s="81">
        <f t="shared" si="0"/>
        <v>0.30278022488957407</v>
      </c>
      <c r="F16" s="107">
        <f>+D16/$D$13</f>
        <v>0.5643277062175999</v>
      </c>
      <c r="G16" s="104"/>
      <c r="H16" s="108"/>
      <c r="M16" s="101"/>
      <c r="N16" s="101"/>
      <c r="O16" s="101"/>
    </row>
    <row r="17" spans="1:15" ht="18" customHeight="1">
      <c r="A17" s="188" t="s">
        <v>193</v>
      </c>
      <c r="B17" s="188"/>
      <c r="C17" s="188"/>
      <c r="D17" s="188"/>
      <c r="E17" s="188"/>
      <c r="F17" s="188"/>
      <c r="G17" s="104"/>
      <c r="H17" s="108"/>
      <c r="M17" s="101"/>
      <c r="N17" s="101"/>
      <c r="O17" s="101"/>
    </row>
    <row r="18" spans="1:15" ht="18" customHeight="1">
      <c r="A18" s="88" t="s">
        <v>179</v>
      </c>
      <c r="B18" s="103">
        <f>+balanza!B13</f>
        <v>1835826</v>
      </c>
      <c r="C18" s="103">
        <f>+balanza!C13</f>
        <v>2295380</v>
      </c>
      <c r="D18" s="103">
        <f>+balanza!D13</f>
        <v>3125583</v>
      </c>
      <c r="E18" s="81">
        <f t="shared" si="0"/>
        <v>0.36168433984786835</v>
      </c>
      <c r="F18" s="104"/>
      <c r="G18" s="104"/>
      <c r="H18" s="104"/>
      <c r="M18" s="101"/>
      <c r="N18" s="101"/>
      <c r="O18" s="101"/>
    </row>
    <row r="19" spans="1:15" ht="18" customHeight="1">
      <c r="A19" s="65" t="s">
        <v>191</v>
      </c>
      <c r="B19" s="74">
        <v>486762</v>
      </c>
      <c r="C19" s="74">
        <v>739752</v>
      </c>
      <c r="D19" s="74">
        <v>1055187</v>
      </c>
      <c r="E19" s="76">
        <f t="shared" si="0"/>
        <v>0.4264064172857931</v>
      </c>
      <c r="F19" s="105">
        <f>+D19/$D$18</f>
        <v>0.33759685793018457</v>
      </c>
      <c r="G19" s="104"/>
      <c r="H19" s="108"/>
      <c r="M19" s="101"/>
      <c r="N19" s="101"/>
      <c r="O19" s="101"/>
    </row>
    <row r="20" spans="1:15" ht="18" customHeight="1">
      <c r="A20" s="88" t="s">
        <v>8</v>
      </c>
      <c r="B20" s="103">
        <v>445720</v>
      </c>
      <c r="C20" s="103">
        <v>692119</v>
      </c>
      <c r="D20" s="103">
        <v>1001875</v>
      </c>
      <c r="E20" s="81">
        <f t="shared" si="0"/>
        <v>0.447547314840367</v>
      </c>
      <c r="F20" s="107">
        <f>+D20/$D$19</f>
        <v>0.9494762539720447</v>
      </c>
      <c r="G20" s="104"/>
      <c r="H20" s="108"/>
      <c r="M20" s="101"/>
      <c r="N20" s="101"/>
      <c r="O20" s="101"/>
    </row>
    <row r="21" spans="1:15" ht="18" customHeight="1">
      <c r="A21" s="88" t="s">
        <v>10</v>
      </c>
      <c r="B21" s="103">
        <v>31838</v>
      </c>
      <c r="C21" s="103">
        <v>37921</v>
      </c>
      <c r="D21" s="103">
        <v>42430</v>
      </c>
      <c r="E21" s="81">
        <f t="shared" si="0"/>
        <v>0.118905092165291</v>
      </c>
      <c r="F21" s="107">
        <f>+D21/$D$19</f>
        <v>0.04021088205218601</v>
      </c>
      <c r="G21" s="104"/>
      <c r="H21" s="108"/>
      <c r="M21" s="101"/>
      <c r="N21" s="101"/>
      <c r="O21" s="101"/>
    </row>
    <row r="22" spans="1:15" ht="18" customHeight="1">
      <c r="A22" s="88" t="s">
        <v>11</v>
      </c>
      <c r="B22" s="103">
        <v>9204</v>
      </c>
      <c r="C22" s="103">
        <v>9712</v>
      </c>
      <c r="D22" s="103">
        <v>10882</v>
      </c>
      <c r="E22" s="81">
        <f t="shared" si="0"/>
        <v>0.12046952224052718</v>
      </c>
      <c r="F22" s="107">
        <f>+D22/$D$19</f>
        <v>0.010312863975769224</v>
      </c>
      <c r="G22" s="104"/>
      <c r="H22" s="108"/>
      <c r="M22" s="101"/>
      <c r="N22" s="101"/>
      <c r="O22" s="101"/>
    </row>
    <row r="23" spans="1:15" ht="18" customHeight="1">
      <c r="A23" s="65" t="s">
        <v>190</v>
      </c>
      <c r="B23" s="74">
        <v>1349065</v>
      </c>
      <c r="C23" s="74">
        <v>1555629</v>
      </c>
      <c r="D23" s="74">
        <v>2070395</v>
      </c>
      <c r="E23" s="76">
        <f t="shared" si="0"/>
        <v>0.3309053765390077</v>
      </c>
      <c r="F23" s="105">
        <f>+D23/$D$18</f>
        <v>0.6624028221295035</v>
      </c>
      <c r="G23" s="104"/>
      <c r="H23" s="108"/>
      <c r="M23" s="101"/>
      <c r="N23" s="101"/>
      <c r="O23" s="101"/>
    </row>
    <row r="24" spans="1:15" ht="18" customHeight="1">
      <c r="A24" s="88" t="s">
        <v>8</v>
      </c>
      <c r="B24" s="103">
        <v>741958</v>
      </c>
      <c r="C24" s="103">
        <v>935170</v>
      </c>
      <c r="D24" s="103">
        <v>1383500</v>
      </c>
      <c r="E24" s="81">
        <f t="shared" si="0"/>
        <v>0.47941016071944137</v>
      </c>
      <c r="F24" s="107">
        <f>+D24/$D$23</f>
        <v>0.6682299754394693</v>
      </c>
      <c r="G24" s="104"/>
      <c r="H24" s="108"/>
      <c r="M24" s="101"/>
      <c r="N24" s="101"/>
      <c r="O24" s="101"/>
    </row>
    <row r="25" spans="1:8" ht="18" customHeight="1">
      <c r="A25" s="88" t="s">
        <v>10</v>
      </c>
      <c r="B25" s="103">
        <v>487324</v>
      </c>
      <c r="C25" s="103">
        <v>472233</v>
      </c>
      <c r="D25" s="103">
        <v>529670</v>
      </c>
      <c r="E25" s="81">
        <f t="shared" si="0"/>
        <v>0.12162851812558631</v>
      </c>
      <c r="F25" s="107">
        <f>+D25/$D$23</f>
        <v>0.2558304091731288</v>
      </c>
      <c r="G25" s="104"/>
      <c r="H25" s="108"/>
    </row>
    <row r="26" spans="1:15" ht="18" customHeight="1">
      <c r="A26" s="88" t="s">
        <v>11</v>
      </c>
      <c r="B26" s="103">
        <v>119783</v>
      </c>
      <c r="C26" s="103">
        <v>148226</v>
      </c>
      <c r="D26" s="103">
        <v>157225</v>
      </c>
      <c r="E26" s="81">
        <f t="shared" si="0"/>
        <v>0.060711346187578424</v>
      </c>
      <c r="F26" s="107">
        <f>+D26/$D$23</f>
        <v>0.07593961538740192</v>
      </c>
      <c r="G26" s="104"/>
      <c r="H26" s="108"/>
      <c r="M26" s="101"/>
      <c r="N26" s="101"/>
      <c r="O26" s="101"/>
    </row>
    <row r="27" spans="1:15" ht="18" customHeight="1">
      <c r="A27" s="188" t="s">
        <v>181</v>
      </c>
      <c r="B27" s="188"/>
      <c r="C27" s="188"/>
      <c r="D27" s="188"/>
      <c r="E27" s="188"/>
      <c r="F27" s="188"/>
      <c r="G27" s="104"/>
      <c r="H27" s="108"/>
      <c r="M27" s="101"/>
      <c r="N27" s="101"/>
      <c r="O27" s="101"/>
    </row>
    <row r="28" spans="1:15" ht="18" customHeight="1">
      <c r="A28" s="88" t="s">
        <v>179</v>
      </c>
      <c r="B28" s="103">
        <f>+balanza!B18</f>
        <v>6207322</v>
      </c>
      <c r="C28" s="103">
        <f>+balanza!C18</f>
        <v>6600297</v>
      </c>
      <c r="D28" s="103">
        <f>+balanza!D18</f>
        <v>7691277</v>
      </c>
      <c r="E28" s="81">
        <f t="shared" si="0"/>
        <v>0.16529256183471744</v>
      </c>
      <c r="F28" s="104"/>
      <c r="G28" s="104"/>
      <c r="H28" s="104"/>
      <c r="M28" s="101"/>
      <c r="N28" s="101"/>
      <c r="O28" s="101"/>
    </row>
    <row r="29" spans="1:15" ht="18" customHeight="1">
      <c r="A29" s="65" t="s">
        <v>191</v>
      </c>
      <c r="B29" s="74">
        <v>2170632</v>
      </c>
      <c r="C29" s="74">
        <v>2190562</v>
      </c>
      <c r="D29" s="74">
        <v>2214645</v>
      </c>
      <c r="E29" s="76">
        <f t="shared" si="0"/>
        <v>0.010993982366169048</v>
      </c>
      <c r="F29" s="105">
        <f>+D29/$D$28</f>
        <v>0.28794243140638415</v>
      </c>
      <c r="G29" s="104"/>
      <c r="H29" s="108"/>
      <c r="M29" s="101"/>
      <c r="N29" s="101"/>
      <c r="O29" s="101"/>
    </row>
    <row r="30" spans="1:15" ht="18" customHeight="1">
      <c r="A30" s="88" t="s">
        <v>8</v>
      </c>
      <c r="B30" s="103">
        <v>1976483</v>
      </c>
      <c r="C30" s="103">
        <v>1971372</v>
      </c>
      <c r="D30" s="103">
        <v>1964788</v>
      </c>
      <c r="E30" s="81">
        <f t="shared" si="0"/>
        <v>-0.003339805982838348</v>
      </c>
      <c r="F30" s="107">
        <f>+D30/$D$29</f>
        <v>0.8871796608485785</v>
      </c>
      <c r="G30" s="104"/>
      <c r="H30" s="108"/>
      <c r="M30" s="101"/>
      <c r="N30" s="101"/>
      <c r="O30" s="101"/>
    </row>
    <row r="31" spans="1:15" ht="18" customHeight="1">
      <c r="A31" s="88" t="s">
        <v>10</v>
      </c>
      <c r="B31" s="103">
        <v>27770</v>
      </c>
      <c r="C31" s="103">
        <v>26588</v>
      </c>
      <c r="D31" s="103">
        <v>26354</v>
      </c>
      <c r="E31" s="81">
        <f t="shared" si="0"/>
        <v>-0.008800962840379118</v>
      </c>
      <c r="F31" s="107">
        <f>+D31/$D$29</f>
        <v>0.01189987560082993</v>
      </c>
      <c r="G31" s="104"/>
      <c r="H31" s="108"/>
      <c r="M31" s="101"/>
      <c r="N31" s="101"/>
      <c r="O31" s="101"/>
    </row>
    <row r="32" spans="1:15" ht="18" customHeight="1">
      <c r="A32" s="88" t="s">
        <v>11</v>
      </c>
      <c r="B32" s="103">
        <v>166379</v>
      </c>
      <c r="C32" s="103">
        <v>192602</v>
      </c>
      <c r="D32" s="103">
        <v>223503</v>
      </c>
      <c r="E32" s="81">
        <f t="shared" si="0"/>
        <v>0.16043966313953126</v>
      </c>
      <c r="F32" s="107">
        <f>+D32/$D$29</f>
        <v>0.10092046355059163</v>
      </c>
      <c r="G32" s="104"/>
      <c r="H32" s="108"/>
      <c r="M32" s="101"/>
      <c r="N32" s="101"/>
      <c r="O32" s="101"/>
    </row>
    <row r="33" spans="1:15" ht="18" customHeight="1">
      <c r="A33" s="65" t="s">
        <v>190</v>
      </c>
      <c r="B33" s="74">
        <v>4036688</v>
      </c>
      <c r="C33" s="74">
        <v>4409734</v>
      </c>
      <c r="D33" s="74">
        <v>5476633</v>
      </c>
      <c r="E33" s="76">
        <f t="shared" si="0"/>
        <v>0.24194180419952768</v>
      </c>
      <c r="F33" s="105">
        <f>+D33/$D$28</f>
        <v>0.7120576986110368</v>
      </c>
      <c r="G33" s="104"/>
      <c r="H33" s="108"/>
      <c r="M33" s="101"/>
      <c r="N33" s="101"/>
      <c r="O33" s="101"/>
    </row>
    <row r="34" spans="1:15" ht="18" customHeight="1">
      <c r="A34" s="88" t="s">
        <v>8</v>
      </c>
      <c r="B34" s="103">
        <v>1011336</v>
      </c>
      <c r="C34" s="103">
        <v>1036252</v>
      </c>
      <c r="D34" s="103">
        <v>1060627</v>
      </c>
      <c r="E34" s="81">
        <f t="shared" si="0"/>
        <v>0.023522270644592242</v>
      </c>
      <c r="F34" s="107">
        <f>+D34/$D$33</f>
        <v>0.19366406330312805</v>
      </c>
      <c r="G34" s="104"/>
      <c r="H34" s="108"/>
      <c r="M34" s="101"/>
      <c r="N34" s="101"/>
      <c r="O34" s="101"/>
    </row>
    <row r="35" spans="1:15" ht="18" customHeight="1">
      <c r="A35" s="88" t="s">
        <v>10</v>
      </c>
      <c r="B35" s="103">
        <v>227878</v>
      </c>
      <c r="C35" s="103">
        <v>252548</v>
      </c>
      <c r="D35" s="103">
        <v>314234</v>
      </c>
      <c r="E35" s="81">
        <f t="shared" si="0"/>
        <v>0.24425455754945594</v>
      </c>
      <c r="F35" s="107">
        <f>+D35/$D$33</f>
        <v>0.05737722429091013</v>
      </c>
      <c r="G35" s="108"/>
      <c r="H35" s="108"/>
      <c r="M35" s="101"/>
      <c r="N35" s="101"/>
      <c r="O35" s="101"/>
    </row>
    <row r="36" spans="1:15" ht="18" customHeight="1">
      <c r="A36" s="109" t="s">
        <v>11</v>
      </c>
      <c r="B36" s="110">
        <v>2797474</v>
      </c>
      <c r="C36" s="110">
        <v>3120934</v>
      </c>
      <c r="D36" s="110">
        <v>4101772</v>
      </c>
      <c r="E36" s="111">
        <f t="shared" si="0"/>
        <v>0.31427707218416023</v>
      </c>
      <c r="F36" s="112">
        <f>+D36/$D$33</f>
        <v>0.7489587124059618</v>
      </c>
      <c r="G36" s="104"/>
      <c r="H36" s="108"/>
      <c r="M36" s="101"/>
      <c r="N36" s="101"/>
      <c r="O36" s="101"/>
    </row>
    <row r="37" spans="1:15" ht="25.5" customHeight="1">
      <c r="A37" s="163" t="s">
        <v>81</v>
      </c>
      <c r="B37" s="164"/>
      <c r="C37" s="164"/>
      <c r="D37" s="164"/>
      <c r="E37" s="164"/>
      <c r="F37" s="113"/>
      <c r="G37" s="113"/>
      <c r="H37" s="113"/>
      <c r="M37" s="101"/>
      <c r="N37" s="101"/>
      <c r="O37" s="101"/>
    </row>
    <row r="39" spans="1:8" ht="15.75" customHeight="1">
      <c r="A39" s="202"/>
      <c r="B39" s="202"/>
      <c r="C39" s="202"/>
      <c r="D39" s="202"/>
      <c r="E39" s="202"/>
      <c r="F39" s="94"/>
      <c r="G39" s="94"/>
      <c r="H39" s="94"/>
    </row>
    <row r="40" ht="15.75" customHeight="1"/>
    <row r="41" ht="15.75" customHeight="1"/>
    <row r="42" spans="8:11" ht="15.75" customHeight="1">
      <c r="H42" s="114"/>
      <c r="I42" s="98"/>
      <c r="J42" s="98"/>
      <c r="K42" s="98"/>
    </row>
    <row r="43" spans="9:11" ht="15.75" customHeight="1">
      <c r="I43" s="98"/>
      <c r="J43" s="98"/>
      <c r="K43" s="98"/>
    </row>
    <row r="44" spans="9:11" ht="15.75" customHeight="1">
      <c r="I44" s="98"/>
      <c r="J44" s="98"/>
      <c r="K44" s="98"/>
    </row>
    <row r="45" spans="9:11" ht="15.75" customHeight="1">
      <c r="I45" s="98"/>
      <c r="J45" s="98"/>
      <c r="K45" s="98"/>
    </row>
    <row r="46" spans="9:11" ht="15.75" customHeight="1">
      <c r="I46" s="98"/>
      <c r="J46" s="98"/>
      <c r="K46" s="98"/>
    </row>
    <row r="47" spans="9:11" ht="15.75" customHeight="1">
      <c r="I47" s="98"/>
      <c r="J47" s="98"/>
      <c r="K47" s="98"/>
    </row>
    <row r="48" spans="9:11" ht="15.75" customHeight="1">
      <c r="I48" s="98"/>
      <c r="J48" s="98"/>
      <c r="K48" s="98"/>
    </row>
    <row r="49" spans="9:11" ht="15.75" customHeight="1">
      <c r="I49" s="98"/>
      <c r="J49" s="98"/>
      <c r="K49" s="98"/>
    </row>
    <row r="50" spans="9:11" ht="15.75" customHeight="1">
      <c r="I50" s="98"/>
      <c r="J50" s="98"/>
      <c r="K50" s="98"/>
    </row>
    <row r="51" ht="15.75" customHeight="1"/>
    <row r="52" spans="9:11" ht="15.75" customHeight="1">
      <c r="I52" s="98"/>
      <c r="J52" s="98"/>
      <c r="K52" s="98"/>
    </row>
    <row r="53" spans="9:11" ht="15.75" customHeight="1">
      <c r="I53" s="98"/>
      <c r="J53" s="98"/>
      <c r="K53" s="98"/>
    </row>
    <row r="54" spans="9:11" ht="15.75" customHeight="1">
      <c r="I54" s="98"/>
      <c r="J54" s="98"/>
      <c r="K54" s="98"/>
    </row>
    <row r="55" spans="9:11" ht="15.75" customHeight="1">
      <c r="I55" s="98"/>
      <c r="J55" s="98"/>
      <c r="K55" s="98"/>
    </row>
    <row r="56" spans="9:11" ht="15.75" customHeight="1">
      <c r="I56" s="98"/>
      <c r="J56" s="98"/>
      <c r="K56" s="98"/>
    </row>
    <row r="57" spans="9:11" ht="15.75" customHeight="1">
      <c r="I57" s="98"/>
      <c r="J57" s="98"/>
      <c r="K57" s="98"/>
    </row>
    <row r="58" spans="9:11" ht="15.75" customHeight="1">
      <c r="I58" s="98"/>
      <c r="J58" s="98"/>
      <c r="K58" s="98"/>
    </row>
    <row r="59" spans="9:11" ht="15.75" customHeight="1">
      <c r="I59" s="98"/>
      <c r="J59" s="98"/>
      <c r="K59" s="98"/>
    </row>
    <row r="60" spans="9:11" ht="15.75" customHeight="1">
      <c r="I60" s="98"/>
      <c r="J60" s="98"/>
      <c r="K60" s="98"/>
    </row>
    <row r="61" ht="15.75" customHeight="1"/>
    <row r="62" spans="9:11" ht="15.75" customHeight="1">
      <c r="I62" s="98"/>
      <c r="J62" s="98"/>
      <c r="K62" s="98"/>
    </row>
    <row r="63" spans="9:11" ht="15.75" customHeight="1">
      <c r="I63" s="98"/>
      <c r="J63" s="98"/>
      <c r="K63" s="98"/>
    </row>
    <row r="64" spans="9:11" ht="15.75" customHeight="1">
      <c r="I64" s="98"/>
      <c r="J64" s="98"/>
      <c r="K64" s="98"/>
    </row>
    <row r="65" spans="9:11" ht="15.75" customHeight="1">
      <c r="I65" s="98"/>
      <c r="J65" s="98"/>
      <c r="K65" s="98"/>
    </row>
    <row r="66" spans="9:11" ht="15.75" customHeight="1">
      <c r="I66" s="98"/>
      <c r="J66" s="98"/>
      <c r="K66" s="98"/>
    </row>
    <row r="67" spans="9:11" ht="15.75" customHeight="1">
      <c r="I67" s="98"/>
      <c r="J67" s="98"/>
      <c r="K67" s="98"/>
    </row>
    <row r="68" spans="9:11" ht="15.75" customHeight="1">
      <c r="I68" s="98"/>
      <c r="J68" s="98"/>
      <c r="K68" s="98"/>
    </row>
    <row r="69" spans="9:11" ht="15.75" customHeight="1">
      <c r="I69" s="98"/>
      <c r="J69" s="98"/>
      <c r="K69" s="98"/>
    </row>
    <row r="70" spans="9:11" ht="15.75" customHeight="1">
      <c r="I70" s="98"/>
      <c r="J70" s="98"/>
      <c r="K70" s="98"/>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92"/>
      <c r="B79" s="92"/>
      <c r="C79" s="92"/>
      <c r="D79" s="92"/>
      <c r="E79" s="92"/>
    </row>
    <row r="80" spans="1:5" ht="26.25" customHeight="1">
      <c r="A80" s="152" t="s">
        <v>84</v>
      </c>
      <c r="B80" s="153"/>
      <c r="C80" s="153"/>
      <c r="D80" s="153"/>
      <c r="E80" s="153"/>
    </row>
    <row r="81" ht="15.75" customHeight="1"/>
    <row r="82" ht="15.75" customHeight="1"/>
    <row r="83" ht="15.75" customHeight="1"/>
  </sheetData>
  <mergeCells count="11">
    <mergeCell ref="N4:O4"/>
    <mergeCell ref="A1:F1"/>
    <mergeCell ref="A2:F2"/>
    <mergeCell ref="A3:F3"/>
    <mergeCell ref="A4:F4"/>
    <mergeCell ref="A17:F17"/>
    <mergeCell ref="A7:F7"/>
    <mergeCell ref="A80:E80"/>
    <mergeCell ref="A37:E37"/>
    <mergeCell ref="A39:E39"/>
    <mergeCell ref="A27:F27"/>
  </mergeCells>
  <printOptions horizontalCentered="1" verticalCentered="1"/>
  <pageMargins left="0.7874015748031497" right="0.7874015748031497" top="1.3385826771653544" bottom="0.7874015748031497" header="0" footer="0.5905511811023623"/>
  <pageSetup horizontalDpi="300" verticalDpi="300" orientation="portrait" paperSize="120" scale="90" r:id="rId2"/>
  <headerFooter alignWithMargins="0">
    <oddFooter>&amp;C&amp;P</oddFooter>
  </headerFooter>
  <rowBreaks count="1" manualBreakCount="1">
    <brk id="38"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75" zoomScaleNormal="75" workbookViewId="0" topLeftCell="A12">
      <selection activeCell="B39" sqref="B39"/>
    </sheetView>
  </sheetViews>
  <sheetFormatPr defaultColWidth="11.421875" defaultRowHeight="12.75"/>
  <cols>
    <col min="1" max="1" width="34.7109375" style="115" customWidth="1"/>
    <col min="2" max="2" width="12.140625" style="115" bestFit="1" customWidth="1"/>
    <col min="3" max="3" width="12.421875" style="147" bestFit="1" customWidth="1"/>
    <col min="4" max="4" width="11.7109375" style="115" customWidth="1"/>
    <col min="5" max="5" width="12.8515625" style="115" customWidth="1"/>
    <col min="6" max="6" width="12.7109375" style="115" customWidth="1"/>
    <col min="7" max="7" width="14.00390625" style="115" customWidth="1"/>
    <col min="8" max="16384" width="11.421875" style="115" customWidth="1"/>
  </cols>
  <sheetData>
    <row r="1" spans="1:26" ht="15.75" customHeight="1">
      <c r="A1" s="212" t="s">
        <v>197</v>
      </c>
      <c r="B1" s="213"/>
      <c r="C1" s="213"/>
      <c r="D1" s="213"/>
      <c r="U1" s="116"/>
      <c r="V1" s="116"/>
      <c r="W1" s="116"/>
      <c r="X1" s="116"/>
      <c r="Y1" s="116"/>
      <c r="Z1" s="116"/>
    </row>
    <row r="2" spans="1:256" ht="15.75" customHeight="1">
      <c r="A2" s="204" t="s">
        <v>198</v>
      </c>
      <c r="B2" s="205"/>
      <c r="C2" s="205"/>
      <c r="D2" s="205"/>
      <c r="E2" s="116"/>
      <c r="F2" s="116"/>
      <c r="G2" s="116"/>
      <c r="H2" s="116"/>
      <c r="I2" s="116"/>
      <c r="J2" s="116"/>
      <c r="K2" s="116"/>
      <c r="L2" s="116"/>
      <c r="M2" s="116"/>
      <c r="N2" s="116"/>
      <c r="O2" s="116"/>
      <c r="P2" s="116"/>
      <c r="Q2" s="204"/>
      <c r="R2" s="205"/>
      <c r="S2" s="205"/>
      <c r="T2" s="205"/>
      <c r="U2" s="116"/>
      <c r="V2" s="116" t="s">
        <v>213</v>
      </c>
      <c r="W2" s="116"/>
      <c r="X2" s="116"/>
      <c r="Y2" s="116"/>
      <c r="Z2" s="116"/>
      <c r="AA2" s="117"/>
      <c r="AB2" s="117"/>
      <c r="AC2" s="204"/>
      <c r="AD2" s="205"/>
      <c r="AE2" s="205"/>
      <c r="AF2" s="205"/>
      <c r="AG2" s="204"/>
      <c r="AH2" s="205"/>
      <c r="AI2" s="205"/>
      <c r="AJ2" s="205"/>
      <c r="AK2" s="204"/>
      <c r="AL2" s="205"/>
      <c r="AM2" s="205"/>
      <c r="AN2" s="205"/>
      <c r="AO2" s="204"/>
      <c r="AP2" s="205"/>
      <c r="AQ2" s="205"/>
      <c r="AR2" s="205"/>
      <c r="AS2" s="204"/>
      <c r="AT2" s="205"/>
      <c r="AU2" s="205"/>
      <c r="AV2" s="205"/>
      <c r="AW2" s="204"/>
      <c r="AX2" s="205"/>
      <c r="AY2" s="205"/>
      <c r="AZ2" s="205"/>
      <c r="BA2" s="204"/>
      <c r="BB2" s="205"/>
      <c r="BC2" s="205"/>
      <c r="BD2" s="205"/>
      <c r="BE2" s="204"/>
      <c r="BF2" s="205"/>
      <c r="BG2" s="205"/>
      <c r="BH2" s="205"/>
      <c r="BI2" s="204"/>
      <c r="BJ2" s="205"/>
      <c r="BK2" s="205"/>
      <c r="BL2" s="205"/>
      <c r="BM2" s="204"/>
      <c r="BN2" s="205"/>
      <c r="BO2" s="205"/>
      <c r="BP2" s="205"/>
      <c r="BQ2" s="204"/>
      <c r="BR2" s="205"/>
      <c r="BS2" s="205"/>
      <c r="BT2" s="205"/>
      <c r="BU2" s="204"/>
      <c r="BV2" s="205"/>
      <c r="BW2" s="205"/>
      <c r="BX2" s="205"/>
      <c r="BY2" s="204"/>
      <c r="BZ2" s="205"/>
      <c r="CA2" s="205"/>
      <c r="CB2" s="205"/>
      <c r="CC2" s="204"/>
      <c r="CD2" s="205"/>
      <c r="CE2" s="205"/>
      <c r="CF2" s="205"/>
      <c r="CG2" s="204"/>
      <c r="CH2" s="205"/>
      <c r="CI2" s="205"/>
      <c r="CJ2" s="205"/>
      <c r="CK2" s="204"/>
      <c r="CL2" s="205"/>
      <c r="CM2" s="205"/>
      <c r="CN2" s="205"/>
      <c r="CO2" s="204"/>
      <c r="CP2" s="205"/>
      <c r="CQ2" s="205"/>
      <c r="CR2" s="205"/>
      <c r="CS2" s="204"/>
      <c r="CT2" s="205"/>
      <c r="CU2" s="205"/>
      <c r="CV2" s="205"/>
      <c r="CW2" s="204"/>
      <c r="CX2" s="205"/>
      <c r="CY2" s="205"/>
      <c r="CZ2" s="205"/>
      <c r="DA2" s="204"/>
      <c r="DB2" s="205"/>
      <c r="DC2" s="205"/>
      <c r="DD2" s="205"/>
      <c r="DE2" s="204"/>
      <c r="DF2" s="205"/>
      <c r="DG2" s="205"/>
      <c r="DH2" s="205"/>
      <c r="DI2" s="204"/>
      <c r="DJ2" s="205"/>
      <c r="DK2" s="205"/>
      <c r="DL2" s="205"/>
      <c r="DM2" s="204"/>
      <c r="DN2" s="205"/>
      <c r="DO2" s="205"/>
      <c r="DP2" s="205"/>
      <c r="DQ2" s="204"/>
      <c r="DR2" s="205"/>
      <c r="DS2" s="205"/>
      <c r="DT2" s="205"/>
      <c r="DU2" s="204"/>
      <c r="DV2" s="205"/>
      <c r="DW2" s="205"/>
      <c r="DX2" s="205"/>
      <c r="DY2" s="204"/>
      <c r="DZ2" s="205"/>
      <c r="EA2" s="205"/>
      <c r="EB2" s="205"/>
      <c r="EC2" s="204"/>
      <c r="ED2" s="205"/>
      <c r="EE2" s="205"/>
      <c r="EF2" s="205"/>
      <c r="EG2" s="204"/>
      <c r="EH2" s="205"/>
      <c r="EI2" s="205"/>
      <c r="EJ2" s="205"/>
      <c r="EK2" s="204"/>
      <c r="EL2" s="205"/>
      <c r="EM2" s="205"/>
      <c r="EN2" s="205"/>
      <c r="EO2" s="204"/>
      <c r="EP2" s="205"/>
      <c r="EQ2" s="205"/>
      <c r="ER2" s="205"/>
      <c r="ES2" s="204"/>
      <c r="ET2" s="205"/>
      <c r="EU2" s="205"/>
      <c r="EV2" s="205"/>
      <c r="EW2" s="204"/>
      <c r="EX2" s="205"/>
      <c r="EY2" s="205"/>
      <c r="EZ2" s="205"/>
      <c r="FA2" s="204"/>
      <c r="FB2" s="205"/>
      <c r="FC2" s="205"/>
      <c r="FD2" s="205"/>
      <c r="FE2" s="204"/>
      <c r="FF2" s="205"/>
      <c r="FG2" s="205"/>
      <c r="FH2" s="205"/>
      <c r="FI2" s="204"/>
      <c r="FJ2" s="205"/>
      <c r="FK2" s="205"/>
      <c r="FL2" s="205"/>
      <c r="FM2" s="204"/>
      <c r="FN2" s="205"/>
      <c r="FO2" s="205"/>
      <c r="FP2" s="205"/>
      <c r="FQ2" s="204"/>
      <c r="FR2" s="205"/>
      <c r="FS2" s="205"/>
      <c r="FT2" s="205"/>
      <c r="FU2" s="204"/>
      <c r="FV2" s="205"/>
      <c r="FW2" s="205"/>
      <c r="FX2" s="205"/>
      <c r="FY2" s="204"/>
      <c r="FZ2" s="205"/>
      <c r="GA2" s="205"/>
      <c r="GB2" s="205"/>
      <c r="GC2" s="204"/>
      <c r="GD2" s="205"/>
      <c r="GE2" s="205"/>
      <c r="GF2" s="205"/>
      <c r="GG2" s="204"/>
      <c r="GH2" s="205"/>
      <c r="GI2" s="205"/>
      <c r="GJ2" s="205"/>
      <c r="GK2" s="204"/>
      <c r="GL2" s="205"/>
      <c r="GM2" s="205"/>
      <c r="GN2" s="205"/>
      <c r="GO2" s="204"/>
      <c r="GP2" s="205"/>
      <c r="GQ2" s="205"/>
      <c r="GR2" s="205"/>
      <c r="GS2" s="204"/>
      <c r="GT2" s="205"/>
      <c r="GU2" s="205"/>
      <c r="GV2" s="205"/>
      <c r="GW2" s="204"/>
      <c r="GX2" s="205"/>
      <c r="GY2" s="205"/>
      <c r="GZ2" s="205"/>
      <c r="HA2" s="204"/>
      <c r="HB2" s="205"/>
      <c r="HC2" s="205"/>
      <c r="HD2" s="205"/>
      <c r="HE2" s="204"/>
      <c r="HF2" s="205"/>
      <c r="HG2" s="205"/>
      <c r="HH2" s="205"/>
      <c r="HI2" s="204"/>
      <c r="HJ2" s="205"/>
      <c r="HK2" s="205"/>
      <c r="HL2" s="205"/>
      <c r="HM2" s="204"/>
      <c r="HN2" s="205"/>
      <c r="HO2" s="205"/>
      <c r="HP2" s="205"/>
      <c r="HQ2" s="204"/>
      <c r="HR2" s="205"/>
      <c r="HS2" s="205"/>
      <c r="HT2" s="205"/>
      <c r="HU2" s="204"/>
      <c r="HV2" s="205"/>
      <c r="HW2" s="205"/>
      <c r="HX2" s="205"/>
      <c r="HY2" s="204"/>
      <c r="HZ2" s="205"/>
      <c r="IA2" s="205"/>
      <c r="IB2" s="205"/>
      <c r="IC2" s="204"/>
      <c r="ID2" s="205"/>
      <c r="IE2" s="205"/>
      <c r="IF2" s="205"/>
      <c r="IG2" s="204"/>
      <c r="IH2" s="205"/>
      <c r="II2" s="205"/>
      <c r="IJ2" s="205"/>
      <c r="IK2" s="204"/>
      <c r="IL2" s="205"/>
      <c r="IM2" s="205"/>
      <c r="IN2" s="205"/>
      <c r="IO2" s="204"/>
      <c r="IP2" s="205"/>
      <c r="IQ2" s="205"/>
      <c r="IR2" s="205"/>
      <c r="IS2" s="204"/>
      <c r="IT2" s="205"/>
      <c r="IU2" s="205"/>
      <c r="IV2" s="205"/>
    </row>
    <row r="3" spans="1:256" ht="15.75" customHeight="1">
      <c r="A3" s="214" t="s">
        <v>186</v>
      </c>
      <c r="B3" s="215"/>
      <c r="C3" s="215"/>
      <c r="D3" s="215"/>
      <c r="E3" s="116"/>
      <c r="F3" s="116"/>
      <c r="M3" s="116"/>
      <c r="N3" s="116"/>
      <c r="O3" s="116"/>
      <c r="P3" s="116"/>
      <c r="Q3" s="204"/>
      <c r="R3" s="205"/>
      <c r="S3" s="205"/>
      <c r="T3" s="205"/>
      <c r="U3" s="116"/>
      <c r="V3" s="116"/>
      <c r="W3" s="116"/>
      <c r="X3" s="116"/>
      <c r="Y3" s="116"/>
      <c r="Z3" s="116"/>
      <c r="AA3" s="117"/>
      <c r="AB3" s="117"/>
      <c r="AC3" s="204"/>
      <c r="AD3" s="205"/>
      <c r="AE3" s="205"/>
      <c r="AF3" s="205"/>
      <c r="AG3" s="204"/>
      <c r="AH3" s="205"/>
      <c r="AI3" s="205"/>
      <c r="AJ3" s="205"/>
      <c r="AK3" s="204"/>
      <c r="AL3" s="205"/>
      <c r="AM3" s="205"/>
      <c r="AN3" s="205"/>
      <c r="AO3" s="204"/>
      <c r="AP3" s="205"/>
      <c r="AQ3" s="205"/>
      <c r="AR3" s="205"/>
      <c r="AS3" s="204"/>
      <c r="AT3" s="205"/>
      <c r="AU3" s="205"/>
      <c r="AV3" s="205"/>
      <c r="AW3" s="204"/>
      <c r="AX3" s="205"/>
      <c r="AY3" s="205"/>
      <c r="AZ3" s="205"/>
      <c r="BA3" s="204"/>
      <c r="BB3" s="205"/>
      <c r="BC3" s="205"/>
      <c r="BD3" s="205"/>
      <c r="BE3" s="204"/>
      <c r="BF3" s="205"/>
      <c r="BG3" s="205"/>
      <c r="BH3" s="205"/>
      <c r="BI3" s="204"/>
      <c r="BJ3" s="205"/>
      <c r="BK3" s="205"/>
      <c r="BL3" s="205"/>
      <c r="BM3" s="204"/>
      <c r="BN3" s="205"/>
      <c r="BO3" s="205"/>
      <c r="BP3" s="205"/>
      <c r="BQ3" s="204"/>
      <c r="BR3" s="205"/>
      <c r="BS3" s="205"/>
      <c r="BT3" s="205"/>
      <c r="BU3" s="204"/>
      <c r="BV3" s="205"/>
      <c r="BW3" s="205"/>
      <c r="BX3" s="205"/>
      <c r="BY3" s="204"/>
      <c r="BZ3" s="205"/>
      <c r="CA3" s="205"/>
      <c r="CB3" s="205"/>
      <c r="CC3" s="204"/>
      <c r="CD3" s="205"/>
      <c r="CE3" s="205"/>
      <c r="CF3" s="205"/>
      <c r="CG3" s="204"/>
      <c r="CH3" s="205"/>
      <c r="CI3" s="205"/>
      <c r="CJ3" s="205"/>
      <c r="CK3" s="204"/>
      <c r="CL3" s="205"/>
      <c r="CM3" s="205"/>
      <c r="CN3" s="205"/>
      <c r="CO3" s="204"/>
      <c r="CP3" s="205"/>
      <c r="CQ3" s="205"/>
      <c r="CR3" s="205"/>
      <c r="CS3" s="204"/>
      <c r="CT3" s="205"/>
      <c r="CU3" s="205"/>
      <c r="CV3" s="205"/>
      <c r="CW3" s="204"/>
      <c r="CX3" s="205"/>
      <c r="CY3" s="205"/>
      <c r="CZ3" s="205"/>
      <c r="DA3" s="204"/>
      <c r="DB3" s="205"/>
      <c r="DC3" s="205"/>
      <c r="DD3" s="205"/>
      <c r="DE3" s="204"/>
      <c r="DF3" s="205"/>
      <c r="DG3" s="205"/>
      <c r="DH3" s="205"/>
      <c r="DI3" s="204"/>
      <c r="DJ3" s="205"/>
      <c r="DK3" s="205"/>
      <c r="DL3" s="205"/>
      <c r="DM3" s="204"/>
      <c r="DN3" s="205"/>
      <c r="DO3" s="205"/>
      <c r="DP3" s="205"/>
      <c r="DQ3" s="204"/>
      <c r="DR3" s="205"/>
      <c r="DS3" s="205"/>
      <c r="DT3" s="205"/>
      <c r="DU3" s="204"/>
      <c r="DV3" s="205"/>
      <c r="DW3" s="205"/>
      <c r="DX3" s="205"/>
      <c r="DY3" s="204"/>
      <c r="DZ3" s="205"/>
      <c r="EA3" s="205"/>
      <c r="EB3" s="205"/>
      <c r="EC3" s="204"/>
      <c r="ED3" s="205"/>
      <c r="EE3" s="205"/>
      <c r="EF3" s="205"/>
      <c r="EG3" s="204"/>
      <c r="EH3" s="205"/>
      <c r="EI3" s="205"/>
      <c r="EJ3" s="205"/>
      <c r="EK3" s="204"/>
      <c r="EL3" s="205"/>
      <c r="EM3" s="205"/>
      <c r="EN3" s="205"/>
      <c r="EO3" s="204"/>
      <c r="EP3" s="205"/>
      <c r="EQ3" s="205"/>
      <c r="ER3" s="205"/>
      <c r="ES3" s="204"/>
      <c r="ET3" s="205"/>
      <c r="EU3" s="205"/>
      <c r="EV3" s="205"/>
      <c r="EW3" s="204"/>
      <c r="EX3" s="205"/>
      <c r="EY3" s="205"/>
      <c r="EZ3" s="205"/>
      <c r="FA3" s="204"/>
      <c r="FB3" s="205"/>
      <c r="FC3" s="205"/>
      <c r="FD3" s="205"/>
      <c r="FE3" s="204"/>
      <c r="FF3" s="205"/>
      <c r="FG3" s="205"/>
      <c r="FH3" s="205"/>
      <c r="FI3" s="204"/>
      <c r="FJ3" s="205"/>
      <c r="FK3" s="205"/>
      <c r="FL3" s="205"/>
      <c r="FM3" s="204"/>
      <c r="FN3" s="205"/>
      <c r="FO3" s="205"/>
      <c r="FP3" s="205"/>
      <c r="FQ3" s="204"/>
      <c r="FR3" s="205"/>
      <c r="FS3" s="205"/>
      <c r="FT3" s="205"/>
      <c r="FU3" s="204"/>
      <c r="FV3" s="205"/>
      <c r="FW3" s="205"/>
      <c r="FX3" s="205"/>
      <c r="FY3" s="204"/>
      <c r="FZ3" s="205"/>
      <c r="GA3" s="205"/>
      <c r="GB3" s="205"/>
      <c r="GC3" s="204"/>
      <c r="GD3" s="205"/>
      <c r="GE3" s="205"/>
      <c r="GF3" s="205"/>
      <c r="GG3" s="204"/>
      <c r="GH3" s="205"/>
      <c r="GI3" s="205"/>
      <c r="GJ3" s="205"/>
      <c r="GK3" s="204"/>
      <c r="GL3" s="205"/>
      <c r="GM3" s="205"/>
      <c r="GN3" s="205"/>
      <c r="GO3" s="204"/>
      <c r="GP3" s="205"/>
      <c r="GQ3" s="205"/>
      <c r="GR3" s="205"/>
      <c r="GS3" s="204"/>
      <c r="GT3" s="205"/>
      <c r="GU3" s="205"/>
      <c r="GV3" s="205"/>
      <c r="GW3" s="204"/>
      <c r="GX3" s="205"/>
      <c r="GY3" s="205"/>
      <c r="GZ3" s="205"/>
      <c r="HA3" s="204"/>
      <c r="HB3" s="205"/>
      <c r="HC3" s="205"/>
      <c r="HD3" s="205"/>
      <c r="HE3" s="204"/>
      <c r="HF3" s="205"/>
      <c r="HG3" s="205"/>
      <c r="HH3" s="205"/>
      <c r="HI3" s="204"/>
      <c r="HJ3" s="205"/>
      <c r="HK3" s="205"/>
      <c r="HL3" s="205"/>
      <c r="HM3" s="204"/>
      <c r="HN3" s="205"/>
      <c r="HO3" s="205"/>
      <c r="HP3" s="205"/>
      <c r="HQ3" s="204"/>
      <c r="HR3" s="205"/>
      <c r="HS3" s="205"/>
      <c r="HT3" s="205"/>
      <c r="HU3" s="204"/>
      <c r="HV3" s="205"/>
      <c r="HW3" s="205"/>
      <c r="HX3" s="205"/>
      <c r="HY3" s="204"/>
      <c r="HZ3" s="205"/>
      <c r="IA3" s="205"/>
      <c r="IB3" s="205"/>
      <c r="IC3" s="204"/>
      <c r="ID3" s="205"/>
      <c r="IE3" s="205"/>
      <c r="IF3" s="205"/>
      <c r="IG3" s="204"/>
      <c r="IH3" s="205"/>
      <c r="II3" s="205"/>
      <c r="IJ3" s="205"/>
      <c r="IK3" s="204"/>
      <c r="IL3" s="205"/>
      <c r="IM3" s="205"/>
      <c r="IN3" s="205"/>
      <c r="IO3" s="204"/>
      <c r="IP3" s="205"/>
      <c r="IQ3" s="205"/>
      <c r="IR3" s="205"/>
      <c r="IS3" s="204"/>
      <c r="IT3" s="205"/>
      <c r="IU3" s="205"/>
      <c r="IV3" s="205"/>
    </row>
    <row r="4" spans="1:26" s="116" customFormat="1" ht="13.5" customHeight="1">
      <c r="A4" s="118" t="s">
        <v>199</v>
      </c>
      <c r="B4" s="119" t="s">
        <v>5</v>
      </c>
      <c r="C4" s="119" t="s">
        <v>6</v>
      </c>
      <c r="D4" s="119" t="s">
        <v>45</v>
      </c>
      <c r="U4" s="115"/>
      <c r="V4" s="115" t="s">
        <v>44</v>
      </c>
      <c r="W4" s="120">
        <f>SUM(W5:W9)</f>
        <v>10816860</v>
      </c>
      <c r="X4" s="121">
        <f>SUM(X5:X9)</f>
        <v>99.99999999999999</v>
      </c>
      <c r="Y4" s="115"/>
      <c r="Z4" s="115"/>
    </row>
    <row r="5" spans="1:26" s="116" customFormat="1" ht="13.5" customHeight="1">
      <c r="A5" s="122"/>
      <c r="B5" s="123"/>
      <c r="C5" s="119"/>
      <c r="D5" s="123"/>
      <c r="E5" s="124"/>
      <c r="F5" s="124"/>
      <c r="U5" s="115"/>
      <c r="V5" s="115" t="s">
        <v>53</v>
      </c>
      <c r="W5" s="120">
        <f>+B9</f>
        <v>2984455</v>
      </c>
      <c r="X5" s="125">
        <f>+W5/$W$4*100</f>
        <v>27.590770334459354</v>
      </c>
      <c r="Y5" s="115"/>
      <c r="Z5" s="115"/>
    </row>
    <row r="6" spans="1:24" ht="13.5" customHeight="1">
      <c r="A6" s="210" t="s">
        <v>50</v>
      </c>
      <c r="B6" s="211"/>
      <c r="C6" s="211"/>
      <c r="D6" s="211"/>
      <c r="E6" s="116"/>
      <c r="F6" s="116"/>
      <c r="V6" s="115" t="s">
        <v>51</v>
      </c>
      <c r="W6" s="120">
        <f>+B21</f>
        <v>367351</v>
      </c>
      <c r="X6" s="125">
        <f>+W6/$W$4*100</f>
        <v>3.3960964642234437</v>
      </c>
    </row>
    <row r="7" spans="1:24" ht="13.5" customHeight="1">
      <c r="A7" s="126">
        <v>2005</v>
      </c>
      <c r="B7" s="127">
        <v>1903995</v>
      </c>
      <c r="C7" s="143">
        <v>78748</v>
      </c>
      <c r="D7" s="127">
        <v>1825247</v>
      </c>
      <c r="E7" s="128"/>
      <c r="F7" s="128"/>
      <c r="V7" s="115" t="s">
        <v>52</v>
      </c>
      <c r="W7" s="120">
        <f>+B27</f>
        <v>3465807</v>
      </c>
      <c r="X7" s="125">
        <f>+W7/$W$4*100</f>
        <v>32.040786328010164</v>
      </c>
    </row>
    <row r="8" spans="1:24" ht="13.5" customHeight="1">
      <c r="A8" s="129" t="s">
        <v>224</v>
      </c>
      <c r="B8" s="127">
        <v>2081556</v>
      </c>
      <c r="C8" s="143">
        <v>92968</v>
      </c>
      <c r="D8" s="127">
        <v>1988588</v>
      </c>
      <c r="E8" s="128"/>
      <c r="F8" s="128"/>
      <c r="V8" s="115" t="s">
        <v>54</v>
      </c>
      <c r="W8" s="120">
        <f>+B15</f>
        <v>2724237</v>
      </c>
      <c r="X8" s="125">
        <f>+W8/$W$4*100</f>
        <v>25.185099927335656</v>
      </c>
    </row>
    <row r="9" spans="1:24" ht="13.5" customHeight="1">
      <c r="A9" s="129" t="s">
        <v>225</v>
      </c>
      <c r="B9" s="127">
        <v>2984455</v>
      </c>
      <c r="C9" s="143">
        <v>118653</v>
      </c>
      <c r="D9" s="127">
        <v>2865802</v>
      </c>
      <c r="E9" s="128"/>
      <c r="F9" s="128"/>
      <c r="V9" s="115" t="s">
        <v>55</v>
      </c>
      <c r="W9" s="120">
        <f>+B33</f>
        <v>1275010</v>
      </c>
      <c r="X9" s="125">
        <f>+W9/$W$4*100</f>
        <v>11.787246945971381</v>
      </c>
    </row>
    <row r="10" spans="1:22" ht="13.5" customHeight="1">
      <c r="A10" s="130" t="s">
        <v>159</v>
      </c>
      <c r="B10" s="131">
        <f>+B9/B8*100-100</f>
        <v>43.376157067117106</v>
      </c>
      <c r="C10" s="144">
        <f>+C9/C8*100-100</f>
        <v>27.627785904827462</v>
      </c>
      <c r="D10" s="131">
        <f>+D9/D8*100-100</f>
        <v>44.112405385127516</v>
      </c>
      <c r="E10" s="132"/>
      <c r="F10" s="132"/>
      <c r="V10" s="116" t="s">
        <v>214</v>
      </c>
    </row>
    <row r="11" spans="1:24" ht="13.5" customHeight="1">
      <c r="A11" s="130"/>
      <c r="B11" s="131"/>
      <c r="C11" s="144"/>
      <c r="D11" s="131"/>
      <c r="E11" s="132"/>
      <c r="F11" s="132"/>
      <c r="V11" s="115" t="s">
        <v>46</v>
      </c>
      <c r="W11" s="120">
        <f>SUM(W12:W16)</f>
        <v>3125583</v>
      </c>
      <c r="X11" s="121">
        <f>SUM(X12:X16)</f>
        <v>100</v>
      </c>
    </row>
    <row r="12" spans="1:24" ht="13.5" customHeight="1">
      <c r="A12" s="210" t="s">
        <v>118</v>
      </c>
      <c r="B12" s="211"/>
      <c r="C12" s="211"/>
      <c r="D12" s="211"/>
      <c r="E12" s="116"/>
      <c r="F12" s="116"/>
      <c r="V12" s="115" t="s">
        <v>53</v>
      </c>
      <c r="W12" s="120">
        <f>+C9</f>
        <v>118653</v>
      </c>
      <c r="X12" s="125">
        <f>+W12/$W$11*100</f>
        <v>3.7961877832071647</v>
      </c>
    </row>
    <row r="13" spans="1:24" ht="13.5" customHeight="1">
      <c r="A13" s="126">
        <f>+A7</f>
        <v>2005</v>
      </c>
      <c r="B13" s="127">
        <v>1881854</v>
      </c>
      <c r="C13" s="143">
        <v>152958</v>
      </c>
      <c r="D13" s="127">
        <v>1728896</v>
      </c>
      <c r="E13" s="128"/>
      <c r="F13" s="128"/>
      <c r="V13" s="115" t="s">
        <v>51</v>
      </c>
      <c r="W13" s="120">
        <f>+C21</f>
        <v>1894719</v>
      </c>
      <c r="X13" s="125">
        <f>+W13/$W$11*100</f>
        <v>60.61969878899392</v>
      </c>
    </row>
    <row r="14" spans="1:24" ht="13.5" customHeight="1">
      <c r="A14" s="133" t="str">
        <f>+A8</f>
        <v>Enero - diciembre 2006</v>
      </c>
      <c r="B14" s="127">
        <v>2067648</v>
      </c>
      <c r="C14" s="143">
        <v>174926</v>
      </c>
      <c r="D14" s="127">
        <v>1892722</v>
      </c>
      <c r="E14" s="128"/>
      <c r="F14" s="128"/>
      <c r="V14" s="115" t="s">
        <v>52</v>
      </c>
      <c r="W14" s="120">
        <f>+C27</f>
        <v>570993</v>
      </c>
      <c r="X14" s="125">
        <f>+W14/$W$11*100</f>
        <v>18.26836785329329</v>
      </c>
    </row>
    <row r="15" spans="1:24" ht="13.5" customHeight="1">
      <c r="A15" s="133" t="str">
        <f>+A9</f>
        <v>Enero - diciembre 2007</v>
      </c>
      <c r="B15" s="127">
        <v>2724237</v>
      </c>
      <c r="C15" s="143">
        <v>252847</v>
      </c>
      <c r="D15" s="127">
        <v>2471390</v>
      </c>
      <c r="E15" s="128"/>
      <c r="F15" s="128"/>
      <c r="V15" s="115" t="s">
        <v>54</v>
      </c>
      <c r="W15" s="120">
        <f>+C15</f>
        <v>252847</v>
      </c>
      <c r="X15" s="125">
        <f>+W15/$W$11*100</f>
        <v>8.089594805193142</v>
      </c>
    </row>
    <row r="16" spans="1:24" ht="13.5" customHeight="1">
      <c r="A16" s="130" t="str">
        <f>+A10</f>
        <v>Var. (%)   2007/2006</v>
      </c>
      <c r="B16" s="134">
        <f>+B15/B14*100-100</f>
        <v>31.755356811217382</v>
      </c>
      <c r="C16" s="145">
        <f>+C15/C14*100-100</f>
        <v>44.54512193727632</v>
      </c>
      <c r="D16" s="134">
        <f>+D15/D14*100-100</f>
        <v>30.573322442492866</v>
      </c>
      <c r="E16" s="132"/>
      <c r="F16" s="132"/>
      <c r="V16" s="115" t="s">
        <v>55</v>
      </c>
      <c r="W16" s="120">
        <f>+C33</f>
        <v>288371</v>
      </c>
      <c r="X16" s="125">
        <f>+W16/$W$11*100</f>
        <v>9.226150769312477</v>
      </c>
    </row>
    <row r="17" spans="1:6" ht="13.5" customHeight="1">
      <c r="A17" s="130"/>
      <c r="B17" s="134"/>
      <c r="C17" s="145"/>
      <c r="D17" s="134"/>
      <c r="E17" s="132"/>
      <c r="F17" s="132"/>
    </row>
    <row r="18" spans="1:6" ht="13.5" customHeight="1">
      <c r="A18" s="210" t="s">
        <v>51</v>
      </c>
      <c r="B18" s="211"/>
      <c r="C18" s="211"/>
      <c r="D18" s="211"/>
      <c r="E18" s="116"/>
      <c r="F18" s="116"/>
    </row>
    <row r="19" spans="1:6" ht="13.5" customHeight="1">
      <c r="A19" s="126">
        <f>+A7</f>
        <v>2005</v>
      </c>
      <c r="B19" s="127">
        <v>271383</v>
      </c>
      <c r="C19" s="143">
        <v>1261665</v>
      </c>
      <c r="D19" s="127">
        <v>-990282</v>
      </c>
      <c r="E19" s="128"/>
      <c r="F19" s="128"/>
    </row>
    <row r="20" spans="1:6" ht="13.5" customHeight="1">
      <c r="A20" s="133" t="str">
        <f>+A14</f>
        <v>Enero - diciembre 2006</v>
      </c>
      <c r="B20" s="127">
        <v>317788</v>
      </c>
      <c r="C20" s="143">
        <v>1443341</v>
      </c>
      <c r="D20" s="127">
        <v>-1125553</v>
      </c>
      <c r="E20" s="128"/>
      <c r="F20" s="128"/>
    </row>
    <row r="21" spans="1:10" ht="13.5" customHeight="1">
      <c r="A21" s="133" t="str">
        <f>+A15</f>
        <v>Enero - diciembre 2007</v>
      </c>
      <c r="B21" s="127">
        <v>367351</v>
      </c>
      <c r="C21" s="143">
        <v>1894719</v>
      </c>
      <c r="D21" s="127">
        <v>-1527368</v>
      </c>
      <c r="E21" s="128"/>
      <c r="F21" s="128"/>
      <c r="G21" s="120"/>
      <c r="H21" s="120"/>
      <c r="I21" s="120"/>
      <c r="J21" s="120"/>
    </row>
    <row r="22" spans="1:10" ht="13.5" customHeight="1">
      <c r="A22" s="130" t="str">
        <f>+A16</f>
        <v>Var. (%)   2007/2006</v>
      </c>
      <c r="B22" s="134">
        <f>+B21/B20*100-100</f>
        <v>15.596246554306646</v>
      </c>
      <c r="C22" s="145">
        <f>+C21/C20*100-100</f>
        <v>31.273136424448552</v>
      </c>
      <c r="D22" s="134">
        <f>+D21/D20*100-100</f>
        <v>35.69934067964812</v>
      </c>
      <c r="E22" s="132"/>
      <c r="F22" s="132"/>
      <c r="G22" s="120"/>
      <c r="H22" s="120"/>
      <c r="I22" s="120"/>
      <c r="J22" s="120"/>
    </row>
    <row r="23" spans="1:10" ht="13.5" customHeight="1">
      <c r="A23" s="130"/>
      <c r="B23" s="134"/>
      <c r="C23" s="145"/>
      <c r="D23" s="134"/>
      <c r="E23" s="132"/>
      <c r="F23" s="132"/>
      <c r="G23" s="120"/>
      <c r="H23" s="120"/>
      <c r="I23" s="120"/>
      <c r="J23" s="120"/>
    </row>
    <row r="24" spans="1:10" ht="13.5" customHeight="1">
      <c r="A24" s="210" t="s">
        <v>52</v>
      </c>
      <c r="B24" s="211"/>
      <c r="C24" s="211"/>
      <c r="D24" s="211"/>
      <c r="E24" s="116"/>
      <c r="F24" s="116"/>
      <c r="G24" s="120"/>
      <c r="H24" s="120"/>
      <c r="I24" s="120"/>
      <c r="J24" s="120"/>
    </row>
    <row r="25" spans="1:10" ht="13.5" customHeight="1">
      <c r="A25" s="126">
        <f>+A19</f>
        <v>2005</v>
      </c>
      <c r="B25" s="127">
        <v>3220871</v>
      </c>
      <c r="C25" s="143">
        <v>176813</v>
      </c>
      <c r="D25" s="127">
        <v>3044058</v>
      </c>
      <c r="E25" s="128"/>
      <c r="F25" s="128"/>
      <c r="G25" s="120"/>
      <c r="H25" s="120"/>
      <c r="I25" s="120"/>
      <c r="J25" s="120"/>
    </row>
    <row r="26" spans="1:6" ht="13.5" customHeight="1">
      <c r="A26" s="133" t="str">
        <f>+A20</f>
        <v>Enero - diciembre 2006</v>
      </c>
      <c r="B26" s="127">
        <v>3513105</v>
      </c>
      <c r="C26" s="143">
        <v>396770</v>
      </c>
      <c r="D26" s="127">
        <v>3116335</v>
      </c>
      <c r="E26" s="128"/>
      <c r="F26" s="128"/>
    </row>
    <row r="27" spans="1:6" ht="13.5" customHeight="1">
      <c r="A27" s="133" t="str">
        <f>+A21</f>
        <v>Enero - diciembre 2007</v>
      </c>
      <c r="B27" s="127">
        <v>3465807</v>
      </c>
      <c r="C27" s="143">
        <v>570993</v>
      </c>
      <c r="D27" s="127">
        <v>2894814</v>
      </c>
      <c r="E27" s="128"/>
      <c r="F27" s="128"/>
    </row>
    <row r="28" spans="1:6" ht="13.5" customHeight="1">
      <c r="A28" s="130" t="str">
        <f>+A22</f>
        <v>Var. (%)   2007/2006</v>
      </c>
      <c r="B28" s="134">
        <f>+B27/B26*100-100</f>
        <v>-1.3463303829518338</v>
      </c>
      <c r="C28" s="145">
        <f>+C27/C26*100-100</f>
        <v>43.910325881493065</v>
      </c>
      <c r="D28" s="134">
        <f>+D27/D26*100-100</f>
        <v>-7.108382121947727</v>
      </c>
      <c r="E28" s="122"/>
      <c r="F28" s="132"/>
    </row>
    <row r="29" spans="1:8" ht="13.5" customHeight="1">
      <c r="A29" s="130"/>
      <c r="B29" s="134"/>
      <c r="C29" s="145"/>
      <c r="D29" s="134"/>
      <c r="E29" s="132"/>
      <c r="F29" s="135"/>
      <c r="G29" s="136"/>
      <c r="H29" s="137"/>
    </row>
    <row r="30" spans="1:6" ht="13.5" customHeight="1">
      <c r="A30" s="210" t="s">
        <v>200</v>
      </c>
      <c r="B30" s="211"/>
      <c r="C30" s="211"/>
      <c r="D30" s="211"/>
      <c r="E30" s="116"/>
      <c r="F30" s="116"/>
    </row>
    <row r="31" spans="1:8" ht="13.5" customHeight="1">
      <c r="A31" s="126">
        <f>+A25</f>
        <v>2005</v>
      </c>
      <c r="B31" s="127">
        <f>+B37-(B7+B13+B19+B25)</f>
        <v>765045</v>
      </c>
      <c r="C31" s="143">
        <f>+C37-(C7+C13+C19+C25)</f>
        <v>165642</v>
      </c>
      <c r="D31" s="127">
        <f>+D37-(D7+D13+D19+D25)</f>
        <v>599403</v>
      </c>
      <c r="E31" s="138"/>
      <c r="F31" s="128"/>
      <c r="G31" s="128"/>
      <c r="H31" s="128"/>
    </row>
    <row r="32" spans="1:8" ht="13.5" customHeight="1">
      <c r="A32" s="133" t="str">
        <f>+A26</f>
        <v>Enero - diciembre 2006</v>
      </c>
      <c r="B32" s="127">
        <f aca="true" t="shared" si="0" ref="B32:D33">+B38-(B8+B14+B20+B26)</f>
        <v>915580</v>
      </c>
      <c r="C32" s="143">
        <f t="shared" si="0"/>
        <v>187375</v>
      </c>
      <c r="D32" s="127">
        <f t="shared" si="0"/>
        <v>728205</v>
      </c>
      <c r="E32" s="139"/>
      <c r="F32" s="128"/>
      <c r="G32" s="128"/>
      <c r="H32" s="128"/>
    </row>
    <row r="33" spans="1:8" ht="13.5" customHeight="1">
      <c r="A33" s="133" t="str">
        <f>+A27</f>
        <v>Enero - diciembre 2007</v>
      </c>
      <c r="B33" s="127">
        <f t="shared" si="0"/>
        <v>1275010</v>
      </c>
      <c r="C33" s="143">
        <f t="shared" si="0"/>
        <v>288371</v>
      </c>
      <c r="D33" s="127">
        <f t="shared" si="0"/>
        <v>986639</v>
      </c>
      <c r="E33" s="139"/>
      <c r="F33" s="128"/>
      <c r="G33" s="128"/>
      <c r="H33" s="128"/>
    </row>
    <row r="34" spans="1:8" ht="13.5" customHeight="1">
      <c r="A34" s="130" t="str">
        <f>+A28</f>
        <v>Var. (%)   2007/2006</v>
      </c>
      <c r="B34" s="134">
        <f>(B33/B32-1)*100</f>
        <v>39.257082941960284</v>
      </c>
      <c r="C34" s="145">
        <f>(C33/C32-1)*100</f>
        <v>53.90046697798532</v>
      </c>
      <c r="D34" s="134">
        <f>(D33/D32-1)*100</f>
        <v>35.4891823044335</v>
      </c>
      <c r="E34" s="132"/>
      <c r="F34" s="128"/>
      <c r="G34" s="128"/>
      <c r="H34" s="128"/>
    </row>
    <row r="35" spans="1:8" ht="13.5" customHeight="1">
      <c r="A35" s="130"/>
      <c r="B35" s="127"/>
      <c r="C35" s="143"/>
      <c r="E35" s="132"/>
      <c r="F35" s="140"/>
      <c r="G35" s="140"/>
      <c r="H35" s="128"/>
    </row>
    <row r="36" spans="1:8" ht="13.5" customHeight="1">
      <c r="A36" s="204" t="s">
        <v>181</v>
      </c>
      <c r="B36" s="205"/>
      <c r="C36" s="205"/>
      <c r="D36" s="205"/>
      <c r="E36" s="136"/>
      <c r="F36" s="136"/>
      <c r="G36" s="136"/>
      <c r="H36" s="137"/>
    </row>
    <row r="37" spans="1:8" ht="13.5" customHeight="1">
      <c r="A37" s="126">
        <f>+A31</f>
        <v>2005</v>
      </c>
      <c r="B37" s="127">
        <f>+balanza!B8</f>
        <v>8043148</v>
      </c>
      <c r="C37" s="143">
        <f>+balanza!B13</f>
        <v>1835826</v>
      </c>
      <c r="D37" s="127">
        <f>+B37-C37</f>
        <v>6207322</v>
      </c>
      <c r="E37" s="138"/>
      <c r="F37" s="128"/>
      <c r="G37" s="128"/>
      <c r="H37" s="128"/>
    </row>
    <row r="38" spans="1:8" ht="13.5" customHeight="1">
      <c r="A38" s="133" t="str">
        <f>+A32</f>
        <v>Enero - diciembre 2006</v>
      </c>
      <c r="B38" s="127">
        <f>+balanza!C8</f>
        <v>8895677</v>
      </c>
      <c r="C38" s="143">
        <f>+balanza!C13</f>
        <v>2295380</v>
      </c>
      <c r="D38" s="127">
        <f>+B38-C38</f>
        <v>6600297</v>
      </c>
      <c r="E38" s="140"/>
      <c r="F38" s="128"/>
      <c r="G38" s="128"/>
      <c r="H38" s="128"/>
    </row>
    <row r="39" spans="1:8" ht="13.5" customHeight="1">
      <c r="A39" s="133" t="str">
        <f>+A33</f>
        <v>Enero - diciembre 2007</v>
      </c>
      <c r="B39" s="127">
        <f>+balanza!D8</f>
        <v>10816860</v>
      </c>
      <c r="C39" s="143">
        <f>+balanza!D13</f>
        <v>3125583</v>
      </c>
      <c r="D39" s="127">
        <f>+B39-C39</f>
        <v>7691277</v>
      </c>
      <c r="E39" s="140"/>
      <c r="F39" s="128"/>
      <c r="G39" s="128"/>
      <c r="H39" s="128"/>
    </row>
    <row r="40" spans="1:8" ht="13.5" customHeight="1">
      <c r="A40" s="141" t="str">
        <f>+A34</f>
        <v>Var. (%)   2007/2006</v>
      </c>
      <c r="B40" s="142">
        <f>+B39/B38*100-100</f>
        <v>21.59681607144684</v>
      </c>
      <c r="C40" s="146">
        <f>+C39/C38*100-100</f>
        <v>36.168433984786844</v>
      </c>
      <c r="D40" s="142">
        <f>+D39/D38*100-100</f>
        <v>16.529256183471745</v>
      </c>
      <c r="E40" s="132"/>
      <c r="F40" s="128"/>
      <c r="G40" s="128"/>
      <c r="H40" s="128"/>
    </row>
    <row r="41" spans="1:8" ht="26.25" customHeight="1">
      <c r="A41" s="208" t="s">
        <v>82</v>
      </c>
      <c r="B41" s="209"/>
      <c r="C41" s="209"/>
      <c r="D41" s="209"/>
      <c r="E41" s="132"/>
      <c r="F41" s="128"/>
      <c r="G41" s="128"/>
      <c r="H41" s="128"/>
    </row>
    <row r="42" spans="5:8" ht="13.5" customHeight="1">
      <c r="E42" s="132"/>
      <c r="F42" s="128"/>
      <c r="G42" s="128"/>
      <c r="H42" s="128"/>
    </row>
    <row r="43" ht="13.5" customHeight="1"/>
    <row r="44" spans="5:8" ht="13.5" customHeight="1">
      <c r="E44" s="138"/>
      <c r="F44" s="120"/>
      <c r="G44" s="120"/>
      <c r="H44" s="120"/>
    </row>
    <row r="45" spans="5:8" ht="13.5" customHeight="1">
      <c r="E45" s="140"/>
      <c r="F45" s="120"/>
      <c r="G45" s="120"/>
      <c r="H45" s="120"/>
    </row>
    <row r="46" spans="5:8" ht="13.5" customHeight="1">
      <c r="E46" s="140"/>
      <c r="F46" s="120"/>
      <c r="G46" s="120"/>
      <c r="H46" s="12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6"/>
      <c r="B82" s="116"/>
      <c r="C82" s="148"/>
      <c r="D82" s="116"/>
    </row>
    <row r="83" spans="1:4" ht="34.5" customHeight="1">
      <c r="A83" s="206" t="s">
        <v>83</v>
      </c>
      <c r="B83" s="207"/>
      <c r="C83" s="207"/>
      <c r="D83" s="207"/>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0.7874015748031497" bottom="0.7874015748031497" header="0" footer="0.5905511811023623"/>
  <pageSetup horizontalDpi="300" verticalDpi="300" orientation="portrait" paperSize="120" scale="90"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45">
      <selection activeCell="C66" sqref="C66"/>
    </sheetView>
  </sheetViews>
  <sheetFormatPr defaultColWidth="11.421875" defaultRowHeight="12.75"/>
  <cols>
    <col min="1" max="1" width="30.7109375" style="43" customWidth="1"/>
    <col min="2" max="5" width="11.421875" style="43" customWidth="1"/>
    <col min="6" max="6" width="14.57421875" style="43" bestFit="1" customWidth="1"/>
    <col min="7" max="16384" width="11.421875" style="43" customWidth="1"/>
  </cols>
  <sheetData>
    <row r="1" spans="1:6" ht="15.75" customHeight="1">
      <c r="A1" s="221" t="s">
        <v>201</v>
      </c>
      <c r="B1" s="221"/>
      <c r="C1" s="221"/>
      <c r="D1" s="221"/>
      <c r="E1" s="221"/>
      <c r="F1" s="221"/>
    </row>
    <row r="2" spans="1:6" ht="15.75" customHeight="1">
      <c r="A2" s="219" t="s">
        <v>202</v>
      </c>
      <c r="B2" s="219"/>
      <c r="C2" s="219"/>
      <c r="D2" s="219"/>
      <c r="E2" s="219"/>
      <c r="F2" s="219"/>
    </row>
    <row r="3" spans="1:6" ht="15.75" customHeight="1">
      <c r="A3" s="220" t="s">
        <v>203</v>
      </c>
      <c r="B3" s="220"/>
      <c r="C3" s="220"/>
      <c r="D3" s="220"/>
      <c r="E3" s="220"/>
      <c r="F3" s="220"/>
    </row>
    <row r="4" spans="1:6" ht="12.75" customHeight="1">
      <c r="A4" s="222" t="s">
        <v>30</v>
      </c>
      <c r="B4" s="37">
        <v>2005</v>
      </c>
      <c r="C4" s="38">
        <v>2006</v>
      </c>
      <c r="D4" s="38">
        <v>2007</v>
      </c>
      <c r="E4" s="39" t="s">
        <v>195</v>
      </c>
      <c r="F4" s="39" t="s">
        <v>185</v>
      </c>
    </row>
    <row r="5" spans="1:6" ht="11.25">
      <c r="A5" s="218"/>
      <c r="B5" s="40" t="s">
        <v>183</v>
      </c>
      <c r="C5" s="38" t="str">
        <f>+balanza!C6</f>
        <v>ene-dic</v>
      </c>
      <c r="D5" s="38" t="str">
        <f>+C5</f>
        <v>ene-dic</v>
      </c>
      <c r="E5" s="39" t="s">
        <v>184</v>
      </c>
      <c r="F5" s="61">
        <v>2007</v>
      </c>
    </row>
    <row r="6" spans="2:6" ht="11.25">
      <c r="B6" s="44"/>
      <c r="C6" s="44"/>
      <c r="D6" s="44"/>
      <c r="E6" s="44"/>
      <c r="F6" s="44"/>
    </row>
    <row r="7" spans="1:6" ht="12.75" customHeight="1">
      <c r="A7" s="45" t="s">
        <v>15</v>
      </c>
      <c r="B7" s="44">
        <v>2428457</v>
      </c>
      <c r="C7" s="44">
        <v>2676920</v>
      </c>
      <c r="D7" s="44">
        <v>2516018</v>
      </c>
      <c r="E7" s="42">
        <f>+(D7-C7)/C7</f>
        <v>-0.06010713805418167</v>
      </c>
      <c r="F7" s="46">
        <f>+D7/$D$23</f>
        <v>0.2326015128234996</v>
      </c>
    </row>
    <row r="8" spans="1:6" ht="11.25">
      <c r="A8" s="43" t="s">
        <v>20</v>
      </c>
      <c r="B8" s="44">
        <v>403094</v>
      </c>
      <c r="C8" s="44">
        <v>427146</v>
      </c>
      <c r="D8" s="44">
        <v>835033</v>
      </c>
      <c r="E8" s="42">
        <f aca="true" t="shared" si="0" ref="E8:E23">+(D8-C8)/C8</f>
        <v>0.9549123718822136</v>
      </c>
      <c r="F8" s="46">
        <f aca="true" t="shared" si="1" ref="F8:F23">+D8/$D$23</f>
        <v>0.07719735671904786</v>
      </c>
    </row>
    <row r="9" spans="1:6" ht="11.25">
      <c r="A9" s="43" t="s">
        <v>17</v>
      </c>
      <c r="B9" s="44">
        <v>648877</v>
      </c>
      <c r="C9" s="44">
        <v>665277</v>
      </c>
      <c r="D9" s="44">
        <v>748970</v>
      </c>
      <c r="E9" s="42">
        <f t="shared" si="0"/>
        <v>0.12580173371392667</v>
      </c>
      <c r="F9" s="46">
        <f t="shared" si="1"/>
        <v>0.06924098120896452</v>
      </c>
    </row>
    <row r="10" spans="1:6" ht="11.25">
      <c r="A10" s="43" t="s">
        <v>16</v>
      </c>
      <c r="B10" s="44">
        <v>650872</v>
      </c>
      <c r="C10" s="44">
        <v>659324</v>
      </c>
      <c r="D10" s="44">
        <v>744111</v>
      </c>
      <c r="E10" s="42">
        <f t="shared" si="0"/>
        <v>0.12859686588081126</v>
      </c>
      <c r="F10" s="46">
        <f t="shared" si="1"/>
        <v>0.06879177506226392</v>
      </c>
    </row>
    <row r="11" spans="1:6" ht="11.25">
      <c r="A11" s="43" t="s">
        <v>18</v>
      </c>
      <c r="B11" s="44">
        <v>374420</v>
      </c>
      <c r="C11" s="44">
        <v>434845</v>
      </c>
      <c r="D11" s="44">
        <v>562838</v>
      </c>
      <c r="E11" s="42">
        <f t="shared" si="0"/>
        <v>0.2943416619715071</v>
      </c>
      <c r="F11" s="46">
        <f t="shared" si="1"/>
        <v>0.0520333997111916</v>
      </c>
    </row>
    <row r="12" spans="1:6" ht="11.25">
      <c r="A12" s="43" t="s">
        <v>19</v>
      </c>
      <c r="B12" s="44">
        <v>395958</v>
      </c>
      <c r="C12" s="44">
        <v>419155</v>
      </c>
      <c r="D12" s="44">
        <v>547862</v>
      </c>
      <c r="E12" s="42">
        <f t="shared" si="0"/>
        <v>0.3070630196466701</v>
      </c>
      <c r="F12" s="46">
        <f t="shared" si="1"/>
        <v>0.05064889441113225</v>
      </c>
    </row>
    <row r="13" spans="1:6" ht="11.25">
      <c r="A13" s="43" t="s">
        <v>21</v>
      </c>
      <c r="B13" s="44">
        <v>253365</v>
      </c>
      <c r="C13" s="44">
        <v>299027</v>
      </c>
      <c r="D13" s="44">
        <v>436266</v>
      </c>
      <c r="E13" s="42">
        <f t="shared" si="0"/>
        <v>0.45895186722269227</v>
      </c>
      <c r="F13" s="46">
        <f t="shared" si="1"/>
        <v>0.04033203720857994</v>
      </c>
    </row>
    <row r="14" spans="1:6" ht="11.25">
      <c r="A14" s="43" t="s">
        <v>136</v>
      </c>
      <c r="B14" s="44">
        <v>227145</v>
      </c>
      <c r="C14" s="44">
        <v>265732</v>
      </c>
      <c r="D14" s="44">
        <v>420144</v>
      </c>
      <c r="E14" s="42">
        <f t="shared" si="0"/>
        <v>0.581081691328105</v>
      </c>
      <c r="F14" s="46">
        <f t="shared" si="1"/>
        <v>0.038841586190447135</v>
      </c>
    </row>
    <row r="15" spans="1:6" ht="11.25">
      <c r="A15" s="43" t="s">
        <v>138</v>
      </c>
      <c r="B15" s="44">
        <v>130416</v>
      </c>
      <c r="C15" s="44">
        <v>179557</v>
      </c>
      <c r="D15" s="44">
        <v>293262</v>
      </c>
      <c r="E15" s="42">
        <f t="shared" si="0"/>
        <v>0.6332529503166126</v>
      </c>
      <c r="F15" s="46">
        <f t="shared" si="1"/>
        <v>0.02711156472395871</v>
      </c>
    </row>
    <row r="16" spans="1:6" ht="11.25">
      <c r="A16" s="43" t="s">
        <v>23</v>
      </c>
      <c r="B16" s="44">
        <v>208841</v>
      </c>
      <c r="C16" s="44">
        <v>221357</v>
      </c>
      <c r="D16" s="44">
        <v>265750</v>
      </c>
      <c r="E16" s="42">
        <f t="shared" si="0"/>
        <v>0.20054933885081566</v>
      </c>
      <c r="F16" s="46">
        <f t="shared" si="1"/>
        <v>0.0245681279040313</v>
      </c>
    </row>
    <row r="17" spans="1:6" ht="11.25">
      <c r="A17" s="43" t="s">
        <v>22</v>
      </c>
      <c r="B17" s="44">
        <v>196929</v>
      </c>
      <c r="C17" s="44">
        <v>185146</v>
      </c>
      <c r="D17" s="44">
        <v>242794</v>
      </c>
      <c r="E17" s="42">
        <f t="shared" si="0"/>
        <v>0.3113650848519547</v>
      </c>
      <c r="F17" s="46">
        <f t="shared" si="1"/>
        <v>0.02244588540482173</v>
      </c>
    </row>
    <row r="18" spans="1:6" ht="11.25">
      <c r="A18" s="43" t="s">
        <v>25</v>
      </c>
      <c r="B18" s="44">
        <v>169427</v>
      </c>
      <c r="C18" s="44">
        <v>205746</v>
      </c>
      <c r="D18" s="44">
        <v>222683</v>
      </c>
      <c r="E18" s="42">
        <f t="shared" si="0"/>
        <v>0.08231994789692144</v>
      </c>
      <c r="F18" s="46">
        <f t="shared" si="1"/>
        <v>0.02058665823538439</v>
      </c>
    </row>
    <row r="19" spans="1:6" ht="11.25">
      <c r="A19" s="43" t="s">
        <v>217</v>
      </c>
      <c r="B19" s="44">
        <v>150561</v>
      </c>
      <c r="C19" s="44">
        <v>176163</v>
      </c>
      <c r="D19" s="44">
        <v>215291</v>
      </c>
      <c r="E19" s="42">
        <f t="shared" si="0"/>
        <v>0.22211247537791703</v>
      </c>
      <c r="F19" s="46">
        <f t="shared" si="1"/>
        <v>0.019903280619329455</v>
      </c>
    </row>
    <row r="20" spans="1:6" ht="11.25">
      <c r="A20" s="43" t="s">
        <v>34</v>
      </c>
      <c r="B20" s="44">
        <v>154199</v>
      </c>
      <c r="C20" s="44">
        <v>187823</v>
      </c>
      <c r="D20" s="44">
        <v>213092</v>
      </c>
      <c r="E20" s="42">
        <f t="shared" si="0"/>
        <v>0.13453623890577832</v>
      </c>
      <c r="F20" s="46">
        <f t="shared" si="1"/>
        <v>0.01969998687234558</v>
      </c>
    </row>
    <row r="21" spans="1:6" ht="11.25">
      <c r="A21" s="43" t="s">
        <v>27</v>
      </c>
      <c r="B21" s="44">
        <v>124577</v>
      </c>
      <c r="C21" s="44">
        <v>155485</v>
      </c>
      <c r="D21" s="44">
        <v>206314</v>
      </c>
      <c r="E21" s="42">
        <f t="shared" si="0"/>
        <v>0.3269061324243496</v>
      </c>
      <c r="F21" s="46">
        <f t="shared" si="1"/>
        <v>0.019073372494420746</v>
      </c>
    </row>
    <row r="22" spans="1:9" ht="11.25">
      <c r="A22" s="43" t="s">
        <v>28</v>
      </c>
      <c r="B22" s="44">
        <v>1526012</v>
      </c>
      <c r="C22" s="44">
        <v>1736974</v>
      </c>
      <c r="D22" s="44">
        <v>2346430</v>
      </c>
      <c r="E22" s="42">
        <f t="shared" si="0"/>
        <v>0.35087226406382593</v>
      </c>
      <c r="F22" s="46">
        <f t="shared" si="1"/>
        <v>0.2169233955140401</v>
      </c>
      <c r="I22" s="44"/>
    </row>
    <row r="23" spans="1:6" ht="11.25">
      <c r="A23" s="43" t="s">
        <v>29</v>
      </c>
      <c r="B23" s="44">
        <f>+balanza!B8</f>
        <v>8043148</v>
      </c>
      <c r="C23" s="44">
        <f>+balanza!C8</f>
        <v>8895677</v>
      </c>
      <c r="D23" s="44">
        <f>+balanza!D8</f>
        <v>10816860</v>
      </c>
      <c r="E23" s="42">
        <f t="shared" si="0"/>
        <v>0.2159681607144684</v>
      </c>
      <c r="F23" s="46">
        <f t="shared" si="1"/>
        <v>1</v>
      </c>
    </row>
    <row r="24" spans="1:6" ht="11.25">
      <c r="A24" s="47"/>
      <c r="B24" s="48"/>
      <c r="C24" s="48"/>
      <c r="D24" s="48"/>
      <c r="E24" s="47"/>
      <c r="F24" s="47"/>
    </row>
    <row r="25" spans="1:6" ht="31.5" customHeight="1">
      <c r="A25" s="216" t="s">
        <v>82</v>
      </c>
      <c r="B25" s="216"/>
      <c r="C25" s="216"/>
      <c r="D25" s="216"/>
      <c r="E25" s="216"/>
      <c r="F25" s="216"/>
    </row>
    <row r="35" spans="1:6" ht="15.75" customHeight="1">
      <c r="A35" s="219"/>
      <c r="B35" s="219"/>
      <c r="C35" s="219"/>
      <c r="D35" s="219"/>
      <c r="E35" s="219"/>
      <c r="F35" s="219"/>
    </row>
    <row r="36" spans="1:6" ht="15.75" customHeight="1">
      <c r="A36" s="219"/>
      <c r="B36" s="219"/>
      <c r="C36" s="219"/>
      <c r="D36" s="219"/>
      <c r="E36" s="219"/>
      <c r="F36" s="219"/>
    </row>
    <row r="37" spans="1:6" ht="15.75" customHeight="1">
      <c r="A37" s="219"/>
      <c r="B37" s="219"/>
      <c r="C37" s="219"/>
      <c r="D37" s="219"/>
      <c r="E37" s="219"/>
      <c r="F37" s="219"/>
    </row>
    <row r="50" spans="1:6" ht="15.75" customHeight="1">
      <c r="A50" s="221" t="s">
        <v>204</v>
      </c>
      <c r="B50" s="221"/>
      <c r="C50" s="221"/>
      <c r="D50" s="221"/>
      <c r="E50" s="221"/>
      <c r="F50" s="221"/>
    </row>
    <row r="51" spans="1:6" ht="15.75" customHeight="1">
      <c r="A51" s="219" t="s">
        <v>212</v>
      </c>
      <c r="B51" s="219"/>
      <c r="C51" s="219"/>
      <c r="D51" s="219"/>
      <c r="E51" s="219"/>
      <c r="F51" s="219"/>
    </row>
    <row r="52" spans="1:6" ht="15.75" customHeight="1">
      <c r="A52" s="220" t="s">
        <v>205</v>
      </c>
      <c r="B52" s="220"/>
      <c r="C52" s="220"/>
      <c r="D52" s="220"/>
      <c r="E52" s="220"/>
      <c r="F52" s="220"/>
    </row>
    <row r="53" spans="1:6" ht="12.75" customHeight="1">
      <c r="A53" s="217" t="s">
        <v>30</v>
      </c>
      <c r="B53" s="49">
        <v>2005</v>
      </c>
      <c r="C53" s="50">
        <v>2006</v>
      </c>
      <c r="D53" s="50">
        <v>2007</v>
      </c>
      <c r="E53" s="51" t="s">
        <v>195</v>
      </c>
      <c r="F53" s="51" t="s">
        <v>185</v>
      </c>
    </row>
    <row r="54" spans="1:6" ht="11.25">
      <c r="A54" s="218"/>
      <c r="B54" s="40" t="s">
        <v>183</v>
      </c>
      <c r="C54" s="38" t="str">
        <f>+balanza!C6</f>
        <v>ene-dic</v>
      </c>
      <c r="D54" s="38" t="str">
        <f>+C54</f>
        <v>ene-dic</v>
      </c>
      <c r="E54" s="39" t="s">
        <v>184</v>
      </c>
      <c r="F54" s="61">
        <v>2007</v>
      </c>
    </row>
    <row r="55" spans="2:6" ht="11.25">
      <c r="B55" s="44"/>
      <c r="C55" s="44"/>
      <c r="D55" s="44"/>
      <c r="E55" s="44"/>
      <c r="F55" s="44"/>
    </row>
    <row r="56" spans="1:6" ht="12.75" customHeight="1">
      <c r="A56" s="43" t="s">
        <v>33</v>
      </c>
      <c r="B56" s="44">
        <v>831046</v>
      </c>
      <c r="C56" s="44">
        <v>1003105</v>
      </c>
      <c r="D56" s="44">
        <v>1436625</v>
      </c>
      <c r="E56" s="42">
        <f>+(D56-C56)/C56</f>
        <v>0.4321780870397416</v>
      </c>
      <c r="F56" s="46">
        <f>+D56/$D$72</f>
        <v>0.45963425063420166</v>
      </c>
    </row>
    <row r="57" spans="1:6" ht="11.25">
      <c r="A57" s="43" t="s">
        <v>15</v>
      </c>
      <c r="B57" s="44">
        <v>124097</v>
      </c>
      <c r="C57" s="44">
        <v>326053</v>
      </c>
      <c r="D57" s="44">
        <v>480338</v>
      </c>
      <c r="E57" s="42">
        <f aca="true" t="shared" si="2" ref="E57:E72">+(D57-C57)/C57</f>
        <v>0.47318994151257615</v>
      </c>
      <c r="F57" s="46">
        <f aca="true" t="shared" si="3" ref="F57:F72">+D57/$D$72</f>
        <v>0.15367948955442873</v>
      </c>
    </row>
    <row r="58" spans="1:6" ht="11.25">
      <c r="A58" s="43" t="s">
        <v>35</v>
      </c>
      <c r="B58" s="44">
        <v>111869</v>
      </c>
      <c r="C58" s="44">
        <v>173311</v>
      </c>
      <c r="D58" s="44">
        <v>222931</v>
      </c>
      <c r="E58" s="42">
        <f t="shared" si="2"/>
        <v>0.28630612021164265</v>
      </c>
      <c r="F58" s="46">
        <f t="shared" si="3"/>
        <v>0.07132461368007184</v>
      </c>
    </row>
    <row r="59" spans="1:6" ht="11.25">
      <c r="A59" s="43" t="s">
        <v>34</v>
      </c>
      <c r="B59" s="44">
        <v>278240</v>
      </c>
      <c r="C59" s="44">
        <v>153663</v>
      </c>
      <c r="D59" s="44">
        <v>183431</v>
      </c>
      <c r="E59" s="42">
        <f t="shared" si="2"/>
        <v>0.19372262678719016</v>
      </c>
      <c r="F59" s="46">
        <f t="shared" si="3"/>
        <v>0.05868697135862334</v>
      </c>
    </row>
    <row r="60" spans="1:6" ht="11.25">
      <c r="A60" s="43" t="s">
        <v>26</v>
      </c>
      <c r="B60" s="44">
        <v>43070</v>
      </c>
      <c r="C60" s="44">
        <v>57939</v>
      </c>
      <c r="D60" s="44">
        <v>73282</v>
      </c>
      <c r="E60" s="42">
        <f t="shared" si="2"/>
        <v>0.26481299297537064</v>
      </c>
      <c r="F60" s="46">
        <f t="shared" si="3"/>
        <v>0.023445865939250375</v>
      </c>
    </row>
    <row r="61" spans="1:6" ht="11.25">
      <c r="A61" s="43" t="s">
        <v>37</v>
      </c>
      <c r="B61" s="44">
        <v>50475</v>
      </c>
      <c r="C61" s="44">
        <v>57218</v>
      </c>
      <c r="D61" s="44">
        <v>65796</v>
      </c>
      <c r="E61" s="42">
        <f t="shared" si="2"/>
        <v>0.14991785801670804</v>
      </c>
      <c r="F61" s="46">
        <f t="shared" si="3"/>
        <v>0.02105079276410193</v>
      </c>
    </row>
    <row r="62" spans="1:6" ht="11.25">
      <c r="A62" s="43" t="s">
        <v>27</v>
      </c>
      <c r="B62" s="44">
        <v>35192</v>
      </c>
      <c r="C62" s="44">
        <v>50190</v>
      </c>
      <c r="D62" s="44">
        <v>61327</v>
      </c>
      <c r="E62" s="42">
        <f t="shared" si="2"/>
        <v>0.22189679218967923</v>
      </c>
      <c r="F62" s="46">
        <f t="shared" si="3"/>
        <v>0.019620979510062603</v>
      </c>
    </row>
    <row r="63" spans="1:6" ht="11.25">
      <c r="A63" s="43" t="s">
        <v>20</v>
      </c>
      <c r="B63" s="44">
        <v>24337</v>
      </c>
      <c r="C63" s="44">
        <v>31691</v>
      </c>
      <c r="D63" s="44">
        <v>55731</v>
      </c>
      <c r="E63" s="42">
        <f t="shared" si="2"/>
        <v>0.7585749897447225</v>
      </c>
      <c r="F63" s="46">
        <f t="shared" si="3"/>
        <v>0.017830593524472076</v>
      </c>
    </row>
    <row r="64" spans="1:6" ht="11.25">
      <c r="A64" s="43" t="s">
        <v>24</v>
      </c>
      <c r="B64" s="44">
        <v>41228</v>
      </c>
      <c r="C64" s="44">
        <v>42881</v>
      </c>
      <c r="D64" s="44">
        <v>53543</v>
      </c>
      <c r="E64" s="42">
        <f t="shared" si="2"/>
        <v>0.24864158951516988</v>
      </c>
      <c r="F64" s="46">
        <f t="shared" si="3"/>
        <v>0.017130564121957407</v>
      </c>
    </row>
    <row r="65" spans="1:6" ht="11.25">
      <c r="A65" s="43" t="s">
        <v>38</v>
      </c>
      <c r="B65" s="44">
        <v>40511</v>
      </c>
      <c r="C65" s="44">
        <v>113262</v>
      </c>
      <c r="D65" s="44">
        <v>51731</v>
      </c>
      <c r="E65" s="42">
        <f t="shared" si="2"/>
        <v>-0.5432625240592608</v>
      </c>
      <c r="F65" s="46">
        <f t="shared" si="3"/>
        <v>0.016550832276730452</v>
      </c>
    </row>
    <row r="66" spans="1:6" ht="11.25">
      <c r="A66" s="43" t="s">
        <v>169</v>
      </c>
      <c r="B66" s="44">
        <v>26519</v>
      </c>
      <c r="C66" s="44">
        <v>36853</v>
      </c>
      <c r="D66" s="44">
        <v>49110</v>
      </c>
      <c r="E66" s="42">
        <f t="shared" si="2"/>
        <v>0.3325916478984072</v>
      </c>
      <c r="F66" s="46">
        <f t="shared" si="3"/>
        <v>0.015712268719147757</v>
      </c>
    </row>
    <row r="67" spans="1:6" ht="11.25">
      <c r="A67" s="43" t="s">
        <v>36</v>
      </c>
      <c r="B67" s="44">
        <v>27921</v>
      </c>
      <c r="C67" s="44">
        <v>26324</v>
      </c>
      <c r="D67" s="44">
        <v>47086</v>
      </c>
      <c r="E67" s="42">
        <f t="shared" si="2"/>
        <v>0.7887099225041787</v>
      </c>
      <c r="F67" s="46">
        <f t="shared" si="3"/>
        <v>0.015064709527790496</v>
      </c>
    </row>
    <row r="68" spans="1:6" ht="11.25">
      <c r="A68" s="43" t="s">
        <v>162</v>
      </c>
      <c r="B68" s="44">
        <v>9302</v>
      </c>
      <c r="C68" s="44">
        <v>1284</v>
      </c>
      <c r="D68" s="44">
        <v>38678</v>
      </c>
      <c r="E68" s="42">
        <f t="shared" si="2"/>
        <v>29.123052959501557</v>
      </c>
      <c r="F68" s="46">
        <f t="shared" si="3"/>
        <v>0.012374651385037608</v>
      </c>
    </row>
    <row r="69" spans="1:6" ht="11.25">
      <c r="A69" s="43" t="s">
        <v>19</v>
      </c>
      <c r="B69" s="44">
        <v>13830</v>
      </c>
      <c r="C69" s="44">
        <v>14825</v>
      </c>
      <c r="D69" s="44">
        <v>37369</v>
      </c>
      <c r="E69" s="42">
        <f t="shared" si="2"/>
        <v>1.5206745362563239</v>
      </c>
      <c r="F69" s="46">
        <f t="shared" si="3"/>
        <v>0.011955849516714162</v>
      </c>
    </row>
    <row r="70" spans="1:6" ht="11.25">
      <c r="A70" s="43" t="s">
        <v>18</v>
      </c>
      <c r="B70" s="44">
        <v>20840</v>
      </c>
      <c r="C70" s="44">
        <v>18967</v>
      </c>
      <c r="D70" s="44">
        <v>30546</v>
      </c>
      <c r="E70" s="42">
        <f t="shared" si="2"/>
        <v>0.610481362366215</v>
      </c>
      <c r="F70" s="46">
        <f t="shared" si="3"/>
        <v>0.009772896768378891</v>
      </c>
    </row>
    <row r="71" spans="1:6" ht="11.25">
      <c r="A71" s="43" t="s">
        <v>28</v>
      </c>
      <c r="B71" s="44">
        <v>157348</v>
      </c>
      <c r="C71" s="44">
        <v>187814</v>
      </c>
      <c r="D71" s="44">
        <v>238058</v>
      </c>
      <c r="E71" s="42">
        <f t="shared" si="2"/>
        <v>0.2675199931847466</v>
      </c>
      <c r="F71" s="46">
        <f t="shared" si="3"/>
        <v>0.07616435077871872</v>
      </c>
    </row>
    <row r="72" spans="1:6" ht="12.75" customHeight="1">
      <c r="A72" s="43" t="s">
        <v>29</v>
      </c>
      <c r="B72" s="44">
        <f>+balanza!B13</f>
        <v>1835826</v>
      </c>
      <c r="C72" s="44">
        <f>+balanza!C13</f>
        <v>2295380</v>
      </c>
      <c r="D72" s="44">
        <f>+balanza!D13</f>
        <v>3125583</v>
      </c>
      <c r="E72" s="42">
        <f t="shared" si="2"/>
        <v>0.36168433984786835</v>
      </c>
      <c r="F72" s="46">
        <f t="shared" si="3"/>
        <v>1</v>
      </c>
    </row>
    <row r="73" spans="1:6" ht="11.25">
      <c r="A73" s="47"/>
      <c r="B73" s="48"/>
      <c r="C73" s="48"/>
      <c r="D73" s="48"/>
      <c r="E73" s="47"/>
      <c r="F73" s="47"/>
    </row>
    <row r="74" spans="1:6" ht="22.5" customHeight="1">
      <c r="A74" s="216" t="s">
        <v>42</v>
      </c>
      <c r="B74" s="216"/>
      <c r="C74" s="216"/>
      <c r="D74" s="216"/>
      <c r="E74" s="216"/>
      <c r="F74" s="216"/>
    </row>
  </sheetData>
  <mergeCells count="13">
    <mergeCell ref="A50:F50"/>
    <mergeCell ref="A37:F37"/>
    <mergeCell ref="A1:F1"/>
    <mergeCell ref="A2:F2"/>
    <mergeCell ref="A3:F3"/>
    <mergeCell ref="A25:F25"/>
    <mergeCell ref="A4:A5"/>
    <mergeCell ref="A35:F35"/>
    <mergeCell ref="A36:F36"/>
    <mergeCell ref="A74:F74"/>
    <mergeCell ref="A53:A54"/>
    <mergeCell ref="A51:F51"/>
    <mergeCell ref="A52:F52"/>
  </mergeCells>
  <printOptions horizontalCentered="1"/>
  <pageMargins left="0.7874015748031497" right="0.7874015748031497" top="0.7874015748031497" bottom="0.6" header="0" footer="0.5905511811023623"/>
  <pageSetup horizontalDpi="300" verticalDpi="300" orientation="portrait" paperSize="120" scale="97"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89" sqref="A89"/>
    </sheetView>
  </sheetViews>
  <sheetFormatPr defaultColWidth="11.421875" defaultRowHeight="12.75"/>
  <cols>
    <col min="1" max="1" width="35.00390625" style="43" customWidth="1"/>
    <col min="2" max="5" width="10.421875" style="43" bestFit="1" customWidth="1"/>
    <col min="6" max="6" width="11.7109375" style="43" bestFit="1" customWidth="1"/>
    <col min="7" max="7" width="11.00390625" style="43" bestFit="1" customWidth="1"/>
    <col min="8" max="16384" width="11.421875" style="43" customWidth="1"/>
  </cols>
  <sheetData>
    <row r="1" spans="1:7" ht="15.75" customHeight="1">
      <c r="A1" s="221" t="s">
        <v>206</v>
      </c>
      <c r="B1" s="221"/>
      <c r="C1" s="221"/>
      <c r="D1" s="221"/>
      <c r="E1" s="221"/>
      <c r="F1" s="221"/>
      <c r="G1" s="221"/>
    </row>
    <row r="2" spans="1:7" ht="15.75" customHeight="1">
      <c r="A2" s="219" t="s">
        <v>207</v>
      </c>
      <c r="B2" s="219"/>
      <c r="C2" s="219"/>
      <c r="D2" s="219"/>
      <c r="E2" s="219"/>
      <c r="F2" s="219"/>
      <c r="G2" s="219"/>
    </row>
    <row r="3" spans="1:7" ht="15.75" customHeight="1">
      <c r="A3" s="220" t="s">
        <v>208</v>
      </c>
      <c r="B3" s="220"/>
      <c r="C3" s="220"/>
      <c r="D3" s="220"/>
      <c r="E3" s="220"/>
      <c r="F3" s="220"/>
      <c r="G3" s="220"/>
    </row>
    <row r="4" spans="1:7" ht="12.75" customHeight="1">
      <c r="A4" s="222" t="s">
        <v>32</v>
      </c>
      <c r="B4" s="41" t="s">
        <v>117</v>
      </c>
      <c r="C4" s="37">
        <v>2005</v>
      </c>
      <c r="D4" s="38">
        <v>2006</v>
      </c>
      <c r="E4" s="38">
        <v>2007</v>
      </c>
      <c r="F4" s="39" t="s">
        <v>195</v>
      </c>
      <c r="G4" s="39" t="s">
        <v>185</v>
      </c>
    </row>
    <row r="5" spans="1:7" ht="12.75" customHeight="1">
      <c r="A5" s="223"/>
      <c r="B5" s="52" t="s">
        <v>40</v>
      </c>
      <c r="C5" s="40" t="s">
        <v>183</v>
      </c>
      <c r="D5" s="38" t="str">
        <f>+balanza!C6</f>
        <v>ene-dic</v>
      </c>
      <c r="E5" s="38" t="str">
        <f>+D5</f>
        <v>ene-dic</v>
      </c>
      <c r="F5" s="39" t="s">
        <v>184</v>
      </c>
      <c r="G5" s="60">
        <v>2007</v>
      </c>
    </row>
    <row r="6" spans="3:7" ht="11.25">
      <c r="C6" s="44"/>
      <c r="D6" s="44"/>
      <c r="E6" s="44"/>
      <c r="F6" s="44"/>
      <c r="G6" s="44"/>
    </row>
    <row r="7" spans="1:7" ht="12.75" customHeight="1">
      <c r="A7" s="43" t="s">
        <v>226</v>
      </c>
      <c r="B7" s="53">
        <v>47032100</v>
      </c>
      <c r="C7" s="44">
        <v>691330</v>
      </c>
      <c r="D7" s="44">
        <v>809232</v>
      </c>
      <c r="E7" s="44">
        <v>1223665</v>
      </c>
      <c r="F7" s="42">
        <f>+(E7-D7)/D7</f>
        <v>0.5121312553136801</v>
      </c>
      <c r="G7" s="54">
        <f>+E7/$E$23</f>
        <v>0.11312571300728677</v>
      </c>
    </row>
    <row r="8" spans="1:7" ht="12.75" customHeight="1">
      <c r="A8" s="43" t="s">
        <v>130</v>
      </c>
      <c r="B8" s="53">
        <v>22042110</v>
      </c>
      <c r="C8" s="44">
        <v>696040</v>
      </c>
      <c r="D8" s="44">
        <v>772215</v>
      </c>
      <c r="E8" s="44">
        <v>1012145</v>
      </c>
      <c r="F8" s="42">
        <f aca="true" t="shared" si="0" ref="F8:F23">+(E8-D8)/D8</f>
        <v>0.3107036252857041</v>
      </c>
      <c r="G8" s="54">
        <f aca="true" t="shared" si="1" ref="G8:G23">+E8/$E$23</f>
        <v>0.09357105481627755</v>
      </c>
    </row>
    <row r="9" spans="1:7" ht="12.75" customHeight="1">
      <c r="A9" s="43" t="s">
        <v>220</v>
      </c>
      <c r="B9" s="53" t="s">
        <v>139</v>
      </c>
      <c r="C9" s="44">
        <v>917300</v>
      </c>
      <c r="D9" s="44">
        <v>987142</v>
      </c>
      <c r="E9" s="44">
        <v>977209</v>
      </c>
      <c r="F9" s="42">
        <f t="shared" si="0"/>
        <v>-0.010062382109159574</v>
      </c>
      <c r="G9" s="54">
        <f t="shared" si="1"/>
        <v>0.09034128203563696</v>
      </c>
    </row>
    <row r="10" spans="1:7" ht="22.5">
      <c r="A10" s="56" t="s">
        <v>227</v>
      </c>
      <c r="B10" s="55">
        <v>47032900</v>
      </c>
      <c r="C10" s="44">
        <v>347647</v>
      </c>
      <c r="D10" s="44">
        <v>389990</v>
      </c>
      <c r="E10" s="44">
        <v>932294</v>
      </c>
      <c r="F10" s="42">
        <f t="shared" si="0"/>
        <v>1.3905587322751864</v>
      </c>
      <c r="G10" s="42">
        <f t="shared" si="1"/>
        <v>0.08618896796297632</v>
      </c>
    </row>
    <row r="11" spans="1:7" ht="12" customHeight="1">
      <c r="A11" s="43" t="s">
        <v>166</v>
      </c>
      <c r="B11" s="53" t="s">
        <v>140</v>
      </c>
      <c r="C11" s="44">
        <v>333988</v>
      </c>
      <c r="D11" s="44">
        <v>432094</v>
      </c>
      <c r="E11" s="44">
        <v>549503</v>
      </c>
      <c r="F11" s="42">
        <f t="shared" si="0"/>
        <v>0.271720968122677</v>
      </c>
      <c r="G11" s="54">
        <f t="shared" si="1"/>
        <v>0.05080060202313795</v>
      </c>
    </row>
    <row r="12" spans="1:7" ht="11.25">
      <c r="A12" s="43" t="s">
        <v>219</v>
      </c>
      <c r="B12" s="53">
        <v>44071012</v>
      </c>
      <c r="C12" s="44">
        <v>0</v>
      </c>
      <c r="D12" s="44">
        <v>0</v>
      </c>
      <c r="E12" s="44">
        <v>532447</v>
      </c>
      <c r="F12" s="42"/>
      <c r="G12" s="54">
        <f t="shared" si="1"/>
        <v>0.04922380432029258</v>
      </c>
    </row>
    <row r="13" spans="1:7" ht="12.75" customHeight="1">
      <c r="A13" s="43" t="s">
        <v>173</v>
      </c>
      <c r="B13" s="53" t="s">
        <v>165</v>
      </c>
      <c r="C13" s="44">
        <v>273327</v>
      </c>
      <c r="D13" s="44">
        <v>287671</v>
      </c>
      <c r="E13" s="44">
        <v>341964</v>
      </c>
      <c r="F13" s="42">
        <f t="shared" si="0"/>
        <v>0.18873296230763614</v>
      </c>
      <c r="G13" s="54">
        <f t="shared" si="1"/>
        <v>0.03161398039726871</v>
      </c>
    </row>
    <row r="14" spans="1:7" ht="12.75" customHeight="1">
      <c r="A14" s="43" t="s">
        <v>171</v>
      </c>
      <c r="B14" s="53">
        <v>44123910</v>
      </c>
      <c r="C14" s="44">
        <v>0</v>
      </c>
      <c r="D14" s="44">
        <v>0</v>
      </c>
      <c r="E14" s="44">
        <v>244866</v>
      </c>
      <c r="F14" s="42"/>
      <c r="G14" s="54">
        <f t="shared" si="1"/>
        <v>0.022637438221443193</v>
      </c>
    </row>
    <row r="15" spans="1:7" ht="12.75" customHeight="1">
      <c r="A15" s="43" t="s">
        <v>228</v>
      </c>
      <c r="B15" s="53">
        <v>44012200</v>
      </c>
      <c r="C15" s="44">
        <v>159330</v>
      </c>
      <c r="D15" s="44">
        <v>189064</v>
      </c>
      <c r="E15" s="44">
        <v>220142</v>
      </c>
      <c r="F15" s="42">
        <f t="shared" si="0"/>
        <v>0.16437819997461178</v>
      </c>
      <c r="G15" s="54">
        <f t="shared" si="1"/>
        <v>0.020351747179865508</v>
      </c>
    </row>
    <row r="16" spans="1:7" ht="11.25">
      <c r="A16" s="43" t="s">
        <v>234</v>
      </c>
      <c r="B16" s="53">
        <v>44091020</v>
      </c>
      <c r="C16" s="44">
        <v>247799</v>
      </c>
      <c r="D16" s="44">
        <v>318631</v>
      </c>
      <c r="E16" s="44">
        <v>214521</v>
      </c>
      <c r="F16" s="42">
        <f t="shared" si="0"/>
        <v>-0.3267415913705823</v>
      </c>
      <c r="G16" s="54">
        <f t="shared" si="1"/>
        <v>0.0198320954509904</v>
      </c>
    </row>
    <row r="17" spans="1:7" ht="12.75" customHeight="1">
      <c r="A17" s="43" t="s">
        <v>229</v>
      </c>
      <c r="B17" s="53">
        <v>47031100</v>
      </c>
      <c r="C17" s="44">
        <v>153788</v>
      </c>
      <c r="D17" s="44">
        <v>162552</v>
      </c>
      <c r="E17" s="44">
        <v>194470</v>
      </c>
      <c r="F17" s="42">
        <f t="shared" si="0"/>
        <v>0.1963556277375855</v>
      </c>
      <c r="G17" s="54">
        <f t="shared" si="1"/>
        <v>0.01797841517778727</v>
      </c>
    </row>
    <row r="18" spans="1:7" ht="12.75" customHeight="1">
      <c r="A18" s="43" t="s">
        <v>230</v>
      </c>
      <c r="B18" s="53" t="s">
        <v>154</v>
      </c>
      <c r="C18" s="44">
        <v>166798</v>
      </c>
      <c r="D18" s="44">
        <v>113351</v>
      </c>
      <c r="E18" s="44">
        <v>159140</v>
      </c>
      <c r="F18" s="42">
        <f t="shared" si="0"/>
        <v>0.4039576183712539</v>
      </c>
      <c r="G18" s="54">
        <f t="shared" si="1"/>
        <v>0.014712217778542017</v>
      </c>
    </row>
    <row r="19" spans="1:7" ht="12.75" customHeight="1">
      <c r="A19" s="43" t="s">
        <v>231</v>
      </c>
      <c r="B19" s="53">
        <v>22042990</v>
      </c>
      <c r="C19" s="44">
        <v>114172</v>
      </c>
      <c r="D19" s="44">
        <v>114317</v>
      </c>
      <c r="E19" s="44">
        <v>149597</v>
      </c>
      <c r="F19" s="42">
        <f t="shared" si="0"/>
        <v>0.30861551650235747</v>
      </c>
      <c r="G19" s="54">
        <f t="shared" si="1"/>
        <v>0.013829983932490575</v>
      </c>
    </row>
    <row r="20" spans="1:7" ht="12.75" customHeight="1">
      <c r="A20" s="43" t="s">
        <v>232</v>
      </c>
      <c r="B20" s="53" t="s">
        <v>155</v>
      </c>
      <c r="C20" s="44">
        <v>104309</v>
      </c>
      <c r="D20" s="44">
        <v>131096</v>
      </c>
      <c r="E20" s="44">
        <v>148710</v>
      </c>
      <c r="F20" s="42">
        <f t="shared" si="0"/>
        <v>0.13435955330444865</v>
      </c>
      <c r="G20" s="54">
        <f t="shared" si="1"/>
        <v>0.013747982316494805</v>
      </c>
    </row>
    <row r="21" spans="1:7" ht="12.75" customHeight="1">
      <c r="A21" s="43" t="s">
        <v>233</v>
      </c>
      <c r="B21" s="53">
        <v>48010000</v>
      </c>
      <c r="C21" s="44">
        <v>133374</v>
      </c>
      <c r="D21" s="44">
        <v>160458</v>
      </c>
      <c r="E21" s="44">
        <v>143237</v>
      </c>
      <c r="F21" s="42">
        <f t="shared" si="0"/>
        <v>-0.10732403494995575</v>
      </c>
      <c r="G21" s="54">
        <f t="shared" si="1"/>
        <v>0.013242012931664087</v>
      </c>
    </row>
    <row r="22" spans="1:7" ht="12.75" customHeight="1">
      <c r="A22" s="43" t="s">
        <v>31</v>
      </c>
      <c r="B22" s="57"/>
      <c r="C22" s="44">
        <v>3703947</v>
      </c>
      <c r="D22" s="44">
        <v>4027863</v>
      </c>
      <c r="E22" s="44">
        <v>3772951</v>
      </c>
      <c r="F22" s="42">
        <f t="shared" si="0"/>
        <v>-0.06328715748276444</v>
      </c>
      <c r="G22" s="54">
        <f t="shared" si="1"/>
        <v>0.3488027948961159</v>
      </c>
    </row>
    <row r="23" spans="1:7" ht="12.75" customHeight="1">
      <c r="A23" s="57" t="s">
        <v>29</v>
      </c>
      <c r="B23" s="57"/>
      <c r="C23" s="44">
        <f>+balanza!B8</f>
        <v>8043148</v>
      </c>
      <c r="D23" s="44">
        <f>+balanza!C8</f>
        <v>8895677</v>
      </c>
      <c r="E23" s="44">
        <f>+balanza!D8</f>
        <v>10816860</v>
      </c>
      <c r="F23" s="42">
        <f t="shared" si="0"/>
        <v>0.2159681607144684</v>
      </c>
      <c r="G23" s="54">
        <f t="shared" si="1"/>
        <v>1</v>
      </c>
    </row>
    <row r="24" spans="1:7" ht="11.25">
      <c r="A24" s="47"/>
      <c r="B24" s="47"/>
      <c r="C24" s="48"/>
      <c r="D24" s="48"/>
      <c r="E24" s="48"/>
      <c r="F24" s="47"/>
      <c r="G24" s="47"/>
    </row>
    <row r="25" spans="1:7" ht="33.75" customHeight="1">
      <c r="A25" s="216" t="s">
        <v>82</v>
      </c>
      <c r="B25" s="216"/>
      <c r="C25" s="216"/>
      <c r="D25" s="216"/>
      <c r="E25" s="216"/>
      <c r="F25" s="216"/>
      <c r="G25" s="216"/>
    </row>
    <row r="50" spans="1:7" ht="15.75" customHeight="1">
      <c r="A50" s="221" t="s">
        <v>209</v>
      </c>
      <c r="B50" s="221"/>
      <c r="C50" s="221"/>
      <c r="D50" s="221"/>
      <c r="E50" s="221"/>
      <c r="F50" s="221"/>
      <c r="G50" s="221"/>
    </row>
    <row r="51" spans="1:7" ht="15.75" customHeight="1">
      <c r="A51" s="219" t="s">
        <v>210</v>
      </c>
      <c r="B51" s="219"/>
      <c r="C51" s="219"/>
      <c r="D51" s="219"/>
      <c r="E51" s="219"/>
      <c r="F51" s="219"/>
      <c r="G51" s="219"/>
    </row>
    <row r="52" spans="1:7" ht="15.75" customHeight="1">
      <c r="A52" s="220" t="s">
        <v>211</v>
      </c>
      <c r="B52" s="220"/>
      <c r="C52" s="220"/>
      <c r="D52" s="220"/>
      <c r="E52" s="220"/>
      <c r="F52" s="220"/>
      <c r="G52" s="220"/>
    </row>
    <row r="53" spans="1:7" ht="12.75" customHeight="1">
      <c r="A53" s="222" t="s">
        <v>32</v>
      </c>
      <c r="B53" s="41" t="s">
        <v>117</v>
      </c>
      <c r="C53" s="37">
        <v>2005</v>
      </c>
      <c r="D53" s="38">
        <v>2006</v>
      </c>
      <c r="E53" s="38">
        <v>2007</v>
      </c>
      <c r="F53" s="39" t="s">
        <v>195</v>
      </c>
      <c r="G53" s="39" t="s">
        <v>185</v>
      </c>
    </row>
    <row r="54" spans="1:7" ht="12.75" customHeight="1">
      <c r="A54" s="218"/>
      <c r="B54" s="52" t="s">
        <v>40</v>
      </c>
      <c r="C54" s="40" t="s">
        <v>183</v>
      </c>
      <c r="D54" s="38" t="str">
        <f>+balanza!C6</f>
        <v>ene-dic</v>
      </c>
      <c r="E54" s="38" t="str">
        <f>+D54</f>
        <v>ene-dic</v>
      </c>
      <c r="F54" s="39" t="s">
        <v>184</v>
      </c>
      <c r="G54" s="60">
        <v>2007</v>
      </c>
    </row>
    <row r="55" spans="3:7" ht="11.25">
      <c r="C55" s="44"/>
      <c r="D55" s="44"/>
      <c r="E55" s="44"/>
      <c r="F55" s="44"/>
      <c r="G55" s="44"/>
    </row>
    <row r="56" spans="1:7" ht="12.75" customHeight="1">
      <c r="A56" s="43" t="s">
        <v>164</v>
      </c>
      <c r="B56" s="58">
        <v>10059000</v>
      </c>
      <c r="C56" s="44">
        <v>137816</v>
      </c>
      <c r="D56" s="44">
        <v>241780</v>
      </c>
      <c r="E56" s="44">
        <v>353285</v>
      </c>
      <c r="F56" s="42">
        <f>+(E56-D56)/D56</f>
        <v>0.46118372073786085</v>
      </c>
      <c r="G56" s="59">
        <f>+E56/$E$72</f>
        <v>0.11303011310209968</v>
      </c>
    </row>
    <row r="57" spans="1:7" ht="12.75" customHeight="1">
      <c r="A57" s="43" t="s">
        <v>174</v>
      </c>
      <c r="B57" s="53" t="s">
        <v>215</v>
      </c>
      <c r="C57" s="44">
        <v>325921</v>
      </c>
      <c r="D57" s="44">
        <v>300026</v>
      </c>
      <c r="E57" s="44">
        <v>345238</v>
      </c>
      <c r="F57" s="42">
        <f aca="true" t="shared" si="2" ref="F57:F72">+(E57-D57)/D57</f>
        <v>0.15069360655409864</v>
      </c>
      <c r="G57" s="59">
        <f aca="true" t="shared" si="3" ref="G57:G72">+E57/$E$72</f>
        <v>0.11045555341195547</v>
      </c>
    </row>
    <row r="58" spans="1:7" ht="12.75" customHeight="1">
      <c r="A58" s="43" t="s">
        <v>167</v>
      </c>
      <c r="B58" s="55">
        <v>15179000</v>
      </c>
      <c r="C58" s="44">
        <v>145829</v>
      </c>
      <c r="D58" s="44">
        <v>170128</v>
      </c>
      <c r="E58" s="44">
        <v>276110</v>
      </c>
      <c r="F58" s="42">
        <f t="shared" si="2"/>
        <v>0.6229544813317032</v>
      </c>
      <c r="G58" s="59">
        <f t="shared" si="3"/>
        <v>0.08833871952848477</v>
      </c>
    </row>
    <row r="59" spans="1:7" ht="12.75" customHeight="1">
      <c r="A59" s="43" t="s">
        <v>218</v>
      </c>
      <c r="B59" s="55">
        <v>10019000</v>
      </c>
      <c r="C59" s="44">
        <v>20037</v>
      </c>
      <c r="D59" s="44">
        <v>160162</v>
      </c>
      <c r="E59" s="44">
        <v>259995</v>
      </c>
      <c r="F59" s="42">
        <f t="shared" si="2"/>
        <v>0.6233251333025311</v>
      </c>
      <c r="G59" s="59">
        <f t="shared" si="3"/>
        <v>0.0831828814016457</v>
      </c>
    </row>
    <row r="60" spans="1:7" ht="12.75" customHeight="1">
      <c r="A60" s="43" t="s">
        <v>170</v>
      </c>
      <c r="B60" s="55">
        <v>23040000</v>
      </c>
      <c r="C60" s="44">
        <v>145639</v>
      </c>
      <c r="D60" s="44">
        <v>170909</v>
      </c>
      <c r="E60" s="44">
        <v>224608</v>
      </c>
      <c r="F60" s="42">
        <f t="shared" si="2"/>
        <v>0.3141964437215126</v>
      </c>
      <c r="G60" s="59">
        <f t="shared" si="3"/>
        <v>0.07186115358318752</v>
      </c>
    </row>
    <row r="61" spans="1:7" ht="12.75" customHeight="1">
      <c r="A61" s="43" t="s">
        <v>4</v>
      </c>
      <c r="B61" s="55">
        <v>17019900</v>
      </c>
      <c r="C61" s="44">
        <v>61577</v>
      </c>
      <c r="D61" s="44">
        <v>94639</v>
      </c>
      <c r="E61" s="44">
        <v>168951</v>
      </c>
      <c r="F61" s="42">
        <f t="shared" si="2"/>
        <v>0.7852153974577077</v>
      </c>
      <c r="G61" s="59">
        <f t="shared" si="3"/>
        <v>0.05405423564179867</v>
      </c>
    </row>
    <row r="62" spans="1:7" ht="12.75" customHeight="1">
      <c r="A62" s="43" t="s">
        <v>236</v>
      </c>
      <c r="B62" s="55">
        <v>23099090</v>
      </c>
      <c r="C62" s="44">
        <v>35046</v>
      </c>
      <c r="D62" s="44">
        <v>53408</v>
      </c>
      <c r="E62" s="44">
        <v>96112</v>
      </c>
      <c r="F62" s="42">
        <f t="shared" si="2"/>
        <v>0.7995805871779509</v>
      </c>
      <c r="G62" s="59">
        <f t="shared" si="3"/>
        <v>0.030750103260735677</v>
      </c>
    </row>
    <row r="63" spans="1:7" ht="12.75" customHeight="1">
      <c r="A63" s="43" t="s">
        <v>39</v>
      </c>
      <c r="B63" s="53">
        <v>12010000</v>
      </c>
      <c r="C63" s="44">
        <v>55310</v>
      </c>
      <c r="D63" s="44">
        <v>47680</v>
      </c>
      <c r="E63" s="44">
        <v>71162</v>
      </c>
      <c r="F63" s="42">
        <f t="shared" si="2"/>
        <v>0.49249161073825504</v>
      </c>
      <c r="G63" s="59">
        <f t="shared" si="3"/>
        <v>0.022767592477947313</v>
      </c>
    </row>
    <row r="64" spans="1:7" ht="12.75" customHeight="1">
      <c r="A64" s="43" t="s">
        <v>237</v>
      </c>
      <c r="B64" s="53">
        <v>23031000</v>
      </c>
      <c r="C64" s="44">
        <v>19416</v>
      </c>
      <c r="D64" s="44">
        <v>41724</v>
      </c>
      <c r="E64" s="44">
        <v>58927</v>
      </c>
      <c r="F64" s="42">
        <f t="shared" si="2"/>
        <v>0.41230466877576455</v>
      </c>
      <c r="G64" s="59">
        <f t="shared" si="3"/>
        <v>0.01885312276141763</v>
      </c>
    </row>
    <row r="65" spans="1:7" ht="12.75" customHeight="1">
      <c r="A65" s="43" t="s">
        <v>172</v>
      </c>
      <c r="B65" s="53">
        <v>21069090</v>
      </c>
      <c r="C65" s="44">
        <v>27895</v>
      </c>
      <c r="D65" s="44">
        <v>40666</v>
      </c>
      <c r="E65" s="44">
        <v>53214</v>
      </c>
      <c r="F65" s="42">
        <f t="shared" si="2"/>
        <v>0.3085624354497615</v>
      </c>
      <c r="G65" s="59">
        <f t="shared" si="3"/>
        <v>0.01702530375933066</v>
      </c>
    </row>
    <row r="66" spans="1:7" ht="12.75" customHeight="1">
      <c r="A66" s="43" t="s">
        <v>160</v>
      </c>
      <c r="B66" s="53" t="s">
        <v>216</v>
      </c>
      <c r="C66" s="44">
        <v>33628</v>
      </c>
      <c r="D66" s="44">
        <v>37607</v>
      </c>
      <c r="E66" s="44">
        <v>39245</v>
      </c>
      <c r="F66" s="42">
        <f t="shared" si="2"/>
        <v>0.04355572100938655</v>
      </c>
      <c r="G66" s="59">
        <f t="shared" si="3"/>
        <v>0.012556057541904982</v>
      </c>
    </row>
    <row r="67" spans="1:7" ht="12.75" customHeight="1">
      <c r="A67" s="43" t="s">
        <v>238</v>
      </c>
      <c r="B67" s="53">
        <v>10063000</v>
      </c>
      <c r="C67" s="44">
        <v>25760</v>
      </c>
      <c r="D67" s="44">
        <v>26252</v>
      </c>
      <c r="E67" s="44">
        <v>38217</v>
      </c>
      <c r="F67" s="42">
        <f t="shared" si="2"/>
        <v>0.45577479811062016</v>
      </c>
      <c r="G67" s="59">
        <f t="shared" si="3"/>
        <v>0.012227158901235385</v>
      </c>
    </row>
    <row r="68" spans="1:7" ht="12.75" customHeight="1">
      <c r="A68" s="43" t="s">
        <v>239</v>
      </c>
      <c r="B68" s="53">
        <v>44160000</v>
      </c>
      <c r="C68" s="44">
        <v>26553</v>
      </c>
      <c r="D68" s="44">
        <v>25020</v>
      </c>
      <c r="E68" s="44">
        <v>31222</v>
      </c>
      <c r="F68" s="42">
        <f t="shared" si="2"/>
        <v>0.24788169464428458</v>
      </c>
      <c r="G68" s="59">
        <f t="shared" si="3"/>
        <v>0.009989176419247224</v>
      </c>
    </row>
    <row r="69" spans="1:7" ht="12.75" customHeight="1">
      <c r="A69" s="43" t="s">
        <v>221</v>
      </c>
      <c r="B69" s="53" t="s">
        <v>222</v>
      </c>
      <c r="C69" s="44">
        <v>19123</v>
      </c>
      <c r="D69" s="44">
        <v>22335</v>
      </c>
      <c r="E69" s="44">
        <v>28435</v>
      </c>
      <c r="F69" s="42">
        <f t="shared" si="2"/>
        <v>0.273113946720394</v>
      </c>
      <c r="G69" s="59">
        <f t="shared" si="3"/>
        <v>0.009097502769883251</v>
      </c>
    </row>
    <row r="70" spans="1:7" ht="12.75" customHeight="1">
      <c r="A70" s="43" t="s">
        <v>235</v>
      </c>
      <c r="B70" s="53">
        <v>22084000</v>
      </c>
      <c r="C70" s="44">
        <v>9099</v>
      </c>
      <c r="D70" s="44">
        <v>13616</v>
      </c>
      <c r="E70" s="44">
        <v>27579</v>
      </c>
      <c r="F70" s="42">
        <f t="shared" si="2"/>
        <v>1.025484723854289</v>
      </c>
      <c r="G70" s="59">
        <f t="shared" si="3"/>
        <v>0.008823633862866543</v>
      </c>
    </row>
    <row r="71" spans="1:7" ht="12.75" customHeight="1">
      <c r="A71" s="43" t="s">
        <v>31</v>
      </c>
      <c r="B71" s="57"/>
      <c r="C71" s="44">
        <v>747177</v>
      </c>
      <c r="D71" s="44">
        <v>849427</v>
      </c>
      <c r="E71" s="44">
        <v>1053284</v>
      </c>
      <c r="F71" s="42">
        <f t="shared" si="2"/>
        <v>0.2399935485921686</v>
      </c>
      <c r="G71" s="59">
        <f t="shared" si="3"/>
        <v>0.3369880115165715</v>
      </c>
    </row>
    <row r="72" spans="1:7" ht="12.75" customHeight="1">
      <c r="A72" s="57" t="s">
        <v>29</v>
      </c>
      <c r="B72" s="57"/>
      <c r="C72" s="44">
        <f>+balanza!B13</f>
        <v>1835826</v>
      </c>
      <c r="D72" s="44">
        <f>+balanza!C13</f>
        <v>2295380</v>
      </c>
      <c r="E72" s="44">
        <f>+balanza!D13</f>
        <v>3125583</v>
      </c>
      <c r="F72" s="42">
        <f t="shared" si="2"/>
        <v>0.36168433984786835</v>
      </c>
      <c r="G72" s="59">
        <f t="shared" si="3"/>
        <v>1</v>
      </c>
    </row>
    <row r="73" spans="1:7" ht="11.25">
      <c r="A73" s="47"/>
      <c r="B73" s="47"/>
      <c r="C73" s="48"/>
      <c r="D73" s="48"/>
      <c r="E73" s="48"/>
      <c r="F73" s="47"/>
      <c r="G73" s="47"/>
    </row>
    <row r="74" spans="1:7" ht="12.75" customHeight="1">
      <c r="A74" s="216" t="s">
        <v>42</v>
      </c>
      <c r="B74" s="216"/>
      <c r="C74" s="216"/>
      <c r="D74" s="216"/>
      <c r="E74" s="216"/>
      <c r="F74" s="216"/>
      <c r="G74" s="216"/>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0.7874015748031497" bottom="0.7874015748031497" header="0" footer="0.5905511811023623"/>
  <pageSetup horizontalDpi="300" verticalDpi="300" orientation="portrait" paperSize="120" scale="8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491"/>
  <sheetViews>
    <sheetView tabSelected="1" view="pageBreakPreview" zoomScaleSheetLayoutView="100" workbookViewId="0" topLeftCell="A462">
      <selection activeCell="G494" sqref="G494"/>
    </sheetView>
  </sheetViews>
  <sheetFormatPr defaultColWidth="11.421875" defaultRowHeight="12.75"/>
  <cols>
    <col min="1" max="1" width="30.7109375" style="25" customWidth="1"/>
    <col min="2" max="2" width="11.140625" style="26" customWidth="1"/>
    <col min="3" max="4" width="11.421875" style="26" bestFit="1" customWidth="1"/>
    <col min="5" max="5" width="0.71875" style="26" customWidth="1"/>
    <col min="6" max="6" width="11.00390625" style="26" customWidth="1"/>
    <col min="7" max="7" width="11.421875" style="26" bestFit="1" customWidth="1"/>
    <col min="8" max="8" width="11.8515625" style="26" customWidth="1"/>
    <col min="9" max="9" width="9.8515625" style="25" customWidth="1"/>
    <col min="10" max="10" width="10.8515625" style="155" bestFit="1" customWidth="1"/>
    <col min="11" max="12" width="9.00390625" style="155" customWidth="1"/>
    <col min="13" max="15" width="10.8515625" style="155" bestFit="1" customWidth="1"/>
    <col min="16" max="16" width="9.140625" style="155" bestFit="1" customWidth="1"/>
    <col min="17" max="17" width="2.28125" style="155" customWidth="1"/>
    <col min="18" max="18" width="10.8515625" style="155" bestFit="1" customWidth="1"/>
    <col min="19" max="19" width="10.00390625" style="26" customWidth="1"/>
    <col min="20" max="20" width="10.421875" style="25" customWidth="1"/>
    <col min="21" max="16384" width="11.421875" style="25" customWidth="1"/>
  </cols>
  <sheetData>
    <row r="1" spans="1:8" ht="19.5" customHeight="1">
      <c r="A1" s="225" t="s">
        <v>257</v>
      </c>
      <c r="B1" s="225"/>
      <c r="C1" s="225"/>
      <c r="D1" s="225"/>
      <c r="E1" s="225"/>
      <c r="F1" s="225"/>
      <c r="G1" s="225"/>
      <c r="H1" s="225"/>
    </row>
    <row r="2" spans="1:8" ht="19.5" customHeight="1">
      <c r="A2" s="228" t="s">
        <v>258</v>
      </c>
      <c r="B2" s="228"/>
      <c r="C2" s="228"/>
      <c r="D2" s="228"/>
      <c r="E2" s="228"/>
      <c r="F2" s="228"/>
      <c r="G2" s="228"/>
      <c r="H2" s="228"/>
    </row>
    <row r="3" spans="1:8" ht="11.25">
      <c r="A3" s="156" t="s">
        <v>178</v>
      </c>
      <c r="B3" s="227" t="s">
        <v>259</v>
      </c>
      <c r="C3" s="227"/>
      <c r="D3" s="227"/>
      <c r="E3" s="157"/>
      <c r="F3" s="227" t="s">
        <v>260</v>
      </c>
      <c r="G3" s="227"/>
      <c r="H3" s="227"/>
    </row>
    <row r="4" spans="1:8" ht="11.25">
      <c r="A4" s="158" t="s">
        <v>261</v>
      </c>
      <c r="B4" s="159">
        <v>2005</v>
      </c>
      <c r="C4" s="159">
        <v>2006</v>
      </c>
      <c r="D4" s="159">
        <v>2007</v>
      </c>
      <c r="E4" s="159"/>
      <c r="F4" s="159">
        <f>+B4</f>
        <v>2005</v>
      </c>
      <c r="G4" s="159">
        <f>+C4</f>
        <v>2006</v>
      </c>
      <c r="H4" s="159">
        <f>+D4</f>
        <v>2007</v>
      </c>
    </row>
    <row r="5" spans="1:9" ht="11.25">
      <c r="A5" s="156" t="s">
        <v>262</v>
      </c>
      <c r="B5" s="160"/>
      <c r="C5" s="160"/>
      <c r="D5" s="160"/>
      <c r="E5" s="160"/>
      <c r="F5" s="160">
        <f>+F6+F12+F17+F24+F45+F62+F79+F87</f>
        <v>2422203.1560000004</v>
      </c>
      <c r="G5" s="160">
        <f>+G6+G12+G17+G24+G45+G62+G79+G87</f>
        <v>2663490.6829999997</v>
      </c>
      <c r="H5" s="160">
        <f>+H6+H12+H17+H24+H45+H62+H79+H87</f>
        <v>2966662.7229999998</v>
      </c>
      <c r="I5" s="26"/>
    </row>
    <row r="6" spans="1:8" ht="15" customHeight="1">
      <c r="A6" s="156" t="s">
        <v>263</v>
      </c>
      <c r="B6" s="160">
        <f>SUM(B7:B11)</f>
        <v>82279.087</v>
      </c>
      <c r="C6" s="160">
        <f>SUM(C7:C11)</f>
        <v>99538.61200000001</v>
      </c>
      <c r="D6" s="160">
        <f>SUM(D7:D11)</f>
        <v>110637.643</v>
      </c>
      <c r="E6" s="160"/>
      <c r="F6" s="160">
        <f>SUM(F7:F11)</f>
        <v>84114.395</v>
      </c>
      <c r="G6" s="160">
        <f>SUM(G7:G11)</f>
        <v>106094.31</v>
      </c>
      <c r="H6" s="160">
        <f>SUM(H7:H11)</f>
        <v>125998.416</v>
      </c>
    </row>
    <row r="7" spans="1:8" ht="11.25">
      <c r="A7" s="149" t="s">
        <v>264</v>
      </c>
      <c r="B7" s="26">
        <v>23228.834</v>
      </c>
      <c r="C7" s="26">
        <v>27436.167</v>
      </c>
      <c r="D7" s="26">
        <v>35858.05</v>
      </c>
      <c r="F7" s="26">
        <v>3850.674</v>
      </c>
      <c r="G7" s="26">
        <v>4988.939</v>
      </c>
      <c r="H7" s="26">
        <v>9646.349</v>
      </c>
    </row>
    <row r="8" spans="1:8" ht="11.25">
      <c r="A8" s="149" t="s">
        <v>106</v>
      </c>
      <c r="B8" s="26">
        <v>106.534</v>
      </c>
      <c r="C8" s="26">
        <v>6.318</v>
      </c>
      <c r="D8" s="26">
        <v>16.874</v>
      </c>
      <c r="F8" s="26">
        <v>28.227</v>
      </c>
      <c r="G8" s="26">
        <v>14.846</v>
      </c>
      <c r="H8" s="26">
        <v>12.718</v>
      </c>
    </row>
    <row r="9" spans="1:8" ht="11.25">
      <c r="A9" s="149" t="s">
        <v>105</v>
      </c>
      <c r="B9" s="26">
        <v>1834.82</v>
      </c>
      <c r="C9" s="26">
        <v>1543.619</v>
      </c>
      <c r="D9" s="26">
        <v>1480.736</v>
      </c>
      <c r="F9" s="26">
        <v>618.722</v>
      </c>
      <c r="G9" s="26">
        <v>710.316</v>
      </c>
      <c r="H9" s="26">
        <v>777.101</v>
      </c>
    </row>
    <row r="10" spans="1:8" ht="11.25">
      <c r="A10" s="149" t="s">
        <v>265</v>
      </c>
      <c r="B10" s="26">
        <v>57076.646</v>
      </c>
      <c r="C10" s="26">
        <v>70494.039</v>
      </c>
      <c r="D10" s="26">
        <v>73141.223</v>
      </c>
      <c r="F10" s="26">
        <v>79560.061</v>
      </c>
      <c r="G10" s="26">
        <v>100220.186</v>
      </c>
      <c r="H10" s="26">
        <v>115369.098</v>
      </c>
    </row>
    <row r="11" spans="1:8" ht="11.25">
      <c r="A11" s="149" t="s">
        <v>266</v>
      </c>
      <c r="B11" s="26">
        <v>32.253</v>
      </c>
      <c r="C11" s="26">
        <v>58.469</v>
      </c>
      <c r="D11" s="26">
        <v>140.76</v>
      </c>
      <c r="F11" s="26">
        <v>56.711</v>
      </c>
      <c r="G11" s="26">
        <v>160.023</v>
      </c>
      <c r="H11" s="26">
        <v>193.15</v>
      </c>
    </row>
    <row r="12" spans="1:20" ht="15" customHeight="1">
      <c r="A12" s="156" t="s">
        <v>267</v>
      </c>
      <c r="B12" s="160">
        <f>SUM(B13:B16)</f>
        <v>6850.454</v>
      </c>
      <c r="C12" s="160">
        <f>SUM(C13:C16)</f>
        <v>7246.641</v>
      </c>
      <c r="D12" s="160">
        <f>SUM(D13:D16)</f>
        <v>3696.8459999999995</v>
      </c>
      <c r="E12" s="160"/>
      <c r="F12" s="160">
        <f>SUM(F13:F16)</f>
        <v>8301.271</v>
      </c>
      <c r="G12" s="160">
        <f>SUM(G13:G16)</f>
        <v>7481.26</v>
      </c>
      <c r="H12" s="160">
        <f>SUM(H13:H16)</f>
        <v>5053.925</v>
      </c>
      <c r="T12" s="160"/>
    </row>
    <row r="13" spans="1:20" ht="11.25">
      <c r="A13" s="149" t="s">
        <v>268</v>
      </c>
      <c r="B13" s="26">
        <v>712.265</v>
      </c>
      <c r="C13" s="26">
        <v>162.509</v>
      </c>
      <c r="D13" s="26">
        <v>21.52</v>
      </c>
      <c r="F13" s="26">
        <v>539.218</v>
      </c>
      <c r="G13" s="26">
        <v>159.248</v>
      </c>
      <c r="H13" s="26">
        <v>22.135</v>
      </c>
      <c r="T13" s="160"/>
    </row>
    <row r="14" spans="1:20" ht="11.25">
      <c r="A14" s="149" t="s">
        <v>269</v>
      </c>
      <c r="B14" s="26">
        <v>41.118</v>
      </c>
      <c r="C14" s="26">
        <v>2.439</v>
      </c>
      <c r="D14" s="26">
        <v>1.84</v>
      </c>
      <c r="F14" s="26">
        <v>16.852</v>
      </c>
      <c r="G14" s="26">
        <v>2.15</v>
      </c>
      <c r="H14" s="26">
        <v>1.883</v>
      </c>
      <c r="T14" s="161"/>
    </row>
    <row r="15" spans="1:20" ht="11.25">
      <c r="A15" s="149" t="s">
        <v>270</v>
      </c>
      <c r="B15" s="26">
        <v>1695.823</v>
      </c>
      <c r="C15" s="26">
        <v>3462.425</v>
      </c>
      <c r="D15" s="26">
        <v>1034.9</v>
      </c>
      <c r="F15" s="26">
        <v>1063.353</v>
      </c>
      <c r="G15" s="26">
        <v>1989.809</v>
      </c>
      <c r="H15" s="26">
        <v>825.871</v>
      </c>
      <c r="T15" s="36"/>
    </row>
    <row r="16" spans="1:20" ht="11.25">
      <c r="A16" s="149" t="s">
        <v>0</v>
      </c>
      <c r="B16" s="26">
        <v>4401.248</v>
      </c>
      <c r="C16" s="26">
        <v>3619.268</v>
      </c>
      <c r="D16" s="26">
        <v>2638.586</v>
      </c>
      <c r="F16" s="26">
        <v>6681.848</v>
      </c>
      <c r="G16" s="26">
        <v>5330.053</v>
      </c>
      <c r="H16" s="26">
        <v>4204.036</v>
      </c>
      <c r="I16" s="26"/>
      <c r="T16" s="36"/>
    </row>
    <row r="17" spans="1:20" ht="15" customHeight="1">
      <c r="A17" s="156" t="s">
        <v>271</v>
      </c>
      <c r="B17" s="160">
        <f>SUM(B18:B23)</f>
        <v>5673.418</v>
      </c>
      <c r="C17" s="160">
        <f>SUM(C18:C23)</f>
        <v>5936.954000000001</v>
      </c>
      <c r="D17" s="160">
        <f>SUM(D18:D23)</f>
        <v>5747.085</v>
      </c>
      <c r="E17" s="160"/>
      <c r="F17" s="160">
        <f>SUM(F18:F23)</f>
        <v>11014.741</v>
      </c>
      <c r="G17" s="160">
        <f>SUM(G18:G23)</f>
        <v>12971.347</v>
      </c>
      <c r="H17" s="160">
        <f>SUM(H18:H23)</f>
        <v>14476.681999999999</v>
      </c>
      <c r="T17" s="36"/>
    </row>
    <row r="18" spans="1:20" ht="11.25">
      <c r="A18" s="149" t="s">
        <v>272</v>
      </c>
      <c r="B18" s="26">
        <v>698.216</v>
      </c>
      <c r="C18" s="26">
        <v>1491.522</v>
      </c>
      <c r="D18" s="26">
        <v>1448.53</v>
      </c>
      <c r="F18" s="26">
        <v>932.689</v>
      </c>
      <c r="G18" s="26">
        <v>2053.137</v>
      </c>
      <c r="H18" s="26">
        <v>2482.908</v>
      </c>
      <c r="T18" s="162"/>
    </row>
    <row r="19" spans="1:8" ht="11.25">
      <c r="A19" s="149" t="s">
        <v>273</v>
      </c>
      <c r="B19" s="36">
        <v>2289.844</v>
      </c>
      <c r="C19" s="36">
        <v>3424.666</v>
      </c>
      <c r="D19" s="36">
        <v>3195.883</v>
      </c>
      <c r="E19" s="36"/>
      <c r="F19" s="36">
        <v>5451.478</v>
      </c>
      <c r="G19" s="36">
        <v>7774.829</v>
      </c>
      <c r="H19" s="36">
        <v>9520.797</v>
      </c>
    </row>
    <row r="20" spans="1:8" ht="11.25">
      <c r="A20" s="149" t="s">
        <v>274</v>
      </c>
      <c r="B20" s="36">
        <v>2541.375</v>
      </c>
      <c r="C20" s="36">
        <v>773.099</v>
      </c>
      <c r="D20" s="36">
        <v>399.549</v>
      </c>
      <c r="E20" s="36"/>
      <c r="F20" s="36">
        <v>4346.837</v>
      </c>
      <c r="G20" s="36">
        <v>2560.017</v>
      </c>
      <c r="H20" s="36">
        <v>1226.095</v>
      </c>
    </row>
    <row r="21" spans="1:9" ht="11.25">
      <c r="A21" s="149" t="s">
        <v>275</v>
      </c>
      <c r="B21" s="36">
        <v>0</v>
      </c>
      <c r="C21" s="36">
        <v>12.49</v>
      </c>
      <c r="D21" s="36">
        <v>253.35</v>
      </c>
      <c r="E21" s="36"/>
      <c r="F21" s="36">
        <v>0</v>
      </c>
      <c r="G21" s="36">
        <v>23.357</v>
      </c>
      <c r="H21" s="36">
        <v>456.799</v>
      </c>
      <c r="I21" s="26"/>
    </row>
    <row r="22" spans="1:8" ht="11.25">
      <c r="A22" s="149" t="s">
        <v>276</v>
      </c>
      <c r="B22" s="36">
        <v>142.151</v>
      </c>
      <c r="C22" s="36">
        <v>234.368</v>
      </c>
      <c r="D22" s="36">
        <v>447.45</v>
      </c>
      <c r="E22" s="36"/>
      <c r="F22" s="36">
        <v>279.803</v>
      </c>
      <c r="G22" s="36">
        <v>557.22</v>
      </c>
      <c r="H22" s="36">
        <v>773.143</v>
      </c>
    </row>
    <row r="23" spans="1:8" ht="11.25">
      <c r="A23" s="149" t="s">
        <v>277</v>
      </c>
      <c r="B23" s="36">
        <v>1.832</v>
      </c>
      <c r="C23" s="36">
        <v>0.809</v>
      </c>
      <c r="D23" s="36">
        <v>2.323</v>
      </c>
      <c r="E23" s="36"/>
      <c r="F23" s="36">
        <v>3.934</v>
      </c>
      <c r="G23" s="36">
        <v>2.787</v>
      </c>
      <c r="H23" s="36">
        <v>16.94</v>
      </c>
    </row>
    <row r="24" spans="1:8" ht="15" customHeight="1">
      <c r="A24" s="156" t="s">
        <v>278</v>
      </c>
      <c r="B24" s="160">
        <f>SUM(B25:B44)</f>
        <v>2114697.512</v>
      </c>
      <c r="C24" s="160">
        <f>SUM(C25:C44)</f>
        <v>2256966.64</v>
      </c>
      <c r="D24" s="160">
        <f>SUM(D25:D44)</f>
        <v>2353452.472</v>
      </c>
      <c r="E24" s="160"/>
      <c r="F24" s="160">
        <f>SUM(F25:F44)</f>
        <v>2151853.741</v>
      </c>
      <c r="G24" s="160">
        <f>SUM(G25:G44)</f>
        <v>2369224.264</v>
      </c>
      <c r="H24" s="160">
        <f>SUM(H25:H44)</f>
        <v>2620268.391</v>
      </c>
    </row>
    <row r="25" spans="1:8" ht="11.25">
      <c r="A25" s="149" t="s">
        <v>128</v>
      </c>
      <c r="B25" s="36">
        <v>136412.216</v>
      </c>
      <c r="C25" s="36">
        <v>110892.513</v>
      </c>
      <c r="D25" s="36">
        <v>146396.449</v>
      </c>
      <c r="E25" s="36"/>
      <c r="F25" s="36">
        <v>166797.711</v>
      </c>
      <c r="G25" s="36">
        <v>113351.024</v>
      </c>
      <c r="H25" s="36">
        <v>159139.664</v>
      </c>
    </row>
    <row r="26" spans="1:8" ht="11.25">
      <c r="A26" s="149" t="s">
        <v>279</v>
      </c>
      <c r="B26" s="36">
        <v>2495.3</v>
      </c>
      <c r="C26" s="36">
        <v>2647.29</v>
      </c>
      <c r="D26" s="36">
        <v>2698.474</v>
      </c>
      <c r="E26" s="36"/>
      <c r="F26" s="36">
        <v>4568.57</v>
      </c>
      <c r="G26" s="36">
        <v>4811.524</v>
      </c>
      <c r="H26" s="36">
        <v>3300.235</v>
      </c>
    </row>
    <row r="27" spans="1:8" ht="11.25">
      <c r="A27" s="149" t="s">
        <v>280</v>
      </c>
      <c r="B27" s="36">
        <v>432.268</v>
      </c>
      <c r="C27" s="36">
        <v>766.203</v>
      </c>
      <c r="D27" s="36">
        <v>34.27</v>
      </c>
      <c r="E27" s="36"/>
      <c r="F27" s="36">
        <v>2144.538</v>
      </c>
      <c r="G27" s="36">
        <v>3106.039</v>
      </c>
      <c r="H27" s="36">
        <v>132.183</v>
      </c>
    </row>
    <row r="28" spans="1:8" ht="11.25">
      <c r="A28" s="149" t="s">
        <v>281</v>
      </c>
      <c r="B28" s="26">
        <v>5734.68</v>
      </c>
      <c r="C28" s="26">
        <v>3414.97</v>
      </c>
      <c r="D28" s="26">
        <v>5083.605</v>
      </c>
      <c r="F28" s="26">
        <v>46086.245</v>
      </c>
      <c r="G28" s="26">
        <v>22669.39</v>
      </c>
      <c r="H28" s="26">
        <v>31965.24</v>
      </c>
    </row>
    <row r="29" spans="1:8" ht="11.25">
      <c r="A29" s="149" t="s">
        <v>282</v>
      </c>
      <c r="B29" s="26">
        <v>11938.038</v>
      </c>
      <c r="C29" s="26">
        <v>15432.593</v>
      </c>
      <c r="D29" s="26">
        <v>20872.322</v>
      </c>
      <c r="F29" s="26">
        <v>104308.554</v>
      </c>
      <c r="G29" s="26">
        <v>131096.115</v>
      </c>
      <c r="H29" s="26">
        <v>148710.413</v>
      </c>
    </row>
    <row r="30" spans="1:8" ht="11.25">
      <c r="A30" s="149" t="s">
        <v>123</v>
      </c>
      <c r="B30" s="26">
        <v>17916.195</v>
      </c>
      <c r="C30" s="26">
        <v>22463.222</v>
      </c>
      <c r="D30" s="26">
        <v>26884.527</v>
      </c>
      <c r="F30" s="26">
        <v>77016.202</v>
      </c>
      <c r="G30" s="26">
        <v>105475.2</v>
      </c>
      <c r="H30" s="26">
        <v>106754.545</v>
      </c>
    </row>
    <row r="31" spans="1:8" ht="11.25">
      <c r="A31" s="149" t="s">
        <v>283</v>
      </c>
      <c r="B31" s="26">
        <v>95032.402</v>
      </c>
      <c r="C31" s="26">
        <v>80156.3</v>
      </c>
      <c r="D31" s="26">
        <v>105054.947</v>
      </c>
      <c r="F31" s="26">
        <v>86371.02</v>
      </c>
      <c r="G31" s="26">
        <v>92316.38</v>
      </c>
      <c r="H31" s="26">
        <v>108143.999</v>
      </c>
    </row>
    <row r="32" spans="1:8" ht="11.25">
      <c r="A32" s="165" t="s">
        <v>122</v>
      </c>
      <c r="B32" s="26">
        <v>5287.819</v>
      </c>
      <c r="C32" s="26">
        <v>4143.092</v>
      </c>
      <c r="D32" s="26">
        <v>4156.938</v>
      </c>
      <c r="F32" s="26">
        <v>28039.228</v>
      </c>
      <c r="G32" s="26">
        <v>25670.972</v>
      </c>
      <c r="H32" s="26">
        <v>26072.046</v>
      </c>
    </row>
    <row r="33" spans="1:8" ht="11.25">
      <c r="A33" s="149" t="s">
        <v>120</v>
      </c>
      <c r="B33" s="26">
        <v>131542.543</v>
      </c>
      <c r="C33" s="26">
        <v>147445.407</v>
      </c>
      <c r="D33" s="26">
        <v>160186.237</v>
      </c>
      <c r="F33" s="26">
        <v>110703.871</v>
      </c>
      <c r="G33" s="26">
        <v>127562.445</v>
      </c>
      <c r="H33" s="26">
        <v>141996.13</v>
      </c>
    </row>
    <row r="34" spans="1:8" ht="11.25">
      <c r="A34" s="149" t="s">
        <v>284</v>
      </c>
      <c r="B34" s="26">
        <v>35024.877</v>
      </c>
      <c r="C34" s="26">
        <v>33180.248</v>
      </c>
      <c r="D34" s="26">
        <v>46903.965</v>
      </c>
      <c r="F34" s="26">
        <v>19783.265</v>
      </c>
      <c r="G34" s="26">
        <v>27911.463</v>
      </c>
      <c r="H34" s="26">
        <v>38767.275</v>
      </c>
    </row>
    <row r="35" spans="1:8" ht="11.25">
      <c r="A35" s="149" t="s">
        <v>285</v>
      </c>
      <c r="B35" s="26">
        <v>21680.888</v>
      </c>
      <c r="C35" s="26">
        <v>24957.094</v>
      </c>
      <c r="D35" s="26">
        <v>26423.652</v>
      </c>
      <c r="F35" s="26">
        <v>18996.163</v>
      </c>
      <c r="G35" s="26">
        <v>23731.372</v>
      </c>
      <c r="H35" s="26">
        <v>26940.237</v>
      </c>
    </row>
    <row r="36" spans="1:8" ht="11.25">
      <c r="A36" s="149" t="s">
        <v>119</v>
      </c>
      <c r="B36" s="26">
        <v>639371.196</v>
      </c>
      <c r="C36" s="26">
        <v>725107.866</v>
      </c>
      <c r="D36" s="26">
        <v>774634.4</v>
      </c>
      <c r="F36" s="26">
        <v>333988.027</v>
      </c>
      <c r="G36" s="26">
        <v>432093.811</v>
      </c>
      <c r="H36" s="26">
        <v>549503.31</v>
      </c>
    </row>
    <row r="37" spans="1:8" ht="11.25">
      <c r="A37" s="149" t="s">
        <v>121</v>
      </c>
      <c r="B37" s="26">
        <v>51378.036</v>
      </c>
      <c r="C37" s="26">
        <v>50368.126</v>
      </c>
      <c r="D37" s="26">
        <v>45350.74</v>
      </c>
      <c r="F37" s="26">
        <v>41715.16</v>
      </c>
      <c r="G37" s="26">
        <v>47978.447</v>
      </c>
      <c r="H37" s="26">
        <v>42238.207</v>
      </c>
    </row>
    <row r="38" spans="1:8" ht="11.25">
      <c r="A38" s="149" t="s">
        <v>129</v>
      </c>
      <c r="B38" s="26">
        <v>20801.499</v>
      </c>
      <c r="C38" s="26">
        <v>25721.097</v>
      </c>
      <c r="D38" s="26">
        <v>19885.027</v>
      </c>
      <c r="F38" s="26">
        <v>11002.617</v>
      </c>
      <c r="G38" s="26">
        <v>17618.284</v>
      </c>
      <c r="H38" s="26">
        <v>14149.943</v>
      </c>
    </row>
    <row r="39" spans="1:8" ht="11.25">
      <c r="A39" s="149" t="s">
        <v>127</v>
      </c>
      <c r="B39" s="26">
        <v>58174.841</v>
      </c>
      <c r="C39" s="26">
        <v>46530</v>
      </c>
      <c r="D39" s="26">
        <v>52213.813</v>
      </c>
      <c r="F39" s="26">
        <v>55156.754</v>
      </c>
      <c r="G39" s="26">
        <v>53836.212</v>
      </c>
      <c r="H39" s="26">
        <v>57187.767</v>
      </c>
    </row>
    <row r="40" spans="1:8" ht="11.25">
      <c r="A40" s="149" t="s">
        <v>125</v>
      </c>
      <c r="B40" s="26">
        <v>4667.24</v>
      </c>
      <c r="C40" s="26">
        <v>5168.168</v>
      </c>
      <c r="D40" s="26">
        <v>5866.375</v>
      </c>
      <c r="F40" s="26">
        <v>13084.163</v>
      </c>
      <c r="G40" s="26">
        <v>15561.084</v>
      </c>
      <c r="H40" s="26">
        <v>18285.954</v>
      </c>
    </row>
    <row r="41" spans="1:8" ht="11.25">
      <c r="A41" s="149" t="s">
        <v>124</v>
      </c>
      <c r="B41" s="26">
        <v>4056.958</v>
      </c>
      <c r="C41" s="26">
        <v>5750.026</v>
      </c>
      <c r="D41" s="26">
        <v>7056.571</v>
      </c>
      <c r="F41" s="26">
        <v>31600.64</v>
      </c>
      <c r="G41" s="26">
        <v>46893.327</v>
      </c>
      <c r="H41" s="26">
        <v>57798.612</v>
      </c>
    </row>
    <row r="42" spans="1:8" ht="11.25">
      <c r="A42" s="149" t="s">
        <v>126</v>
      </c>
      <c r="B42" s="26">
        <v>126779.263</v>
      </c>
      <c r="C42" s="26">
        <v>120370.364</v>
      </c>
      <c r="D42" s="26">
        <v>119256.614</v>
      </c>
      <c r="F42" s="26">
        <v>73821.246</v>
      </c>
      <c r="G42" s="26">
        <v>78639.626</v>
      </c>
      <c r="H42" s="26">
        <v>95971.606</v>
      </c>
    </row>
    <row r="43" spans="1:8" ht="11.25">
      <c r="A43" s="149" t="s">
        <v>286</v>
      </c>
      <c r="B43" s="26">
        <v>738469.058</v>
      </c>
      <c r="C43" s="26">
        <v>823247.355</v>
      </c>
      <c r="D43" s="26">
        <v>776370.276</v>
      </c>
      <c r="F43" s="26">
        <v>917300.046</v>
      </c>
      <c r="G43" s="26">
        <v>987142.225</v>
      </c>
      <c r="H43" s="26">
        <v>977208.876</v>
      </c>
    </row>
    <row r="44" spans="1:8" ht="11.25">
      <c r="A44" s="149" t="s">
        <v>200</v>
      </c>
      <c r="B44" s="26">
        <v>7502.195</v>
      </c>
      <c r="C44" s="26">
        <v>9204.706</v>
      </c>
      <c r="D44" s="26">
        <v>8123.27</v>
      </c>
      <c r="F44" s="26">
        <v>9369.721</v>
      </c>
      <c r="G44" s="26">
        <v>11759.324</v>
      </c>
      <c r="H44" s="26">
        <v>16002.149</v>
      </c>
    </row>
    <row r="45" spans="1:8" ht="15" customHeight="1">
      <c r="A45" s="156" t="s">
        <v>287</v>
      </c>
      <c r="B45" s="160">
        <f>SUM(B46:B57)</f>
        <v>73751.39600000001</v>
      </c>
      <c r="C45" s="160">
        <f>SUM(C46:C57)</f>
        <v>56654.036</v>
      </c>
      <c r="D45" s="160">
        <f>SUM(D46:D57)</f>
        <v>82396.29300000002</v>
      </c>
      <c r="E45" s="160"/>
      <c r="F45" s="160">
        <f>SUM(F46:F57)</f>
        <v>95815.52100000001</v>
      </c>
      <c r="G45" s="160">
        <f>SUM(G46:G57)</f>
        <v>92299.34599999999</v>
      </c>
      <c r="H45" s="160">
        <f>SUM(H46:H57)</f>
        <v>115606.513</v>
      </c>
    </row>
    <row r="46" spans="1:8" ht="11.25">
      <c r="A46" s="149" t="s">
        <v>288</v>
      </c>
      <c r="B46" s="26">
        <v>5602.646</v>
      </c>
      <c r="C46" s="26">
        <v>4440.798</v>
      </c>
      <c r="D46" s="26">
        <v>3814.658</v>
      </c>
      <c r="F46" s="26">
        <v>6065.382</v>
      </c>
      <c r="G46" s="26">
        <v>5222.017</v>
      </c>
      <c r="H46" s="26">
        <v>4851.533</v>
      </c>
    </row>
    <row r="47" spans="1:8" ht="11.25">
      <c r="A47" s="149" t="s">
        <v>289</v>
      </c>
      <c r="B47" s="26">
        <v>54535.86</v>
      </c>
      <c r="C47" s="26">
        <v>40839.911</v>
      </c>
      <c r="D47" s="26">
        <v>67266.812</v>
      </c>
      <c r="F47" s="26">
        <v>15612.199</v>
      </c>
      <c r="G47" s="26">
        <v>14828.667</v>
      </c>
      <c r="H47" s="26">
        <v>34028.284</v>
      </c>
    </row>
    <row r="48" spans="1:8" ht="11.25">
      <c r="A48" s="149" t="s">
        <v>290</v>
      </c>
      <c r="B48" s="26">
        <v>1591.244</v>
      </c>
      <c r="C48" s="26">
        <v>686.344</v>
      </c>
      <c r="D48" s="26">
        <v>374.088</v>
      </c>
      <c r="F48" s="26">
        <v>3127.508</v>
      </c>
      <c r="G48" s="26">
        <v>1480.871</v>
      </c>
      <c r="H48" s="26">
        <v>749.972</v>
      </c>
    </row>
    <row r="49" spans="1:8" ht="11.25">
      <c r="A49" s="149" t="s">
        <v>291</v>
      </c>
      <c r="B49" s="26">
        <v>2265.023</v>
      </c>
      <c r="C49" s="26">
        <v>1787.585</v>
      </c>
      <c r="D49" s="26">
        <v>1840.592</v>
      </c>
      <c r="F49" s="26">
        <v>5256.508</v>
      </c>
      <c r="G49" s="26">
        <v>4430.245</v>
      </c>
      <c r="H49" s="26">
        <v>4931.91</v>
      </c>
    </row>
    <row r="50" spans="1:8" ht="11.25">
      <c r="A50" s="149" t="s">
        <v>292</v>
      </c>
      <c r="B50" s="26">
        <v>4658.698</v>
      </c>
      <c r="C50" s="26">
        <v>5307.104</v>
      </c>
      <c r="D50" s="26">
        <v>4301.257</v>
      </c>
      <c r="F50" s="26">
        <v>4040.852</v>
      </c>
      <c r="G50" s="26">
        <v>4063.749</v>
      </c>
      <c r="H50" s="26">
        <v>3511.257</v>
      </c>
    </row>
    <row r="51" spans="1:8" ht="11.25">
      <c r="A51" s="149" t="s">
        <v>293</v>
      </c>
      <c r="B51" s="26">
        <v>247.498</v>
      </c>
      <c r="C51" s="26">
        <v>62.309</v>
      </c>
      <c r="D51" s="26">
        <v>410.947</v>
      </c>
      <c r="F51" s="26">
        <v>304.999</v>
      </c>
      <c r="G51" s="26">
        <v>53.653</v>
      </c>
      <c r="H51" s="26">
        <v>443.619</v>
      </c>
    </row>
    <row r="52" spans="1:8" ht="11.25">
      <c r="A52" s="149" t="s">
        <v>294</v>
      </c>
      <c r="B52" s="26">
        <v>3022.13</v>
      </c>
      <c r="C52" s="26">
        <v>717.574</v>
      </c>
      <c r="D52" s="26">
        <v>1844.392</v>
      </c>
      <c r="F52" s="26">
        <v>1463.164</v>
      </c>
      <c r="G52" s="26">
        <v>651.463</v>
      </c>
      <c r="H52" s="26">
        <v>2016.31</v>
      </c>
    </row>
    <row r="53" spans="1:8" ht="11.25">
      <c r="A53" s="149" t="s">
        <v>295</v>
      </c>
      <c r="B53" s="26">
        <v>237.239</v>
      </c>
      <c r="C53" s="26">
        <v>262.052</v>
      </c>
      <c r="D53" s="26">
        <v>237.367</v>
      </c>
      <c r="F53" s="26">
        <v>5920.87</v>
      </c>
      <c r="G53" s="26">
        <v>6195.34</v>
      </c>
      <c r="H53" s="26">
        <v>7806.249</v>
      </c>
    </row>
    <row r="54" spans="1:8" ht="11.25">
      <c r="A54" s="149" t="s">
        <v>296</v>
      </c>
      <c r="B54" s="26">
        <v>94.462</v>
      </c>
      <c r="C54" s="26">
        <v>65.572</v>
      </c>
      <c r="D54" s="26">
        <v>50.225</v>
      </c>
      <c r="F54" s="26">
        <v>14602.939</v>
      </c>
      <c r="G54" s="26">
        <v>14055.596</v>
      </c>
      <c r="H54" s="26">
        <v>10337.783</v>
      </c>
    </row>
    <row r="55" spans="1:8" ht="11.25">
      <c r="A55" s="149" t="s">
        <v>297</v>
      </c>
      <c r="B55" s="26">
        <v>13.23</v>
      </c>
      <c r="C55" s="26">
        <v>12.669</v>
      </c>
      <c r="D55" s="26">
        <v>8.83</v>
      </c>
      <c r="F55" s="26">
        <v>3991.971</v>
      </c>
      <c r="G55" s="26">
        <v>4393.185</v>
      </c>
      <c r="H55" s="26">
        <v>5530.727</v>
      </c>
    </row>
    <row r="56" spans="1:8" ht="11.25">
      <c r="A56" s="149" t="s">
        <v>298</v>
      </c>
      <c r="B56" s="26">
        <v>77.684</v>
      </c>
      <c r="C56" s="26">
        <v>52.717</v>
      </c>
      <c r="D56" s="26">
        <v>48.153</v>
      </c>
      <c r="F56" s="26">
        <v>10155.382</v>
      </c>
      <c r="G56" s="26">
        <v>7188.781</v>
      </c>
      <c r="H56" s="26">
        <v>7804.879</v>
      </c>
    </row>
    <row r="57" spans="1:8" ht="11.25">
      <c r="A57" s="166" t="s">
        <v>299</v>
      </c>
      <c r="B57" s="167">
        <v>1405.682</v>
      </c>
      <c r="C57" s="167">
        <v>2419.401</v>
      </c>
      <c r="D57" s="167">
        <v>2198.972</v>
      </c>
      <c r="E57" s="167"/>
      <c r="F57" s="167">
        <v>25273.747</v>
      </c>
      <c r="G57" s="167">
        <v>29735.779</v>
      </c>
      <c r="H57" s="167">
        <v>33593.99</v>
      </c>
    </row>
    <row r="58" spans="1:8" ht="19.5" customHeight="1">
      <c r="A58" s="225" t="s">
        <v>300</v>
      </c>
      <c r="B58" s="225"/>
      <c r="C58" s="225"/>
      <c r="D58" s="225"/>
      <c r="E58" s="225"/>
      <c r="F58" s="225"/>
      <c r="G58" s="225"/>
      <c r="H58" s="225"/>
    </row>
    <row r="59" spans="1:8" ht="19.5" customHeight="1">
      <c r="A59" s="228" t="s">
        <v>258</v>
      </c>
      <c r="B59" s="228"/>
      <c r="C59" s="228"/>
      <c r="D59" s="228"/>
      <c r="E59" s="228"/>
      <c r="F59" s="228"/>
      <c r="G59" s="228"/>
      <c r="H59" s="228"/>
    </row>
    <row r="60" spans="1:8" ht="11.25">
      <c r="A60" s="168" t="s">
        <v>178</v>
      </c>
      <c r="B60" s="227" t="s">
        <v>259</v>
      </c>
      <c r="C60" s="227"/>
      <c r="D60" s="227"/>
      <c r="E60" s="169"/>
      <c r="F60" s="229" t="s">
        <v>260</v>
      </c>
      <c r="G60" s="229"/>
      <c r="H60" s="229"/>
    </row>
    <row r="61" spans="1:8" ht="11.25">
      <c r="A61" s="158" t="s">
        <v>261</v>
      </c>
      <c r="B61" s="159">
        <f aca="true" t="shared" si="0" ref="B61:H61">+B4</f>
        <v>2005</v>
      </c>
      <c r="C61" s="159">
        <f t="shared" si="0"/>
        <v>2006</v>
      </c>
      <c r="D61" s="159">
        <f t="shared" si="0"/>
        <v>2007</v>
      </c>
      <c r="E61" s="159">
        <f t="shared" si="0"/>
        <v>0</v>
      </c>
      <c r="F61" s="159">
        <f t="shared" si="0"/>
        <v>2005</v>
      </c>
      <c r="G61" s="159">
        <f t="shared" si="0"/>
        <v>2006</v>
      </c>
      <c r="H61" s="159">
        <f t="shared" si="0"/>
        <v>2007</v>
      </c>
    </row>
    <row r="62" spans="1:20" ht="19.5" customHeight="1">
      <c r="A62" s="156" t="s">
        <v>301</v>
      </c>
      <c r="B62" s="160"/>
      <c r="C62" s="160"/>
      <c r="D62" s="160"/>
      <c r="E62" s="160"/>
      <c r="F62" s="160">
        <f>+F63+F68+F78</f>
        <v>45511.83</v>
      </c>
      <c r="G62" s="160">
        <f>+G63+G68+G78</f>
        <v>56645.46</v>
      </c>
      <c r="H62" s="160">
        <f>+H63+H68+H78</f>
        <v>66493.608</v>
      </c>
      <c r="T62" s="160"/>
    </row>
    <row r="63" spans="1:20" ht="11.25">
      <c r="A63" s="170" t="s">
        <v>150</v>
      </c>
      <c r="B63" s="160">
        <f>SUM(B64:B67)</f>
        <v>44228.621</v>
      </c>
      <c r="C63" s="160">
        <f>SUM(C64:C67)</f>
        <v>95865.19399999999</v>
      </c>
      <c r="D63" s="160">
        <f>SUM(D64:D67)</f>
        <v>9307.663999999999</v>
      </c>
      <c r="E63" s="160"/>
      <c r="F63" s="160">
        <f>SUM(F64:F67)</f>
        <v>9926.233</v>
      </c>
      <c r="G63" s="160">
        <f>SUM(G64:G67)</f>
        <v>21876.349</v>
      </c>
      <c r="H63" s="160">
        <f>SUM(H64:H67)</f>
        <v>25311.545000000002</v>
      </c>
      <c r="T63" s="36"/>
    </row>
    <row r="64" spans="1:20" ht="11.25">
      <c r="A64" s="149" t="s">
        <v>152</v>
      </c>
      <c r="B64" s="26">
        <v>42208.596</v>
      </c>
      <c r="C64" s="26">
        <v>92751.449</v>
      </c>
      <c r="D64" s="26">
        <v>8658.085</v>
      </c>
      <c r="F64" s="26">
        <v>9240.177</v>
      </c>
      <c r="G64" s="26">
        <v>20561.346</v>
      </c>
      <c r="H64" s="26">
        <v>22253.914</v>
      </c>
      <c r="T64" s="36"/>
    </row>
    <row r="65" spans="1:20" ht="11.25">
      <c r="A65" s="149" t="s">
        <v>153</v>
      </c>
      <c r="B65" s="26">
        <v>1149.9</v>
      </c>
      <c r="C65" s="26">
        <v>456.7</v>
      </c>
      <c r="D65" s="26">
        <v>459.891</v>
      </c>
      <c r="F65" s="26">
        <v>133.733</v>
      </c>
      <c r="G65" s="26">
        <v>71.692</v>
      </c>
      <c r="H65" s="26">
        <v>1934.237</v>
      </c>
      <c r="T65" s="36"/>
    </row>
    <row r="66" spans="1:20" ht="11.25">
      <c r="A66" s="149" t="s">
        <v>302</v>
      </c>
      <c r="B66" s="26">
        <v>198.624</v>
      </c>
      <c r="C66" s="26">
        <v>931.365</v>
      </c>
      <c r="D66" s="26">
        <v>42.9</v>
      </c>
      <c r="F66" s="26">
        <v>181.476</v>
      </c>
      <c r="G66" s="26">
        <v>440.479</v>
      </c>
      <c r="H66" s="26">
        <v>564.398</v>
      </c>
      <c r="T66" s="36"/>
    </row>
    <row r="67" spans="1:20" ht="11.25">
      <c r="A67" s="149" t="s">
        <v>303</v>
      </c>
      <c r="B67" s="26">
        <v>671.501</v>
      </c>
      <c r="C67" s="26">
        <v>1725.68</v>
      </c>
      <c r="D67" s="26">
        <v>146.788</v>
      </c>
      <c r="E67" s="26">
        <v>0</v>
      </c>
      <c r="F67" s="26">
        <v>370.847</v>
      </c>
      <c r="G67" s="26">
        <v>802.832</v>
      </c>
      <c r="H67" s="26">
        <v>558.996</v>
      </c>
      <c r="T67" s="36"/>
    </row>
    <row r="68" spans="1:20" ht="11.25">
      <c r="A68" s="170" t="s">
        <v>304</v>
      </c>
      <c r="B68" s="161">
        <f>SUM(B69:B77)</f>
        <v>538.557</v>
      </c>
      <c r="C68" s="161">
        <f>SUM(C69:C77)</f>
        <v>397.603</v>
      </c>
      <c r="D68" s="161">
        <f>SUM(D69:D77)</f>
        <v>497.983</v>
      </c>
      <c r="E68" s="161"/>
      <c r="F68" s="161">
        <f>SUM(F69:F77)</f>
        <v>4183.276</v>
      </c>
      <c r="G68" s="161">
        <f>SUM(G69:G77)</f>
        <v>3113.7660000000005</v>
      </c>
      <c r="H68" s="161">
        <f>SUM(H69:H77)</f>
        <v>3294.598</v>
      </c>
      <c r="T68" s="36"/>
    </row>
    <row r="69" spans="1:20" ht="11.25">
      <c r="A69" s="149" t="s">
        <v>161</v>
      </c>
      <c r="B69" s="26">
        <v>0</v>
      </c>
      <c r="C69" s="26">
        <v>0</v>
      </c>
      <c r="D69" s="26">
        <v>57.303</v>
      </c>
      <c r="F69" s="26">
        <v>0</v>
      </c>
      <c r="G69" s="26">
        <v>0</v>
      </c>
      <c r="H69" s="26">
        <v>790.586</v>
      </c>
      <c r="T69" s="36"/>
    </row>
    <row r="70" spans="1:20" ht="11.25">
      <c r="A70" s="149" t="s">
        <v>305</v>
      </c>
      <c r="B70" s="26">
        <v>1.813</v>
      </c>
      <c r="C70" s="26">
        <v>2.736</v>
      </c>
      <c r="D70" s="26">
        <v>15.135</v>
      </c>
      <c r="F70" s="26">
        <v>13.355</v>
      </c>
      <c r="G70" s="26">
        <v>10.946</v>
      </c>
      <c r="H70" s="26">
        <v>27.48</v>
      </c>
      <c r="T70" s="36"/>
    </row>
    <row r="71" spans="1:20" ht="11.25">
      <c r="A71" s="149" t="s">
        <v>240</v>
      </c>
      <c r="B71" s="26">
        <v>7.192</v>
      </c>
      <c r="C71" s="26">
        <v>1.015</v>
      </c>
      <c r="D71" s="26">
        <v>0</v>
      </c>
      <c r="F71" s="26">
        <v>30.011</v>
      </c>
      <c r="G71" s="26">
        <v>9.295</v>
      </c>
      <c r="H71" s="26">
        <v>0</v>
      </c>
      <c r="T71" s="36"/>
    </row>
    <row r="72" spans="1:20" ht="11.25">
      <c r="A72" s="149" t="s">
        <v>148</v>
      </c>
      <c r="B72" s="26">
        <v>309.58</v>
      </c>
      <c r="C72" s="26">
        <v>172.751</v>
      </c>
      <c r="D72" s="26">
        <v>145.514</v>
      </c>
      <c r="F72" s="26">
        <v>1658.912</v>
      </c>
      <c r="G72" s="26">
        <v>809.412</v>
      </c>
      <c r="H72" s="26">
        <v>832.487</v>
      </c>
      <c r="T72" s="36"/>
    </row>
    <row r="73" spans="1:20" ht="11.25">
      <c r="A73" s="149" t="s">
        <v>163</v>
      </c>
      <c r="B73" s="26">
        <v>0</v>
      </c>
      <c r="C73" s="26">
        <v>0</v>
      </c>
      <c r="D73" s="26">
        <v>0.357</v>
      </c>
      <c r="F73" s="26">
        <v>0</v>
      </c>
      <c r="G73" s="26">
        <v>0</v>
      </c>
      <c r="H73" s="26">
        <v>2.379</v>
      </c>
      <c r="T73" s="36"/>
    </row>
    <row r="74" spans="1:20" ht="11.25">
      <c r="A74" s="149" t="s">
        <v>306</v>
      </c>
      <c r="B74" s="26">
        <v>0</v>
      </c>
      <c r="C74" s="26">
        <v>0</v>
      </c>
      <c r="D74" s="26">
        <v>0.922</v>
      </c>
      <c r="F74" s="26">
        <v>0</v>
      </c>
      <c r="G74" s="26">
        <v>0</v>
      </c>
      <c r="H74" s="26">
        <v>19.579</v>
      </c>
      <c r="T74" s="36"/>
    </row>
    <row r="75" spans="1:20" ht="11.25">
      <c r="A75" s="149" t="s">
        <v>307</v>
      </c>
      <c r="B75" s="26">
        <v>35.053</v>
      </c>
      <c r="C75" s="26">
        <v>68.06</v>
      </c>
      <c r="D75" s="26">
        <v>58.14</v>
      </c>
      <c r="F75" s="26">
        <v>557.507</v>
      </c>
      <c r="G75" s="26">
        <v>875.243</v>
      </c>
      <c r="H75" s="26">
        <v>453.269</v>
      </c>
      <c r="T75" s="36"/>
    </row>
    <row r="76" spans="1:20" ht="11.25">
      <c r="A76" s="149" t="s">
        <v>149</v>
      </c>
      <c r="B76" s="26">
        <v>19.248</v>
      </c>
      <c r="C76" s="26">
        <v>9.678</v>
      </c>
      <c r="D76" s="26">
        <v>13.901</v>
      </c>
      <c r="F76" s="26">
        <v>153.55</v>
      </c>
      <c r="G76" s="26">
        <v>90.644</v>
      </c>
      <c r="H76" s="26">
        <v>138.646</v>
      </c>
      <c r="T76" s="36"/>
    </row>
    <row r="77" spans="1:20" s="35" customFormat="1" ht="11.25">
      <c r="A77" s="156" t="s">
        <v>151</v>
      </c>
      <c r="B77" s="30">
        <v>165.671</v>
      </c>
      <c r="C77" s="30">
        <v>143.363</v>
      </c>
      <c r="D77" s="30">
        <v>206.711</v>
      </c>
      <c r="E77" s="155"/>
      <c r="F77" s="155">
        <v>1769.941</v>
      </c>
      <c r="G77" s="30">
        <v>1318.226</v>
      </c>
      <c r="H77" s="30">
        <v>1030.172</v>
      </c>
      <c r="I77" s="155"/>
      <c r="J77" s="155"/>
      <c r="K77" s="155"/>
      <c r="L77" s="155"/>
      <c r="M77" s="155"/>
      <c r="N77" s="155"/>
      <c r="O77" s="155"/>
      <c r="P77" s="155"/>
      <c r="Q77" s="155"/>
      <c r="R77" s="155"/>
      <c r="S77" s="155"/>
      <c r="T77" s="160"/>
    </row>
    <row r="78" spans="1:19" s="35" customFormat="1" ht="11.25">
      <c r="A78" s="156" t="s">
        <v>308</v>
      </c>
      <c r="B78" s="160">
        <v>44419.005000000005</v>
      </c>
      <c r="C78" s="160">
        <v>24849.409000000014</v>
      </c>
      <c r="D78" s="160">
        <v>16577.384</v>
      </c>
      <c r="E78" s="155"/>
      <c r="F78" s="160">
        <v>31402.321000000004</v>
      </c>
      <c r="G78" s="155">
        <v>31655.345</v>
      </c>
      <c r="H78" s="155">
        <v>37887.46499999999</v>
      </c>
      <c r="O78" s="155"/>
      <c r="P78" s="155"/>
      <c r="Q78" s="155"/>
      <c r="R78" s="155"/>
      <c r="S78" s="155"/>
    </row>
    <row r="79" spans="1:9" ht="19.5" customHeight="1">
      <c r="A79" s="156" t="s">
        <v>309</v>
      </c>
      <c r="B79" s="160">
        <f>+B80+B84</f>
        <v>22535.170000000002</v>
      </c>
      <c r="C79" s="160">
        <f>+C80+C84</f>
        <v>19961.562</v>
      </c>
      <c r="D79" s="160">
        <f>+D80+D84</f>
        <v>17668.971</v>
      </c>
      <c r="E79" s="160"/>
      <c r="F79" s="160">
        <f>+F80+F84</f>
        <v>13949.542000000001</v>
      </c>
      <c r="G79" s="160">
        <f>+G80+G84</f>
        <v>11506.349</v>
      </c>
      <c r="H79" s="160">
        <f>+H80+H84</f>
        <v>12179.843</v>
      </c>
      <c r="I79" s="26"/>
    </row>
    <row r="80" spans="1:8" ht="11.25">
      <c r="A80" s="170" t="s">
        <v>310</v>
      </c>
      <c r="B80" s="161">
        <f aca="true" t="shared" si="1" ref="B80:H80">SUM(B81:B83)</f>
        <v>1489.258</v>
      </c>
      <c r="C80" s="161">
        <f t="shared" si="1"/>
        <v>2145.573</v>
      </c>
      <c r="D80" s="161">
        <f t="shared" si="1"/>
        <v>2039.069</v>
      </c>
      <c r="E80" s="161">
        <f t="shared" si="1"/>
        <v>0</v>
      </c>
      <c r="F80" s="161">
        <f t="shared" si="1"/>
        <v>3553.458</v>
      </c>
      <c r="G80" s="161">
        <f t="shared" si="1"/>
        <v>4864.49</v>
      </c>
      <c r="H80" s="161">
        <f t="shared" si="1"/>
        <v>5180.251</v>
      </c>
    </row>
    <row r="81" spans="1:8" ht="11.25">
      <c r="A81" s="149" t="s">
        <v>311</v>
      </c>
      <c r="B81" s="26">
        <v>364.735</v>
      </c>
      <c r="C81" s="26">
        <v>191.14</v>
      </c>
      <c r="D81" s="26">
        <v>222.05</v>
      </c>
      <c r="F81" s="26">
        <v>1509.034</v>
      </c>
      <c r="G81" s="26">
        <v>850.914</v>
      </c>
      <c r="H81" s="26">
        <v>1026.322</v>
      </c>
    </row>
    <row r="82" spans="1:8" ht="11.25">
      <c r="A82" s="149" t="s">
        <v>312</v>
      </c>
      <c r="B82" s="26">
        <v>839.43</v>
      </c>
      <c r="C82" s="26">
        <v>1709.886</v>
      </c>
      <c r="D82" s="26">
        <v>1702.994</v>
      </c>
      <c r="F82" s="26">
        <v>1717.366</v>
      </c>
      <c r="G82" s="26">
        <v>3792.297</v>
      </c>
      <c r="H82" s="26">
        <v>4019.641</v>
      </c>
    </row>
    <row r="83" spans="1:20" ht="12.75">
      <c r="A83" s="149" t="s">
        <v>200</v>
      </c>
      <c r="B83" s="36">
        <v>285.093</v>
      </c>
      <c r="C83" s="36">
        <v>244.547</v>
      </c>
      <c r="D83" s="36">
        <v>114.025</v>
      </c>
      <c r="E83" s="36"/>
      <c r="F83" s="36">
        <v>327.058</v>
      </c>
      <c r="G83" s="36">
        <v>221.279</v>
      </c>
      <c r="H83" s="36">
        <v>134.288</v>
      </c>
      <c r="J83" s="64"/>
      <c r="K83" s="2"/>
      <c r="L83" s="2"/>
      <c r="M83" s="2"/>
      <c r="N83" s="64"/>
      <c r="O83" s="64"/>
      <c r="P83" s="64"/>
      <c r="Q83" s="64"/>
      <c r="R83" s="64"/>
      <c r="S83" s="64"/>
      <c r="T83" s="64"/>
    </row>
    <row r="84" spans="1:20" ht="12.75">
      <c r="A84" s="170" t="s">
        <v>313</v>
      </c>
      <c r="B84" s="161">
        <f>SUM(B85:B86)</f>
        <v>21045.912</v>
      </c>
      <c r="C84" s="161">
        <f>SUM(C85:C86)</f>
        <v>17815.989</v>
      </c>
      <c r="D84" s="161">
        <f>SUM(D85:D86)</f>
        <v>15629.902</v>
      </c>
      <c r="E84" s="161"/>
      <c r="F84" s="161">
        <f>SUM(F85:F86)</f>
        <v>10396.084</v>
      </c>
      <c r="G84" s="161">
        <f>SUM(G85:G86)</f>
        <v>6641.859</v>
      </c>
      <c r="H84" s="161">
        <f>SUM(H85:H86)</f>
        <v>6999.592</v>
      </c>
      <c r="J84" s="2"/>
      <c r="K84" s="2"/>
      <c r="L84" s="2"/>
      <c r="M84" s="2"/>
      <c r="N84" s="64"/>
      <c r="O84" s="2"/>
      <c r="P84" s="64"/>
      <c r="Q84" s="64"/>
      <c r="R84" s="64"/>
      <c r="S84" s="2"/>
      <c r="T84" s="64"/>
    </row>
    <row r="85" spans="1:20" ht="12.75">
      <c r="A85" s="149" t="s">
        <v>314</v>
      </c>
      <c r="B85" s="36">
        <v>21029.275</v>
      </c>
      <c r="C85" s="36">
        <v>17782.577</v>
      </c>
      <c r="D85" s="36">
        <v>15444.843</v>
      </c>
      <c r="F85" s="36">
        <v>10390.232</v>
      </c>
      <c r="G85" s="36">
        <v>6634.515</v>
      </c>
      <c r="H85" s="36">
        <v>6950.526</v>
      </c>
      <c r="J85" s="2"/>
      <c r="K85" s="2"/>
      <c r="L85" s="2"/>
      <c r="M85" s="2"/>
      <c r="N85" s="171"/>
      <c r="O85" s="171"/>
      <c r="P85" s="171"/>
      <c r="Q85" s="171"/>
      <c r="R85" s="171"/>
      <c r="S85" s="171"/>
      <c r="T85" s="171"/>
    </row>
    <row r="86" spans="1:20" ht="12" customHeight="1">
      <c r="A86" s="149" t="s">
        <v>315</v>
      </c>
      <c r="B86" s="36">
        <v>16.637</v>
      </c>
      <c r="C86" s="36">
        <v>33.412</v>
      </c>
      <c r="D86" s="36">
        <v>185.059</v>
      </c>
      <c r="F86" s="36">
        <v>5.852</v>
      </c>
      <c r="G86" s="36">
        <v>7.344</v>
      </c>
      <c r="H86" s="36">
        <v>49.066</v>
      </c>
      <c r="J86" s="25"/>
      <c r="K86" s="25"/>
      <c r="L86" s="25"/>
      <c r="M86" s="25"/>
      <c r="N86" s="171"/>
      <c r="O86" s="171"/>
      <c r="P86" s="171"/>
      <c r="Q86" s="171"/>
      <c r="R86" s="171"/>
      <c r="S86" s="171"/>
      <c r="T86" s="171"/>
    </row>
    <row r="87" spans="1:20" ht="19.5" customHeight="1">
      <c r="A87" s="156" t="s">
        <v>313</v>
      </c>
      <c r="B87" s="160">
        <f>SUM(B88:B92)</f>
        <v>3045.1279999999997</v>
      </c>
      <c r="C87" s="160">
        <f>SUM(C88:C92)</f>
        <v>1238.738</v>
      </c>
      <c r="D87" s="160">
        <f>SUM(D88:D92)</f>
        <v>951.915</v>
      </c>
      <c r="E87" s="160"/>
      <c r="F87" s="160">
        <f>SUM(F88:F92)</f>
        <v>11642.115000000002</v>
      </c>
      <c r="G87" s="160">
        <f>SUM(G88:G92)</f>
        <v>7268.347</v>
      </c>
      <c r="H87" s="160">
        <f>SUM(H88:H92)</f>
        <v>6585.344999999999</v>
      </c>
      <c r="J87" s="2"/>
      <c r="K87" s="2"/>
      <c r="L87" s="2"/>
      <c r="M87" s="2"/>
      <c r="N87" s="64"/>
      <c r="O87" s="64"/>
      <c r="P87" s="64"/>
      <c r="Q87" s="64"/>
      <c r="R87" s="64"/>
      <c r="S87" s="64"/>
      <c r="T87" s="64"/>
    </row>
    <row r="88" spans="1:19" ht="12.75" customHeight="1">
      <c r="A88" s="165" t="s">
        <v>316</v>
      </c>
      <c r="B88" s="36">
        <v>179.59</v>
      </c>
      <c r="C88" s="36">
        <v>154.937</v>
      </c>
      <c r="D88" s="36">
        <v>138.032</v>
      </c>
      <c r="E88" s="36"/>
      <c r="F88" s="36">
        <v>667.771</v>
      </c>
      <c r="G88" s="36">
        <v>590.096</v>
      </c>
      <c r="H88" s="36">
        <v>570.981</v>
      </c>
      <c r="I88" s="26"/>
      <c r="J88" s="160"/>
      <c r="K88" s="160"/>
      <c r="L88" s="160"/>
      <c r="M88" s="160"/>
      <c r="N88" s="160"/>
      <c r="O88" s="160"/>
      <c r="P88" s="160"/>
      <c r="Q88" s="160"/>
      <c r="R88" s="160"/>
      <c r="S88" s="36"/>
    </row>
    <row r="89" spans="1:19" ht="12.75" customHeight="1">
      <c r="A89" s="165" t="s">
        <v>317</v>
      </c>
      <c r="B89" s="36">
        <v>7.626</v>
      </c>
      <c r="C89" s="36">
        <v>0</v>
      </c>
      <c r="D89" s="36">
        <v>1.019</v>
      </c>
      <c r="E89" s="36"/>
      <c r="F89" s="36">
        <v>62.948</v>
      </c>
      <c r="G89" s="36">
        <v>0</v>
      </c>
      <c r="H89" s="36">
        <v>0.3</v>
      </c>
      <c r="J89" s="160"/>
      <c r="K89" s="160"/>
      <c r="L89" s="160"/>
      <c r="M89" s="160"/>
      <c r="N89" s="160"/>
      <c r="O89" s="160"/>
      <c r="P89" s="160"/>
      <c r="Q89" s="160"/>
      <c r="R89" s="160"/>
      <c r="S89" s="36"/>
    </row>
    <row r="90" spans="1:19" ht="22.5" customHeight="1">
      <c r="A90" s="165" t="s">
        <v>318</v>
      </c>
      <c r="B90" s="36">
        <v>1717.78</v>
      </c>
      <c r="C90" s="36">
        <v>274.333</v>
      </c>
      <c r="D90" s="36">
        <v>23.621</v>
      </c>
      <c r="E90" s="36"/>
      <c r="F90" s="36">
        <v>5965.466</v>
      </c>
      <c r="G90" s="36">
        <v>1069.125</v>
      </c>
      <c r="H90" s="36">
        <v>98.616</v>
      </c>
      <c r="J90" s="160"/>
      <c r="K90" s="160"/>
      <c r="L90" s="160"/>
      <c r="M90" s="160"/>
      <c r="N90" s="160"/>
      <c r="O90" s="160"/>
      <c r="P90" s="160"/>
      <c r="Q90" s="160"/>
      <c r="R90" s="160"/>
      <c r="S90" s="36"/>
    </row>
    <row r="91" spans="1:19" ht="11.25">
      <c r="A91" s="149" t="s">
        <v>319</v>
      </c>
      <c r="B91" s="36">
        <v>364.16</v>
      </c>
      <c r="C91" s="36">
        <v>0</v>
      </c>
      <c r="D91" s="36">
        <v>1.015</v>
      </c>
      <c r="E91" s="36"/>
      <c r="F91" s="36">
        <v>308.745</v>
      </c>
      <c r="G91" s="36">
        <v>0</v>
      </c>
      <c r="H91" s="36">
        <v>1.298</v>
      </c>
      <c r="J91" s="160"/>
      <c r="K91" s="160"/>
      <c r="L91" s="160"/>
      <c r="M91" s="160"/>
      <c r="N91" s="160"/>
      <c r="O91" s="160"/>
      <c r="P91" s="160"/>
      <c r="Q91" s="160"/>
      <c r="R91" s="160"/>
      <c r="S91" s="36"/>
    </row>
    <row r="92" spans="1:19" ht="11.25">
      <c r="A92" s="166" t="s">
        <v>266</v>
      </c>
      <c r="B92" s="167">
        <v>775.972</v>
      </c>
      <c r="C92" s="167">
        <v>809.468</v>
      </c>
      <c r="D92" s="167">
        <v>788.228</v>
      </c>
      <c r="E92" s="167"/>
      <c r="F92" s="167">
        <v>4637.185</v>
      </c>
      <c r="G92" s="167">
        <v>5609.126</v>
      </c>
      <c r="H92" s="167">
        <v>5914.15</v>
      </c>
      <c r="J92" s="160"/>
      <c r="K92" s="160"/>
      <c r="L92" s="160"/>
      <c r="M92" s="160"/>
      <c r="N92" s="160"/>
      <c r="O92" s="160"/>
      <c r="P92" s="160"/>
      <c r="Q92" s="160"/>
      <c r="R92" s="160"/>
      <c r="S92" s="36"/>
    </row>
    <row r="93" spans="1:8" ht="21.75" customHeight="1">
      <c r="A93" s="224" t="s">
        <v>320</v>
      </c>
      <c r="B93" s="224"/>
      <c r="C93" s="224"/>
      <c r="D93" s="224"/>
      <c r="E93" s="224"/>
      <c r="F93" s="224"/>
      <c r="G93" s="224"/>
      <c r="H93" s="224"/>
    </row>
    <row r="94" spans="1:8" ht="11.25">
      <c r="A94" s="149" t="s">
        <v>242</v>
      </c>
      <c r="B94" s="172"/>
      <c r="C94" s="172"/>
      <c r="D94" s="172"/>
      <c r="E94" s="172"/>
      <c r="F94" s="172"/>
      <c r="G94" s="172"/>
      <c r="H94" s="172"/>
    </row>
    <row r="95" spans="1:8" ht="19.5" customHeight="1">
      <c r="A95" s="225" t="s">
        <v>321</v>
      </c>
      <c r="B95" s="225"/>
      <c r="C95" s="225"/>
      <c r="D95" s="225"/>
      <c r="E95" s="225"/>
      <c r="F95" s="225"/>
      <c r="G95" s="225"/>
      <c r="H95" s="225"/>
    </row>
    <row r="96" spans="1:8" ht="19.5" customHeight="1">
      <c r="A96" s="228" t="s">
        <v>322</v>
      </c>
      <c r="B96" s="228"/>
      <c r="C96" s="228"/>
      <c r="D96" s="228"/>
      <c r="E96" s="228"/>
      <c r="F96" s="228"/>
      <c r="G96" s="228"/>
      <c r="H96" s="228"/>
    </row>
    <row r="97" spans="1:8" ht="11.25">
      <c r="A97" s="168" t="s">
        <v>178</v>
      </c>
      <c r="B97" s="227" t="s">
        <v>259</v>
      </c>
      <c r="C97" s="227"/>
      <c r="D97" s="227"/>
      <c r="E97" s="169"/>
      <c r="F97" s="229" t="s">
        <v>260</v>
      </c>
      <c r="G97" s="229"/>
      <c r="H97" s="229"/>
    </row>
    <row r="98" spans="1:18" s="177" customFormat="1" ht="11.25">
      <c r="A98" s="173" t="s">
        <v>261</v>
      </c>
      <c r="B98" s="174">
        <f>+B4</f>
        <v>2005</v>
      </c>
      <c r="C98" s="174">
        <f>+C4</f>
        <v>2006</v>
      </c>
      <c r="D98" s="174">
        <f>+D4</f>
        <v>2007</v>
      </c>
      <c r="E98" s="175"/>
      <c r="F98" s="176">
        <f>+F4</f>
        <v>2005</v>
      </c>
      <c r="G98" s="176">
        <f>+G4</f>
        <v>2006</v>
      </c>
      <c r="H98" s="176">
        <f>+H4</f>
        <v>2007</v>
      </c>
      <c r="J98" s="178"/>
      <c r="K98" s="178"/>
      <c r="L98" s="178"/>
      <c r="M98" s="178"/>
      <c r="N98" s="178"/>
      <c r="O98" s="178"/>
      <c r="P98" s="178"/>
      <c r="Q98" s="178"/>
      <c r="R98" s="178"/>
    </row>
    <row r="99" spans="1:8" ht="19.5" customHeight="1">
      <c r="A99" s="156" t="s">
        <v>323</v>
      </c>
      <c r="B99" s="157"/>
      <c r="C99" s="157"/>
      <c r="D99" s="157"/>
      <c r="E99" s="157"/>
      <c r="F99" s="179">
        <f>+F100+F110+F114+F117</f>
        <v>59607.646</v>
      </c>
      <c r="G99" s="179">
        <f>+G100+G110+G114+G117</f>
        <v>64508.952</v>
      </c>
      <c r="H99" s="179">
        <f>+H100+H110+H114+H117</f>
        <v>68783.88500000001</v>
      </c>
    </row>
    <row r="100" spans="1:8" ht="19.5" customHeight="1">
      <c r="A100" s="156" t="s">
        <v>324</v>
      </c>
      <c r="B100" s="160"/>
      <c r="C100" s="160"/>
      <c r="D100" s="160"/>
      <c r="E100" s="160"/>
      <c r="F100" s="160">
        <f>+F101+F107</f>
        <v>21586.201</v>
      </c>
      <c r="G100" s="160">
        <f>+G101+G107</f>
        <v>22599.703</v>
      </c>
      <c r="H100" s="160">
        <f>+H101+H107</f>
        <v>23821.915</v>
      </c>
    </row>
    <row r="101" spans="1:8" ht="11.25">
      <c r="A101" s="170" t="s">
        <v>325</v>
      </c>
      <c r="B101" s="161"/>
      <c r="C101" s="161"/>
      <c r="D101" s="161"/>
      <c r="E101" s="161"/>
      <c r="F101" s="161">
        <f>SUM(F102:F106)</f>
        <v>9452.365000000002</v>
      </c>
      <c r="G101" s="161">
        <f>SUM(G102:G106)</f>
        <v>8429.839</v>
      </c>
      <c r="H101" s="161">
        <f>SUM(H102:H106)</f>
        <v>8753.110999999999</v>
      </c>
    </row>
    <row r="102" spans="1:8" ht="11.25">
      <c r="A102" s="149" t="s">
        <v>326</v>
      </c>
      <c r="B102" s="26">
        <v>1107971</v>
      </c>
      <c r="C102" s="26">
        <v>1199078</v>
      </c>
      <c r="D102" s="26">
        <v>1054492</v>
      </c>
      <c r="E102" s="26">
        <v>2203283</v>
      </c>
      <c r="F102" s="26">
        <v>2161.645</v>
      </c>
      <c r="G102" s="26">
        <v>2203.283</v>
      </c>
      <c r="H102" s="26">
        <v>2052.772</v>
      </c>
    </row>
    <row r="103" spans="1:8" ht="11.25">
      <c r="A103" s="149" t="s">
        <v>327</v>
      </c>
      <c r="B103" s="26">
        <v>322</v>
      </c>
      <c r="C103" s="26">
        <v>332</v>
      </c>
      <c r="D103" s="26">
        <v>493</v>
      </c>
      <c r="E103" s="26">
        <v>4394460</v>
      </c>
      <c r="F103" s="26">
        <v>5344.894</v>
      </c>
      <c r="G103" s="26">
        <v>4394.46</v>
      </c>
      <c r="H103" s="26">
        <v>4383.606</v>
      </c>
    </row>
    <row r="104" spans="1:8" ht="11.25">
      <c r="A104" s="149" t="s">
        <v>328</v>
      </c>
      <c r="B104" s="26">
        <v>706</v>
      </c>
      <c r="C104" s="26">
        <v>2601</v>
      </c>
      <c r="D104" s="26">
        <v>2318</v>
      </c>
      <c r="E104" s="26">
        <v>957859</v>
      </c>
      <c r="F104" s="26">
        <v>907.93</v>
      </c>
      <c r="G104" s="26">
        <v>957.859</v>
      </c>
      <c r="H104" s="26">
        <v>1058.088</v>
      </c>
    </row>
    <row r="105" spans="1:8" ht="11.25">
      <c r="A105" s="149" t="s">
        <v>329</v>
      </c>
      <c r="B105" s="26">
        <v>1223</v>
      </c>
      <c r="C105" s="26">
        <v>225</v>
      </c>
      <c r="D105" s="26">
        <v>365</v>
      </c>
      <c r="E105" s="26">
        <v>341665</v>
      </c>
      <c r="F105" s="26">
        <v>513.437</v>
      </c>
      <c r="G105" s="26">
        <v>341.665</v>
      </c>
      <c r="H105" s="26">
        <v>653.175</v>
      </c>
    </row>
    <row r="106" spans="1:8" ht="11.25">
      <c r="A106" s="149" t="s">
        <v>0</v>
      </c>
      <c r="B106" s="26">
        <v>8093204</v>
      </c>
      <c r="C106" s="26">
        <v>8207947</v>
      </c>
      <c r="D106" s="26">
        <v>9215678</v>
      </c>
      <c r="E106" s="26">
        <v>532572</v>
      </c>
      <c r="F106" s="26">
        <v>524.459</v>
      </c>
      <c r="G106" s="26">
        <v>532.572</v>
      </c>
      <c r="H106" s="26">
        <v>605.47</v>
      </c>
    </row>
    <row r="107" spans="1:8" ht="11.25">
      <c r="A107" s="170" t="s">
        <v>330</v>
      </c>
      <c r="B107" s="161"/>
      <c r="C107" s="161"/>
      <c r="D107" s="161"/>
      <c r="E107" s="161"/>
      <c r="F107" s="161">
        <f>SUM(F108:F109)</f>
        <v>12133.836000000001</v>
      </c>
      <c r="G107" s="161">
        <f>SUM(G108:G109)</f>
        <v>14169.864</v>
      </c>
      <c r="H107" s="161">
        <f>SUM(H108:H109)</f>
        <v>15068.804</v>
      </c>
    </row>
    <row r="108" spans="1:20" ht="11.25">
      <c r="A108" s="149" t="s">
        <v>331</v>
      </c>
      <c r="B108" s="26">
        <v>7158.771</v>
      </c>
      <c r="C108" s="26">
        <v>7483.506</v>
      </c>
      <c r="D108" s="26">
        <v>7316.268</v>
      </c>
      <c r="F108" s="26">
        <v>9980.824</v>
      </c>
      <c r="G108" s="26">
        <v>12092.399</v>
      </c>
      <c r="H108" s="26">
        <v>12777.134</v>
      </c>
      <c r="T108" s="26"/>
    </row>
    <row r="109" spans="1:20" ht="11.25">
      <c r="A109" s="149" t="s">
        <v>0</v>
      </c>
      <c r="B109" s="36"/>
      <c r="C109" s="36"/>
      <c r="D109" s="36"/>
      <c r="E109" s="36"/>
      <c r="F109" s="26">
        <v>2153.012</v>
      </c>
      <c r="G109" s="26">
        <v>2077.465</v>
      </c>
      <c r="H109" s="26">
        <v>2291.67</v>
      </c>
      <c r="T109" s="26"/>
    </row>
    <row r="110" spans="1:20" ht="12" customHeight="1">
      <c r="A110" s="156" t="s">
        <v>332</v>
      </c>
      <c r="B110" s="179">
        <f>SUM(B111:B113)</f>
        <v>4103.893999999999</v>
      </c>
      <c r="C110" s="179">
        <f>SUM(C111:C113)</f>
        <v>6905.349</v>
      </c>
      <c r="D110" s="179">
        <f>SUM(D111:D113)</f>
        <v>9260.217</v>
      </c>
      <c r="E110" s="179"/>
      <c r="F110" s="179">
        <f>SUM(F111:F113)</f>
        <v>5920.7970000000005</v>
      </c>
      <c r="G110" s="179">
        <f>SUM(G111:G113)</f>
        <v>8507.215</v>
      </c>
      <c r="H110" s="179">
        <f>SUM(H111:H113)</f>
        <v>14322.703</v>
      </c>
      <c r="T110" s="26"/>
    </row>
    <row r="111" spans="1:20" ht="22.5" customHeight="1">
      <c r="A111" s="165" t="s">
        <v>333</v>
      </c>
      <c r="B111" s="26">
        <v>1529.687</v>
      </c>
      <c r="C111" s="26">
        <v>3549.255</v>
      </c>
      <c r="D111" s="26">
        <v>5919.389</v>
      </c>
      <c r="F111" s="26">
        <v>1876.36</v>
      </c>
      <c r="G111" s="26">
        <v>4914.112</v>
      </c>
      <c r="H111" s="26">
        <v>10211.17</v>
      </c>
      <c r="T111" s="26"/>
    </row>
    <row r="112" spans="1:20" ht="12.75" customHeight="1">
      <c r="A112" s="165" t="s">
        <v>334</v>
      </c>
      <c r="B112" s="26">
        <v>1959.677</v>
      </c>
      <c r="C112" s="26">
        <v>1866.538</v>
      </c>
      <c r="D112" s="26">
        <v>2146.08</v>
      </c>
      <c r="F112" s="26">
        <v>3382.753</v>
      </c>
      <c r="G112" s="26">
        <v>1785.916</v>
      </c>
      <c r="H112" s="26">
        <v>2557.259</v>
      </c>
      <c r="T112" s="26"/>
    </row>
    <row r="113" spans="1:8" ht="11.25">
      <c r="A113" s="149" t="s">
        <v>0</v>
      </c>
      <c r="B113" s="26">
        <v>614.53</v>
      </c>
      <c r="C113" s="26">
        <v>1489.556</v>
      </c>
      <c r="D113" s="26">
        <v>1194.748</v>
      </c>
      <c r="F113" s="26">
        <v>661.684</v>
      </c>
      <c r="G113" s="26">
        <v>1807.187</v>
      </c>
      <c r="H113" s="26">
        <v>1554.274</v>
      </c>
    </row>
    <row r="114" spans="1:8" ht="15.75" customHeight="1">
      <c r="A114" s="156" t="s">
        <v>335</v>
      </c>
      <c r="B114" s="160">
        <f>SUM(B115:B116)</f>
        <v>6887.718</v>
      </c>
      <c r="C114" s="160">
        <f>SUM(C115:C116)</f>
        <v>7930.972</v>
      </c>
      <c r="D114" s="160">
        <f>SUM(D115:D116)</f>
        <v>4317.448</v>
      </c>
      <c r="E114" s="160"/>
      <c r="F114" s="160">
        <f>SUM(F115:F116)</f>
        <v>13127.262</v>
      </c>
      <c r="G114" s="160">
        <f>SUM(G115:G116)</f>
        <v>14219.426</v>
      </c>
      <c r="H114" s="160">
        <f>SUM(H115:H116)</f>
        <v>8511.431999999999</v>
      </c>
    </row>
    <row r="115" spans="1:8" ht="11.25">
      <c r="A115" s="149" t="s">
        <v>86</v>
      </c>
      <c r="B115" s="26">
        <v>6887.57</v>
      </c>
      <c r="C115" s="26">
        <v>7904.933</v>
      </c>
      <c r="D115" s="26">
        <v>4316.626</v>
      </c>
      <c r="F115" s="26">
        <v>13057.09</v>
      </c>
      <c r="G115" s="26">
        <v>14124.206</v>
      </c>
      <c r="H115" s="26">
        <v>8470.63</v>
      </c>
    </row>
    <row r="116" spans="1:8" ht="11.25">
      <c r="A116" s="149" t="s">
        <v>0</v>
      </c>
      <c r="B116" s="26">
        <v>0.148</v>
      </c>
      <c r="C116" s="26">
        <v>26.039</v>
      </c>
      <c r="D116" s="26">
        <v>0.822</v>
      </c>
      <c r="F116" s="26">
        <v>70.172</v>
      </c>
      <c r="G116" s="26">
        <v>95.22</v>
      </c>
      <c r="H116" s="26">
        <v>40.802</v>
      </c>
    </row>
    <row r="117" spans="1:8" ht="19.5" customHeight="1">
      <c r="A117" s="156" t="s">
        <v>336</v>
      </c>
      <c r="B117" s="160"/>
      <c r="C117" s="160"/>
      <c r="D117" s="160"/>
      <c r="E117" s="160"/>
      <c r="F117" s="160">
        <f>SUM(F118:F119)</f>
        <v>18973.386</v>
      </c>
      <c r="G117" s="160">
        <f>SUM(G118:G119)</f>
        <v>19182.608</v>
      </c>
      <c r="H117" s="160">
        <f>SUM(H118:H119)</f>
        <v>22127.835</v>
      </c>
    </row>
    <row r="118" spans="1:8" ht="12.75" customHeight="1">
      <c r="A118" s="165" t="s">
        <v>337</v>
      </c>
      <c r="B118" s="36">
        <v>5296.692</v>
      </c>
      <c r="C118" s="36">
        <v>5396.682</v>
      </c>
      <c r="D118" s="36">
        <v>5756.565</v>
      </c>
      <c r="F118" s="36">
        <v>16176.973</v>
      </c>
      <c r="G118" s="36">
        <v>15643.699</v>
      </c>
      <c r="H118" s="36">
        <v>16631.268</v>
      </c>
    </row>
    <row r="119" spans="1:8" ht="11.25">
      <c r="A119" s="165" t="s">
        <v>0</v>
      </c>
      <c r="B119" s="36"/>
      <c r="C119" s="36"/>
      <c r="D119" s="36"/>
      <c r="E119" s="36"/>
      <c r="F119" s="36">
        <v>2796.413</v>
      </c>
      <c r="G119" s="36">
        <v>3538.909</v>
      </c>
      <c r="H119" s="36">
        <v>5496.567</v>
      </c>
    </row>
    <row r="120" spans="1:8" ht="19.5" customHeight="1">
      <c r="A120" s="156" t="s">
        <v>338</v>
      </c>
      <c r="B120" s="160"/>
      <c r="C120" s="160"/>
      <c r="D120" s="160"/>
      <c r="E120" s="160"/>
      <c r="F120" s="160">
        <f>+F121+F124+F127</f>
        <v>175583.29</v>
      </c>
      <c r="G120" s="160">
        <f>+G121+G124+G127</f>
        <v>202313.82</v>
      </c>
      <c r="H120" s="160">
        <f>+H121+H124+H127</f>
        <v>234384.791</v>
      </c>
    </row>
    <row r="121" spans="1:22" ht="19.5" customHeight="1">
      <c r="A121" s="156" t="s">
        <v>114</v>
      </c>
      <c r="B121" s="160">
        <f>SUM(B122:B123)</f>
        <v>2825443.421</v>
      </c>
      <c r="C121" s="160">
        <f>SUM(C122:C123)</f>
        <v>3048763.641</v>
      </c>
      <c r="D121" s="160">
        <f>SUM(D122:D123)</f>
        <v>3029706.4760000003</v>
      </c>
      <c r="E121" s="160"/>
      <c r="F121" s="160">
        <f>SUM(F122:F123)</f>
        <v>161717.324</v>
      </c>
      <c r="G121" s="160">
        <f>SUM(G122:G123)</f>
        <v>191636.375</v>
      </c>
      <c r="H121" s="160">
        <f>SUM(H122:H123)</f>
        <v>222705.59</v>
      </c>
      <c r="J121" s="29"/>
      <c r="K121" s="30"/>
      <c r="L121" s="30"/>
      <c r="M121" s="30"/>
      <c r="N121" s="30"/>
      <c r="O121" s="31"/>
      <c r="P121" s="31"/>
      <c r="Q121" s="31"/>
      <c r="R121" s="30"/>
      <c r="S121" s="30"/>
      <c r="T121" s="30"/>
      <c r="U121" s="30"/>
      <c r="V121" s="31"/>
    </row>
    <row r="122" spans="1:22" ht="11.25">
      <c r="A122" s="149" t="s">
        <v>339</v>
      </c>
      <c r="B122" s="27">
        <v>71921.56</v>
      </c>
      <c r="C122" s="27">
        <v>54828.42</v>
      </c>
      <c r="D122" s="27">
        <v>35796.22</v>
      </c>
      <c r="E122" s="36"/>
      <c r="F122" s="27">
        <v>2386.838</v>
      </c>
      <c r="G122" s="27">
        <v>2571.955</v>
      </c>
      <c r="H122" s="27">
        <v>2563.456</v>
      </c>
      <c r="J122" s="29"/>
      <c r="O122" s="31"/>
      <c r="P122" s="31"/>
      <c r="Q122" s="31"/>
      <c r="R122" s="31"/>
      <c r="V122" s="32"/>
    </row>
    <row r="123" spans="1:22" ht="11.25">
      <c r="A123" s="149" t="s">
        <v>113</v>
      </c>
      <c r="B123" s="27">
        <v>2753521.861</v>
      </c>
      <c r="C123" s="27">
        <v>2993935.221</v>
      </c>
      <c r="D123" s="27">
        <v>2993910.256</v>
      </c>
      <c r="E123" s="36"/>
      <c r="F123" s="27">
        <v>159330.486</v>
      </c>
      <c r="G123" s="27">
        <v>189064.42</v>
      </c>
      <c r="H123" s="27">
        <v>220142.134</v>
      </c>
      <c r="J123" s="29"/>
      <c r="O123" s="31"/>
      <c r="P123" s="31"/>
      <c r="Q123" s="31"/>
      <c r="R123" s="31"/>
      <c r="V123" s="32"/>
    </row>
    <row r="124" spans="1:22" ht="19.5" customHeight="1">
      <c r="A124" s="156" t="s">
        <v>102</v>
      </c>
      <c r="B124" s="160">
        <f>SUM(B125:B126)</f>
        <v>149111</v>
      </c>
      <c r="C124" s="160">
        <f>SUM(C125:C126)</f>
        <v>190968</v>
      </c>
      <c r="D124" s="160">
        <f>SUM(D125:D126)</f>
        <v>105763</v>
      </c>
      <c r="E124" s="160"/>
      <c r="F124" s="160">
        <f>SUM(F125:F126)</f>
        <v>11224.782</v>
      </c>
      <c r="G124" s="160">
        <f>SUM(G125:G126)</f>
        <v>8100.763000000001</v>
      </c>
      <c r="H124" s="160">
        <f>SUM(H125:H126)</f>
        <v>7761.794</v>
      </c>
      <c r="J124" s="29"/>
      <c r="K124" s="30"/>
      <c r="L124" s="30"/>
      <c r="M124" s="30"/>
      <c r="N124" s="30"/>
      <c r="O124" s="31"/>
      <c r="P124" s="31"/>
      <c r="Q124" s="31"/>
      <c r="R124" s="31"/>
      <c r="S124" s="30"/>
      <c r="T124" s="30"/>
      <c r="U124" s="30"/>
      <c r="V124" s="31"/>
    </row>
    <row r="125" spans="1:22" ht="11.25">
      <c r="A125" s="149" t="s">
        <v>339</v>
      </c>
      <c r="B125" s="27">
        <v>114956</v>
      </c>
      <c r="C125" s="27">
        <v>61206</v>
      </c>
      <c r="D125" s="27">
        <v>55106</v>
      </c>
      <c r="E125" s="36"/>
      <c r="F125" s="27">
        <v>8582.591</v>
      </c>
      <c r="G125" s="27">
        <v>5046.662</v>
      </c>
      <c r="H125" s="27">
        <v>6157.886</v>
      </c>
      <c r="J125" s="29"/>
      <c r="O125" s="31"/>
      <c r="P125" s="31"/>
      <c r="Q125" s="31"/>
      <c r="R125" s="31"/>
      <c r="V125" s="32"/>
    </row>
    <row r="126" spans="1:22" ht="11.25">
      <c r="A126" s="149" t="s">
        <v>113</v>
      </c>
      <c r="B126" s="27">
        <v>34155</v>
      </c>
      <c r="C126" s="27">
        <v>129762</v>
      </c>
      <c r="D126" s="27">
        <v>50657</v>
      </c>
      <c r="E126" s="36"/>
      <c r="F126" s="27">
        <v>2642.191</v>
      </c>
      <c r="G126" s="27">
        <v>3054.101</v>
      </c>
      <c r="H126" s="27">
        <v>1603.908</v>
      </c>
      <c r="J126" s="29"/>
      <c r="O126" s="31"/>
      <c r="P126" s="31"/>
      <c r="Q126" s="31"/>
      <c r="R126" s="31"/>
      <c r="V126" s="32"/>
    </row>
    <row r="127" spans="1:8" ht="12.75" customHeight="1">
      <c r="A127" s="158" t="s">
        <v>103</v>
      </c>
      <c r="B127" s="167"/>
      <c r="C127" s="167"/>
      <c r="D127" s="167"/>
      <c r="E127" s="167"/>
      <c r="F127" s="180">
        <v>2641.184</v>
      </c>
      <c r="G127" s="180">
        <v>2576.682</v>
      </c>
      <c r="H127" s="180">
        <v>3917.407</v>
      </c>
    </row>
    <row r="128" spans="1:8" ht="22.5" customHeight="1">
      <c r="A128" s="224" t="s">
        <v>340</v>
      </c>
      <c r="B128" s="224"/>
      <c r="C128" s="224"/>
      <c r="D128" s="224"/>
      <c r="E128" s="224"/>
      <c r="F128" s="224"/>
      <c r="G128" s="224"/>
      <c r="H128" s="224"/>
    </row>
    <row r="129" spans="1:8" ht="11.25">
      <c r="A129" s="149" t="s">
        <v>341</v>
      </c>
      <c r="B129" s="172"/>
      <c r="C129" s="172"/>
      <c r="D129" s="172"/>
      <c r="E129" s="172"/>
      <c r="F129" s="172"/>
      <c r="G129" s="172"/>
      <c r="H129" s="172"/>
    </row>
    <row r="130" spans="1:8" ht="19.5" customHeight="1">
      <c r="A130" s="225" t="s">
        <v>342</v>
      </c>
      <c r="B130" s="225"/>
      <c r="C130" s="225"/>
      <c r="D130" s="225"/>
      <c r="E130" s="225"/>
      <c r="F130" s="225"/>
      <c r="G130" s="225"/>
      <c r="H130" s="225"/>
    </row>
    <row r="131" spans="1:8" ht="19.5" customHeight="1">
      <c r="A131" s="226" t="s">
        <v>343</v>
      </c>
      <c r="B131" s="226"/>
      <c r="C131" s="226"/>
      <c r="D131" s="226"/>
      <c r="E131" s="226"/>
      <c r="F131" s="226"/>
      <c r="G131" s="226"/>
      <c r="H131" s="226"/>
    </row>
    <row r="132" spans="1:8" ht="11.25">
      <c r="A132" s="156" t="s">
        <v>178</v>
      </c>
      <c r="B132" s="227" t="s">
        <v>259</v>
      </c>
      <c r="C132" s="227"/>
      <c r="D132" s="227"/>
      <c r="E132" s="157"/>
      <c r="F132" s="227" t="s">
        <v>260</v>
      </c>
      <c r="G132" s="227"/>
      <c r="H132" s="227"/>
    </row>
    <row r="133" spans="1:18" s="177" customFormat="1" ht="11.25">
      <c r="A133" s="173" t="s">
        <v>261</v>
      </c>
      <c r="B133" s="174">
        <f>+B4</f>
        <v>2005</v>
      </c>
      <c r="C133" s="174">
        <f>+C4</f>
        <v>2006</v>
      </c>
      <c r="D133" s="174">
        <f>+D4</f>
        <v>2007</v>
      </c>
      <c r="E133" s="175"/>
      <c r="F133" s="174">
        <f>+F4</f>
        <v>2005</v>
      </c>
      <c r="G133" s="174">
        <f>+G4</f>
        <v>2006</v>
      </c>
      <c r="H133" s="174">
        <f>+H4</f>
        <v>2007</v>
      </c>
      <c r="J133" s="178"/>
      <c r="K133" s="178"/>
      <c r="L133" s="178"/>
      <c r="M133" s="178"/>
      <c r="N133" s="178"/>
      <c r="O133" s="178"/>
      <c r="P133" s="178"/>
      <c r="Q133" s="178"/>
      <c r="R133" s="178"/>
    </row>
    <row r="134" spans="1:9" ht="11.25">
      <c r="A134" s="156" t="s">
        <v>344</v>
      </c>
      <c r="B134" s="160"/>
      <c r="C134" s="160"/>
      <c r="D134" s="160"/>
      <c r="E134" s="160"/>
      <c r="F134" s="160">
        <f>+F135+F146+F174+F176+F190+F227+F234</f>
        <v>1753293.852</v>
      </c>
      <c r="G134" s="160">
        <f>+G135+G146+G174+G176+G190+G227+G234</f>
        <v>1971422.112</v>
      </c>
      <c r="H134" s="160">
        <f>(H135+H146+H174+H176+H190+H227+H234)</f>
        <v>2444127.055</v>
      </c>
      <c r="I134" s="26"/>
    </row>
    <row r="135" spans="1:9" ht="11.25">
      <c r="A135" s="156" t="s">
        <v>263</v>
      </c>
      <c r="B135" s="160">
        <f>+B136+B141+B144</f>
        <v>133289.71</v>
      </c>
      <c r="C135" s="160">
        <f>+C136+C141+C144</f>
        <v>123003.639</v>
      </c>
      <c r="D135" s="160">
        <f>+D136+D141+D144</f>
        <v>78972.841</v>
      </c>
      <c r="E135" s="160"/>
      <c r="F135" s="160">
        <f>+F136+F141+F144</f>
        <v>37916.986</v>
      </c>
      <c r="G135" s="160">
        <f>+G136+G141+G144</f>
        <v>37712.113</v>
      </c>
      <c r="H135" s="160">
        <f>+H136+H141+H144</f>
        <v>36716.39</v>
      </c>
      <c r="I135" s="26"/>
    </row>
    <row r="136" spans="1:8" ht="21" customHeight="1">
      <c r="A136" s="181" t="s">
        <v>345</v>
      </c>
      <c r="B136" s="161">
        <f>+B137+B138+B139+B140</f>
        <v>133269.983</v>
      </c>
      <c r="C136" s="161">
        <f>+C137+C138+C139+C140</f>
        <v>122861.609</v>
      </c>
      <c r="D136" s="161">
        <f>+D137+D138+D139+D140</f>
        <v>78940.853</v>
      </c>
      <c r="E136" s="161"/>
      <c r="F136" s="161">
        <f>+F137+F138+F139+F140</f>
        <v>37893.804</v>
      </c>
      <c r="G136" s="161">
        <f>+G137+G138+G139+G140</f>
        <v>37635.07</v>
      </c>
      <c r="H136" s="161">
        <f>+H137+H138+H139+H140</f>
        <v>36695.708</v>
      </c>
    </row>
    <row r="137" spans="1:8" ht="11.25">
      <c r="A137" s="149" t="s">
        <v>346</v>
      </c>
      <c r="B137" s="182">
        <v>49747.114</v>
      </c>
      <c r="C137" s="182">
        <v>34278.487</v>
      </c>
      <c r="D137" s="182">
        <v>4706.95</v>
      </c>
      <c r="E137" s="182"/>
      <c r="F137" s="182">
        <v>12795.303</v>
      </c>
      <c r="G137" s="182">
        <v>9835.897</v>
      </c>
      <c r="H137" s="182">
        <v>1962.571</v>
      </c>
    </row>
    <row r="138" spans="1:8" ht="12.75" customHeight="1">
      <c r="A138" s="165" t="s">
        <v>347</v>
      </c>
      <c r="B138" s="182">
        <v>28450.342</v>
      </c>
      <c r="C138" s="182">
        <v>27870.047</v>
      </c>
      <c r="D138" s="182">
        <v>9109.914</v>
      </c>
      <c r="E138" s="182"/>
      <c r="F138" s="182">
        <v>8042.395</v>
      </c>
      <c r="G138" s="182">
        <v>8895.628</v>
      </c>
      <c r="H138" s="182">
        <v>4289.561</v>
      </c>
    </row>
    <row r="139" spans="1:8" ht="11.25">
      <c r="A139" s="149" t="s">
        <v>348</v>
      </c>
      <c r="B139" s="182">
        <v>48236.228</v>
      </c>
      <c r="C139" s="182">
        <v>47896.76</v>
      </c>
      <c r="D139" s="182">
        <v>59475.024</v>
      </c>
      <c r="E139" s="182"/>
      <c r="F139" s="182">
        <v>14959.839</v>
      </c>
      <c r="G139" s="182">
        <v>14974.073</v>
      </c>
      <c r="H139" s="182">
        <v>28073.211</v>
      </c>
    </row>
    <row r="140" spans="1:8" ht="11.25">
      <c r="A140" s="149" t="s">
        <v>0</v>
      </c>
      <c r="B140" s="182">
        <v>6836.299</v>
      </c>
      <c r="C140" s="182">
        <v>12816.315</v>
      </c>
      <c r="D140" s="182">
        <v>5648.965</v>
      </c>
      <c r="E140" s="182"/>
      <c r="F140" s="182">
        <v>2096.267</v>
      </c>
      <c r="G140" s="182">
        <v>3929.472</v>
      </c>
      <c r="H140" s="182">
        <v>2370.365</v>
      </c>
    </row>
    <row r="141" spans="1:8" ht="11.25">
      <c r="A141" s="170" t="s">
        <v>349</v>
      </c>
      <c r="B141" s="161">
        <f>+B142+B143</f>
        <v>6.047000000000001</v>
      </c>
      <c r="C141" s="161">
        <f>+C142+C143</f>
        <v>125.5</v>
      </c>
      <c r="D141" s="161">
        <f>+D142+D143</f>
        <v>31.988000000000003</v>
      </c>
      <c r="E141" s="161"/>
      <c r="F141" s="161">
        <f>+F142+F143</f>
        <v>6.508</v>
      </c>
      <c r="G141" s="161">
        <f>+G142+G143</f>
        <v>55.754000000000005</v>
      </c>
      <c r="H141" s="161">
        <f>+H142+H143</f>
        <v>20.682</v>
      </c>
    </row>
    <row r="142" spans="1:9" ht="12.75" customHeight="1">
      <c r="A142" s="165" t="s">
        <v>350</v>
      </c>
      <c r="B142" s="182">
        <v>5.942</v>
      </c>
      <c r="C142" s="182">
        <v>125.405</v>
      </c>
      <c r="D142" s="182">
        <v>31.818</v>
      </c>
      <c r="F142" s="182">
        <v>6.435</v>
      </c>
      <c r="G142" s="182">
        <v>55.691</v>
      </c>
      <c r="H142" s="182">
        <v>20.56</v>
      </c>
      <c r="I142" s="182"/>
    </row>
    <row r="143" spans="1:9" ht="11.25">
      <c r="A143" s="149" t="s">
        <v>0</v>
      </c>
      <c r="B143" s="182">
        <v>0.105</v>
      </c>
      <c r="C143" s="182">
        <v>0.095</v>
      </c>
      <c r="D143" s="182">
        <v>0.17</v>
      </c>
      <c r="F143" s="182">
        <v>0.073</v>
      </c>
      <c r="G143" s="182">
        <v>0.063</v>
      </c>
      <c r="H143" s="182">
        <v>0.122</v>
      </c>
      <c r="I143" s="182"/>
    </row>
    <row r="144" spans="1:8" ht="11.25">
      <c r="A144" s="170" t="s">
        <v>351</v>
      </c>
      <c r="B144" s="161">
        <f>+B145</f>
        <v>13.68</v>
      </c>
      <c r="C144" s="161">
        <f>+C145</f>
        <v>16.53</v>
      </c>
      <c r="D144" s="161">
        <f>+D145</f>
        <v>0</v>
      </c>
      <c r="E144" s="161"/>
      <c r="F144" s="161">
        <f>+F145</f>
        <v>16.674</v>
      </c>
      <c r="G144" s="161">
        <f>+G145</f>
        <v>21.289</v>
      </c>
      <c r="H144" s="161">
        <f>+H145</f>
        <v>0</v>
      </c>
    </row>
    <row r="145" spans="1:20" ht="12.75" customHeight="1">
      <c r="A145" s="165" t="s">
        <v>352</v>
      </c>
      <c r="B145" s="182">
        <v>13.68</v>
      </c>
      <c r="C145" s="182">
        <v>16.53</v>
      </c>
      <c r="D145" s="182">
        <v>0</v>
      </c>
      <c r="E145" s="182"/>
      <c r="F145" s="182">
        <v>16.674</v>
      </c>
      <c r="G145" s="182">
        <v>21.289</v>
      </c>
      <c r="H145" s="182">
        <v>0</v>
      </c>
      <c r="S145" s="155"/>
      <c r="T145" s="155"/>
    </row>
    <row r="146" spans="1:8" ht="11.25">
      <c r="A146" s="156" t="s">
        <v>353</v>
      </c>
      <c r="B146" s="160">
        <f>(B147+B154+B162+B166+B173)</f>
        <v>123314.32900000001</v>
      </c>
      <c r="C146" s="160">
        <f>(C147+C154+C162+C166+C173)</f>
        <v>139382.344</v>
      </c>
      <c r="D146" s="160">
        <f>(D147+D154+D162+D166+D173)</f>
        <v>128703.835</v>
      </c>
      <c r="E146" s="160"/>
      <c r="F146" s="160">
        <f>(F147+F154+F162+F166+F173)</f>
        <v>125764.546</v>
      </c>
      <c r="G146" s="160">
        <f>(G147+G154+G162+G166+G173)</f>
        <v>149167.562</v>
      </c>
      <c r="H146" s="160">
        <f>(H147+H154+H162+H166+H173)</f>
        <v>156920.962</v>
      </c>
    </row>
    <row r="147" spans="1:8" ht="11.25">
      <c r="A147" s="170" t="s">
        <v>354</v>
      </c>
      <c r="B147" s="161">
        <f>SUM(B148:B153)</f>
        <v>20416.454</v>
      </c>
      <c r="C147" s="161">
        <f>SUM(C148:C153)</f>
        <v>25044.774999999998</v>
      </c>
      <c r="D147" s="161">
        <f>SUM(D148:D153)</f>
        <v>24477.489</v>
      </c>
      <c r="E147" s="161"/>
      <c r="F147" s="161">
        <f>SUM(F148:F153)</f>
        <v>29950.231</v>
      </c>
      <c r="G147" s="161">
        <f>SUM(G148:G153)</f>
        <v>37734.886</v>
      </c>
      <c r="H147" s="161">
        <f>SUM(H148:H153)</f>
        <v>41032.744000000006</v>
      </c>
    </row>
    <row r="148" spans="1:8" ht="11.25">
      <c r="A148" s="149" t="s">
        <v>355</v>
      </c>
      <c r="B148" s="182">
        <v>2509.126</v>
      </c>
      <c r="C148" s="182">
        <v>3333.498</v>
      </c>
      <c r="D148" s="182">
        <v>3876.356</v>
      </c>
      <c r="F148" s="26">
        <v>2018.559</v>
      </c>
      <c r="G148" s="182">
        <v>2940.712</v>
      </c>
      <c r="H148" s="182">
        <v>3717.909</v>
      </c>
    </row>
    <row r="149" spans="1:8" ht="11.25">
      <c r="A149" s="149" t="s">
        <v>356</v>
      </c>
      <c r="B149" s="182">
        <v>2533.86</v>
      </c>
      <c r="C149" s="182">
        <v>3806.405</v>
      </c>
      <c r="D149" s="182">
        <v>4173.683</v>
      </c>
      <c r="F149" s="26">
        <v>2106.175</v>
      </c>
      <c r="G149" s="182">
        <v>3413.808</v>
      </c>
      <c r="H149" s="182">
        <v>4267.201</v>
      </c>
    </row>
    <row r="150" spans="1:8" ht="11.25">
      <c r="A150" s="149" t="s">
        <v>357</v>
      </c>
      <c r="B150" s="36">
        <v>176.461</v>
      </c>
      <c r="C150" s="36">
        <v>123.502</v>
      </c>
      <c r="D150" s="36">
        <v>26.658</v>
      </c>
      <c r="F150" s="26">
        <v>161.465</v>
      </c>
      <c r="G150" s="36">
        <v>116.631</v>
      </c>
      <c r="H150" s="36">
        <v>31.744</v>
      </c>
    </row>
    <row r="151" spans="1:8" ht="11.25">
      <c r="A151" s="149" t="s">
        <v>358</v>
      </c>
      <c r="B151" s="36">
        <v>895.815</v>
      </c>
      <c r="C151" s="36">
        <v>613.347</v>
      </c>
      <c r="D151" s="36">
        <v>328.655</v>
      </c>
      <c r="F151" s="26">
        <v>653.994</v>
      </c>
      <c r="G151" s="36">
        <v>552.704</v>
      </c>
      <c r="H151" s="36">
        <v>331.827</v>
      </c>
    </row>
    <row r="152" spans="1:8" ht="11.25">
      <c r="A152" s="149" t="s">
        <v>359</v>
      </c>
      <c r="B152" s="36">
        <v>5183.625</v>
      </c>
      <c r="C152" s="36">
        <v>5153.247</v>
      </c>
      <c r="D152" s="36">
        <v>5243.701</v>
      </c>
      <c r="F152" s="26">
        <v>11553.622</v>
      </c>
      <c r="G152" s="36">
        <v>12718.62</v>
      </c>
      <c r="H152" s="36">
        <v>14857.342</v>
      </c>
    </row>
    <row r="153" spans="1:8" ht="11.25">
      <c r="A153" s="149" t="s">
        <v>200</v>
      </c>
      <c r="B153" s="36">
        <v>9117.567000000001</v>
      </c>
      <c r="C153" s="36">
        <v>12014.775999999998</v>
      </c>
      <c r="D153" s="36">
        <v>10828.436000000002</v>
      </c>
      <c r="F153" s="26">
        <v>13456.416000000001</v>
      </c>
      <c r="G153" s="36">
        <v>17992.411</v>
      </c>
      <c r="H153" s="36">
        <v>17826.721</v>
      </c>
    </row>
    <row r="154" spans="1:8" ht="11.25">
      <c r="A154" s="170" t="s">
        <v>1</v>
      </c>
      <c r="B154" s="161">
        <f>SUM(B155:B161)</f>
        <v>8130.322000000001</v>
      </c>
      <c r="C154" s="161">
        <f>SUM(C155:C161)</f>
        <v>8945.339</v>
      </c>
      <c r="D154" s="161">
        <f>SUM(D155:D161)</f>
        <v>5539.341999999999</v>
      </c>
      <c r="E154" s="161"/>
      <c r="F154" s="161">
        <f>SUM(F155:F161)</f>
        <v>30289.038000000004</v>
      </c>
      <c r="G154" s="161">
        <f>SUM(G155:G161)</f>
        <v>29197.902000000002</v>
      </c>
      <c r="H154" s="161">
        <f>SUM(H155:H161)</f>
        <v>25439.853</v>
      </c>
    </row>
    <row r="155" spans="1:20" ht="11.25">
      <c r="A155" s="149" t="s">
        <v>360</v>
      </c>
      <c r="B155" s="182">
        <v>333.795</v>
      </c>
      <c r="C155" s="182">
        <v>543.647</v>
      </c>
      <c r="D155" s="182">
        <v>725.27</v>
      </c>
      <c r="F155" s="26">
        <v>1262.619</v>
      </c>
      <c r="G155" s="182">
        <v>1392.931</v>
      </c>
      <c r="H155" s="182">
        <v>3085.653</v>
      </c>
      <c r="I155" s="1"/>
      <c r="J155" s="183"/>
      <c r="K155" s="183"/>
      <c r="L155" s="183"/>
      <c r="M155" s="183"/>
      <c r="N155" s="183"/>
      <c r="R155" s="183"/>
      <c r="S155" s="182"/>
      <c r="T155" s="182"/>
    </row>
    <row r="156" spans="1:20" ht="11.25">
      <c r="A156" s="149" t="s">
        <v>361</v>
      </c>
      <c r="B156" s="182">
        <v>119.747</v>
      </c>
      <c r="C156" s="182">
        <v>159.515</v>
      </c>
      <c r="D156" s="182">
        <v>215.919</v>
      </c>
      <c r="E156" s="182"/>
      <c r="F156" s="182">
        <v>644.445</v>
      </c>
      <c r="G156" s="182">
        <v>996.732</v>
      </c>
      <c r="H156" s="182">
        <v>1302.312</v>
      </c>
      <c r="I156" s="1"/>
      <c r="J156" s="1"/>
      <c r="K156" s="1"/>
      <c r="L156" s="1"/>
      <c r="M156" s="1"/>
      <c r="N156" s="1"/>
      <c r="O156" s="183"/>
      <c r="P156" s="183"/>
      <c r="Q156" s="183"/>
      <c r="R156" s="183"/>
      <c r="S156" s="182"/>
      <c r="T156" s="182"/>
    </row>
    <row r="157" spans="1:20" ht="11.25">
      <c r="A157" s="149" t="s">
        <v>362</v>
      </c>
      <c r="B157" s="182">
        <v>165.147</v>
      </c>
      <c r="C157" s="182">
        <v>135.671</v>
      </c>
      <c r="D157" s="182">
        <v>202.63</v>
      </c>
      <c r="E157" s="182"/>
      <c r="F157" s="182">
        <v>326.872</v>
      </c>
      <c r="G157" s="182">
        <v>284.335</v>
      </c>
      <c r="H157" s="182">
        <v>494.986</v>
      </c>
      <c r="I157" s="1"/>
      <c r="J157" s="34"/>
      <c r="K157" s="183"/>
      <c r="L157" s="183"/>
      <c r="M157" s="183"/>
      <c r="N157" s="183"/>
      <c r="O157" s="183"/>
      <c r="P157" s="183"/>
      <c r="Q157" s="183"/>
      <c r="R157" s="183"/>
      <c r="S157" s="182"/>
      <c r="T157" s="182"/>
    </row>
    <row r="158" spans="1:20" ht="11.25">
      <c r="A158" s="149" t="s">
        <v>363</v>
      </c>
      <c r="B158" s="182">
        <v>6046.166</v>
      </c>
      <c r="C158" s="182">
        <v>6743.316</v>
      </c>
      <c r="D158" s="182">
        <v>3417.589</v>
      </c>
      <c r="E158" s="182"/>
      <c r="F158" s="182">
        <v>21811.08</v>
      </c>
      <c r="G158" s="182">
        <v>19935.085</v>
      </c>
      <c r="H158" s="182">
        <v>15201.632</v>
      </c>
      <c r="I158" s="1"/>
      <c r="J158" s="34"/>
      <c r="K158" s="183"/>
      <c r="L158" s="183"/>
      <c r="M158" s="183"/>
      <c r="N158" s="183"/>
      <c r="O158" s="183"/>
      <c r="P158" s="183"/>
      <c r="Q158" s="183"/>
      <c r="R158" s="183"/>
      <c r="S158" s="182"/>
      <c r="T158" s="182"/>
    </row>
    <row r="159" spans="1:20" ht="11.25">
      <c r="A159" s="149" t="s">
        <v>364</v>
      </c>
      <c r="B159" s="182">
        <v>191.93</v>
      </c>
      <c r="C159" s="182">
        <v>185.711</v>
      </c>
      <c r="D159" s="182">
        <v>113.674</v>
      </c>
      <c r="E159" s="182"/>
      <c r="F159" s="182">
        <v>655.471</v>
      </c>
      <c r="G159" s="182">
        <v>814.525</v>
      </c>
      <c r="H159" s="182">
        <v>581.016</v>
      </c>
      <c r="I159" s="1"/>
      <c r="J159" s="34"/>
      <c r="K159" s="183"/>
      <c r="L159" s="183"/>
      <c r="M159" s="183"/>
      <c r="N159" s="183"/>
      <c r="O159" s="183"/>
      <c r="P159" s="183"/>
      <c r="Q159" s="183"/>
      <c r="R159" s="183"/>
      <c r="S159" s="182"/>
      <c r="T159" s="182"/>
    </row>
    <row r="160" spans="1:20" ht="11.25">
      <c r="A160" s="149" t="s">
        <v>365</v>
      </c>
      <c r="B160" s="182">
        <v>290.745</v>
      </c>
      <c r="C160" s="182">
        <v>379.85</v>
      </c>
      <c r="D160" s="182">
        <v>319.655</v>
      </c>
      <c r="E160" s="182"/>
      <c r="F160" s="182">
        <v>1528.165</v>
      </c>
      <c r="G160" s="182">
        <v>2124.718</v>
      </c>
      <c r="H160" s="182">
        <v>2004.05</v>
      </c>
      <c r="I160" s="1"/>
      <c r="J160" s="34"/>
      <c r="K160" s="183"/>
      <c r="L160" s="183"/>
      <c r="M160" s="183"/>
      <c r="N160" s="183"/>
      <c r="O160" s="183"/>
      <c r="P160" s="183"/>
      <c r="Q160" s="183"/>
      <c r="R160" s="183"/>
      <c r="S160" s="182"/>
      <c r="T160" s="182"/>
    </row>
    <row r="161" spans="1:20" ht="11.25">
      <c r="A161" s="149" t="s">
        <v>0</v>
      </c>
      <c r="B161" s="182">
        <v>982.792</v>
      </c>
      <c r="C161" s="182">
        <v>797.629</v>
      </c>
      <c r="D161" s="182">
        <v>544.605</v>
      </c>
      <c r="F161" s="26">
        <v>4060.386</v>
      </c>
      <c r="G161" s="26">
        <v>3649.576</v>
      </c>
      <c r="H161" s="182">
        <v>2770.204</v>
      </c>
      <c r="I161" s="1"/>
      <c r="J161" s="34"/>
      <c r="T161" s="26"/>
    </row>
    <row r="162" spans="1:8" ht="11.25">
      <c r="A162" s="170" t="s">
        <v>366</v>
      </c>
      <c r="B162" s="161">
        <f>+B163+B164+B165</f>
        <v>87795.88200000001</v>
      </c>
      <c r="C162" s="161">
        <f>+C163+C164+C165</f>
        <v>93327.243</v>
      </c>
      <c r="D162" s="161">
        <f>+D163+D164+D165</f>
        <v>89553.99100000001</v>
      </c>
      <c r="E162" s="161"/>
      <c r="F162" s="161">
        <f>+F163+F164+F165</f>
        <v>57393.981</v>
      </c>
      <c r="G162" s="161">
        <f>+G163+G164+G165</f>
        <v>66224.60500000001</v>
      </c>
      <c r="H162" s="161">
        <f>+H163+H164+H165</f>
        <v>73755.71800000001</v>
      </c>
    </row>
    <row r="163" spans="1:8" ht="11.25">
      <c r="A163" s="149" t="s">
        <v>367</v>
      </c>
      <c r="B163" s="182">
        <v>84736.767</v>
      </c>
      <c r="C163" s="182">
        <v>89590.034</v>
      </c>
      <c r="D163" s="182">
        <v>84517.979</v>
      </c>
      <c r="F163" s="26">
        <v>54805.695</v>
      </c>
      <c r="G163" s="182">
        <v>63001.707</v>
      </c>
      <c r="H163" s="182">
        <v>69285.178</v>
      </c>
    </row>
    <row r="164" spans="1:8" ht="11.25">
      <c r="A164" s="149" t="s">
        <v>368</v>
      </c>
      <c r="B164" s="182">
        <v>3057.288</v>
      </c>
      <c r="C164" s="182">
        <v>3737.142</v>
      </c>
      <c r="D164" s="182">
        <v>5035.916</v>
      </c>
      <c r="F164" s="26">
        <v>2587.47</v>
      </c>
      <c r="G164" s="182">
        <v>3222.484</v>
      </c>
      <c r="H164" s="182">
        <v>4469.97</v>
      </c>
    </row>
    <row r="165" spans="1:8" ht="11.25">
      <c r="A165" s="149" t="s">
        <v>369</v>
      </c>
      <c r="B165" s="182">
        <v>1.827</v>
      </c>
      <c r="C165" s="182">
        <v>0.067</v>
      </c>
      <c r="D165" s="182">
        <v>0.096</v>
      </c>
      <c r="F165" s="26">
        <v>0.816</v>
      </c>
      <c r="G165" s="182">
        <v>0.414</v>
      </c>
      <c r="H165" s="182">
        <v>0.57</v>
      </c>
    </row>
    <row r="166" spans="1:8" ht="11.25">
      <c r="A166" s="170" t="s">
        <v>143</v>
      </c>
      <c r="B166" s="161">
        <f>SUM(B167:B172)</f>
        <v>5788.334000000001</v>
      </c>
      <c r="C166" s="161">
        <f>SUM(C167:C172)</f>
        <v>10465.145</v>
      </c>
      <c r="D166" s="161">
        <f>SUM(D167:D172)</f>
        <v>7798.581999999999</v>
      </c>
      <c r="E166" s="161"/>
      <c r="F166" s="161">
        <f>SUM(F167:F172)</f>
        <v>6725.541000000001</v>
      </c>
      <c r="G166" s="161">
        <f>SUM(G167:G172)</f>
        <v>14063.310000000001</v>
      </c>
      <c r="H166" s="161">
        <f>SUM(H167:H172)</f>
        <v>14562.187000000002</v>
      </c>
    </row>
    <row r="167" spans="1:8" ht="11.25">
      <c r="A167" s="149" t="s">
        <v>370</v>
      </c>
      <c r="B167" s="182">
        <v>90.165</v>
      </c>
      <c r="C167" s="182">
        <v>13.633</v>
      </c>
      <c r="D167" s="182">
        <v>9.184</v>
      </c>
      <c r="E167" s="182"/>
      <c r="F167" s="182">
        <v>60.11</v>
      </c>
      <c r="G167" s="182">
        <v>10.414</v>
      </c>
      <c r="H167" s="182">
        <v>7.009</v>
      </c>
    </row>
    <row r="168" spans="1:8" ht="11.25" customHeight="1">
      <c r="A168" s="149" t="s">
        <v>146</v>
      </c>
      <c r="B168" s="182">
        <v>36.436</v>
      </c>
      <c r="C168" s="182">
        <v>0.068</v>
      </c>
      <c r="D168" s="182">
        <v>0.051</v>
      </c>
      <c r="E168" s="182"/>
      <c r="F168" s="182">
        <v>31.419</v>
      </c>
      <c r="G168" s="182">
        <v>0.193</v>
      </c>
      <c r="H168" s="182">
        <v>0.274</v>
      </c>
    </row>
    <row r="169" spans="1:8" ht="19.5" customHeight="1">
      <c r="A169" s="165" t="s">
        <v>371</v>
      </c>
      <c r="B169" s="182">
        <v>271.991</v>
      </c>
      <c r="C169" s="182">
        <v>646.706</v>
      </c>
      <c r="D169" s="182">
        <v>449.123</v>
      </c>
      <c r="E169" s="182"/>
      <c r="F169" s="182">
        <v>203.45</v>
      </c>
      <c r="G169" s="182">
        <v>497.611</v>
      </c>
      <c r="H169" s="182">
        <v>417.351</v>
      </c>
    </row>
    <row r="170" spans="1:8" ht="19.5" customHeight="1">
      <c r="A170" s="165" t="s">
        <v>372</v>
      </c>
      <c r="B170" s="182">
        <v>219.91</v>
      </c>
      <c r="C170" s="182">
        <v>181.538</v>
      </c>
      <c r="D170" s="182">
        <v>703.029</v>
      </c>
      <c r="E170" s="182"/>
      <c r="F170" s="182">
        <v>674.81</v>
      </c>
      <c r="G170" s="182">
        <v>633.928</v>
      </c>
      <c r="H170" s="182">
        <v>3061.92</v>
      </c>
    </row>
    <row r="171" spans="1:8" ht="11.25">
      <c r="A171" s="149" t="s">
        <v>147</v>
      </c>
      <c r="B171" s="182">
        <v>3170.481</v>
      </c>
      <c r="C171" s="182">
        <v>4030.334</v>
      </c>
      <c r="D171" s="182">
        <v>1703.281</v>
      </c>
      <c r="E171" s="182"/>
      <c r="F171" s="182">
        <v>2074.905</v>
      </c>
      <c r="G171" s="182">
        <v>2991.851</v>
      </c>
      <c r="H171" s="182">
        <v>1272.451</v>
      </c>
    </row>
    <row r="172" spans="1:9" ht="11.25">
      <c r="A172" s="149" t="s">
        <v>200</v>
      </c>
      <c r="B172" s="182">
        <v>1999.351</v>
      </c>
      <c r="C172" s="182">
        <v>5592.866</v>
      </c>
      <c r="D172" s="182">
        <v>4933.914</v>
      </c>
      <c r="E172" s="182"/>
      <c r="F172" s="182">
        <v>3680.847</v>
      </c>
      <c r="G172" s="182">
        <v>9929.313</v>
      </c>
      <c r="H172" s="182">
        <v>9803.182</v>
      </c>
      <c r="I172" s="26"/>
    </row>
    <row r="173" spans="1:10" ht="22.5" customHeight="1">
      <c r="A173" s="181" t="s">
        <v>373</v>
      </c>
      <c r="B173" s="183">
        <v>1183.337</v>
      </c>
      <c r="C173" s="183">
        <v>1599.842</v>
      </c>
      <c r="D173" s="183">
        <v>1334.431</v>
      </c>
      <c r="F173" s="183">
        <v>1405.755</v>
      </c>
      <c r="G173" s="183">
        <v>1946.859</v>
      </c>
      <c r="H173" s="183">
        <v>2130.46</v>
      </c>
      <c r="I173" s="183"/>
      <c r="J173" s="25"/>
    </row>
    <row r="174" spans="1:8" ht="12.75" customHeight="1">
      <c r="A174" s="156" t="s">
        <v>374</v>
      </c>
      <c r="B174" s="179">
        <f>+B175</f>
        <v>0.032</v>
      </c>
      <c r="C174" s="179">
        <f>+C175</f>
        <v>0.087</v>
      </c>
      <c r="D174" s="179">
        <f>+D175</f>
        <v>1.982</v>
      </c>
      <c r="E174" s="179"/>
      <c r="F174" s="179">
        <f>+F175</f>
        <v>0.078</v>
      </c>
      <c r="G174" s="179">
        <f>+G175</f>
        <v>0.391</v>
      </c>
      <c r="H174" s="179">
        <f>+H175</f>
        <v>1.938</v>
      </c>
    </row>
    <row r="175" spans="1:13" ht="23.25" customHeight="1">
      <c r="A175" s="181" t="s">
        <v>375</v>
      </c>
      <c r="B175" s="183">
        <v>0.032</v>
      </c>
      <c r="C175" s="183">
        <v>0.087</v>
      </c>
      <c r="D175" s="183">
        <v>1.982</v>
      </c>
      <c r="F175" s="183">
        <v>0.078</v>
      </c>
      <c r="G175" s="183">
        <v>0.391</v>
      </c>
      <c r="H175" s="183">
        <v>1.938</v>
      </c>
      <c r="I175" s="34"/>
      <c r="J175" s="34"/>
      <c r="K175" s="34"/>
      <c r="L175" s="34"/>
      <c r="M175" s="34"/>
    </row>
    <row r="176" spans="1:8" ht="12.75" customHeight="1">
      <c r="A176" s="156" t="s">
        <v>271</v>
      </c>
      <c r="B176" s="179">
        <f>+B177+B178</f>
        <v>4960.372</v>
      </c>
      <c r="C176" s="179">
        <f>+C177+C178</f>
        <v>5489.502</v>
      </c>
      <c r="D176" s="179">
        <f>+D177+D178</f>
        <v>6593.351</v>
      </c>
      <c r="E176" s="179"/>
      <c r="F176" s="179">
        <f>+F177+F178</f>
        <v>7009.856</v>
      </c>
      <c r="G176" s="179">
        <f>+G177+G178</f>
        <v>9579.226999999999</v>
      </c>
      <c r="H176" s="179">
        <f>+H177+H178</f>
        <v>12078.826000000001</v>
      </c>
    </row>
    <row r="177" spans="1:13" ht="12.75" customHeight="1">
      <c r="A177" s="170" t="s">
        <v>376</v>
      </c>
      <c r="B177" s="183">
        <v>1372.351</v>
      </c>
      <c r="C177" s="183">
        <v>1986.756</v>
      </c>
      <c r="D177" s="183">
        <v>2969.901</v>
      </c>
      <c r="E177" s="183"/>
      <c r="F177" s="183">
        <v>2817.529</v>
      </c>
      <c r="G177" s="183">
        <v>4828.319</v>
      </c>
      <c r="H177" s="183">
        <v>6423.279</v>
      </c>
      <c r="I177" s="34"/>
      <c r="J177" s="34"/>
      <c r="K177" s="34"/>
      <c r="L177" s="34"/>
      <c r="M177" s="34"/>
    </row>
    <row r="178" spans="1:8" ht="12.75" customHeight="1">
      <c r="A178" s="181" t="s">
        <v>377</v>
      </c>
      <c r="B178" s="184">
        <f aca="true" t="shared" si="2" ref="B178:H178">+B179+B180</f>
        <v>3588.021</v>
      </c>
      <c r="C178" s="184">
        <f t="shared" si="2"/>
        <v>3502.746</v>
      </c>
      <c r="D178" s="184">
        <f t="shared" si="2"/>
        <v>3623.45</v>
      </c>
      <c r="E178" s="184">
        <f t="shared" si="2"/>
        <v>0</v>
      </c>
      <c r="F178" s="184">
        <f t="shared" si="2"/>
        <v>4192.326999999999</v>
      </c>
      <c r="G178" s="184">
        <f t="shared" si="2"/>
        <v>4750.907999999999</v>
      </c>
      <c r="H178" s="184">
        <f t="shared" si="2"/>
        <v>5655.5470000000005</v>
      </c>
    </row>
    <row r="179" spans="1:13" ht="12.75" customHeight="1">
      <c r="A179" s="149" t="s">
        <v>378</v>
      </c>
      <c r="B179" s="182">
        <v>3455.59</v>
      </c>
      <c r="C179" s="182">
        <v>2884.201</v>
      </c>
      <c r="D179" s="182">
        <v>2372.993</v>
      </c>
      <c r="F179" s="182">
        <v>3875.777</v>
      </c>
      <c r="G179" s="182">
        <v>3525.428</v>
      </c>
      <c r="H179" s="182">
        <v>3187.822</v>
      </c>
      <c r="I179" s="1"/>
      <c r="J179" s="34"/>
      <c r="K179" s="34"/>
      <c r="L179" s="34"/>
      <c r="M179" s="34"/>
    </row>
    <row r="180" spans="1:8" ht="12.75" customHeight="1">
      <c r="A180" s="149" t="s">
        <v>379</v>
      </c>
      <c r="B180" s="182">
        <v>132.431</v>
      </c>
      <c r="C180" s="182">
        <v>618.545</v>
      </c>
      <c r="D180" s="182">
        <v>1250.4569999999997</v>
      </c>
      <c r="E180" s="182"/>
      <c r="F180" s="182">
        <v>316.5499999999994</v>
      </c>
      <c r="G180" s="182">
        <v>1225.48</v>
      </c>
      <c r="H180" s="182">
        <v>2467.725</v>
      </c>
    </row>
    <row r="181" spans="1:8" ht="12.75" customHeight="1">
      <c r="A181" s="166"/>
      <c r="B181" s="167"/>
      <c r="C181" s="167"/>
      <c r="D181" s="167"/>
      <c r="E181" s="167"/>
      <c r="F181" s="167"/>
      <c r="G181" s="167"/>
      <c r="H181" s="167"/>
    </row>
    <row r="182" spans="1:14" ht="24.75" customHeight="1">
      <c r="A182" s="224" t="s">
        <v>320</v>
      </c>
      <c r="B182" s="224"/>
      <c r="C182" s="224"/>
      <c r="D182" s="224"/>
      <c r="E182" s="224"/>
      <c r="F182" s="224"/>
      <c r="G182" s="224"/>
      <c r="H182" s="224"/>
      <c r="I182" s="26"/>
      <c r="J182" s="26"/>
      <c r="K182" s="26"/>
      <c r="L182" s="26"/>
      <c r="M182" s="26"/>
      <c r="N182" s="26"/>
    </row>
    <row r="183" spans="1:8" ht="12.75" customHeight="1">
      <c r="A183" s="181"/>
      <c r="B183" s="161"/>
      <c r="C183" s="161"/>
      <c r="D183" s="161"/>
      <c r="E183" s="161"/>
      <c r="F183" s="161"/>
      <c r="G183" s="161"/>
      <c r="H183" s="161"/>
    </row>
    <row r="184" spans="1:8" ht="12.75" customHeight="1">
      <c r="A184" s="181"/>
      <c r="B184" s="161"/>
      <c r="C184" s="161"/>
      <c r="D184" s="161"/>
      <c r="E184" s="161"/>
      <c r="F184" s="161"/>
      <c r="G184" s="161"/>
      <c r="H184" s="161"/>
    </row>
    <row r="186" spans="1:8" ht="19.5" customHeight="1">
      <c r="A186" s="225" t="s">
        <v>380</v>
      </c>
      <c r="B186" s="225"/>
      <c r="C186" s="225"/>
      <c r="D186" s="225"/>
      <c r="E186" s="225"/>
      <c r="F186" s="225"/>
      <c r="G186" s="225"/>
      <c r="H186" s="225"/>
    </row>
    <row r="187" spans="1:8" ht="19.5" customHeight="1">
      <c r="A187" s="226" t="s">
        <v>343</v>
      </c>
      <c r="B187" s="226"/>
      <c r="C187" s="226"/>
      <c r="D187" s="226"/>
      <c r="E187" s="226"/>
      <c r="F187" s="226"/>
      <c r="G187" s="226"/>
      <c r="H187" s="226"/>
    </row>
    <row r="188" spans="1:8" ht="11.25">
      <c r="A188" s="156" t="s">
        <v>178</v>
      </c>
      <c r="B188" s="227" t="s">
        <v>259</v>
      </c>
      <c r="C188" s="227"/>
      <c r="D188" s="227"/>
      <c r="E188" s="157"/>
      <c r="F188" s="227" t="s">
        <v>260</v>
      </c>
      <c r="G188" s="227"/>
      <c r="H188" s="227"/>
    </row>
    <row r="189" spans="1:18" s="177" customFormat="1" ht="11.25">
      <c r="A189" s="173" t="s">
        <v>261</v>
      </c>
      <c r="B189" s="174">
        <f>+B4</f>
        <v>2005</v>
      </c>
      <c r="C189" s="174">
        <f>+C4</f>
        <v>2006</v>
      </c>
      <c r="D189" s="174">
        <f>+D4</f>
        <v>2007</v>
      </c>
      <c r="E189" s="175"/>
      <c r="F189" s="174">
        <f>+F4</f>
        <v>2005</v>
      </c>
      <c r="G189" s="174">
        <f>+G4</f>
        <v>2006</v>
      </c>
      <c r="H189" s="174">
        <f>+H4</f>
        <v>2007</v>
      </c>
      <c r="J189" s="178"/>
      <c r="K189" s="178"/>
      <c r="L189" s="178"/>
      <c r="M189" s="178"/>
      <c r="N189" s="178"/>
      <c r="O189" s="178"/>
      <c r="P189" s="178"/>
      <c r="Q189" s="178"/>
      <c r="R189" s="178"/>
    </row>
    <row r="190" spans="1:8" ht="11.25">
      <c r="A190" s="156" t="s">
        <v>278</v>
      </c>
      <c r="B190" s="160">
        <f>+B191+B197+B203+B213+B218+B222+B226</f>
        <v>425457.4909999999</v>
      </c>
      <c r="C190" s="160">
        <f>+C191+C197+C203+C213+C218+C222+C226</f>
        <v>464699.54</v>
      </c>
      <c r="D190" s="160">
        <f>+D191+D197+D203+D213+D218+D222+D226</f>
        <v>504913.091</v>
      </c>
      <c r="E190" s="160"/>
      <c r="F190" s="160">
        <f>+F191+F197+F203+F213+F218+F222+F226</f>
        <v>546639.059</v>
      </c>
      <c r="G190" s="160">
        <f>+G191+G197+G203+G213+G218+G222+G226</f>
        <v>630255.853</v>
      </c>
      <c r="H190" s="160">
        <f>+H191+H197+H203+H213+H218+H222+H226</f>
        <v>730460.1100000001</v>
      </c>
    </row>
    <row r="191" spans="1:8" ht="11.25">
      <c r="A191" s="170" t="s">
        <v>354</v>
      </c>
      <c r="B191" s="161">
        <f>SUM(B192:B196)</f>
        <v>79900.75099999999</v>
      </c>
      <c r="C191" s="161">
        <f>SUM(C192:C196)</f>
        <v>90023.929</v>
      </c>
      <c r="D191" s="161">
        <f>SUM(D192:D196)</f>
        <v>101914.679</v>
      </c>
      <c r="E191" s="161"/>
      <c r="F191" s="161">
        <f>SUM(F192:F196)</f>
        <v>116465.289</v>
      </c>
      <c r="G191" s="161">
        <f>SUM(G192:G196)</f>
        <v>144799.047</v>
      </c>
      <c r="H191" s="161">
        <f>SUM(H192:H196)</f>
        <v>174307.786</v>
      </c>
    </row>
    <row r="192" spans="1:14" ht="11.25">
      <c r="A192" s="149" t="s">
        <v>381</v>
      </c>
      <c r="B192" s="182">
        <v>40573.132</v>
      </c>
      <c r="C192" s="182">
        <v>38640.944</v>
      </c>
      <c r="D192" s="182">
        <v>37953.825</v>
      </c>
      <c r="E192" s="182"/>
      <c r="F192" s="182">
        <v>67608.524</v>
      </c>
      <c r="G192" s="182">
        <v>68566.837</v>
      </c>
      <c r="H192" s="182">
        <v>68110.443</v>
      </c>
      <c r="I192" s="1"/>
      <c r="J192" s="34"/>
      <c r="K192" s="34"/>
      <c r="L192" s="34"/>
      <c r="M192" s="34"/>
      <c r="N192" s="34"/>
    </row>
    <row r="193" spans="1:14" ht="11.25">
      <c r="A193" s="149" t="s">
        <v>382</v>
      </c>
      <c r="B193" s="182">
        <v>15842.5</v>
      </c>
      <c r="C193" s="182">
        <v>20312.067</v>
      </c>
      <c r="D193" s="182">
        <v>23648.679</v>
      </c>
      <c r="E193" s="182"/>
      <c r="F193" s="182">
        <v>17375.782</v>
      </c>
      <c r="G193" s="182">
        <v>26131.944</v>
      </c>
      <c r="H193" s="182">
        <v>37569.472</v>
      </c>
      <c r="I193" s="1"/>
      <c r="J193" s="34"/>
      <c r="K193" s="34"/>
      <c r="L193" s="34"/>
      <c r="M193" s="34"/>
      <c r="N193" s="34"/>
    </row>
    <row r="194" spans="1:14" ht="11.25">
      <c r="A194" s="149" t="s">
        <v>383</v>
      </c>
      <c r="B194" s="182">
        <v>7072.75</v>
      </c>
      <c r="C194" s="182">
        <v>12650.752</v>
      </c>
      <c r="D194" s="182">
        <v>20489.474</v>
      </c>
      <c r="E194" s="182"/>
      <c r="F194" s="182">
        <v>10018.261</v>
      </c>
      <c r="G194" s="182">
        <v>20393.628</v>
      </c>
      <c r="H194" s="182">
        <v>34712.563</v>
      </c>
      <c r="I194" s="1"/>
      <c r="J194" s="34"/>
      <c r="K194" s="34"/>
      <c r="L194" s="34"/>
      <c r="M194" s="34"/>
      <c r="N194" s="34"/>
    </row>
    <row r="195" spans="1:14" ht="12.75" customHeight="1">
      <c r="A195" s="165" t="s">
        <v>384</v>
      </c>
      <c r="B195" s="182">
        <v>1025.075</v>
      </c>
      <c r="C195" s="182">
        <v>1181.999</v>
      </c>
      <c r="D195" s="182">
        <v>1524.459</v>
      </c>
      <c r="E195" s="182"/>
      <c r="F195" s="182">
        <v>2651.988</v>
      </c>
      <c r="G195" s="182">
        <v>3324.766</v>
      </c>
      <c r="H195" s="182">
        <v>2883.511</v>
      </c>
      <c r="I195" s="1"/>
      <c r="J195" s="34"/>
      <c r="K195" s="34"/>
      <c r="L195" s="34"/>
      <c r="M195" s="34"/>
      <c r="N195" s="34"/>
    </row>
    <row r="196" spans="1:14" ht="11.25">
      <c r="A196" s="149" t="s">
        <v>385</v>
      </c>
      <c r="B196" s="182">
        <v>15387.294</v>
      </c>
      <c r="C196" s="182">
        <v>17238.167</v>
      </c>
      <c r="D196" s="182">
        <v>18298.242</v>
      </c>
      <c r="E196" s="182"/>
      <c r="F196" s="182">
        <v>18810.734</v>
      </c>
      <c r="G196" s="182">
        <v>26381.872</v>
      </c>
      <c r="H196" s="182">
        <v>31031.797</v>
      </c>
      <c r="I196" s="1"/>
      <c r="J196" s="34"/>
      <c r="K196" s="34"/>
      <c r="L196" s="34"/>
      <c r="M196" s="34"/>
      <c r="N196" s="34"/>
    </row>
    <row r="197" spans="1:8" ht="11.25">
      <c r="A197" s="170" t="s">
        <v>1</v>
      </c>
      <c r="B197" s="161">
        <f>+B198+B199+B200+B201+B202</f>
        <v>99699.851</v>
      </c>
      <c r="C197" s="161">
        <f>+C198+C199+C200+C201+C202</f>
        <v>115963.805</v>
      </c>
      <c r="D197" s="161">
        <f>+D198+D199+D200+D201+D202</f>
        <v>117388.961</v>
      </c>
      <c r="E197" s="161"/>
      <c r="F197" s="161">
        <f>+F198+F199+F200+F201+F202</f>
        <v>199123.725</v>
      </c>
      <c r="G197" s="161">
        <f>+G198+G199+G200+G201+G202</f>
        <v>220805.99599999996</v>
      </c>
      <c r="H197" s="161">
        <f>+H198+H199+H200+H201+H202</f>
        <v>229591.03600000002</v>
      </c>
    </row>
    <row r="198" spans="1:8" ht="11.25">
      <c r="A198" s="149" t="s">
        <v>386</v>
      </c>
      <c r="B198" s="182">
        <v>33878.217</v>
      </c>
      <c r="C198" s="182">
        <v>42052.782</v>
      </c>
      <c r="D198" s="182">
        <v>40940.714</v>
      </c>
      <c r="E198" s="182"/>
      <c r="F198" s="182">
        <v>79837.203</v>
      </c>
      <c r="G198" s="182">
        <v>95422.22</v>
      </c>
      <c r="H198" s="182">
        <v>93394.594</v>
      </c>
    </row>
    <row r="199" spans="1:8" ht="11.25">
      <c r="A199" s="149" t="s">
        <v>119</v>
      </c>
      <c r="B199" s="182">
        <v>6199.638</v>
      </c>
      <c r="C199" s="182">
        <v>7304.284</v>
      </c>
      <c r="D199" s="182">
        <v>7688.67</v>
      </c>
      <c r="E199" s="182"/>
      <c r="F199" s="182">
        <v>20568.902</v>
      </c>
      <c r="G199" s="182">
        <v>25543.764</v>
      </c>
      <c r="H199" s="182">
        <v>30248.063</v>
      </c>
    </row>
    <row r="200" spans="1:8" ht="11.25">
      <c r="A200" s="149" t="s">
        <v>387</v>
      </c>
      <c r="B200" s="182">
        <v>6546.226</v>
      </c>
      <c r="C200" s="182">
        <v>6782.48</v>
      </c>
      <c r="D200" s="182">
        <v>7133.4</v>
      </c>
      <c r="E200" s="182"/>
      <c r="F200" s="182">
        <v>16501.846</v>
      </c>
      <c r="G200" s="182">
        <v>17492.906</v>
      </c>
      <c r="H200" s="182">
        <v>17672.413</v>
      </c>
    </row>
    <row r="201" spans="1:8" ht="11.25">
      <c r="A201" s="149" t="s">
        <v>388</v>
      </c>
      <c r="B201" s="182">
        <v>52752.338</v>
      </c>
      <c r="C201" s="182">
        <v>59361.759</v>
      </c>
      <c r="D201" s="182">
        <v>61284.054</v>
      </c>
      <c r="E201" s="182"/>
      <c r="F201" s="182">
        <v>81307.918</v>
      </c>
      <c r="G201" s="182">
        <v>80870.934</v>
      </c>
      <c r="H201" s="182">
        <v>87103.276</v>
      </c>
    </row>
    <row r="202" spans="1:8" ht="11.25">
      <c r="A202" s="149" t="s">
        <v>200</v>
      </c>
      <c r="B202" s="182">
        <v>323.432</v>
      </c>
      <c r="C202" s="182">
        <v>462.5</v>
      </c>
      <c r="D202" s="182">
        <v>342.123</v>
      </c>
      <c r="E202" s="182"/>
      <c r="F202" s="182">
        <v>907.856</v>
      </c>
      <c r="G202" s="182">
        <v>1476.172</v>
      </c>
      <c r="H202" s="182">
        <v>1172.69</v>
      </c>
    </row>
    <row r="203" spans="1:8" ht="11.25">
      <c r="A203" s="170" t="s">
        <v>143</v>
      </c>
      <c r="B203" s="161">
        <f>SUM(B204:B212)</f>
        <v>81229.038</v>
      </c>
      <c r="C203" s="161">
        <f>SUM(C204:C212)</f>
        <v>72061.53</v>
      </c>
      <c r="D203" s="161">
        <f>SUM(D204:D212)</f>
        <v>83294.793</v>
      </c>
      <c r="E203" s="161"/>
      <c r="F203" s="161">
        <f>SUM(F204:F212)</f>
        <v>87064.59400000001</v>
      </c>
      <c r="G203" s="161">
        <f>SUM(G204:G212)</f>
        <v>86444.26199999999</v>
      </c>
      <c r="H203" s="161">
        <f>SUM(H204:H212)</f>
        <v>109363.32</v>
      </c>
    </row>
    <row r="204" spans="1:8" ht="11.25">
      <c r="A204" s="149" t="s">
        <v>389</v>
      </c>
      <c r="B204" s="182">
        <v>1552.948</v>
      </c>
      <c r="C204" s="182">
        <v>1137.436</v>
      </c>
      <c r="D204" s="182">
        <v>3516.031</v>
      </c>
      <c r="E204" s="182"/>
      <c r="F204" s="182">
        <v>3521.418</v>
      </c>
      <c r="G204" s="182">
        <v>1884.963</v>
      </c>
      <c r="H204" s="182">
        <v>6331.825</v>
      </c>
    </row>
    <row r="205" spans="1:8" ht="11.25">
      <c r="A205" s="149" t="s">
        <v>123</v>
      </c>
      <c r="B205" s="182">
        <v>4769.781</v>
      </c>
      <c r="C205" s="182">
        <v>4791.473</v>
      </c>
      <c r="D205" s="182">
        <v>4587.632</v>
      </c>
      <c r="E205" s="182"/>
      <c r="F205" s="182">
        <v>9265.634</v>
      </c>
      <c r="G205" s="182">
        <v>10562.336</v>
      </c>
      <c r="H205" s="182">
        <v>10656.045</v>
      </c>
    </row>
    <row r="206" spans="1:8" ht="11.25">
      <c r="A206" s="149" t="s">
        <v>390</v>
      </c>
      <c r="B206" s="182">
        <v>667.894</v>
      </c>
      <c r="C206" s="182">
        <v>219.847</v>
      </c>
      <c r="D206" s="182">
        <v>505.63</v>
      </c>
      <c r="E206" s="182"/>
      <c r="F206" s="182">
        <v>645.431</v>
      </c>
      <c r="G206" s="182">
        <v>217.954</v>
      </c>
      <c r="H206" s="182">
        <v>518.149</v>
      </c>
    </row>
    <row r="207" spans="1:8" ht="11.25">
      <c r="A207" s="149" t="s">
        <v>391</v>
      </c>
      <c r="B207" s="182">
        <v>60290.203</v>
      </c>
      <c r="C207" s="182">
        <v>50811.967</v>
      </c>
      <c r="D207" s="182">
        <v>57493.535</v>
      </c>
      <c r="E207" s="182"/>
      <c r="F207" s="182">
        <v>52978.827</v>
      </c>
      <c r="G207" s="182">
        <v>50207.16</v>
      </c>
      <c r="H207" s="182">
        <v>62978.236</v>
      </c>
    </row>
    <row r="208" spans="1:8" ht="11.25">
      <c r="A208" s="149" t="s">
        <v>126</v>
      </c>
      <c r="B208" s="182">
        <v>1744.41</v>
      </c>
      <c r="C208" s="182">
        <v>517.033</v>
      </c>
      <c r="D208" s="182">
        <v>395.159</v>
      </c>
      <c r="E208" s="182"/>
      <c r="F208" s="182">
        <v>1391.944</v>
      </c>
      <c r="G208" s="182">
        <v>725.198</v>
      </c>
      <c r="H208" s="182">
        <v>400.113</v>
      </c>
    </row>
    <row r="209" spans="1:8" ht="22.5" customHeight="1">
      <c r="A209" s="165" t="s">
        <v>392</v>
      </c>
      <c r="B209" s="182">
        <v>896.554</v>
      </c>
      <c r="C209" s="182">
        <v>858.756</v>
      </c>
      <c r="D209" s="182">
        <v>1300.809</v>
      </c>
      <c r="E209" s="182"/>
      <c r="F209" s="182">
        <v>7907.407</v>
      </c>
      <c r="G209" s="182">
        <v>7721.675</v>
      </c>
      <c r="H209" s="182">
        <v>10309.18</v>
      </c>
    </row>
    <row r="210" spans="1:8" ht="11.25" customHeight="1">
      <c r="A210" s="149" t="s">
        <v>393</v>
      </c>
      <c r="B210" s="182">
        <v>8657.326</v>
      </c>
      <c r="C210" s="182">
        <v>11275.84</v>
      </c>
      <c r="D210" s="182">
        <v>12859.683</v>
      </c>
      <c r="E210" s="182"/>
      <c r="F210" s="182">
        <v>8611.63</v>
      </c>
      <c r="G210" s="182">
        <v>12115.893</v>
      </c>
      <c r="H210" s="182">
        <v>15042.847</v>
      </c>
    </row>
    <row r="211" spans="1:8" ht="11.25" customHeight="1">
      <c r="A211" s="165" t="s">
        <v>394</v>
      </c>
      <c r="B211" s="182">
        <v>2495.48</v>
      </c>
      <c r="C211" s="182">
        <v>2280.585</v>
      </c>
      <c r="D211" s="182">
        <v>2337.966</v>
      </c>
      <c r="E211" s="182"/>
      <c r="F211" s="182">
        <v>2468.64</v>
      </c>
      <c r="G211" s="182">
        <v>2670.565</v>
      </c>
      <c r="H211" s="182">
        <v>2515.365</v>
      </c>
    </row>
    <row r="212" spans="1:8" ht="11.25">
      <c r="A212" s="149" t="s">
        <v>0</v>
      </c>
      <c r="B212" s="182">
        <v>154.442</v>
      </c>
      <c r="C212" s="182">
        <v>168.593</v>
      </c>
      <c r="D212" s="182">
        <v>298.348</v>
      </c>
      <c r="E212" s="182"/>
      <c r="F212" s="182">
        <v>273.663</v>
      </c>
      <c r="G212" s="182">
        <v>338.518</v>
      </c>
      <c r="H212" s="182">
        <v>611.56</v>
      </c>
    </row>
    <row r="213" spans="1:19" s="35" customFormat="1" ht="11.25" customHeight="1">
      <c r="A213" s="170" t="s">
        <v>2</v>
      </c>
      <c r="B213" s="183">
        <f>SUM(B214:B217)</f>
        <v>82087.05399999999</v>
      </c>
      <c r="C213" s="183">
        <f>SUM(C214:C217)</f>
        <v>89439.781</v>
      </c>
      <c r="D213" s="183">
        <f>SUM(D214:D217)</f>
        <v>125987.473</v>
      </c>
      <c r="E213" s="183"/>
      <c r="F213" s="183">
        <f>SUM(F214:F217)</f>
        <v>59149.288</v>
      </c>
      <c r="G213" s="183">
        <f>SUM(G214:G217)</f>
        <v>63575.205</v>
      </c>
      <c r="H213" s="183">
        <f>SUM(H214:H217)</f>
        <v>112106.04800000001</v>
      </c>
      <c r="J213" s="155"/>
      <c r="K213" s="155"/>
      <c r="L213" s="155"/>
      <c r="M213" s="155"/>
      <c r="N213" s="155"/>
      <c r="O213" s="155"/>
      <c r="P213" s="155"/>
      <c r="Q213" s="155"/>
      <c r="R213" s="155"/>
      <c r="S213" s="155"/>
    </row>
    <row r="214" spans="1:8" ht="11.25">
      <c r="A214" s="149" t="s">
        <v>390</v>
      </c>
      <c r="B214" s="182">
        <v>3079.166</v>
      </c>
      <c r="C214" s="182">
        <v>1574.6</v>
      </c>
      <c r="D214" s="182">
        <v>2113.141</v>
      </c>
      <c r="E214" s="182"/>
      <c r="F214" s="182">
        <v>2818.467</v>
      </c>
      <c r="G214" s="182">
        <v>1546.366</v>
      </c>
      <c r="H214" s="182">
        <v>2626.278</v>
      </c>
    </row>
    <row r="215" spans="1:17" ht="11.25">
      <c r="A215" s="149" t="s">
        <v>391</v>
      </c>
      <c r="B215" s="182">
        <v>36975.953</v>
      </c>
      <c r="C215" s="182">
        <v>26725.69</v>
      </c>
      <c r="D215" s="182">
        <v>44576.109</v>
      </c>
      <c r="E215" s="182"/>
      <c r="F215" s="182">
        <v>32272.044</v>
      </c>
      <c r="G215" s="182">
        <v>24771.363</v>
      </c>
      <c r="H215" s="182">
        <v>58321.678</v>
      </c>
      <c r="I215" s="1"/>
      <c r="J215" s="34"/>
      <c r="K215" s="34"/>
      <c r="L215" s="34"/>
      <c r="M215" s="34"/>
      <c r="N215" s="34"/>
      <c r="O215" s="34"/>
      <c r="P215" s="34"/>
      <c r="Q215" s="34"/>
    </row>
    <row r="216" spans="1:17" ht="22.5" customHeight="1">
      <c r="A216" s="165" t="s">
        <v>395</v>
      </c>
      <c r="B216" s="182">
        <v>41981.933</v>
      </c>
      <c r="C216" s="182">
        <v>61059.652</v>
      </c>
      <c r="D216" s="182">
        <v>79257.113</v>
      </c>
      <c r="E216" s="182"/>
      <c r="F216" s="182">
        <v>23962.084</v>
      </c>
      <c r="G216" s="182">
        <v>37051.585</v>
      </c>
      <c r="H216" s="182">
        <v>51045.848</v>
      </c>
      <c r="I216" s="1"/>
      <c r="J216" s="34"/>
      <c r="K216" s="34"/>
      <c r="L216" s="34"/>
      <c r="M216" s="34"/>
      <c r="N216" s="34"/>
      <c r="O216" s="34"/>
      <c r="P216" s="34"/>
      <c r="Q216" s="34"/>
    </row>
    <row r="217" spans="1:17" ht="11.25">
      <c r="A217" s="149" t="s">
        <v>200</v>
      </c>
      <c r="B217" s="182">
        <v>50.002</v>
      </c>
      <c r="C217" s="182">
        <v>79.839</v>
      </c>
      <c r="D217" s="182">
        <v>41.11</v>
      </c>
      <c r="E217" s="182"/>
      <c r="F217" s="182">
        <v>96.693</v>
      </c>
      <c r="G217" s="182">
        <v>205.891</v>
      </c>
      <c r="H217" s="182">
        <v>112.244</v>
      </c>
      <c r="I217" s="1"/>
      <c r="J217" s="34"/>
      <c r="K217" s="34"/>
      <c r="L217" s="34"/>
      <c r="M217" s="34"/>
      <c r="N217" s="34"/>
      <c r="O217" s="34"/>
      <c r="P217" s="34"/>
      <c r="Q217" s="34"/>
    </row>
    <row r="218" spans="1:8" ht="11.25">
      <c r="A218" s="170" t="s">
        <v>3</v>
      </c>
      <c r="B218" s="161">
        <f>+B219+B220+B221</f>
        <v>79403.092</v>
      </c>
      <c r="C218" s="161">
        <f>+C219+C220+C221</f>
        <v>92071.776</v>
      </c>
      <c r="D218" s="161">
        <f>+D219+D220+D221</f>
        <v>71218.206</v>
      </c>
      <c r="E218" s="161"/>
      <c r="F218" s="161">
        <f>+F219+F220+F221</f>
        <v>76302.675</v>
      </c>
      <c r="G218" s="161">
        <f>+G219+G220+G221</f>
        <v>101195.382</v>
      </c>
      <c r="H218" s="161">
        <f>+H219+H220+H221</f>
        <v>89827.454</v>
      </c>
    </row>
    <row r="219" spans="1:8" ht="11.25">
      <c r="A219" s="149" t="s">
        <v>396</v>
      </c>
      <c r="B219" s="182">
        <v>19121.1</v>
      </c>
      <c r="C219" s="182">
        <v>25271.105</v>
      </c>
      <c r="D219" s="182">
        <v>34861.981</v>
      </c>
      <c r="E219" s="182"/>
      <c r="F219" s="182">
        <v>24808.002</v>
      </c>
      <c r="G219" s="182">
        <v>33352.037</v>
      </c>
      <c r="H219" s="182">
        <v>47504.374</v>
      </c>
    </row>
    <row r="220" spans="1:8" ht="11.25">
      <c r="A220" s="149" t="s">
        <v>119</v>
      </c>
      <c r="B220" s="182">
        <v>59802.171</v>
      </c>
      <c r="C220" s="182">
        <v>66209.924</v>
      </c>
      <c r="D220" s="182">
        <v>35824.372</v>
      </c>
      <c r="E220" s="182"/>
      <c r="F220" s="182">
        <v>51022.726</v>
      </c>
      <c r="G220" s="182">
        <v>67403.603</v>
      </c>
      <c r="H220" s="182">
        <v>41807.967</v>
      </c>
    </row>
    <row r="221" spans="1:8" ht="11.25">
      <c r="A221" s="149" t="s">
        <v>0</v>
      </c>
      <c r="B221" s="182">
        <v>479.821</v>
      </c>
      <c r="C221" s="182">
        <v>590.747</v>
      </c>
      <c r="D221" s="182">
        <v>531.853</v>
      </c>
      <c r="E221" s="182"/>
      <c r="F221" s="182">
        <v>471.947</v>
      </c>
      <c r="G221" s="182">
        <v>439.742</v>
      </c>
      <c r="H221" s="182">
        <v>515.113</v>
      </c>
    </row>
    <row r="222" spans="1:8" ht="11.25">
      <c r="A222" s="170" t="s">
        <v>376</v>
      </c>
      <c r="B222" s="161">
        <f>SUM(B223:B225)</f>
        <v>416.36600000000004</v>
      </c>
      <c r="C222" s="161">
        <f>SUM(C223:C225)</f>
        <v>554.722</v>
      </c>
      <c r="D222" s="161">
        <f>SUM(D223:D225)</f>
        <v>807.899</v>
      </c>
      <c r="E222" s="161"/>
      <c r="F222" s="161">
        <f>SUM(F223:F225)</f>
        <v>3438.9900000000002</v>
      </c>
      <c r="G222" s="161">
        <f>SUM(G223:G225)</f>
        <v>4490.7119999999995</v>
      </c>
      <c r="H222" s="161">
        <f>SUM(H223:H225)</f>
        <v>6363.691999999999</v>
      </c>
    </row>
    <row r="223" spans="1:10" ht="11.25">
      <c r="A223" s="149" t="s">
        <v>397</v>
      </c>
      <c r="B223" s="182">
        <v>249.848</v>
      </c>
      <c r="C223" s="182">
        <v>356.014</v>
      </c>
      <c r="D223" s="182">
        <v>561.769</v>
      </c>
      <c r="E223" s="182"/>
      <c r="F223" s="182">
        <v>1110.649</v>
      </c>
      <c r="G223" s="182">
        <v>1857.91</v>
      </c>
      <c r="H223" s="182">
        <v>3149.307</v>
      </c>
      <c r="I223" s="1"/>
      <c r="J223" s="34"/>
    </row>
    <row r="224" spans="1:10" ht="10.5" customHeight="1">
      <c r="A224" s="165" t="s">
        <v>398</v>
      </c>
      <c r="B224" s="182">
        <v>161.77</v>
      </c>
      <c r="C224" s="182">
        <v>190.201</v>
      </c>
      <c r="D224" s="182">
        <v>229.144</v>
      </c>
      <c r="E224" s="182"/>
      <c r="F224" s="182">
        <v>2305.521</v>
      </c>
      <c r="G224" s="182">
        <v>2574.572</v>
      </c>
      <c r="H224" s="182">
        <v>3132.601</v>
      </c>
      <c r="I224" s="1"/>
      <c r="J224" s="34"/>
    </row>
    <row r="225" spans="1:10" ht="11.25">
      <c r="A225" s="149" t="s">
        <v>0</v>
      </c>
      <c r="B225" s="182">
        <v>4.748</v>
      </c>
      <c r="C225" s="182">
        <v>8.507</v>
      </c>
      <c r="D225" s="182">
        <v>16.986</v>
      </c>
      <c r="E225" s="182"/>
      <c r="F225" s="182">
        <v>22.82</v>
      </c>
      <c r="G225" s="182">
        <v>58.23</v>
      </c>
      <c r="H225" s="182">
        <v>81.784</v>
      </c>
      <c r="I225" s="1"/>
      <c r="J225" s="34"/>
    </row>
    <row r="226" spans="1:10" ht="11.25">
      <c r="A226" s="170" t="s">
        <v>399</v>
      </c>
      <c r="B226" s="185">
        <v>2721.339</v>
      </c>
      <c r="C226" s="185">
        <v>4583.997</v>
      </c>
      <c r="D226" s="185">
        <v>4301.08</v>
      </c>
      <c r="E226" s="185"/>
      <c r="F226" s="185">
        <v>5094.498</v>
      </c>
      <c r="G226" s="185">
        <v>8945.249</v>
      </c>
      <c r="H226" s="185">
        <v>8900.774</v>
      </c>
      <c r="I226" s="1"/>
      <c r="J226" s="34"/>
    </row>
    <row r="227" spans="1:8" ht="11.25">
      <c r="A227" s="156" t="s">
        <v>400</v>
      </c>
      <c r="B227" s="160">
        <f>SUM(B228:B233)</f>
        <v>425312.85</v>
      </c>
      <c r="C227" s="160">
        <f>SUM(C228:C233)</f>
        <v>482743.338</v>
      </c>
      <c r="D227" s="160">
        <f>SUM(D228:D233)</f>
        <v>620876.54</v>
      </c>
      <c r="E227" s="160"/>
      <c r="F227" s="160">
        <f>SUM(F228:F233)</f>
        <v>890265.288</v>
      </c>
      <c r="G227" s="160">
        <f>SUM(G228:G233)</f>
        <v>976667.9870000001</v>
      </c>
      <c r="H227" s="160">
        <f>SUM(H228:H233)</f>
        <v>1272826.394</v>
      </c>
    </row>
    <row r="228" spans="1:8" ht="11.25">
      <c r="A228" s="149" t="s">
        <v>85</v>
      </c>
      <c r="B228" s="182">
        <v>318.357</v>
      </c>
      <c r="C228" s="182">
        <v>364.968</v>
      </c>
      <c r="D228" s="182">
        <v>348.248</v>
      </c>
      <c r="E228" s="182"/>
      <c r="F228" s="182">
        <v>1132.86</v>
      </c>
      <c r="G228" s="182">
        <v>1329.675</v>
      </c>
      <c r="H228" s="182">
        <v>1364.094</v>
      </c>
    </row>
    <row r="229" spans="1:8" ht="11.25">
      <c r="A229" s="149" t="s">
        <v>401</v>
      </c>
      <c r="B229" s="182">
        <v>1374.678</v>
      </c>
      <c r="C229" s="182">
        <v>1556.455</v>
      </c>
      <c r="D229" s="182">
        <v>1940.542</v>
      </c>
      <c r="E229" s="182"/>
      <c r="F229" s="182">
        <v>3776.235</v>
      </c>
      <c r="G229" s="182">
        <v>4593.877</v>
      </c>
      <c r="H229" s="182">
        <v>5753.779</v>
      </c>
    </row>
    <row r="230" spans="1:8" ht="11.25">
      <c r="A230" s="149" t="s">
        <v>130</v>
      </c>
      <c r="B230" s="182">
        <v>242480.224</v>
      </c>
      <c r="C230" s="182">
        <v>258750.419</v>
      </c>
      <c r="D230" s="182">
        <v>317698.905</v>
      </c>
      <c r="E230" s="182"/>
      <c r="F230" s="182">
        <v>696040.239</v>
      </c>
      <c r="G230" s="182">
        <v>772215.462</v>
      </c>
      <c r="H230" s="182">
        <v>1012145.353</v>
      </c>
    </row>
    <row r="231" spans="1:8" ht="11.25">
      <c r="A231" s="149" t="s">
        <v>402</v>
      </c>
      <c r="B231" s="182">
        <v>38658.926</v>
      </c>
      <c r="C231" s="182">
        <v>47957.571</v>
      </c>
      <c r="D231" s="182">
        <v>46841.828</v>
      </c>
      <c r="E231" s="182"/>
      <c r="F231" s="182">
        <v>58501.507</v>
      </c>
      <c r="G231" s="182">
        <v>66993.644</v>
      </c>
      <c r="H231" s="182">
        <v>78070.875</v>
      </c>
    </row>
    <row r="232" spans="1:8" ht="11.25">
      <c r="A232" s="149" t="s">
        <v>131</v>
      </c>
      <c r="B232" s="182">
        <v>131142.29</v>
      </c>
      <c r="C232" s="182">
        <v>161830.111</v>
      </c>
      <c r="D232" s="182">
        <v>233305.189</v>
      </c>
      <c r="E232" s="182"/>
      <c r="F232" s="182">
        <v>114172.174</v>
      </c>
      <c r="G232" s="182">
        <v>114317.056</v>
      </c>
      <c r="H232" s="182">
        <v>149596.521</v>
      </c>
    </row>
    <row r="233" spans="1:8" ht="11.25">
      <c r="A233" s="149" t="s">
        <v>0</v>
      </c>
      <c r="B233" s="182">
        <v>11338.375</v>
      </c>
      <c r="C233" s="182">
        <v>12283.814</v>
      </c>
      <c r="D233" s="182">
        <v>20741.828</v>
      </c>
      <c r="E233" s="182"/>
      <c r="F233" s="182">
        <v>16642.273</v>
      </c>
      <c r="G233" s="182">
        <v>17218.273</v>
      </c>
      <c r="H233" s="182">
        <v>25895.772</v>
      </c>
    </row>
    <row r="234" spans="1:8" ht="11.25">
      <c r="A234" s="156" t="s">
        <v>403</v>
      </c>
      <c r="B234" s="160"/>
      <c r="C234" s="160"/>
      <c r="D234" s="160"/>
      <c r="E234" s="160"/>
      <c r="F234" s="160">
        <f>SUM(F235:F236)</f>
        <v>145698.039</v>
      </c>
      <c r="G234" s="160">
        <f>SUM(G235:G236)</f>
        <v>168038.979</v>
      </c>
      <c r="H234" s="160">
        <f>SUM(H235:H236)</f>
        <v>235122.435</v>
      </c>
    </row>
    <row r="235" spans="1:13" ht="11.25">
      <c r="A235" s="149" t="s">
        <v>404</v>
      </c>
      <c r="B235" s="182">
        <v>91494.05</v>
      </c>
      <c r="C235" s="182">
        <v>79088.29</v>
      </c>
      <c r="D235" s="182">
        <v>40910.54</v>
      </c>
      <c r="E235" s="182"/>
      <c r="F235" s="182">
        <v>12070.951</v>
      </c>
      <c r="G235" s="182">
        <v>10257.441</v>
      </c>
      <c r="H235" s="182">
        <v>6362.106</v>
      </c>
      <c r="I235" s="1"/>
      <c r="J235" s="34"/>
      <c r="K235" s="34"/>
      <c r="L235" s="34"/>
      <c r="M235" s="34"/>
    </row>
    <row r="236" spans="1:13" ht="11.25">
      <c r="A236" s="149" t="s">
        <v>0</v>
      </c>
      <c r="B236" s="182"/>
      <c r="C236" s="182"/>
      <c r="D236" s="182"/>
      <c r="E236" s="182"/>
      <c r="F236" s="182">
        <v>133627.088</v>
      </c>
      <c r="G236" s="182">
        <v>157781.538</v>
      </c>
      <c r="H236" s="182">
        <f>208754.329+20006</f>
        <v>228760.329</v>
      </c>
      <c r="I236" s="1"/>
      <c r="J236" s="183"/>
      <c r="K236" s="34"/>
      <c r="L236" s="34"/>
      <c r="M236" s="34"/>
    </row>
    <row r="237" spans="1:8" ht="12.75" customHeight="1">
      <c r="A237" s="166"/>
      <c r="B237" s="167"/>
      <c r="C237" s="167"/>
      <c r="D237" s="167"/>
      <c r="E237" s="167"/>
      <c r="F237" s="167"/>
      <c r="G237" s="167"/>
      <c r="H237" s="167"/>
    </row>
    <row r="238" spans="1:8" ht="24.75" customHeight="1">
      <c r="A238" s="224" t="s">
        <v>320</v>
      </c>
      <c r="B238" s="224"/>
      <c r="C238" s="224"/>
      <c r="D238" s="224"/>
      <c r="E238" s="224"/>
      <c r="F238" s="224"/>
      <c r="G238" s="224"/>
      <c r="H238" s="224"/>
    </row>
    <row r="239" spans="1:8" ht="11.25">
      <c r="A239" s="149" t="s">
        <v>405</v>
      </c>
      <c r="B239" s="172"/>
      <c r="C239" s="172"/>
      <c r="D239" s="172"/>
      <c r="E239" s="172"/>
      <c r="F239" s="172"/>
      <c r="G239" s="172"/>
      <c r="H239" s="172"/>
    </row>
    <row r="242" spans="1:8" ht="19.5" customHeight="1">
      <c r="A242" s="225" t="s">
        <v>406</v>
      </c>
      <c r="B242" s="225"/>
      <c r="C242" s="225"/>
      <c r="D242" s="225"/>
      <c r="E242" s="225"/>
      <c r="F242" s="225"/>
      <c r="G242" s="225"/>
      <c r="H242" s="225"/>
    </row>
    <row r="243" spans="1:11" ht="19.5" customHeight="1">
      <c r="A243" s="226" t="s">
        <v>407</v>
      </c>
      <c r="B243" s="226"/>
      <c r="C243" s="226"/>
      <c r="D243" s="226"/>
      <c r="E243" s="226"/>
      <c r="F243" s="226"/>
      <c r="G243" s="226"/>
      <c r="H243" s="226"/>
      <c r="K243" s="28"/>
    </row>
    <row r="244" spans="1:11" ht="11.25">
      <c r="A244" s="156" t="s">
        <v>178</v>
      </c>
      <c r="B244" s="227" t="s">
        <v>259</v>
      </c>
      <c r="C244" s="227"/>
      <c r="D244" s="227"/>
      <c r="E244" s="157"/>
      <c r="F244" s="227" t="s">
        <v>260</v>
      </c>
      <c r="G244" s="227"/>
      <c r="H244" s="227"/>
      <c r="K244" s="28"/>
    </row>
    <row r="245" spans="1:18" s="177" customFormat="1" ht="11.25">
      <c r="A245" s="173" t="s">
        <v>261</v>
      </c>
      <c r="B245" s="174">
        <f>+B4</f>
        <v>2005</v>
      </c>
      <c r="C245" s="174">
        <f>+C4</f>
        <v>2006</v>
      </c>
      <c r="D245" s="174">
        <f>+D4</f>
        <v>2007</v>
      </c>
      <c r="E245" s="175"/>
      <c r="F245" s="174">
        <f>+F4</f>
        <v>2005</v>
      </c>
      <c r="G245" s="174">
        <f>+G4</f>
        <v>2006</v>
      </c>
      <c r="H245" s="174">
        <f>+H4</f>
        <v>2007</v>
      </c>
      <c r="J245" s="178"/>
      <c r="K245" s="186"/>
      <c r="L245" s="178"/>
      <c r="M245" s="178"/>
      <c r="N245" s="178"/>
      <c r="O245" s="178"/>
      <c r="P245" s="178"/>
      <c r="Q245" s="178"/>
      <c r="R245" s="178"/>
    </row>
    <row r="246" spans="1:11" ht="11.25">
      <c r="A246" s="156" t="s">
        <v>408</v>
      </c>
      <c r="B246" s="160"/>
      <c r="C246" s="160"/>
      <c r="D246" s="160"/>
      <c r="E246" s="160"/>
      <c r="F246" s="160">
        <f>+F247+F256+F262+F265+F269</f>
        <v>715202</v>
      </c>
      <c r="G246" s="160">
        <f>+G247+G256+G262+G265+G269</f>
        <v>724781</v>
      </c>
      <c r="H246" s="160">
        <f>(H247+H256+H262+H265+H269)</f>
        <v>843904</v>
      </c>
      <c r="K246" s="28"/>
    </row>
    <row r="247" spans="1:11" ht="11.25">
      <c r="A247" s="156" t="s">
        <v>88</v>
      </c>
      <c r="B247" s="160">
        <f>SUM(B248:B255)</f>
        <v>62872.053</v>
      </c>
      <c r="C247" s="160">
        <f>SUM(C248:C255)</f>
        <v>63540.728</v>
      </c>
      <c r="D247" s="160">
        <f>SUM(D248:D255)</f>
        <v>68736.14600000001</v>
      </c>
      <c r="E247" s="160"/>
      <c r="F247" s="160">
        <f>SUM(F248:F255)</f>
        <v>114339.011</v>
      </c>
      <c r="G247" s="160">
        <f>SUM(G248:G255)</f>
        <v>121292.909</v>
      </c>
      <c r="H247" s="160">
        <f>SUM(H248:H255)</f>
        <v>173326.13700000002</v>
      </c>
      <c r="I247" s="26"/>
      <c r="K247" s="28"/>
    </row>
    <row r="248" spans="1:12" ht="11.25">
      <c r="A248" s="28" t="s">
        <v>89</v>
      </c>
      <c r="B248" s="26">
        <v>2899.327</v>
      </c>
      <c r="C248" s="26">
        <v>2559.783</v>
      </c>
      <c r="D248" s="26">
        <v>1144.371</v>
      </c>
      <c r="E248" s="182"/>
      <c r="F248" s="26">
        <v>1378.844</v>
      </c>
      <c r="G248" s="26">
        <v>1438.732</v>
      </c>
      <c r="H248" s="26">
        <v>989.567</v>
      </c>
      <c r="I248" s="1"/>
      <c r="J248" s="183"/>
      <c r="K248" s="28"/>
      <c r="L248" s="183"/>
    </row>
    <row r="249" spans="1:12" ht="11.25">
      <c r="A249" s="28" t="s">
        <v>90</v>
      </c>
      <c r="B249" s="26">
        <v>311.5</v>
      </c>
      <c r="C249" s="26">
        <v>786.92</v>
      </c>
      <c r="D249" s="26">
        <v>334.225</v>
      </c>
      <c r="E249" s="182"/>
      <c r="F249" s="26">
        <v>1011.186</v>
      </c>
      <c r="G249" s="26">
        <v>2248.988</v>
      </c>
      <c r="H249" s="26">
        <v>1113.004</v>
      </c>
      <c r="I249" s="1"/>
      <c r="J249" s="34"/>
      <c r="K249" s="28"/>
      <c r="L249" s="34"/>
    </row>
    <row r="250" spans="1:12" ht="11.25">
      <c r="A250" s="28" t="s">
        <v>91</v>
      </c>
      <c r="B250" s="26">
        <v>6163.387</v>
      </c>
      <c r="C250" s="26">
        <v>6733.883</v>
      </c>
      <c r="D250" s="26">
        <v>10156.071</v>
      </c>
      <c r="E250" s="182"/>
      <c r="F250" s="26">
        <v>14034.302</v>
      </c>
      <c r="G250" s="26">
        <v>16469.239</v>
      </c>
      <c r="H250" s="26">
        <v>30946.367</v>
      </c>
      <c r="I250" s="1"/>
      <c r="J250" s="182"/>
      <c r="K250" s="28"/>
      <c r="L250" s="182"/>
    </row>
    <row r="251" spans="1:12" ht="11.25">
      <c r="A251" s="28" t="s">
        <v>92</v>
      </c>
      <c r="B251" s="182">
        <v>12.032</v>
      </c>
      <c r="C251" s="182">
        <v>7.326</v>
      </c>
      <c r="D251" s="182">
        <v>30.162</v>
      </c>
      <c r="E251" s="182"/>
      <c r="F251" s="26">
        <v>18.728</v>
      </c>
      <c r="G251" s="26">
        <v>15.128</v>
      </c>
      <c r="H251" s="26">
        <v>51.203</v>
      </c>
      <c r="I251" s="1"/>
      <c r="J251" s="183"/>
      <c r="K251" s="183"/>
      <c r="L251" s="183"/>
    </row>
    <row r="252" spans="1:12" ht="11.25">
      <c r="A252" s="28" t="s">
        <v>93</v>
      </c>
      <c r="B252" s="182">
        <v>17593.63</v>
      </c>
      <c r="C252" s="182">
        <v>12776.472</v>
      </c>
      <c r="D252" s="182">
        <v>16357.853</v>
      </c>
      <c r="E252" s="182"/>
      <c r="F252" s="182">
        <v>49546.823</v>
      </c>
      <c r="G252" s="182">
        <v>37162.348</v>
      </c>
      <c r="H252" s="26">
        <v>61611.109</v>
      </c>
      <c r="I252" s="1"/>
      <c r="J252" s="34"/>
      <c r="K252" s="34"/>
      <c r="L252" s="34"/>
    </row>
    <row r="253" spans="1:12" ht="11.25">
      <c r="A253" s="28" t="s">
        <v>132</v>
      </c>
      <c r="B253" s="27">
        <v>33149.715</v>
      </c>
      <c r="C253" s="27">
        <v>37843.504</v>
      </c>
      <c r="D253" s="27">
        <v>37611.341</v>
      </c>
      <c r="E253" s="182"/>
      <c r="F253" s="27">
        <v>38984.039</v>
      </c>
      <c r="G253" s="27">
        <v>50993.18</v>
      </c>
      <c r="H253" s="27">
        <v>55707.195</v>
      </c>
      <c r="I253" s="1"/>
      <c r="J253" s="34"/>
      <c r="K253" s="34"/>
      <c r="L253" s="34"/>
    </row>
    <row r="254" spans="1:12" ht="11.25">
      <c r="A254" s="28" t="s">
        <v>94</v>
      </c>
      <c r="B254" s="182">
        <v>2742.462</v>
      </c>
      <c r="C254" s="182">
        <v>2832.84</v>
      </c>
      <c r="D254" s="182">
        <v>3102.123</v>
      </c>
      <c r="E254" s="182"/>
      <c r="F254" s="27">
        <v>3052.409</v>
      </c>
      <c r="G254" s="27">
        <v>3639.293</v>
      </c>
      <c r="H254" s="27">
        <v>4332.736</v>
      </c>
      <c r="I254" s="1"/>
      <c r="J254" s="34"/>
      <c r="K254" s="34"/>
      <c r="L254" s="34"/>
    </row>
    <row r="255" spans="1:12" ht="11.25">
      <c r="A255" s="28" t="s">
        <v>0</v>
      </c>
      <c r="B255" s="182"/>
      <c r="C255" s="182"/>
      <c r="D255" s="182"/>
      <c r="E255" s="182"/>
      <c r="F255" s="182">
        <v>6312.68</v>
      </c>
      <c r="G255" s="182">
        <v>9326.001</v>
      </c>
      <c r="H255" s="182">
        <v>18574.956</v>
      </c>
      <c r="I255" s="1"/>
      <c r="J255" s="34"/>
      <c r="K255" s="34"/>
      <c r="L255" s="34"/>
    </row>
    <row r="256" spans="1:8" ht="11.25">
      <c r="A256" s="156" t="s">
        <v>95</v>
      </c>
      <c r="B256" s="160">
        <f>SUM(B257:B261)</f>
        <v>208982.631</v>
      </c>
      <c r="C256" s="160">
        <f>SUM(C257:C261)</f>
        <v>206062.78999999998</v>
      </c>
      <c r="D256" s="160">
        <f>SUM(D257:D261)</f>
        <v>202109.325</v>
      </c>
      <c r="E256" s="160"/>
      <c r="F256" s="160">
        <f>SUM(F257:F261)</f>
        <v>533065.134</v>
      </c>
      <c r="G256" s="160">
        <f>SUM(G257:G261)</f>
        <v>534749.23</v>
      </c>
      <c r="H256" s="160">
        <f>SUM(H257:H261)</f>
        <v>581790.1669999999</v>
      </c>
    </row>
    <row r="257" spans="1:12" ht="11.25">
      <c r="A257" s="28" t="s">
        <v>96</v>
      </c>
      <c r="B257" s="27">
        <v>18748.784</v>
      </c>
      <c r="C257" s="27">
        <v>8227.375</v>
      </c>
      <c r="D257" s="27">
        <v>8072.738</v>
      </c>
      <c r="E257" s="182"/>
      <c r="F257" s="182">
        <v>54403.302</v>
      </c>
      <c r="G257" s="182">
        <v>26730.492</v>
      </c>
      <c r="H257" s="182">
        <v>33156.779</v>
      </c>
      <c r="I257" s="1"/>
      <c r="J257" s="34"/>
      <c r="K257" s="34"/>
      <c r="L257" s="34"/>
    </row>
    <row r="258" spans="1:12" ht="11.25">
      <c r="A258" s="28" t="s">
        <v>97</v>
      </c>
      <c r="B258" s="27">
        <v>69800.701</v>
      </c>
      <c r="C258" s="27">
        <v>74626.333</v>
      </c>
      <c r="D258" s="27">
        <v>55890.614</v>
      </c>
      <c r="E258" s="182"/>
      <c r="F258" s="182">
        <v>133314.568</v>
      </c>
      <c r="G258" s="182">
        <v>150101.732</v>
      </c>
      <c r="H258" s="182">
        <v>142316.25</v>
      </c>
      <c r="I258" s="1"/>
      <c r="J258" s="34"/>
      <c r="K258" s="34"/>
      <c r="L258" s="34"/>
    </row>
    <row r="259" spans="1:12" ht="11.25">
      <c r="A259" s="28" t="s">
        <v>98</v>
      </c>
      <c r="B259" s="27">
        <v>5585.951</v>
      </c>
      <c r="C259" s="27">
        <v>5676.572</v>
      </c>
      <c r="D259" s="27">
        <v>5079.283</v>
      </c>
      <c r="E259" s="182"/>
      <c r="F259" s="182">
        <v>24252.361</v>
      </c>
      <c r="G259" s="182">
        <v>23439.315</v>
      </c>
      <c r="H259" s="182">
        <v>20790.908</v>
      </c>
      <c r="I259" s="1"/>
      <c r="J259" s="34"/>
      <c r="K259" s="34"/>
      <c r="L259" s="34"/>
    </row>
    <row r="260" spans="1:12" ht="11.25">
      <c r="A260" s="28" t="s">
        <v>99</v>
      </c>
      <c r="B260" s="27">
        <v>97907.918</v>
      </c>
      <c r="C260" s="27">
        <v>99670.18</v>
      </c>
      <c r="D260" s="27">
        <v>112534.849</v>
      </c>
      <c r="E260" s="182"/>
      <c r="F260" s="182">
        <v>295329.491</v>
      </c>
      <c r="G260" s="182">
        <v>311551.089</v>
      </c>
      <c r="H260" s="182">
        <v>360363.307</v>
      </c>
      <c r="I260" s="1"/>
      <c r="J260" s="34"/>
      <c r="K260" s="34"/>
      <c r="L260" s="34"/>
    </row>
    <row r="261" spans="1:12" ht="11.25">
      <c r="A261" s="149" t="s">
        <v>0</v>
      </c>
      <c r="B261" s="27">
        <v>16939.277</v>
      </c>
      <c r="C261" s="27">
        <v>17862.33</v>
      </c>
      <c r="D261" s="27">
        <v>20531.841</v>
      </c>
      <c r="E261" s="182"/>
      <c r="F261" s="182">
        <v>25765.412</v>
      </c>
      <c r="G261" s="182">
        <v>22926.602</v>
      </c>
      <c r="H261" s="182">
        <v>25162.923</v>
      </c>
      <c r="I261" s="1"/>
      <c r="J261" s="34"/>
      <c r="K261" s="34"/>
      <c r="L261" s="34"/>
    </row>
    <row r="262" spans="1:8" ht="11.25">
      <c r="A262" s="156" t="s">
        <v>335</v>
      </c>
      <c r="B262" s="160">
        <f>+B263+B264</f>
        <v>792.98</v>
      </c>
      <c r="C262" s="160">
        <f>+C263+C264</f>
        <v>99.986</v>
      </c>
      <c r="D262" s="160">
        <f>+D263+D264</f>
        <v>2155.09</v>
      </c>
      <c r="E262" s="160"/>
      <c r="F262" s="160">
        <f>+F263+F264</f>
        <v>2973.341</v>
      </c>
      <c r="G262" s="160">
        <f>+G263+G264</f>
        <v>263.419</v>
      </c>
      <c r="H262" s="160">
        <f>+H263+H264</f>
        <v>7548.9839999999995</v>
      </c>
    </row>
    <row r="263" spans="1:13" ht="11.25">
      <c r="A263" s="149" t="s">
        <v>409</v>
      </c>
      <c r="B263" s="182">
        <v>710.571</v>
      </c>
      <c r="C263" s="182">
        <v>5.235</v>
      </c>
      <c r="D263" s="182">
        <v>2006.755</v>
      </c>
      <c r="E263" s="182"/>
      <c r="F263" s="182">
        <v>2804.725</v>
      </c>
      <c r="G263" s="182">
        <v>88.793</v>
      </c>
      <c r="H263" s="182">
        <v>7365.364</v>
      </c>
      <c r="I263" s="1"/>
      <c r="J263" s="34"/>
      <c r="K263" s="34"/>
      <c r="L263" s="34"/>
      <c r="M263" s="34"/>
    </row>
    <row r="264" spans="1:13" ht="11.25">
      <c r="A264" s="149" t="s">
        <v>0</v>
      </c>
      <c r="B264" s="182">
        <v>82.409</v>
      </c>
      <c r="C264" s="182">
        <v>94.751</v>
      </c>
      <c r="D264" s="182">
        <v>148.335</v>
      </c>
      <c r="E264" s="182"/>
      <c r="F264" s="182">
        <v>168.616</v>
      </c>
      <c r="G264" s="182">
        <v>174.626</v>
      </c>
      <c r="H264" s="182">
        <v>183.62</v>
      </c>
      <c r="I264" s="1"/>
      <c r="J264" s="34"/>
      <c r="K264" s="34"/>
      <c r="L264" s="34"/>
      <c r="M264" s="34"/>
    </row>
    <row r="265" spans="1:10" ht="11.25">
      <c r="A265" s="156" t="s">
        <v>410</v>
      </c>
      <c r="B265" s="160">
        <f>+B266+B267+B268</f>
        <v>7061.61</v>
      </c>
      <c r="C265" s="160">
        <f>+C266+C267+C268</f>
        <v>8819.817000000001</v>
      </c>
      <c r="D265" s="160">
        <f>+D266+D267+D268</f>
        <v>7894.47</v>
      </c>
      <c r="E265" s="160"/>
      <c r="F265" s="160">
        <f>+F266+F267+F268</f>
        <v>23417.012000000002</v>
      </c>
      <c r="G265" s="160">
        <f>+G266+G267+G268</f>
        <v>29202.778</v>
      </c>
      <c r="H265" s="160">
        <f>+H266+H267+H268</f>
        <v>31800.566</v>
      </c>
      <c r="J265" s="189"/>
    </row>
    <row r="266" spans="1:13" ht="11.25">
      <c r="A266" s="149" t="s">
        <v>411</v>
      </c>
      <c r="B266" s="182">
        <v>6302.558</v>
      </c>
      <c r="C266" s="182">
        <v>8051.535</v>
      </c>
      <c r="D266" s="182">
        <v>7041.283</v>
      </c>
      <c r="E266" s="182"/>
      <c r="F266" s="182">
        <v>12634.798</v>
      </c>
      <c r="G266" s="182">
        <v>16897.22</v>
      </c>
      <c r="H266" s="182">
        <v>17840.499</v>
      </c>
      <c r="I266" s="1"/>
      <c r="J266" s="34"/>
      <c r="K266" s="183"/>
      <c r="L266" s="183"/>
      <c r="M266" s="183"/>
    </row>
    <row r="267" spans="1:13" ht="11.25">
      <c r="A267" s="149" t="s">
        <v>412</v>
      </c>
      <c r="B267" s="182">
        <v>6.777</v>
      </c>
      <c r="C267" s="182">
        <v>2.086</v>
      </c>
      <c r="D267" s="182">
        <v>2.325</v>
      </c>
      <c r="E267" s="182"/>
      <c r="F267" s="182">
        <v>97.674</v>
      </c>
      <c r="G267" s="182">
        <v>29.851</v>
      </c>
      <c r="H267" s="182">
        <v>35.327</v>
      </c>
      <c r="I267" s="1"/>
      <c r="J267" s="34"/>
      <c r="K267" s="34"/>
      <c r="L267" s="34"/>
      <c r="M267" s="34"/>
    </row>
    <row r="268" spans="1:13" ht="11.25">
      <c r="A268" s="149" t="s">
        <v>0</v>
      </c>
      <c r="B268" s="182">
        <v>752.275</v>
      </c>
      <c r="C268" s="182">
        <v>766.196</v>
      </c>
      <c r="D268" s="182">
        <v>850.862</v>
      </c>
      <c r="E268" s="182"/>
      <c r="F268" s="182">
        <v>10684.54</v>
      </c>
      <c r="G268" s="182">
        <v>12275.707</v>
      </c>
      <c r="H268" s="182">
        <v>13924.74</v>
      </c>
      <c r="I268" s="1"/>
      <c r="J268" s="183"/>
      <c r="K268" s="34"/>
      <c r="L268" s="34"/>
      <c r="M268" s="34"/>
    </row>
    <row r="269" spans="1:9" ht="11.25">
      <c r="A269" s="156" t="s">
        <v>100</v>
      </c>
      <c r="B269" s="160">
        <f>SUM(B270:B276)</f>
        <v>29933.453000000005</v>
      </c>
      <c r="C269" s="160">
        <f>SUM(C270:C276)</f>
        <v>30368.614000000005</v>
      </c>
      <c r="D269" s="160">
        <f>SUM(D270:D276)</f>
        <v>28979.398</v>
      </c>
      <c r="E269" s="160"/>
      <c r="F269" s="160">
        <f>SUM(F270:F276)</f>
        <v>41407.50200000001</v>
      </c>
      <c r="G269" s="160">
        <f>SUM(G270:G276)</f>
        <v>39272.66400000001</v>
      </c>
      <c r="H269" s="160">
        <f>SUM(H270:H276)</f>
        <v>49438.14600000011</v>
      </c>
      <c r="I269" s="26"/>
    </row>
    <row r="270" spans="1:8" ht="12.75" customHeight="1">
      <c r="A270" s="165" t="s">
        <v>413</v>
      </c>
      <c r="B270" s="182">
        <v>12085.276</v>
      </c>
      <c r="C270" s="182">
        <v>11713.492</v>
      </c>
      <c r="D270" s="182">
        <v>14351.323</v>
      </c>
      <c r="E270" s="182"/>
      <c r="F270" s="182">
        <v>6618.571</v>
      </c>
      <c r="G270" s="182">
        <v>5721.004</v>
      </c>
      <c r="H270" s="182">
        <v>7478.996</v>
      </c>
    </row>
    <row r="271" spans="1:9" ht="12.75" customHeight="1">
      <c r="A271" s="165" t="s">
        <v>414</v>
      </c>
      <c r="B271" s="182">
        <v>3828.699</v>
      </c>
      <c r="C271" s="182">
        <v>4679.408</v>
      </c>
      <c r="D271" s="182">
        <v>5001.634</v>
      </c>
      <c r="E271" s="182"/>
      <c r="F271" s="182">
        <v>9737.081</v>
      </c>
      <c r="G271" s="182">
        <v>12507.444</v>
      </c>
      <c r="H271" s="182">
        <v>13754.608</v>
      </c>
      <c r="I271" s="26"/>
    </row>
    <row r="272" spans="1:8" ht="12.75" customHeight="1">
      <c r="A272" s="165" t="s">
        <v>415</v>
      </c>
      <c r="B272" s="182">
        <v>2217.782</v>
      </c>
      <c r="C272" s="182">
        <v>4120.76</v>
      </c>
      <c r="D272" s="182">
        <v>4256.558</v>
      </c>
      <c r="E272" s="182"/>
      <c r="F272" s="182">
        <v>2886.122</v>
      </c>
      <c r="G272" s="182">
        <v>5422.11</v>
      </c>
      <c r="H272" s="182">
        <v>6142.681</v>
      </c>
    </row>
    <row r="273" spans="1:8" ht="12.75" customHeight="1">
      <c r="A273" s="165" t="s">
        <v>416</v>
      </c>
      <c r="B273" s="182">
        <v>6496.723</v>
      </c>
      <c r="C273" s="182">
        <v>3097.72</v>
      </c>
      <c r="D273" s="182">
        <v>3002.851</v>
      </c>
      <c r="E273" s="182"/>
      <c r="F273" s="182">
        <v>14703.142</v>
      </c>
      <c r="G273" s="182">
        <v>6895.931</v>
      </c>
      <c r="H273" s="182">
        <v>12275.69</v>
      </c>
    </row>
    <row r="274" spans="1:8" ht="22.5" customHeight="1">
      <c r="A274" s="165" t="s">
        <v>417</v>
      </c>
      <c r="B274" s="182">
        <v>4219.258</v>
      </c>
      <c r="C274" s="182">
        <v>5653.28</v>
      </c>
      <c r="D274" s="182">
        <v>1299.466</v>
      </c>
      <c r="E274" s="182"/>
      <c r="F274" s="182">
        <v>3388.941</v>
      </c>
      <c r="G274" s="182">
        <v>4427.278</v>
      </c>
      <c r="H274" s="182">
        <v>799.447</v>
      </c>
    </row>
    <row r="275" spans="1:8" ht="12.75" customHeight="1">
      <c r="A275" s="165" t="s">
        <v>418</v>
      </c>
      <c r="B275" s="182">
        <v>1085.715</v>
      </c>
      <c r="C275" s="182">
        <v>1103.954</v>
      </c>
      <c r="D275" s="182">
        <v>1067.566</v>
      </c>
      <c r="E275" s="182"/>
      <c r="F275" s="182">
        <v>2318.92</v>
      </c>
      <c r="G275" s="182">
        <v>2910.244</v>
      </c>
      <c r="H275" s="182">
        <v>2816.554</v>
      </c>
    </row>
    <row r="276" spans="1:10" ht="11.25">
      <c r="A276" s="149" t="s">
        <v>0</v>
      </c>
      <c r="B276" s="182"/>
      <c r="C276" s="182"/>
      <c r="D276" s="182"/>
      <c r="E276" s="182"/>
      <c r="F276" s="182">
        <v>1754.7250000000113</v>
      </c>
      <c r="G276" s="182">
        <v>1388.653000000013</v>
      </c>
      <c r="H276" s="182">
        <v>6170.170000000111</v>
      </c>
      <c r="J276" s="26"/>
    </row>
    <row r="277" spans="1:8" ht="11.25">
      <c r="A277" s="156" t="s">
        <v>419</v>
      </c>
      <c r="B277" s="160"/>
      <c r="C277" s="160"/>
      <c r="D277" s="160"/>
      <c r="E277" s="160"/>
      <c r="F277" s="160">
        <f>+F278+F286+F290+F294+F295</f>
        <v>2917257.451</v>
      </c>
      <c r="G277" s="160">
        <f>+G278+G286+G290+G294+G295</f>
        <v>3269159.8969999994</v>
      </c>
      <c r="H277" s="160">
        <f>+H278+H286+H290+H294+H295</f>
        <v>4258997.427999999</v>
      </c>
    </row>
    <row r="278" spans="1:9" ht="11.25">
      <c r="A278" s="156" t="s">
        <v>420</v>
      </c>
      <c r="B278" s="160">
        <f>+B279+B282+B285</f>
        <v>2615935.417</v>
      </c>
      <c r="C278" s="160">
        <f>+C279+C282+C285</f>
        <v>2577860.8680000002</v>
      </c>
      <c r="D278" s="160">
        <f>+D279+D282+D285</f>
        <v>3858389.3510000003</v>
      </c>
      <c r="E278" s="160"/>
      <c r="F278" s="160">
        <f>+F279+F282+F285</f>
        <v>1192765.505</v>
      </c>
      <c r="G278" s="160">
        <f>+G279+G282+G285</f>
        <v>1361774.724</v>
      </c>
      <c r="H278" s="160">
        <f>+H279+H282+H285</f>
        <v>2350428.277</v>
      </c>
      <c r="I278" s="26"/>
    </row>
    <row r="279" spans="1:9" ht="11.25">
      <c r="A279" s="156" t="s">
        <v>421</v>
      </c>
      <c r="B279" s="160">
        <f>+B280+B281</f>
        <v>373835.974</v>
      </c>
      <c r="C279" s="160">
        <f>+C280+C281</f>
        <v>345260.612</v>
      </c>
      <c r="D279" s="160">
        <f>+D280+D281</f>
        <v>330563.538</v>
      </c>
      <c r="E279" s="160"/>
      <c r="F279" s="160">
        <f>+F280+F281</f>
        <v>153787.72</v>
      </c>
      <c r="G279" s="160">
        <f>+G280+G281</f>
        <v>162552.455</v>
      </c>
      <c r="H279" s="160">
        <f>+H280+H281</f>
        <v>194469.678</v>
      </c>
      <c r="I279" s="26"/>
    </row>
    <row r="280" spans="1:8" ht="11.25">
      <c r="A280" s="149" t="s">
        <v>115</v>
      </c>
      <c r="B280" s="27">
        <v>373835.974</v>
      </c>
      <c r="C280" s="27">
        <v>345260.612</v>
      </c>
      <c r="D280" s="27">
        <v>330563.538</v>
      </c>
      <c r="E280" s="230"/>
      <c r="F280" s="27">
        <v>153787.72</v>
      </c>
      <c r="G280" s="27">
        <v>162552.455</v>
      </c>
      <c r="H280" s="27">
        <v>194469.678</v>
      </c>
    </row>
    <row r="281" spans="1:8" ht="11.25">
      <c r="A281" s="149" t="s">
        <v>116</v>
      </c>
      <c r="B281" s="27">
        <v>0</v>
      </c>
      <c r="C281" s="27">
        <v>0</v>
      </c>
      <c r="D281" s="27">
        <v>0</v>
      </c>
      <c r="E281" s="230"/>
      <c r="F281" s="27">
        <v>0</v>
      </c>
      <c r="G281" s="27">
        <v>0</v>
      </c>
      <c r="H281" s="27">
        <v>0</v>
      </c>
    </row>
    <row r="282" spans="1:8" ht="21.75" customHeight="1">
      <c r="A282" s="231" t="s">
        <v>422</v>
      </c>
      <c r="B282" s="160">
        <f>+B283+B284</f>
        <v>2242098.398</v>
      </c>
      <c r="C282" s="160">
        <f>+C283+C284</f>
        <v>2232600.256</v>
      </c>
      <c r="D282" s="160">
        <f>+D283+D284</f>
        <v>3527825.813</v>
      </c>
      <c r="E282" s="160"/>
      <c r="F282" s="160">
        <f>+F283+F284</f>
        <v>1038976.723</v>
      </c>
      <c r="G282" s="160">
        <f>+G283+G284</f>
        <v>1199222.2689999999</v>
      </c>
      <c r="H282" s="160">
        <f>+H283+H284</f>
        <v>2155958.599</v>
      </c>
    </row>
    <row r="283" spans="1:8" ht="12.75" customHeight="1">
      <c r="A283" s="165" t="s">
        <v>423</v>
      </c>
      <c r="B283" s="27">
        <v>1509091.366</v>
      </c>
      <c r="C283" s="27">
        <v>1491041.59</v>
      </c>
      <c r="D283" s="27">
        <v>1894491.426</v>
      </c>
      <c r="E283" s="162"/>
      <c r="F283" s="27">
        <v>691329.501</v>
      </c>
      <c r="G283" s="27">
        <v>809232.333</v>
      </c>
      <c r="H283" s="27">
        <v>1223665.051</v>
      </c>
    </row>
    <row r="284" spans="1:8" ht="19.5" customHeight="1">
      <c r="A284" s="165" t="s">
        <v>424</v>
      </c>
      <c r="B284" s="27">
        <v>733007.032</v>
      </c>
      <c r="C284" s="27">
        <v>741558.666</v>
      </c>
      <c r="D284" s="27">
        <v>1633334.387</v>
      </c>
      <c r="E284" s="162"/>
      <c r="F284" s="27">
        <v>347647.222</v>
      </c>
      <c r="G284" s="27">
        <v>389989.936</v>
      </c>
      <c r="H284" s="27">
        <v>932293.548</v>
      </c>
    </row>
    <row r="285" spans="1:8" ht="11.25">
      <c r="A285" s="156" t="s">
        <v>0</v>
      </c>
      <c r="B285" s="27">
        <v>1.045</v>
      </c>
      <c r="C285" s="27">
        <v>0</v>
      </c>
      <c r="D285" s="27">
        <v>0</v>
      </c>
      <c r="E285" s="160"/>
      <c r="F285" s="27">
        <v>1.062</v>
      </c>
      <c r="G285" s="27">
        <v>0</v>
      </c>
      <c r="H285" s="27">
        <v>0</v>
      </c>
    </row>
    <row r="286" spans="1:8" ht="11.25">
      <c r="A286" s="156" t="s">
        <v>425</v>
      </c>
      <c r="B286" s="160"/>
      <c r="C286" s="160"/>
      <c r="D286" s="160"/>
      <c r="E286" s="160"/>
      <c r="F286" s="160">
        <f>+F287+F288+F289</f>
        <v>714826.15</v>
      </c>
      <c r="G286" s="160">
        <f>+G287+G288+G289</f>
        <v>753095.024</v>
      </c>
      <c r="H286" s="160">
        <f>+H287+H288+H289</f>
        <v>829627.6020000001</v>
      </c>
    </row>
    <row r="287" spans="1:8" ht="11.25">
      <c r="A287" s="149" t="s">
        <v>426</v>
      </c>
      <c r="B287" s="27">
        <v>5756050</v>
      </c>
      <c r="C287" s="27">
        <v>8354813</v>
      </c>
      <c r="D287" s="27">
        <v>29261658</v>
      </c>
      <c r="E287" s="36"/>
      <c r="F287" s="27">
        <v>698644.008</v>
      </c>
      <c r="G287" s="27">
        <v>741663.12</v>
      </c>
      <c r="H287" s="27">
        <v>817764.14</v>
      </c>
    </row>
    <row r="288" spans="1:8" ht="11.25">
      <c r="A288" s="149" t="s">
        <v>427</v>
      </c>
      <c r="B288" s="27">
        <v>652390</v>
      </c>
      <c r="C288" s="27">
        <v>151281</v>
      </c>
      <c r="D288" s="27">
        <v>22498</v>
      </c>
      <c r="E288" s="36"/>
      <c r="F288" s="27">
        <v>15638.173</v>
      </c>
      <c r="G288" s="27">
        <v>10689.994</v>
      </c>
      <c r="H288" s="27">
        <v>10968.358</v>
      </c>
    </row>
    <row r="289" spans="1:8" ht="11.25">
      <c r="A289" s="149" t="s">
        <v>385</v>
      </c>
      <c r="B289" s="27"/>
      <c r="C289" s="27"/>
      <c r="D289" s="27"/>
      <c r="E289" s="36"/>
      <c r="F289" s="27">
        <v>543.969</v>
      </c>
      <c r="G289" s="27">
        <v>741.91</v>
      </c>
      <c r="H289" s="27">
        <v>895.104</v>
      </c>
    </row>
    <row r="290" spans="1:8" ht="11.25">
      <c r="A290" s="156" t="s">
        <v>104</v>
      </c>
      <c r="B290" s="160"/>
      <c r="C290" s="160"/>
      <c r="D290" s="160"/>
      <c r="E290" s="160"/>
      <c r="F290" s="160">
        <f>+F291+F292+F293</f>
        <v>876020.2039999999</v>
      </c>
      <c r="G290" s="160">
        <f>+G291+G292+G293</f>
        <v>993301.112</v>
      </c>
      <c r="H290" s="160">
        <f>+H291+H292+H293</f>
        <v>935326.132</v>
      </c>
    </row>
    <row r="291" spans="1:8" ht="11.25">
      <c r="A291" s="149" t="s">
        <v>428</v>
      </c>
      <c r="B291" s="36"/>
      <c r="C291" s="36"/>
      <c r="D291" s="36"/>
      <c r="E291" s="36"/>
      <c r="F291" s="27">
        <v>478340.865</v>
      </c>
      <c r="G291" s="27">
        <v>563210.45</v>
      </c>
      <c r="H291" s="27">
        <v>481911.138</v>
      </c>
    </row>
    <row r="292" spans="1:8" ht="11.25">
      <c r="A292" s="149" t="s">
        <v>429</v>
      </c>
      <c r="B292" s="36"/>
      <c r="C292" s="36"/>
      <c r="D292" s="36"/>
      <c r="E292" s="36"/>
      <c r="F292" s="27">
        <v>19216.611</v>
      </c>
      <c r="G292" s="27">
        <v>10514.665</v>
      </c>
      <c r="H292" s="27">
        <v>6112.969</v>
      </c>
    </row>
    <row r="293" spans="1:8" ht="11.25">
      <c r="A293" s="149" t="s">
        <v>200</v>
      </c>
      <c r="B293" s="36"/>
      <c r="C293" s="36"/>
      <c r="D293" s="36"/>
      <c r="E293" s="36"/>
      <c r="F293" s="27">
        <v>378462.728</v>
      </c>
      <c r="G293" s="27">
        <v>419575.997</v>
      </c>
      <c r="H293" s="27">
        <v>447302.025</v>
      </c>
    </row>
    <row r="294" spans="1:8" ht="11.25">
      <c r="A294" s="156" t="s">
        <v>430</v>
      </c>
      <c r="B294" s="30">
        <v>247812.895</v>
      </c>
      <c r="C294" s="30">
        <v>259974.194</v>
      </c>
      <c r="D294" s="30">
        <v>231575.324</v>
      </c>
      <c r="E294" s="160"/>
      <c r="F294" s="30">
        <v>133373.605</v>
      </c>
      <c r="G294" s="30">
        <v>160457.996</v>
      </c>
      <c r="H294" s="30">
        <v>143237.191</v>
      </c>
    </row>
    <row r="295" spans="1:8" ht="11.25">
      <c r="A295" s="158" t="s">
        <v>103</v>
      </c>
      <c r="B295" s="180"/>
      <c r="C295" s="180"/>
      <c r="D295" s="180"/>
      <c r="E295" s="180"/>
      <c r="F295" s="180">
        <v>271.987</v>
      </c>
      <c r="G295" s="180">
        <v>531.041</v>
      </c>
      <c r="H295" s="180">
        <v>378.226</v>
      </c>
    </row>
    <row r="296" spans="1:8" ht="22.5" customHeight="1">
      <c r="A296" s="224" t="s">
        <v>340</v>
      </c>
      <c r="B296" s="224"/>
      <c r="C296" s="224"/>
      <c r="D296" s="224"/>
      <c r="E296" s="224"/>
      <c r="F296" s="224"/>
      <c r="G296" s="224"/>
      <c r="H296" s="224"/>
    </row>
    <row r="297" spans="1:8" ht="11.25">
      <c r="A297" s="149" t="s">
        <v>431</v>
      </c>
      <c r="B297" s="36"/>
      <c r="C297" s="36"/>
      <c r="D297" s="172"/>
      <c r="E297" s="172"/>
      <c r="F297" s="172"/>
      <c r="G297" s="172"/>
      <c r="H297" s="172"/>
    </row>
    <row r="298" spans="1:8" ht="19.5" customHeight="1">
      <c r="A298" s="225" t="s">
        <v>432</v>
      </c>
      <c r="B298" s="225"/>
      <c r="C298" s="225"/>
      <c r="D298" s="225"/>
      <c r="E298" s="225"/>
      <c r="F298" s="225"/>
      <c r="G298" s="225"/>
      <c r="H298" s="225"/>
    </row>
    <row r="299" spans="1:8" ht="19.5" customHeight="1">
      <c r="A299" s="226" t="s">
        <v>433</v>
      </c>
      <c r="B299" s="226"/>
      <c r="C299" s="226"/>
      <c r="D299" s="226"/>
      <c r="E299" s="226"/>
      <c r="F299" s="226"/>
      <c r="G299" s="226"/>
      <c r="H299" s="226"/>
    </row>
    <row r="300" spans="1:8" ht="11.25">
      <c r="A300" s="156" t="s">
        <v>178</v>
      </c>
      <c r="B300" s="227" t="s">
        <v>259</v>
      </c>
      <c r="C300" s="227"/>
      <c r="D300" s="227"/>
      <c r="E300" s="157"/>
      <c r="F300" s="227" t="s">
        <v>434</v>
      </c>
      <c r="G300" s="227"/>
      <c r="H300" s="227"/>
    </row>
    <row r="301" spans="1:18" s="177" customFormat="1" ht="11.25">
      <c r="A301" s="173" t="s">
        <v>261</v>
      </c>
      <c r="B301" s="174">
        <f>+B4</f>
        <v>2005</v>
      </c>
      <c r="C301" s="174">
        <f>+C4</f>
        <v>2006</v>
      </c>
      <c r="D301" s="174">
        <f>+D4</f>
        <v>2007</v>
      </c>
      <c r="E301" s="175"/>
      <c r="F301" s="174">
        <f>+F4</f>
        <v>2005</v>
      </c>
      <c r="G301" s="174">
        <f>+G4</f>
        <v>2006</v>
      </c>
      <c r="H301" s="174">
        <f>+H4</f>
        <v>2007</v>
      </c>
      <c r="J301" s="178"/>
      <c r="K301" s="178"/>
      <c r="L301" s="178"/>
      <c r="M301" s="178"/>
      <c r="N301" s="178"/>
      <c r="O301" s="178"/>
      <c r="P301" s="178"/>
      <c r="Q301" s="178"/>
      <c r="R301" s="178"/>
    </row>
    <row r="302" spans="1:19" ht="11.25">
      <c r="A302" s="156" t="s">
        <v>262</v>
      </c>
      <c r="B302" s="160"/>
      <c r="C302" s="160"/>
      <c r="D302" s="160"/>
      <c r="E302" s="160"/>
      <c r="F302" s="160">
        <f>+F303+F312+F319+F330+F335+F340</f>
        <v>445720</v>
      </c>
      <c r="G302" s="160">
        <f>+G303+G312+G319+G330+G335+G340</f>
        <v>692119</v>
      </c>
      <c r="H302" s="160">
        <f>+H303+H312+H319+H330+H335+H340</f>
        <v>1001875</v>
      </c>
      <c r="I302" s="26"/>
      <c r="R302" s="26"/>
      <c r="S302" s="25"/>
    </row>
    <row r="303" spans="1:8" ht="11.25">
      <c r="A303" s="156" t="s">
        <v>263</v>
      </c>
      <c r="B303" s="160">
        <f>SUM(B304:B311)</f>
        <v>1441114.5369999998</v>
      </c>
      <c r="C303" s="160">
        <f>SUM(C304:C311)</f>
        <v>2868670.3129999996</v>
      </c>
      <c r="D303" s="160">
        <f>SUM(D304:D311)</f>
        <v>3049734.318</v>
      </c>
      <c r="E303" s="160"/>
      <c r="F303" s="160">
        <f>SUM(F304:F311)</f>
        <v>203473.919</v>
      </c>
      <c r="G303" s="160">
        <f>SUM(G304:G311)</f>
        <v>447809.384</v>
      </c>
      <c r="H303" s="160">
        <f>SUM(H304:H311)</f>
        <v>707311.6849999999</v>
      </c>
    </row>
    <row r="304" spans="1:14" ht="11.25">
      <c r="A304" s="149" t="s">
        <v>106</v>
      </c>
      <c r="B304" s="182">
        <v>50680.213</v>
      </c>
      <c r="C304" s="182">
        <v>23032.749</v>
      </c>
      <c r="D304" s="182">
        <v>64096.579</v>
      </c>
      <c r="E304" s="182"/>
      <c r="F304" s="182">
        <v>9425.727</v>
      </c>
      <c r="G304" s="182">
        <v>4131.193</v>
      </c>
      <c r="H304" s="182">
        <v>19579.846</v>
      </c>
      <c r="I304" s="182"/>
      <c r="J304" s="183"/>
      <c r="K304" s="183"/>
      <c r="L304" s="183"/>
      <c r="M304" s="183"/>
      <c r="N304" s="183"/>
    </row>
    <row r="305" spans="1:14" ht="11.25">
      <c r="A305" s="149" t="s">
        <v>435</v>
      </c>
      <c r="B305" s="182">
        <v>0</v>
      </c>
      <c r="C305" s="182">
        <v>173.62</v>
      </c>
      <c r="D305" s="182">
        <v>0.5</v>
      </c>
      <c r="E305" s="182"/>
      <c r="F305" s="182">
        <v>0</v>
      </c>
      <c r="G305" s="182">
        <v>43.522</v>
      </c>
      <c r="H305" s="182">
        <v>0.862</v>
      </c>
      <c r="I305" s="182"/>
      <c r="J305" s="183"/>
      <c r="K305" s="183"/>
      <c r="L305" s="183"/>
      <c r="M305" s="183"/>
      <c r="N305" s="183"/>
    </row>
    <row r="306" spans="1:14" ht="11.25">
      <c r="A306" s="149" t="s">
        <v>105</v>
      </c>
      <c r="B306" s="182">
        <v>1119083.606</v>
      </c>
      <c r="C306" s="182">
        <v>1742205.419</v>
      </c>
      <c r="D306" s="182">
        <v>1751930.727</v>
      </c>
      <c r="E306" s="182"/>
      <c r="F306" s="182">
        <v>137816.463</v>
      </c>
      <c r="G306" s="182">
        <v>241780.114</v>
      </c>
      <c r="H306" s="182">
        <v>353285.106</v>
      </c>
      <c r="I306" s="182"/>
      <c r="J306" s="183"/>
      <c r="K306" s="183"/>
      <c r="L306" s="183"/>
      <c r="M306" s="183"/>
      <c r="N306" s="183"/>
    </row>
    <row r="307" spans="1:14" ht="11.25">
      <c r="A307" s="149" t="s">
        <v>436</v>
      </c>
      <c r="B307" s="182">
        <v>8183.404</v>
      </c>
      <c r="C307" s="182">
        <v>4332.752</v>
      </c>
      <c r="D307" s="182">
        <v>12289.459</v>
      </c>
      <c r="E307" s="182"/>
      <c r="F307" s="182">
        <v>10778.126</v>
      </c>
      <c r="G307" s="182">
        <v>15051.961</v>
      </c>
      <c r="H307" s="182">
        <v>25952.69</v>
      </c>
      <c r="I307" s="182"/>
      <c r="J307" s="183"/>
      <c r="K307" s="183"/>
      <c r="L307" s="183"/>
      <c r="M307" s="183"/>
      <c r="N307" s="183"/>
    </row>
    <row r="308" spans="1:14" ht="11.25">
      <c r="A308" s="149" t="s">
        <v>437</v>
      </c>
      <c r="B308" s="182">
        <v>67016.227</v>
      </c>
      <c r="C308" s="182">
        <v>64797.809</v>
      </c>
      <c r="D308" s="182">
        <v>130636.077</v>
      </c>
      <c r="E308" s="182"/>
      <c r="F308" s="182">
        <v>6801.407</v>
      </c>
      <c r="G308" s="182">
        <v>8183.744</v>
      </c>
      <c r="H308" s="182">
        <v>19720.451</v>
      </c>
      <c r="I308" s="182"/>
      <c r="J308" s="183"/>
      <c r="K308" s="183"/>
      <c r="L308" s="183"/>
      <c r="M308" s="183"/>
      <c r="N308" s="183"/>
    </row>
    <row r="309" spans="1:14" ht="11.25">
      <c r="A309" s="149" t="s">
        <v>438</v>
      </c>
      <c r="B309" s="182">
        <v>114830.362</v>
      </c>
      <c r="C309" s="182">
        <v>949646.882</v>
      </c>
      <c r="D309" s="182">
        <v>996633.419</v>
      </c>
      <c r="E309" s="182"/>
      <c r="F309" s="182">
        <v>20036.914</v>
      </c>
      <c r="G309" s="182">
        <v>160162.282</v>
      </c>
      <c r="H309" s="182">
        <v>259995.36</v>
      </c>
      <c r="I309" s="182"/>
      <c r="J309" s="183"/>
      <c r="K309" s="183"/>
      <c r="L309" s="183"/>
      <c r="M309" s="183"/>
      <c r="N309" s="183"/>
    </row>
    <row r="310" spans="1:14" ht="11.25">
      <c r="A310" s="149" t="s">
        <v>439</v>
      </c>
      <c r="B310" s="182">
        <v>76061.596</v>
      </c>
      <c r="C310" s="182">
        <v>79370.23</v>
      </c>
      <c r="D310" s="182">
        <v>89686.286</v>
      </c>
      <c r="E310" s="182"/>
      <c r="F310" s="182">
        <v>16715.715</v>
      </c>
      <c r="G310" s="182">
        <v>16634.103</v>
      </c>
      <c r="H310" s="182">
        <v>26539.755</v>
      </c>
      <c r="I310" s="182"/>
      <c r="J310" s="183"/>
      <c r="K310" s="183"/>
      <c r="L310" s="183"/>
      <c r="M310" s="183"/>
      <c r="N310" s="183"/>
    </row>
    <row r="311" spans="1:14" ht="11.25">
      <c r="A311" s="149" t="s">
        <v>0</v>
      </c>
      <c r="B311" s="182">
        <v>5259.129</v>
      </c>
      <c r="C311" s="182">
        <v>5110.852</v>
      </c>
      <c r="D311" s="182">
        <v>4461.271</v>
      </c>
      <c r="E311" s="182"/>
      <c r="F311" s="182">
        <v>1899.567</v>
      </c>
      <c r="G311" s="182">
        <v>1822.465</v>
      </c>
      <c r="H311" s="182">
        <v>2237.615</v>
      </c>
      <c r="I311" s="182"/>
      <c r="J311" s="183"/>
      <c r="K311" s="183"/>
      <c r="L311" s="183"/>
      <c r="M311" s="183"/>
      <c r="N311" s="183"/>
    </row>
    <row r="312" spans="1:8" ht="11.25">
      <c r="A312" s="156" t="s">
        <v>271</v>
      </c>
      <c r="B312" s="160">
        <f>SUM(B313:B318)</f>
        <v>235042.52699999997</v>
      </c>
      <c r="C312" s="160">
        <f>SUM(C313:C318)</f>
        <v>197491.03699999998</v>
      </c>
      <c r="D312" s="160">
        <f>SUM(D313:D318)</f>
        <v>239036.995</v>
      </c>
      <c r="E312" s="160"/>
      <c r="F312" s="160">
        <f>SUM(F313:F318)</f>
        <v>80177.181</v>
      </c>
      <c r="G312" s="160">
        <f>SUM(G313:G318)</f>
        <v>71021.678</v>
      </c>
      <c r="H312" s="160">
        <f>SUM(H313:H318)</f>
        <v>98240.558</v>
      </c>
    </row>
    <row r="313" spans="1:13" ht="11.25">
      <c r="A313" s="149" t="s">
        <v>440</v>
      </c>
      <c r="B313" s="182">
        <v>16909.041</v>
      </c>
      <c r="C313" s="182">
        <v>13154.471</v>
      </c>
      <c r="D313" s="182">
        <v>13536.391</v>
      </c>
      <c r="E313" s="182"/>
      <c r="F313" s="182">
        <v>18324.514</v>
      </c>
      <c r="G313" s="182">
        <v>15853.454</v>
      </c>
      <c r="H313" s="182">
        <v>17983.239</v>
      </c>
      <c r="I313" s="182"/>
      <c r="J313" s="183"/>
      <c r="K313" s="183"/>
      <c r="L313" s="183"/>
      <c r="M313" s="183"/>
    </row>
    <row r="314" spans="1:13" ht="11.25">
      <c r="A314" s="149" t="s">
        <v>441</v>
      </c>
      <c r="B314" s="182">
        <v>205951.686</v>
      </c>
      <c r="C314" s="182">
        <v>168312.995</v>
      </c>
      <c r="D314" s="182">
        <v>209287.4</v>
      </c>
      <c r="F314" s="182">
        <v>55310.246</v>
      </c>
      <c r="G314" s="182">
        <v>47680.422</v>
      </c>
      <c r="H314" s="182">
        <v>71161.641</v>
      </c>
      <c r="I314" s="182"/>
      <c r="J314" s="183"/>
      <c r="K314" s="183"/>
      <c r="L314" s="183"/>
      <c r="M314" s="183"/>
    </row>
    <row r="315" spans="1:13" ht="11.25">
      <c r="A315" s="149" t="s">
        <v>442</v>
      </c>
      <c r="B315" s="182">
        <v>5159.489</v>
      </c>
      <c r="C315" s="182">
        <v>4378.753</v>
      </c>
      <c r="D315" s="182">
        <v>4614.23</v>
      </c>
      <c r="E315" s="182"/>
      <c r="F315" s="182">
        <v>3978.627</v>
      </c>
      <c r="G315" s="182">
        <v>3622.275</v>
      </c>
      <c r="H315" s="182">
        <v>5101.664</v>
      </c>
      <c r="I315" s="182"/>
      <c r="J315" s="183"/>
      <c r="K315" s="183"/>
      <c r="L315" s="183"/>
      <c r="M315" s="183"/>
    </row>
    <row r="316" spans="1:13" ht="11.25">
      <c r="A316" s="149" t="s">
        <v>273</v>
      </c>
      <c r="B316" s="182">
        <v>430.462</v>
      </c>
      <c r="C316" s="182">
        <v>206.327</v>
      </c>
      <c r="D316" s="182">
        <v>285.281</v>
      </c>
      <c r="E316" s="182"/>
      <c r="F316" s="182">
        <v>380.441</v>
      </c>
      <c r="G316" s="182">
        <v>314.352</v>
      </c>
      <c r="H316" s="182">
        <v>542.42</v>
      </c>
      <c r="I316" s="182"/>
      <c r="J316" s="183"/>
      <c r="K316" s="183"/>
      <c r="L316" s="183"/>
      <c r="M316" s="183"/>
    </row>
    <row r="317" spans="1:13" ht="11.25">
      <c r="A317" s="149" t="s">
        <v>274</v>
      </c>
      <c r="B317" s="182">
        <v>15.674</v>
      </c>
      <c r="C317" s="182">
        <v>35.581</v>
      </c>
      <c r="D317" s="182">
        <v>50.002</v>
      </c>
      <c r="E317" s="182"/>
      <c r="F317" s="182">
        <v>89.604</v>
      </c>
      <c r="G317" s="182">
        <v>268.447</v>
      </c>
      <c r="H317" s="182">
        <v>417.947</v>
      </c>
      <c r="I317" s="182"/>
      <c r="J317" s="183"/>
      <c r="K317" s="183"/>
      <c r="L317" s="183"/>
      <c r="M317" s="183"/>
    </row>
    <row r="318" spans="1:13" ht="11.25">
      <c r="A318" s="149" t="s">
        <v>0</v>
      </c>
      <c r="B318" s="182">
        <v>6576.175</v>
      </c>
      <c r="C318" s="182">
        <v>11402.91</v>
      </c>
      <c r="D318" s="182">
        <v>11263.691</v>
      </c>
      <c r="E318" s="182"/>
      <c r="F318" s="182">
        <v>2093.749</v>
      </c>
      <c r="G318" s="182">
        <v>3282.728</v>
      </c>
      <c r="H318" s="182">
        <v>3033.647</v>
      </c>
      <c r="I318" s="182"/>
      <c r="J318" s="183"/>
      <c r="K318" s="183"/>
      <c r="L318" s="183"/>
      <c r="M318" s="183"/>
    </row>
    <row r="319" spans="1:8" ht="11.25">
      <c r="A319" s="156" t="s">
        <v>278</v>
      </c>
      <c r="B319" s="160">
        <f>SUM(B320:B329)</f>
        <v>180403.435</v>
      </c>
      <c r="C319" s="160">
        <f>SUM(C320:C329)</f>
        <v>184673.80600000004</v>
      </c>
      <c r="D319" s="160">
        <f>SUM(D320:D329)</f>
        <v>193687.549</v>
      </c>
      <c r="E319" s="160"/>
      <c r="F319" s="160">
        <f>SUM(F320:F329)</f>
        <v>47826.40400000001</v>
      </c>
      <c r="G319" s="160">
        <f>SUM(G320:G329)</f>
        <v>58952.574</v>
      </c>
      <c r="H319" s="160">
        <f>SUM(H320:H329)</f>
        <v>57660.278000000006</v>
      </c>
    </row>
    <row r="320" spans="1:8" ht="11.25">
      <c r="A320" s="149" t="s">
        <v>128</v>
      </c>
      <c r="B320" s="182">
        <v>365.27</v>
      </c>
      <c r="C320" s="182">
        <v>741.441</v>
      </c>
      <c r="D320" s="182">
        <v>399.671</v>
      </c>
      <c r="F320" s="182">
        <v>84.123</v>
      </c>
      <c r="G320" s="182">
        <v>480.152</v>
      </c>
      <c r="H320" s="182">
        <v>108.962</v>
      </c>
    </row>
    <row r="321" spans="1:8" ht="11.25">
      <c r="A321" s="149" t="s">
        <v>280</v>
      </c>
      <c r="B321" s="182">
        <v>0</v>
      </c>
      <c r="C321" s="182">
        <v>16.329</v>
      </c>
      <c r="D321" s="182">
        <v>0</v>
      </c>
      <c r="E321" s="182"/>
      <c r="F321" s="182">
        <v>0</v>
      </c>
      <c r="G321" s="182">
        <v>126.964</v>
      </c>
      <c r="H321" s="182">
        <v>0</v>
      </c>
    </row>
    <row r="322" spans="1:8" ht="11.25">
      <c r="A322" s="149" t="s">
        <v>281</v>
      </c>
      <c r="B322" s="182">
        <v>1161.678</v>
      </c>
      <c r="C322" s="182">
        <v>1889.759</v>
      </c>
      <c r="D322" s="182">
        <v>1580.34</v>
      </c>
      <c r="F322" s="182">
        <v>6909.607</v>
      </c>
      <c r="G322" s="182">
        <v>11075.406</v>
      </c>
      <c r="H322" s="182">
        <v>8338.861</v>
      </c>
    </row>
    <row r="323" spans="1:8" ht="11.25">
      <c r="A323" s="149" t="s">
        <v>443</v>
      </c>
      <c r="B323" s="182">
        <v>0</v>
      </c>
      <c r="C323" s="182">
        <v>0</v>
      </c>
      <c r="D323" s="182">
        <v>18.038</v>
      </c>
      <c r="E323" s="182"/>
      <c r="F323" s="182">
        <v>0</v>
      </c>
      <c r="G323" s="182">
        <v>0</v>
      </c>
      <c r="H323" s="182">
        <v>98.999</v>
      </c>
    </row>
    <row r="324" spans="1:8" ht="11.25">
      <c r="A324" s="149" t="s">
        <v>444</v>
      </c>
      <c r="B324" s="182">
        <v>168296.647</v>
      </c>
      <c r="C324" s="182">
        <v>168932.176</v>
      </c>
      <c r="D324" s="182">
        <v>178268.087</v>
      </c>
      <c r="E324" s="182"/>
      <c r="F324" s="182">
        <v>33628.461</v>
      </c>
      <c r="G324" s="182">
        <v>37607.028</v>
      </c>
      <c r="H324" s="182">
        <v>39244.678</v>
      </c>
    </row>
    <row r="325" spans="1:8" ht="11.25">
      <c r="A325" s="149" t="s">
        <v>125</v>
      </c>
      <c r="B325" s="182">
        <v>599.401</v>
      </c>
      <c r="C325" s="182">
        <v>753.127</v>
      </c>
      <c r="D325" s="182">
        <v>19</v>
      </c>
      <c r="E325" s="182"/>
      <c r="F325" s="182">
        <v>1487.257</v>
      </c>
      <c r="G325" s="182">
        <v>1770.571</v>
      </c>
      <c r="H325" s="182">
        <v>39.374</v>
      </c>
    </row>
    <row r="326" spans="1:18" ht="11.25">
      <c r="A326" s="149" t="s">
        <v>124</v>
      </c>
      <c r="B326" s="26">
        <v>28.985</v>
      </c>
      <c r="C326" s="26">
        <v>17.708</v>
      </c>
      <c r="D326" s="26">
        <v>18.941</v>
      </c>
      <c r="F326" s="26">
        <v>160.008</v>
      </c>
      <c r="G326" s="26">
        <v>131.369</v>
      </c>
      <c r="H326" s="26">
        <v>141.012</v>
      </c>
      <c r="I326" s="36"/>
      <c r="J326" s="160"/>
      <c r="K326" s="160"/>
      <c r="L326" s="160"/>
      <c r="M326" s="160"/>
      <c r="N326" s="160"/>
      <c r="O326" s="160"/>
      <c r="P326" s="160"/>
      <c r="Q326" s="160"/>
      <c r="R326" s="160"/>
    </row>
    <row r="327" spans="1:18" ht="11.25">
      <c r="A327" s="149" t="s">
        <v>445</v>
      </c>
      <c r="B327" s="182">
        <v>8278.596</v>
      </c>
      <c r="C327" s="182">
        <v>10541.332</v>
      </c>
      <c r="D327" s="182">
        <v>10841.06</v>
      </c>
      <c r="E327" s="182"/>
      <c r="F327" s="182">
        <v>2980.407</v>
      </c>
      <c r="G327" s="182">
        <v>4220.229</v>
      </c>
      <c r="H327" s="182">
        <v>4358.937</v>
      </c>
      <c r="I327" s="36"/>
      <c r="J327" s="160"/>
      <c r="K327" s="160"/>
      <c r="L327" s="160"/>
      <c r="M327" s="160"/>
      <c r="N327" s="160"/>
      <c r="O327" s="160"/>
      <c r="P327" s="160"/>
      <c r="Q327" s="160"/>
      <c r="R327" s="160"/>
    </row>
    <row r="328" spans="1:9" ht="11.25">
      <c r="A328" s="149" t="s">
        <v>446</v>
      </c>
      <c r="B328" s="182">
        <v>183.828</v>
      </c>
      <c r="C328" s="182">
        <v>311.769</v>
      </c>
      <c r="D328" s="182">
        <v>274.796</v>
      </c>
      <c r="E328" s="182"/>
      <c r="F328" s="182">
        <v>1042.283</v>
      </c>
      <c r="G328" s="182">
        <v>1817.504</v>
      </c>
      <c r="H328" s="182">
        <v>2320.48</v>
      </c>
      <c r="I328" s="26"/>
    </row>
    <row r="329" spans="1:8" ht="11.25">
      <c r="A329" s="149" t="s">
        <v>200</v>
      </c>
      <c r="B329" s="182">
        <v>1489.03</v>
      </c>
      <c r="C329" s="182">
        <v>1470.165</v>
      </c>
      <c r="D329" s="182">
        <v>2267.616</v>
      </c>
      <c r="F329" s="182">
        <v>1534.258</v>
      </c>
      <c r="G329" s="182">
        <v>1723.351</v>
      </c>
      <c r="H329" s="182">
        <v>3008.975</v>
      </c>
    </row>
    <row r="330" spans="1:8" ht="11.25">
      <c r="A330" s="156" t="s">
        <v>374</v>
      </c>
      <c r="B330" s="160">
        <f>SUM(B331:B334)</f>
        <v>24144.251</v>
      </c>
      <c r="C330" s="160">
        <f>SUM(C331:C334)</f>
        <v>28406.519</v>
      </c>
      <c r="D330" s="160">
        <f>SUM(D331:D334)</f>
        <v>26256.81</v>
      </c>
      <c r="E330" s="160"/>
      <c r="F330" s="160">
        <f>SUM(F331:F334)</f>
        <v>11389.811999999998</v>
      </c>
      <c r="G330" s="160">
        <f>SUM(G331:G334)</f>
        <v>10895.303</v>
      </c>
      <c r="H330" s="160">
        <f>SUM(H331:H334)</f>
        <v>14155.911999999998</v>
      </c>
    </row>
    <row r="331" spans="1:13" ht="11.25">
      <c r="A331" s="149" t="s">
        <v>370</v>
      </c>
      <c r="B331" s="182">
        <v>6151.05</v>
      </c>
      <c r="C331" s="182">
        <v>5697.697</v>
      </c>
      <c r="D331" s="182">
        <v>7493.67</v>
      </c>
      <c r="E331" s="182"/>
      <c r="F331" s="182">
        <v>2402.778</v>
      </c>
      <c r="G331" s="182">
        <v>2080.292</v>
      </c>
      <c r="H331" s="182">
        <v>3584.66</v>
      </c>
      <c r="I331" s="182"/>
      <c r="J331" s="183"/>
      <c r="K331" s="183"/>
      <c r="L331" s="183"/>
      <c r="M331" s="183"/>
    </row>
    <row r="332" spans="1:13" ht="11.25">
      <c r="A332" s="149" t="s">
        <v>268</v>
      </c>
      <c r="B332" s="182">
        <v>352.692</v>
      </c>
      <c r="C332" s="182">
        <v>1062.09</v>
      </c>
      <c r="D332" s="182">
        <v>416.083</v>
      </c>
      <c r="E332" s="182"/>
      <c r="F332" s="182">
        <v>323.962</v>
      </c>
      <c r="G332" s="182">
        <v>842.337</v>
      </c>
      <c r="H332" s="182">
        <v>366.863</v>
      </c>
      <c r="I332" s="182"/>
      <c r="J332" s="183"/>
      <c r="K332" s="183"/>
      <c r="L332" s="183"/>
      <c r="M332" s="183"/>
    </row>
    <row r="333" spans="1:13" ht="11.25">
      <c r="A333" s="149" t="s">
        <v>269</v>
      </c>
      <c r="B333" s="182">
        <v>15324.538</v>
      </c>
      <c r="C333" s="182">
        <v>19793.054</v>
      </c>
      <c r="D333" s="182">
        <v>16063.306</v>
      </c>
      <c r="E333" s="182"/>
      <c r="F333" s="182">
        <v>7251.38</v>
      </c>
      <c r="G333" s="182">
        <v>6768.303</v>
      </c>
      <c r="H333" s="182">
        <v>8357.696</v>
      </c>
      <c r="I333" s="182"/>
      <c r="J333" s="183"/>
      <c r="K333" s="183"/>
      <c r="L333" s="183"/>
      <c r="M333" s="183"/>
    </row>
    <row r="334" spans="1:13" ht="11.25">
      <c r="A334" s="149" t="s">
        <v>200</v>
      </c>
      <c r="B334" s="182">
        <v>2315.971</v>
      </c>
      <c r="C334" s="182">
        <v>1853.678</v>
      </c>
      <c r="D334" s="182">
        <v>2283.751</v>
      </c>
      <c r="E334" s="182"/>
      <c r="F334" s="182">
        <v>1411.692</v>
      </c>
      <c r="G334" s="182">
        <v>1204.371</v>
      </c>
      <c r="H334" s="182">
        <v>1846.693</v>
      </c>
      <c r="I334" s="182"/>
      <c r="J334" s="183"/>
      <c r="K334" s="183"/>
      <c r="L334" s="183"/>
      <c r="M334" s="183"/>
    </row>
    <row r="335" spans="1:8" ht="11.25">
      <c r="A335" s="156" t="s">
        <v>447</v>
      </c>
      <c r="B335" s="160">
        <f>SUM(B336:B339)</f>
        <v>33143.36</v>
      </c>
      <c r="C335" s="160">
        <f>SUM(C336:C339)</f>
        <v>36096.166</v>
      </c>
      <c r="D335" s="160">
        <f>SUM(D336:D339)</f>
        <v>33663.648</v>
      </c>
      <c r="E335" s="160"/>
      <c r="F335" s="160">
        <f>SUM(F336:F339)</f>
        <v>17687.426</v>
      </c>
      <c r="G335" s="160">
        <f>SUM(G336:G339)</f>
        <v>19218.042999999998</v>
      </c>
      <c r="H335" s="160">
        <f>SUM(H336:H339)</f>
        <v>24987.523</v>
      </c>
    </row>
    <row r="336" spans="1:18" ht="11.25">
      <c r="A336" s="149" t="s">
        <v>145</v>
      </c>
      <c r="B336" s="182">
        <v>5583.8</v>
      </c>
      <c r="C336" s="182">
        <v>6203.085</v>
      </c>
      <c r="D336" s="182">
        <v>6939.942</v>
      </c>
      <c r="E336" s="182"/>
      <c r="F336" s="182">
        <v>2831.368</v>
      </c>
      <c r="G336" s="182">
        <v>3055.648</v>
      </c>
      <c r="H336" s="182">
        <v>3295.057</v>
      </c>
      <c r="I336" s="182"/>
      <c r="J336" s="183"/>
      <c r="K336" s="183"/>
      <c r="L336" s="183"/>
      <c r="M336" s="183"/>
      <c r="N336" s="183"/>
      <c r="O336" s="183"/>
      <c r="P336" s="183"/>
      <c r="Q336" s="183"/>
      <c r="R336" s="183"/>
    </row>
    <row r="337" spans="1:18" ht="11.25">
      <c r="A337" s="149" t="s">
        <v>448</v>
      </c>
      <c r="B337" s="182">
        <v>768.525</v>
      </c>
      <c r="C337" s="182">
        <v>1378.251</v>
      </c>
      <c r="D337" s="182">
        <v>1198.482</v>
      </c>
      <c r="E337" s="182"/>
      <c r="F337" s="182">
        <v>1409.429</v>
      </c>
      <c r="G337" s="182">
        <v>2591.304</v>
      </c>
      <c r="H337" s="182">
        <v>2479.562</v>
      </c>
      <c r="I337" s="182"/>
      <c r="J337" s="183"/>
      <c r="K337" s="183"/>
      <c r="L337" s="183"/>
      <c r="M337" s="183"/>
      <c r="N337" s="183"/>
      <c r="O337" s="183"/>
      <c r="P337" s="183"/>
      <c r="Q337" s="183"/>
      <c r="R337" s="183"/>
    </row>
    <row r="338" spans="1:18" ht="11.25">
      <c r="A338" s="149" t="s">
        <v>449</v>
      </c>
      <c r="B338" s="182">
        <v>4.479</v>
      </c>
      <c r="C338" s="182">
        <v>2.356</v>
      </c>
      <c r="D338" s="182">
        <v>2.244</v>
      </c>
      <c r="E338" s="182"/>
      <c r="F338" s="182">
        <v>3780.953</v>
      </c>
      <c r="G338" s="182">
        <v>3526.753</v>
      </c>
      <c r="H338" s="182">
        <v>4787.114</v>
      </c>
      <c r="I338" s="182"/>
      <c r="J338" s="183"/>
      <c r="K338" s="183"/>
      <c r="L338" s="183"/>
      <c r="M338" s="183"/>
      <c r="N338" s="183"/>
      <c r="O338" s="183"/>
      <c r="P338" s="183"/>
      <c r="Q338" s="183"/>
      <c r="R338" s="183"/>
    </row>
    <row r="339" spans="1:18" ht="11.25">
      <c r="A339" s="149" t="s">
        <v>200</v>
      </c>
      <c r="B339" s="182">
        <v>26786.556</v>
      </c>
      <c r="C339" s="182">
        <v>28512.474</v>
      </c>
      <c r="D339" s="182">
        <v>25522.98</v>
      </c>
      <c r="F339" s="182">
        <v>9665.676</v>
      </c>
      <c r="G339" s="182">
        <v>10044.338</v>
      </c>
      <c r="H339" s="182">
        <v>14425.79</v>
      </c>
      <c r="I339" s="182"/>
      <c r="J339" s="183"/>
      <c r="K339" s="183"/>
      <c r="L339" s="183"/>
      <c r="M339" s="183"/>
      <c r="N339" s="183"/>
      <c r="O339" s="183"/>
      <c r="P339" s="183"/>
      <c r="Q339" s="183"/>
      <c r="R339" s="183"/>
    </row>
    <row r="340" spans="1:8" ht="11.25">
      <c r="A340" s="156" t="s">
        <v>385</v>
      </c>
      <c r="B340" s="160"/>
      <c r="C340" s="160"/>
      <c r="D340" s="160"/>
      <c r="E340" s="160"/>
      <c r="F340" s="160">
        <f>SUM(F341:F345)</f>
        <v>85165.25800000006</v>
      </c>
      <c r="G340" s="160">
        <f>SUM(G341:G345)</f>
        <v>84222.01800000008</v>
      </c>
      <c r="H340" s="160">
        <f>SUM(H341:H345)</f>
        <v>99519.04400000004</v>
      </c>
    </row>
    <row r="341" spans="1:20" ht="11.25">
      <c r="A341" s="149" t="s">
        <v>450</v>
      </c>
      <c r="B341" s="182">
        <v>96.475</v>
      </c>
      <c r="C341" s="182">
        <v>113.754</v>
      </c>
      <c r="D341" s="182">
        <v>55.492</v>
      </c>
      <c r="E341" s="182"/>
      <c r="F341" s="182">
        <v>3469.237</v>
      </c>
      <c r="G341" s="182">
        <v>3841.454</v>
      </c>
      <c r="H341" s="182">
        <v>2218.628</v>
      </c>
      <c r="I341" s="182"/>
      <c r="J341" s="183"/>
      <c r="K341" s="183"/>
      <c r="L341" s="183"/>
      <c r="M341" s="183"/>
      <c r="N341" s="183"/>
      <c r="O341" s="183"/>
      <c r="P341" s="183"/>
      <c r="Q341" s="183"/>
      <c r="R341" s="183"/>
      <c r="S341" s="182"/>
      <c r="T341" s="182"/>
    </row>
    <row r="342" spans="1:20" ht="11.25">
      <c r="A342" s="149" t="s">
        <v>319</v>
      </c>
      <c r="B342" s="182">
        <v>2751.605</v>
      </c>
      <c r="C342" s="182">
        <v>2501.44</v>
      </c>
      <c r="D342" s="182">
        <v>2883.963</v>
      </c>
      <c r="E342" s="182"/>
      <c r="F342" s="182">
        <v>1703.658</v>
      </c>
      <c r="G342" s="182">
        <v>1620.397</v>
      </c>
      <c r="H342" s="182">
        <v>1991.685</v>
      </c>
      <c r="I342" s="182"/>
      <c r="J342" s="183"/>
      <c r="K342" s="183"/>
      <c r="L342" s="183"/>
      <c r="M342" s="183"/>
      <c r="N342" s="183"/>
      <c r="O342" s="183"/>
      <c r="P342" s="183"/>
      <c r="Q342" s="183"/>
      <c r="R342" s="183"/>
      <c r="S342" s="182"/>
      <c r="T342" s="182"/>
    </row>
    <row r="343" spans="1:20" ht="11.25">
      <c r="A343" s="149" t="s">
        <v>317</v>
      </c>
      <c r="B343" s="182">
        <v>2053.237</v>
      </c>
      <c r="C343" s="182">
        <v>2000.547</v>
      </c>
      <c r="D343" s="182">
        <v>2172.088</v>
      </c>
      <c r="F343" s="182">
        <v>4721.826</v>
      </c>
      <c r="G343" s="182">
        <v>3679.61</v>
      </c>
      <c r="H343" s="182">
        <v>3305.305</v>
      </c>
      <c r="I343" s="182"/>
      <c r="J343" s="183"/>
      <c r="K343" s="183"/>
      <c r="L343" s="183"/>
      <c r="M343" s="183"/>
      <c r="N343" s="183"/>
      <c r="O343" s="35"/>
      <c r="P343" s="35"/>
      <c r="Q343" s="35"/>
      <c r="R343" s="183"/>
      <c r="S343" s="182"/>
      <c r="T343" s="182"/>
    </row>
    <row r="344" spans="1:20" ht="21.75" customHeight="1">
      <c r="A344" s="165" t="s">
        <v>451</v>
      </c>
      <c r="B344" s="182">
        <v>3484.389</v>
      </c>
      <c r="C344" s="182">
        <v>402.528</v>
      </c>
      <c r="D344" s="182">
        <v>1721.269</v>
      </c>
      <c r="F344" s="182">
        <v>8620.733</v>
      </c>
      <c r="G344" s="182">
        <v>1138.37</v>
      </c>
      <c r="H344" s="182">
        <v>4435.713</v>
      </c>
      <c r="I344" s="182"/>
      <c r="J344" s="183"/>
      <c r="K344" s="183"/>
      <c r="L344" s="183"/>
      <c r="M344" s="183"/>
      <c r="N344" s="183"/>
      <c r="O344" s="35"/>
      <c r="P344" s="35"/>
      <c r="Q344" s="35"/>
      <c r="R344" s="183"/>
      <c r="S344" s="182"/>
      <c r="T344" s="182"/>
    </row>
    <row r="345" spans="1:20" ht="11.25">
      <c r="A345" s="149" t="s">
        <v>0</v>
      </c>
      <c r="B345" s="182"/>
      <c r="C345" s="182"/>
      <c r="D345" s="182"/>
      <c r="E345" s="182"/>
      <c r="F345" s="182">
        <v>66649.80400000006</v>
      </c>
      <c r="G345" s="182">
        <v>73942.18700000008</v>
      </c>
      <c r="H345" s="182">
        <v>87567.71300000003</v>
      </c>
      <c r="I345" s="182"/>
      <c r="T345" s="26"/>
    </row>
    <row r="346" spans="1:9" ht="11.25">
      <c r="A346" s="156" t="s">
        <v>452</v>
      </c>
      <c r="B346" s="160"/>
      <c r="C346" s="160"/>
      <c r="D346" s="160"/>
      <c r="E346" s="160"/>
      <c r="F346" s="160">
        <f>SUM(F347:F350)</f>
        <v>31837.527000000002</v>
      </c>
      <c r="G346" s="160">
        <f>SUM(G347:G350)</f>
        <v>37920.768</v>
      </c>
      <c r="H346" s="160">
        <f>SUM(H347:H350)</f>
        <v>42430.322</v>
      </c>
      <c r="I346" s="26"/>
    </row>
    <row r="347" spans="1:18" ht="11.25">
      <c r="A347" s="149" t="s">
        <v>410</v>
      </c>
      <c r="B347" s="182">
        <v>24.131</v>
      </c>
      <c r="C347" s="182">
        <v>0</v>
      </c>
      <c r="D347" s="182">
        <v>166.694</v>
      </c>
      <c r="E347" s="182"/>
      <c r="F347" s="182">
        <v>51.275</v>
      </c>
      <c r="G347" s="182">
        <v>1.974</v>
      </c>
      <c r="H347" s="182">
        <v>386.839</v>
      </c>
      <c r="I347" s="36"/>
      <c r="J347" s="160"/>
      <c r="K347" s="183"/>
      <c r="L347" s="183"/>
      <c r="M347" s="183"/>
      <c r="N347" s="183"/>
      <c r="O347" s="160"/>
      <c r="P347" s="160"/>
      <c r="Q347" s="160"/>
      <c r="R347" s="160"/>
    </row>
    <row r="348" spans="1:18" ht="11.25">
      <c r="A348" s="149" t="s">
        <v>453</v>
      </c>
      <c r="B348" s="182">
        <v>304.088</v>
      </c>
      <c r="C348" s="182">
        <v>342.536</v>
      </c>
      <c r="D348" s="182">
        <v>314.921</v>
      </c>
      <c r="F348" s="182">
        <v>2596.065</v>
      </c>
      <c r="G348" s="182">
        <v>2787.249</v>
      </c>
      <c r="H348" s="182">
        <v>2692.259</v>
      </c>
      <c r="I348" s="36"/>
      <c r="J348" s="160"/>
      <c r="K348" s="183"/>
      <c r="L348" s="183"/>
      <c r="M348" s="183"/>
      <c r="N348" s="183"/>
      <c r="O348" s="160"/>
      <c r="P348" s="160"/>
      <c r="Q348" s="160"/>
      <c r="R348" s="160"/>
    </row>
    <row r="349" spans="1:18" ht="11.25">
      <c r="A349" s="149" t="s">
        <v>454</v>
      </c>
      <c r="B349" s="182">
        <v>3.869</v>
      </c>
      <c r="C349" s="182">
        <v>4.139</v>
      </c>
      <c r="D349" s="182">
        <v>5.991</v>
      </c>
      <c r="E349" s="182"/>
      <c r="F349" s="182">
        <v>2532.434</v>
      </c>
      <c r="G349" s="182">
        <v>2808.997</v>
      </c>
      <c r="H349" s="182">
        <v>3552.373</v>
      </c>
      <c r="I349" s="36"/>
      <c r="J349" s="160"/>
      <c r="K349" s="183"/>
      <c r="L349" s="183"/>
      <c r="M349" s="183"/>
      <c r="N349" s="183"/>
      <c r="O349" s="160"/>
      <c r="P349" s="160"/>
      <c r="Q349" s="160"/>
      <c r="R349" s="160"/>
    </row>
    <row r="350" spans="1:18" ht="11.25">
      <c r="A350" s="149" t="s">
        <v>87</v>
      </c>
      <c r="B350" s="182"/>
      <c r="C350" s="182"/>
      <c r="D350" s="182"/>
      <c r="E350" s="182"/>
      <c r="F350" s="182">
        <v>26657.753</v>
      </c>
      <c r="G350" s="182">
        <v>32322.548</v>
      </c>
      <c r="H350" s="182">
        <v>35798.851</v>
      </c>
      <c r="I350" s="36"/>
      <c r="J350" s="160"/>
      <c r="K350" s="160"/>
      <c r="L350" s="160"/>
      <c r="M350" s="160"/>
      <c r="N350" s="160"/>
      <c r="O350" s="160"/>
      <c r="P350" s="160"/>
      <c r="Q350" s="160"/>
      <c r="R350" s="160"/>
    </row>
    <row r="351" spans="1:18" ht="11.25">
      <c r="A351" s="156" t="s">
        <v>455</v>
      </c>
      <c r="B351" s="160"/>
      <c r="C351" s="160"/>
      <c r="D351" s="160"/>
      <c r="E351" s="160"/>
      <c r="F351" s="160">
        <f>SUM(F352:F354)</f>
        <v>9204.17</v>
      </c>
      <c r="G351" s="160">
        <f>SUM(G352:G354)</f>
        <v>9711.504</v>
      </c>
      <c r="H351" s="160">
        <f>SUM(H352:H354)</f>
        <v>10881.639</v>
      </c>
      <c r="I351" s="36"/>
      <c r="J351" s="160"/>
      <c r="K351" s="160"/>
      <c r="L351" s="160"/>
      <c r="M351" s="160"/>
      <c r="N351" s="160"/>
      <c r="O351" s="160"/>
      <c r="P351" s="160"/>
      <c r="Q351" s="160"/>
      <c r="R351" s="160"/>
    </row>
    <row r="352" spans="1:18" ht="11.25">
      <c r="A352" s="149" t="s">
        <v>339</v>
      </c>
      <c r="B352" s="190"/>
      <c r="C352" s="190"/>
      <c r="D352" s="190"/>
      <c r="E352" s="190"/>
      <c r="F352" s="182">
        <v>123.291</v>
      </c>
      <c r="G352" s="182">
        <v>49.34</v>
      </c>
      <c r="H352" s="182">
        <v>1.715</v>
      </c>
      <c r="I352" s="36"/>
      <c r="J352" s="160"/>
      <c r="K352" s="160"/>
      <c r="L352" s="160"/>
      <c r="M352" s="160"/>
      <c r="N352" s="160"/>
      <c r="O352" s="160"/>
      <c r="P352" s="160"/>
      <c r="Q352" s="160"/>
      <c r="R352" s="160"/>
    </row>
    <row r="353" spans="1:18" ht="11.25">
      <c r="A353" s="149" t="s">
        <v>113</v>
      </c>
      <c r="B353" s="190"/>
      <c r="C353" s="190"/>
      <c r="D353" s="190"/>
      <c r="E353" s="190"/>
      <c r="F353" s="190">
        <v>1787.655</v>
      </c>
      <c r="G353" s="190">
        <v>1913.766</v>
      </c>
      <c r="H353" s="190">
        <v>1769.209</v>
      </c>
      <c r="I353" s="36"/>
      <c r="J353" s="160"/>
      <c r="K353" s="160"/>
      <c r="L353" s="160"/>
      <c r="M353" s="160"/>
      <c r="N353" s="160"/>
      <c r="O353" s="160"/>
      <c r="P353" s="160"/>
      <c r="Q353" s="160"/>
      <c r="R353" s="160"/>
    </row>
    <row r="354" spans="1:9" ht="11.25">
      <c r="A354" s="166" t="s">
        <v>385</v>
      </c>
      <c r="B354" s="191"/>
      <c r="C354" s="191"/>
      <c r="D354" s="191"/>
      <c r="E354" s="191">
        <v>0</v>
      </c>
      <c r="F354" s="191">
        <v>7293.224</v>
      </c>
      <c r="G354" s="191">
        <v>7748.398</v>
      </c>
      <c r="H354" s="191">
        <v>9110.715</v>
      </c>
      <c r="I354" s="26"/>
    </row>
    <row r="355" spans="1:9" ht="11.25">
      <c r="A355" s="149" t="s">
        <v>456</v>
      </c>
      <c r="B355" s="36"/>
      <c r="C355" s="36"/>
      <c r="D355" s="36"/>
      <c r="E355" s="36"/>
      <c r="F355" s="36"/>
      <c r="G355" s="36"/>
      <c r="H355" s="36"/>
      <c r="I355" s="26"/>
    </row>
    <row r="356" spans="1:8" ht="19.5" customHeight="1">
      <c r="A356" s="225" t="s">
        <v>457</v>
      </c>
      <c r="B356" s="225"/>
      <c r="C356" s="225"/>
      <c r="D356" s="225"/>
      <c r="E356" s="225"/>
      <c r="F356" s="225"/>
      <c r="G356" s="225"/>
      <c r="H356" s="225"/>
    </row>
    <row r="357" spans="1:8" ht="19.5" customHeight="1">
      <c r="A357" s="226" t="s">
        <v>254</v>
      </c>
      <c r="B357" s="226"/>
      <c r="C357" s="226"/>
      <c r="D357" s="226"/>
      <c r="E357" s="226"/>
      <c r="F357" s="226"/>
      <c r="G357" s="226"/>
      <c r="H357" s="226"/>
    </row>
    <row r="358" spans="1:8" ht="11.25">
      <c r="A358" s="156" t="s">
        <v>178</v>
      </c>
      <c r="B358" s="227" t="s">
        <v>259</v>
      </c>
      <c r="C358" s="227"/>
      <c r="D358" s="227"/>
      <c r="E358" s="157"/>
      <c r="F358" s="227" t="s">
        <v>434</v>
      </c>
      <c r="G358" s="227"/>
      <c r="H358" s="227"/>
    </row>
    <row r="359" spans="1:18" s="177" customFormat="1" ht="11.25">
      <c r="A359" s="173" t="s">
        <v>261</v>
      </c>
      <c r="B359" s="174">
        <f>+B4</f>
        <v>2005</v>
      </c>
      <c r="C359" s="174">
        <f>+C4</f>
        <v>2006</v>
      </c>
      <c r="D359" s="174">
        <f>+D4</f>
        <v>2007</v>
      </c>
      <c r="E359" s="175"/>
      <c r="F359" s="174">
        <f>+F4</f>
        <v>2005</v>
      </c>
      <c r="G359" s="174">
        <f>+G4</f>
        <v>2006</v>
      </c>
      <c r="H359" s="174">
        <f>+H4</f>
        <v>2007</v>
      </c>
      <c r="J359" s="178"/>
      <c r="K359" s="178"/>
      <c r="L359" s="178"/>
      <c r="M359" s="178"/>
      <c r="N359" s="178"/>
      <c r="O359" s="178"/>
      <c r="P359" s="178"/>
      <c r="Q359" s="178"/>
      <c r="R359" s="178"/>
    </row>
    <row r="360" spans="1:8" ht="11.25">
      <c r="A360" s="156" t="s">
        <v>344</v>
      </c>
      <c r="B360" s="160"/>
      <c r="C360" s="160"/>
      <c r="D360" s="160"/>
      <c r="E360" s="160"/>
      <c r="F360" s="160">
        <f>(+F361+F368+F382+F396+F401)</f>
        <v>741958</v>
      </c>
      <c r="G360" s="160">
        <f>(+G361+G368+G382+G396+G401)</f>
        <v>935170</v>
      </c>
      <c r="H360" s="160">
        <f>+H361+H368+H382+H396+H401</f>
        <v>1383500</v>
      </c>
    </row>
    <row r="361" spans="1:8" ht="11.25">
      <c r="A361" s="156" t="s">
        <v>263</v>
      </c>
      <c r="B361" s="160">
        <f>SUM(B362:B367)</f>
        <v>158605.338</v>
      </c>
      <c r="C361" s="160">
        <f>SUM(C362:C367)</f>
        <v>175788.30699999997</v>
      </c>
      <c r="D361" s="160">
        <f>SUM(D362:D367)</f>
        <v>202783.77099999998</v>
      </c>
      <c r="E361" s="160"/>
      <c r="F361" s="160">
        <f>SUM(F362:F367)</f>
        <v>49700.28</v>
      </c>
      <c r="G361" s="160">
        <f>SUM(G362:G367)</f>
        <v>53959.632</v>
      </c>
      <c r="H361" s="160">
        <f>SUM(H362:H367)</f>
        <v>79339.28700000001</v>
      </c>
    </row>
    <row r="362" spans="1:9" ht="11.25">
      <c r="A362" s="149" t="s">
        <v>458</v>
      </c>
      <c r="B362" s="182">
        <v>75587.185</v>
      </c>
      <c r="C362" s="182">
        <v>79107.328</v>
      </c>
      <c r="D362" s="182">
        <v>91798.616</v>
      </c>
      <c r="E362" s="182"/>
      <c r="F362" s="182">
        <v>25760.256</v>
      </c>
      <c r="G362" s="182">
        <v>26252.029</v>
      </c>
      <c r="H362" s="182">
        <v>38217.309</v>
      </c>
      <c r="I362" s="1"/>
    </row>
    <row r="363" spans="1:9" ht="11.25">
      <c r="A363" s="149" t="s">
        <v>107</v>
      </c>
      <c r="B363" s="182">
        <v>16.4</v>
      </c>
      <c r="C363" s="182">
        <v>14.477</v>
      </c>
      <c r="D363" s="182">
        <v>0.552</v>
      </c>
      <c r="E363" s="182"/>
      <c r="F363" s="182">
        <v>10.438</v>
      </c>
      <c r="G363" s="182">
        <v>9.391</v>
      </c>
      <c r="H363" s="182">
        <v>6.464</v>
      </c>
      <c r="I363" s="1"/>
    </row>
    <row r="364" spans="1:9" ht="11.25">
      <c r="A364" s="149" t="s">
        <v>108</v>
      </c>
      <c r="B364" s="182">
        <v>17589.442</v>
      </c>
      <c r="C364" s="182">
        <v>23464.913</v>
      </c>
      <c r="D364" s="182">
        <v>20257.54</v>
      </c>
      <c r="E364" s="182"/>
      <c r="F364" s="182">
        <v>4221.359</v>
      </c>
      <c r="G364" s="182">
        <v>5741.093</v>
      </c>
      <c r="H364" s="182">
        <v>5923.564</v>
      </c>
      <c r="I364" s="1"/>
    </row>
    <row r="365" spans="1:9" ht="11.25">
      <c r="A365" s="149" t="s">
        <v>109</v>
      </c>
      <c r="B365" s="182">
        <v>6632.797</v>
      </c>
      <c r="C365" s="182">
        <v>7561.616</v>
      </c>
      <c r="D365" s="182">
        <v>4816.726</v>
      </c>
      <c r="E365" s="182"/>
      <c r="F365" s="182">
        <v>1281.348</v>
      </c>
      <c r="G365" s="182">
        <v>1464.098</v>
      </c>
      <c r="H365" s="182">
        <v>1099.311</v>
      </c>
      <c r="I365" s="1"/>
    </row>
    <row r="366" spans="1:9" ht="11.25">
      <c r="A366" s="149" t="s">
        <v>459</v>
      </c>
      <c r="B366" s="182">
        <v>10474.987</v>
      </c>
      <c r="C366" s="182">
        <v>12636.586</v>
      </c>
      <c r="D366" s="182">
        <v>15462.802</v>
      </c>
      <c r="E366" s="182"/>
      <c r="F366" s="182">
        <v>2593.648</v>
      </c>
      <c r="G366" s="182">
        <v>3270.639</v>
      </c>
      <c r="H366" s="182">
        <v>5203.184</v>
      </c>
      <c r="I366" s="1"/>
    </row>
    <row r="367" spans="1:9" ht="11.25">
      <c r="A367" s="149" t="s">
        <v>0</v>
      </c>
      <c r="B367" s="182">
        <v>48304.527</v>
      </c>
      <c r="C367" s="182">
        <v>53003.387</v>
      </c>
      <c r="D367" s="182">
        <v>70447.535</v>
      </c>
      <c r="E367" s="182"/>
      <c r="F367" s="182">
        <v>15833.231</v>
      </c>
      <c r="G367" s="182">
        <v>17222.382</v>
      </c>
      <c r="H367" s="182">
        <v>28889.455</v>
      </c>
      <c r="I367" s="1"/>
    </row>
    <row r="368" spans="1:8" ht="11.25">
      <c r="A368" s="156" t="s">
        <v>271</v>
      </c>
      <c r="B368" s="160">
        <f>+B369+B377</f>
        <v>1034948.5850000001</v>
      </c>
      <c r="C368" s="160">
        <f>+C369+C377</f>
        <v>1267045.1180000002</v>
      </c>
      <c r="D368" s="160">
        <f>+D369+D377</f>
        <v>1418993.3450000002</v>
      </c>
      <c r="E368" s="160"/>
      <c r="F368" s="160">
        <f>+F369+F377</f>
        <v>345448.382</v>
      </c>
      <c r="G368" s="160">
        <f>+G369+G377</f>
        <v>433304.917</v>
      </c>
      <c r="H368" s="160">
        <f>+H369+H377</f>
        <v>615723.1340000001</v>
      </c>
    </row>
    <row r="369" spans="1:8" ht="11.25">
      <c r="A369" s="170" t="s">
        <v>460</v>
      </c>
      <c r="B369" s="161">
        <f>SUM(B370:B376)</f>
        <v>742575.278</v>
      </c>
      <c r="C369" s="161">
        <f>SUM(C370:C376)</f>
        <v>874088.7150000001</v>
      </c>
      <c r="D369" s="161">
        <f>SUM(D370:D376)</f>
        <v>952440.9180000001</v>
      </c>
      <c r="E369" s="161"/>
      <c r="F369" s="161">
        <f>SUM(F370:F376)</f>
        <v>171949.301</v>
      </c>
      <c r="G369" s="161">
        <f>SUM(G370:G376)</f>
        <v>211937.52099999998</v>
      </c>
      <c r="H369" s="161">
        <f>SUM(H370:H376)</f>
        <v>266707.216</v>
      </c>
    </row>
    <row r="370" spans="1:8" ht="11.25">
      <c r="A370" s="149" t="s">
        <v>461</v>
      </c>
      <c r="B370" s="36">
        <v>50.964</v>
      </c>
      <c r="C370" s="36">
        <v>367.1</v>
      </c>
      <c r="D370" s="36">
        <v>1226.642</v>
      </c>
      <c r="E370" s="36"/>
      <c r="F370" s="36">
        <v>42.217</v>
      </c>
      <c r="G370" s="36">
        <v>282.376</v>
      </c>
      <c r="H370" s="36">
        <v>1334.592</v>
      </c>
    </row>
    <row r="371" spans="1:10" ht="11.25">
      <c r="A371" s="149" t="s">
        <v>462</v>
      </c>
      <c r="B371" s="27">
        <v>1856.635</v>
      </c>
      <c r="C371" s="27">
        <v>3320.086</v>
      </c>
      <c r="D371" s="27">
        <v>6273.019</v>
      </c>
      <c r="E371" s="27"/>
      <c r="F371" s="27">
        <v>1589.631</v>
      </c>
      <c r="G371" s="27">
        <v>2924.674</v>
      </c>
      <c r="H371" s="27">
        <v>7514.341</v>
      </c>
      <c r="J371" s="31"/>
    </row>
    <row r="372" spans="1:8" ht="11.25">
      <c r="A372" s="149" t="s">
        <v>463</v>
      </c>
      <c r="B372" s="36">
        <v>13665.824</v>
      </c>
      <c r="C372" s="36">
        <v>21068.28</v>
      </c>
      <c r="D372" s="36">
        <v>839.661</v>
      </c>
      <c r="E372" s="36"/>
      <c r="F372" s="36">
        <v>7023.338</v>
      </c>
      <c r="G372" s="36">
        <v>11135.996</v>
      </c>
      <c r="H372" s="36">
        <v>499.156</v>
      </c>
    </row>
    <row r="373" spans="1:10" ht="11.25">
      <c r="A373" s="149" t="s">
        <v>464</v>
      </c>
      <c r="B373" s="27">
        <v>2069.658</v>
      </c>
      <c r="C373" s="27">
        <v>460.372</v>
      </c>
      <c r="D373" s="27">
        <v>2900.203</v>
      </c>
      <c r="E373" s="27"/>
      <c r="F373" s="27">
        <v>1165.529</v>
      </c>
      <c r="G373" s="27">
        <v>320.718</v>
      </c>
      <c r="H373" s="27">
        <v>3055.451</v>
      </c>
      <c r="J373" s="31"/>
    </row>
    <row r="374" spans="1:8" ht="11.25">
      <c r="A374" s="149" t="s">
        <v>465</v>
      </c>
      <c r="B374" s="36">
        <v>625803.608</v>
      </c>
      <c r="C374" s="36">
        <v>738856.751</v>
      </c>
      <c r="D374" s="36">
        <v>802773.855</v>
      </c>
      <c r="F374" s="36">
        <v>145639.445</v>
      </c>
      <c r="G374" s="36">
        <v>170909.398</v>
      </c>
      <c r="H374" s="36">
        <v>224607.58</v>
      </c>
    </row>
    <row r="375" spans="1:8" ht="11.25">
      <c r="A375" s="149" t="s">
        <v>466</v>
      </c>
      <c r="B375" s="36">
        <v>59875.606</v>
      </c>
      <c r="C375" s="36">
        <v>52635.033</v>
      </c>
      <c r="D375" s="36">
        <v>107001.047</v>
      </c>
      <c r="F375" s="36">
        <v>8439.814</v>
      </c>
      <c r="G375" s="36">
        <v>7673.128</v>
      </c>
      <c r="H375" s="36">
        <v>20665.613</v>
      </c>
    </row>
    <row r="376" spans="1:8" ht="11.25">
      <c r="A376" s="149" t="s">
        <v>0</v>
      </c>
      <c r="B376" s="36">
        <v>39252.983</v>
      </c>
      <c r="C376" s="36">
        <v>57381.093</v>
      </c>
      <c r="D376" s="36">
        <v>31426.491</v>
      </c>
      <c r="E376" s="36"/>
      <c r="F376" s="36">
        <v>8049.327</v>
      </c>
      <c r="G376" s="36">
        <v>18691.231</v>
      </c>
      <c r="H376" s="36">
        <v>9030.483</v>
      </c>
    </row>
    <row r="377" spans="1:8" ht="11.25">
      <c r="A377" s="170" t="s">
        <v>467</v>
      </c>
      <c r="B377" s="184">
        <f>SUM(B378:B381)</f>
        <v>292373.30700000003</v>
      </c>
      <c r="C377" s="184">
        <f>SUM(C378:C381)</f>
        <v>392956.40300000005</v>
      </c>
      <c r="D377" s="184">
        <f>SUM(D378:D381)</f>
        <v>466552.427</v>
      </c>
      <c r="E377" s="184"/>
      <c r="F377" s="184">
        <f>SUM(F378:F381)</f>
        <v>173499.081</v>
      </c>
      <c r="G377" s="184">
        <f>SUM(G378:G381)</f>
        <v>221367.396</v>
      </c>
      <c r="H377" s="184">
        <f>SUM(H378:H381)</f>
        <v>349015.918</v>
      </c>
    </row>
    <row r="378" spans="1:10" ht="11.25">
      <c r="A378" s="149" t="s">
        <v>468</v>
      </c>
      <c r="B378" s="182">
        <v>3047.007</v>
      </c>
      <c r="C378" s="182">
        <v>4612.088</v>
      </c>
      <c r="D378" s="182">
        <v>5634.106</v>
      </c>
      <c r="F378" s="182">
        <v>2660.391</v>
      </c>
      <c r="G378" s="182">
        <v>3845.618</v>
      </c>
      <c r="H378" s="182">
        <v>6161.806</v>
      </c>
      <c r="I378" s="1"/>
      <c r="J378" s="34"/>
    </row>
    <row r="379" spans="1:10" ht="11.25">
      <c r="A379" s="149" t="s">
        <v>378</v>
      </c>
      <c r="B379" s="182">
        <v>3413.224</v>
      </c>
      <c r="C379" s="182">
        <v>3617.002</v>
      </c>
      <c r="D379" s="182">
        <v>4982.622</v>
      </c>
      <c r="F379" s="182">
        <v>3550.071</v>
      </c>
      <c r="G379" s="182">
        <v>3576.027</v>
      </c>
      <c r="H379" s="182">
        <v>5377.759</v>
      </c>
      <c r="I379" s="1"/>
      <c r="J379" s="34"/>
    </row>
    <row r="380" spans="1:10" ht="11.25">
      <c r="A380" s="149" t="s">
        <v>110</v>
      </c>
      <c r="B380" s="182">
        <v>226427.089</v>
      </c>
      <c r="C380" s="182">
        <v>257624.863</v>
      </c>
      <c r="D380" s="182">
        <v>299539.36</v>
      </c>
      <c r="F380" s="182">
        <v>145828.535</v>
      </c>
      <c r="G380" s="182">
        <v>170128.497</v>
      </c>
      <c r="H380" s="182">
        <v>276109.876</v>
      </c>
      <c r="I380" s="1"/>
      <c r="J380" s="34"/>
    </row>
    <row r="381" spans="1:10" ht="11.25">
      <c r="A381" s="149" t="s">
        <v>200</v>
      </c>
      <c r="B381" s="182">
        <v>59485.987</v>
      </c>
      <c r="C381" s="182">
        <v>127102.45</v>
      </c>
      <c r="D381" s="182">
        <v>156396.339</v>
      </c>
      <c r="E381" s="182"/>
      <c r="F381" s="182">
        <v>21460.084</v>
      </c>
      <c r="G381" s="182">
        <v>43817.254</v>
      </c>
      <c r="H381" s="182">
        <v>61366.477</v>
      </c>
      <c r="I381" s="1"/>
      <c r="J381" s="34"/>
    </row>
    <row r="382" spans="1:8" ht="11.25">
      <c r="A382" s="156" t="s">
        <v>278</v>
      </c>
      <c r="B382" s="160">
        <f>SUM(B383:B395)</f>
        <v>42623.959</v>
      </c>
      <c r="C382" s="160">
        <f>SUM(C383:C395)</f>
        <v>50143.793000000005</v>
      </c>
      <c r="D382" s="160">
        <f>SUM(D383:D395)</f>
        <v>59502.163</v>
      </c>
      <c r="E382" s="160"/>
      <c r="F382" s="160">
        <f>SUM(F383:F395)</f>
        <v>47343.009999999995</v>
      </c>
      <c r="G382" s="160">
        <f>SUM(G383:G395)</f>
        <v>59184.74900000001</v>
      </c>
      <c r="H382" s="160">
        <f>SUM(H383:H395)</f>
        <v>80973.869</v>
      </c>
    </row>
    <row r="383" spans="1:20" ht="11.25">
      <c r="A383" s="149" t="s">
        <v>397</v>
      </c>
      <c r="B383" s="182">
        <v>1271.737</v>
      </c>
      <c r="C383" s="182">
        <v>1030.497</v>
      </c>
      <c r="D383" s="182">
        <v>1021.032</v>
      </c>
      <c r="E383" s="182"/>
      <c r="F383" s="182">
        <v>5310.562</v>
      </c>
      <c r="G383" s="182">
        <v>5004.46</v>
      </c>
      <c r="H383" s="182">
        <v>4811.645</v>
      </c>
      <c r="K383" s="183"/>
      <c r="L383" s="183"/>
      <c r="M383" s="183"/>
      <c r="N383" s="183"/>
      <c r="O383" s="183"/>
      <c r="P383" s="183"/>
      <c r="Q383" s="183"/>
      <c r="R383" s="183"/>
      <c r="S383" s="182"/>
      <c r="T383" s="182"/>
    </row>
    <row r="384" spans="1:20" ht="11.25">
      <c r="A384" s="149" t="s">
        <v>469</v>
      </c>
      <c r="B384" s="182">
        <v>1137.356</v>
      </c>
      <c r="C384" s="182">
        <v>1820.089</v>
      </c>
      <c r="D384" s="182">
        <v>1482.789</v>
      </c>
      <c r="E384" s="182"/>
      <c r="F384" s="182">
        <v>1439.008</v>
      </c>
      <c r="G384" s="182">
        <v>2059.464</v>
      </c>
      <c r="H384" s="182">
        <v>2193.513</v>
      </c>
      <c r="K384" s="183"/>
      <c r="L384" s="183"/>
      <c r="M384" s="183"/>
      <c r="N384" s="183"/>
      <c r="O384" s="183"/>
      <c r="P384" s="183"/>
      <c r="Q384" s="183"/>
      <c r="R384" s="183"/>
      <c r="S384" s="182"/>
      <c r="T384" s="182"/>
    </row>
    <row r="385" spans="1:20" ht="11.25">
      <c r="A385" s="149" t="s">
        <v>470</v>
      </c>
      <c r="B385" s="182">
        <v>300.791</v>
      </c>
      <c r="C385" s="182">
        <v>277.66</v>
      </c>
      <c r="D385" s="182">
        <v>194.444</v>
      </c>
      <c r="E385" s="182"/>
      <c r="F385" s="182">
        <v>1215.217</v>
      </c>
      <c r="G385" s="182">
        <v>1301.375</v>
      </c>
      <c r="H385" s="182">
        <v>823.808</v>
      </c>
      <c r="K385" s="183"/>
      <c r="L385" s="183"/>
      <c r="M385" s="183"/>
      <c r="N385" s="183"/>
      <c r="O385" s="183"/>
      <c r="P385" s="183"/>
      <c r="Q385" s="183"/>
      <c r="R385" s="183"/>
      <c r="S385" s="182"/>
      <c r="T385" s="182"/>
    </row>
    <row r="386" spans="1:20" ht="11.25">
      <c r="A386" s="149" t="s">
        <v>386</v>
      </c>
      <c r="B386" s="182">
        <v>1730.229</v>
      </c>
      <c r="C386" s="182">
        <v>1109.779</v>
      </c>
      <c r="D386" s="182">
        <v>814.894</v>
      </c>
      <c r="E386" s="182"/>
      <c r="F386" s="182">
        <v>2607.604</v>
      </c>
      <c r="G386" s="182">
        <v>1763.955</v>
      </c>
      <c r="H386" s="182">
        <v>852.745</v>
      </c>
      <c r="K386" s="183"/>
      <c r="L386" s="183"/>
      <c r="M386" s="183"/>
      <c r="N386" s="183"/>
      <c r="O386" s="183"/>
      <c r="P386" s="183"/>
      <c r="Q386" s="183"/>
      <c r="R386" s="183"/>
      <c r="S386" s="182"/>
      <c r="T386" s="182"/>
    </row>
    <row r="387" spans="1:20" ht="11.25">
      <c r="A387" s="149" t="s">
        <v>471</v>
      </c>
      <c r="B387" s="182">
        <v>1117.167</v>
      </c>
      <c r="C387" s="182">
        <v>1316.629</v>
      </c>
      <c r="D387" s="182">
        <v>1639.842</v>
      </c>
      <c r="E387" s="182"/>
      <c r="F387" s="182">
        <v>1308.487</v>
      </c>
      <c r="G387" s="182">
        <v>1183.736</v>
      </c>
      <c r="H387" s="182">
        <v>1920.941</v>
      </c>
      <c r="K387" s="183"/>
      <c r="L387" s="183"/>
      <c r="M387" s="183"/>
      <c r="N387" s="183"/>
      <c r="O387" s="183"/>
      <c r="P387" s="183"/>
      <c r="Q387" s="183"/>
      <c r="R387" s="183"/>
      <c r="S387" s="182"/>
      <c r="T387" s="182"/>
    </row>
    <row r="388" spans="1:20" ht="11.25">
      <c r="A388" s="149" t="s">
        <v>472</v>
      </c>
      <c r="B388" s="182">
        <v>6709.427</v>
      </c>
      <c r="C388" s="182">
        <v>7463.171</v>
      </c>
      <c r="D388" s="182">
        <v>8578.871</v>
      </c>
      <c r="F388" s="182">
        <v>4638.31</v>
      </c>
      <c r="G388" s="182">
        <v>4863.657</v>
      </c>
      <c r="H388" s="182">
        <v>6282.717</v>
      </c>
      <c r="K388" s="183"/>
      <c r="L388" s="183"/>
      <c r="M388" s="183"/>
      <c r="N388" s="183"/>
      <c r="O388" s="35"/>
      <c r="P388" s="35"/>
      <c r="Q388" s="35"/>
      <c r="R388" s="183"/>
      <c r="S388" s="182"/>
      <c r="T388" s="182"/>
    </row>
    <row r="389" spans="1:20" ht="11.25">
      <c r="A389" s="149" t="s">
        <v>473</v>
      </c>
      <c r="B389" s="182">
        <v>930.304</v>
      </c>
      <c r="C389" s="182">
        <v>1982.286</v>
      </c>
      <c r="D389" s="182">
        <v>3153.152</v>
      </c>
      <c r="F389" s="182">
        <v>1195.246</v>
      </c>
      <c r="G389" s="182">
        <v>1663.544</v>
      </c>
      <c r="H389" s="182">
        <v>3069.82</v>
      </c>
      <c r="K389" s="183"/>
      <c r="L389" s="183"/>
      <c r="M389" s="183"/>
      <c r="N389" s="183"/>
      <c r="O389" s="35"/>
      <c r="P389" s="35"/>
      <c r="Q389" s="35"/>
      <c r="R389" s="183"/>
      <c r="S389" s="182"/>
      <c r="T389" s="182"/>
    </row>
    <row r="390" spans="1:20" ht="18" customHeight="1">
      <c r="A390" s="165" t="s">
        <v>474</v>
      </c>
      <c r="B390" s="182">
        <v>523.036</v>
      </c>
      <c r="C390" s="182">
        <v>937.712</v>
      </c>
      <c r="D390" s="182">
        <v>830.347</v>
      </c>
      <c r="F390" s="182">
        <v>467.237</v>
      </c>
      <c r="G390" s="182">
        <v>1041.685</v>
      </c>
      <c r="H390" s="182">
        <v>1100.51</v>
      </c>
      <c r="K390" s="183"/>
      <c r="L390" s="183"/>
      <c r="M390" s="183"/>
      <c r="N390" s="183"/>
      <c r="O390" s="35"/>
      <c r="P390" s="35"/>
      <c r="Q390" s="35"/>
      <c r="R390" s="183"/>
      <c r="S390" s="182"/>
      <c r="T390" s="182"/>
    </row>
    <row r="391" spans="1:20" ht="11.25">
      <c r="A391" s="149" t="s">
        <v>475</v>
      </c>
      <c r="B391" s="182">
        <v>1069.188</v>
      </c>
      <c r="C391" s="182">
        <v>1168.675</v>
      </c>
      <c r="D391" s="182">
        <v>1664.785</v>
      </c>
      <c r="F391" s="182">
        <v>1327.64</v>
      </c>
      <c r="G391" s="182">
        <v>1319.623</v>
      </c>
      <c r="H391" s="182">
        <v>1812.435</v>
      </c>
      <c r="K391" s="183"/>
      <c r="L391" s="183"/>
      <c r="M391" s="183"/>
      <c r="N391" s="183"/>
      <c r="O391" s="35"/>
      <c r="P391" s="35"/>
      <c r="Q391" s="35"/>
      <c r="R391" s="183"/>
      <c r="S391" s="182"/>
      <c r="T391" s="182"/>
    </row>
    <row r="392" spans="1:20" ht="11.25">
      <c r="A392" s="149" t="s">
        <v>476</v>
      </c>
      <c r="B392" s="182">
        <v>3785.268</v>
      </c>
      <c r="C392" s="182">
        <v>3451.09</v>
      </c>
      <c r="D392" s="182">
        <v>4556.344</v>
      </c>
      <c r="E392" s="182"/>
      <c r="F392" s="182">
        <v>3574.943</v>
      </c>
      <c r="G392" s="182">
        <v>5315.415</v>
      </c>
      <c r="H392" s="182">
        <v>10079.146</v>
      </c>
      <c r="K392" s="183"/>
      <c r="L392" s="183"/>
      <c r="M392" s="183"/>
      <c r="N392" s="183"/>
      <c r="O392" s="183"/>
      <c r="P392" s="183"/>
      <c r="Q392" s="183"/>
      <c r="R392" s="183"/>
      <c r="S392" s="182"/>
      <c r="T392" s="182"/>
    </row>
    <row r="393" spans="1:20" ht="11.25">
      <c r="A393" s="149" t="s">
        <v>477</v>
      </c>
      <c r="B393" s="182">
        <v>6306.639</v>
      </c>
      <c r="C393" s="182">
        <v>4752.204</v>
      </c>
      <c r="D393" s="182">
        <v>7100.723</v>
      </c>
      <c r="F393" s="182">
        <v>4901.226</v>
      </c>
      <c r="G393" s="182">
        <v>3455.031</v>
      </c>
      <c r="H393" s="182">
        <v>5792.742</v>
      </c>
      <c r="K393" s="183"/>
      <c r="L393" s="183"/>
      <c r="M393" s="183"/>
      <c r="N393" s="183"/>
      <c r="O393" s="35"/>
      <c r="P393" s="35"/>
      <c r="Q393" s="35"/>
      <c r="R393" s="183"/>
      <c r="S393" s="182"/>
      <c r="T393" s="182"/>
    </row>
    <row r="394" spans="1:20" ht="11.25">
      <c r="A394" s="149" t="s">
        <v>478</v>
      </c>
      <c r="B394" s="182">
        <v>2876.326</v>
      </c>
      <c r="C394" s="182">
        <v>3909.153</v>
      </c>
      <c r="D394" s="182">
        <v>4112.736</v>
      </c>
      <c r="E394" s="182"/>
      <c r="F394" s="182">
        <v>5299.26</v>
      </c>
      <c r="G394" s="182">
        <v>8174.6</v>
      </c>
      <c r="H394" s="182">
        <v>10100.72</v>
      </c>
      <c r="K394" s="183"/>
      <c r="L394" s="183"/>
      <c r="M394" s="183"/>
      <c r="N394" s="183"/>
      <c r="O394" s="183"/>
      <c r="P394" s="183"/>
      <c r="Q394" s="183"/>
      <c r="R394" s="183"/>
      <c r="S394" s="182"/>
      <c r="T394" s="182"/>
    </row>
    <row r="395" spans="1:20" ht="11.25">
      <c r="A395" s="149" t="s">
        <v>200</v>
      </c>
      <c r="B395" s="182">
        <v>14866.491</v>
      </c>
      <c r="C395" s="182">
        <v>20924.848</v>
      </c>
      <c r="D395" s="182">
        <v>24352.204</v>
      </c>
      <c r="F395" s="182">
        <v>14058.27</v>
      </c>
      <c r="G395" s="182">
        <v>22038.204</v>
      </c>
      <c r="H395" s="182">
        <v>32133.127</v>
      </c>
      <c r="T395" s="26"/>
    </row>
    <row r="396" spans="1:8" ht="11.25">
      <c r="A396" s="156" t="s">
        <v>479</v>
      </c>
      <c r="B396" s="179"/>
      <c r="C396" s="179"/>
      <c r="D396" s="179"/>
      <c r="E396" s="179"/>
      <c r="F396" s="179">
        <f>SUM(F397:F400)</f>
        <v>56433.466</v>
      </c>
      <c r="G396" s="179">
        <f>SUM(G397:G400)</f>
        <v>71370.791</v>
      </c>
      <c r="H396" s="179">
        <f>SUM(H397:H400)</f>
        <v>102863.076</v>
      </c>
    </row>
    <row r="397" spans="1:14" ht="11.25">
      <c r="A397" s="149" t="s">
        <v>480</v>
      </c>
      <c r="B397" s="182">
        <v>11862.279</v>
      </c>
      <c r="C397" s="182">
        <v>14409.443</v>
      </c>
      <c r="D397" s="182">
        <v>18121.386</v>
      </c>
      <c r="E397" s="182"/>
      <c r="F397" s="182">
        <v>8288.39</v>
      </c>
      <c r="G397" s="182">
        <v>10320.403</v>
      </c>
      <c r="H397" s="182">
        <v>13113.952</v>
      </c>
      <c r="I397" s="1"/>
      <c r="K397" s="183"/>
      <c r="L397" s="183"/>
      <c r="M397" s="183"/>
      <c r="N397" s="183"/>
    </row>
    <row r="398" spans="1:14" ht="11.25">
      <c r="A398" s="149" t="s">
        <v>481</v>
      </c>
      <c r="B398" s="182">
        <v>3534.095</v>
      </c>
      <c r="C398" s="182">
        <v>5545.092</v>
      </c>
      <c r="D398" s="182">
        <v>10847.976</v>
      </c>
      <c r="F398" s="182">
        <v>9099.24</v>
      </c>
      <c r="G398" s="182">
        <v>13616.035</v>
      </c>
      <c r="H398" s="182">
        <v>27579.261</v>
      </c>
      <c r="I398" s="1"/>
      <c r="K398" s="183"/>
      <c r="L398" s="183"/>
      <c r="M398" s="183"/>
      <c r="N398" s="183"/>
    </row>
    <row r="399" spans="1:14" ht="11.25">
      <c r="A399" s="149" t="s">
        <v>482</v>
      </c>
      <c r="B399" s="182">
        <v>2935.475</v>
      </c>
      <c r="C399" s="182">
        <v>3343.663</v>
      </c>
      <c r="D399" s="182">
        <v>4638.34</v>
      </c>
      <c r="F399" s="182">
        <v>12226.908</v>
      </c>
      <c r="G399" s="182">
        <v>14835.968</v>
      </c>
      <c r="H399" s="182">
        <v>21896.499</v>
      </c>
      <c r="I399" s="1"/>
      <c r="K399" s="183"/>
      <c r="L399" s="183"/>
      <c r="M399" s="183"/>
      <c r="N399" s="183"/>
    </row>
    <row r="400" spans="1:9" ht="11.25">
      <c r="A400" s="149" t="s">
        <v>0</v>
      </c>
      <c r="B400" s="182">
        <v>37092.918</v>
      </c>
      <c r="C400" s="182">
        <v>44650.517</v>
      </c>
      <c r="D400" s="182">
        <v>47784.101</v>
      </c>
      <c r="E400" s="182"/>
      <c r="F400" s="182">
        <v>26818.928</v>
      </c>
      <c r="G400" s="182">
        <v>32598.385</v>
      </c>
      <c r="H400" s="182">
        <v>40273.364</v>
      </c>
      <c r="I400" s="1"/>
    </row>
    <row r="401" spans="1:8" ht="11.25">
      <c r="A401" s="156" t="s">
        <v>403</v>
      </c>
      <c r="B401" s="160"/>
      <c r="C401" s="160"/>
      <c r="D401" s="160"/>
      <c r="E401" s="160"/>
      <c r="F401" s="179">
        <f>SUM(F402:F406)</f>
        <v>243032.86199999996</v>
      </c>
      <c r="G401" s="179">
        <f>SUM(G402:G406)</f>
        <v>317349.9110000001</v>
      </c>
      <c r="H401" s="179">
        <f>SUM(H402:H406)</f>
        <v>504600.634</v>
      </c>
    </row>
    <row r="402" spans="1:14" ht="11.25">
      <c r="A402" s="149" t="s">
        <v>4</v>
      </c>
      <c r="B402" s="182">
        <v>201351.993</v>
      </c>
      <c r="C402" s="182">
        <v>219303.347</v>
      </c>
      <c r="D402" s="182">
        <v>438282.032</v>
      </c>
      <c r="E402" s="182"/>
      <c r="F402" s="182">
        <v>61576.622</v>
      </c>
      <c r="G402" s="182">
        <v>94638.971</v>
      </c>
      <c r="H402" s="182">
        <v>168951.119</v>
      </c>
      <c r="J402" s="34"/>
      <c r="K402" s="183"/>
      <c r="L402" s="183"/>
      <c r="M402" s="183"/>
      <c r="N402" s="183"/>
    </row>
    <row r="403" spans="1:14" ht="11.25">
      <c r="A403" s="149" t="s">
        <v>483</v>
      </c>
      <c r="B403" s="182">
        <v>39299.639</v>
      </c>
      <c r="C403" s="182">
        <v>33446.838</v>
      </c>
      <c r="D403" s="182">
        <v>12083.565</v>
      </c>
      <c r="F403" s="182">
        <v>8433.561</v>
      </c>
      <c r="G403" s="182">
        <v>7512.582</v>
      </c>
      <c r="H403" s="182">
        <v>3266.022</v>
      </c>
      <c r="I403" s="1"/>
      <c r="J403" s="34"/>
      <c r="K403" s="183"/>
      <c r="L403" s="183"/>
      <c r="M403" s="183"/>
      <c r="N403" s="183"/>
    </row>
    <row r="404" spans="1:14" ht="21" customHeight="1">
      <c r="A404" s="165" t="s">
        <v>484</v>
      </c>
      <c r="B404" s="182">
        <v>5015.653</v>
      </c>
      <c r="C404" s="182">
        <v>9001.45</v>
      </c>
      <c r="D404" s="182">
        <v>7369.556</v>
      </c>
      <c r="F404" s="182">
        <v>2814.34</v>
      </c>
      <c r="G404" s="182">
        <v>4947.145</v>
      </c>
      <c r="H404" s="182">
        <v>4680.949</v>
      </c>
      <c r="I404" s="1"/>
      <c r="J404" s="34"/>
      <c r="K404" s="183"/>
      <c r="L404" s="183"/>
      <c r="M404" s="183"/>
      <c r="N404" s="183"/>
    </row>
    <row r="405" spans="1:14" ht="11.25">
      <c r="A405" s="149" t="s">
        <v>485</v>
      </c>
      <c r="B405" s="182">
        <v>6837.064</v>
      </c>
      <c r="C405" s="182">
        <v>7278.215</v>
      </c>
      <c r="D405" s="182">
        <v>8073.342</v>
      </c>
      <c r="E405" s="182"/>
      <c r="F405" s="182">
        <v>9384.826</v>
      </c>
      <c r="G405" s="182">
        <v>8673.278</v>
      </c>
      <c r="H405" s="182">
        <v>12132.942</v>
      </c>
      <c r="I405" s="1"/>
      <c r="J405" s="34"/>
      <c r="K405" s="183"/>
      <c r="L405" s="183"/>
      <c r="M405" s="183"/>
      <c r="N405" s="183"/>
    </row>
    <row r="406" spans="1:10" ht="11.25">
      <c r="A406" s="149" t="s">
        <v>0</v>
      </c>
      <c r="B406" s="182"/>
      <c r="C406" s="182"/>
      <c r="D406" s="182"/>
      <c r="E406" s="182"/>
      <c r="F406" s="182">
        <v>160823.51299999995</v>
      </c>
      <c r="G406" s="182">
        <v>201577.93500000008</v>
      </c>
      <c r="H406" s="182">
        <v>315569.602</v>
      </c>
      <c r="I406" s="1"/>
      <c r="J406" s="183"/>
    </row>
    <row r="407" spans="1:9" ht="11.25">
      <c r="A407" s="166"/>
      <c r="B407" s="167"/>
      <c r="C407" s="167"/>
      <c r="D407" s="167"/>
      <c r="E407" s="167"/>
      <c r="F407" s="167"/>
      <c r="G407" s="167"/>
      <c r="H407" s="167"/>
      <c r="I407" s="26"/>
    </row>
    <row r="408" spans="1:9" ht="11.25">
      <c r="A408" s="149" t="s">
        <v>486</v>
      </c>
      <c r="B408" s="36"/>
      <c r="C408" s="36"/>
      <c r="D408" s="36"/>
      <c r="E408" s="36"/>
      <c r="F408" s="36"/>
      <c r="G408" s="36"/>
      <c r="H408" s="36"/>
      <c r="I408" s="26"/>
    </row>
    <row r="409" spans="1:8" ht="19.5" customHeight="1">
      <c r="A409" s="225" t="s">
        <v>487</v>
      </c>
      <c r="B409" s="225"/>
      <c r="C409" s="225"/>
      <c r="D409" s="225"/>
      <c r="E409" s="225"/>
      <c r="F409" s="225"/>
      <c r="G409" s="225"/>
      <c r="H409" s="225"/>
    </row>
    <row r="410" spans="1:8" ht="19.5" customHeight="1">
      <c r="A410" s="226" t="s">
        <v>255</v>
      </c>
      <c r="B410" s="226"/>
      <c r="C410" s="226"/>
      <c r="D410" s="226"/>
      <c r="E410" s="226"/>
      <c r="F410" s="226"/>
      <c r="G410" s="226"/>
      <c r="H410" s="226"/>
    </row>
    <row r="411" spans="1:8" ht="11.25">
      <c r="A411" s="156" t="s">
        <v>178</v>
      </c>
      <c r="B411" s="227" t="s">
        <v>259</v>
      </c>
      <c r="C411" s="227"/>
      <c r="D411" s="227"/>
      <c r="E411" s="157"/>
      <c r="F411" s="227" t="s">
        <v>434</v>
      </c>
      <c r="G411" s="227"/>
      <c r="H411" s="227"/>
    </row>
    <row r="412" spans="1:18" s="177" customFormat="1" ht="11.25">
      <c r="A412" s="173" t="s">
        <v>261</v>
      </c>
      <c r="B412" s="174">
        <f>+B4</f>
        <v>2005</v>
      </c>
      <c r="C412" s="174">
        <f>+C4</f>
        <v>2006</v>
      </c>
      <c r="D412" s="174">
        <f>+D4</f>
        <v>2007</v>
      </c>
      <c r="E412" s="175"/>
      <c r="F412" s="174">
        <f>+F4</f>
        <v>2005</v>
      </c>
      <c r="G412" s="174">
        <f>+G4</f>
        <v>2006</v>
      </c>
      <c r="H412" s="174">
        <f>+H4</f>
        <v>2007</v>
      </c>
      <c r="J412" s="178"/>
      <c r="K412" s="178"/>
      <c r="L412" s="178"/>
      <c r="M412" s="178"/>
      <c r="N412" s="178"/>
      <c r="O412" s="178"/>
      <c r="P412" s="178"/>
      <c r="Q412" s="178"/>
      <c r="R412" s="178"/>
    </row>
    <row r="413" spans="1:8" ht="11.25">
      <c r="A413" s="156"/>
      <c r="B413" s="160"/>
      <c r="C413" s="160"/>
      <c r="D413" s="160"/>
      <c r="E413" s="160"/>
      <c r="F413" s="160"/>
      <c r="G413" s="160"/>
      <c r="H413" s="160"/>
    </row>
    <row r="414" spans="1:8" ht="11.25">
      <c r="A414" s="156" t="s">
        <v>408</v>
      </c>
      <c r="B414" s="160"/>
      <c r="C414" s="160"/>
      <c r="D414" s="160"/>
      <c r="E414" s="160"/>
      <c r="F414" s="160">
        <f>+F415+F425+F426+F433</f>
        <v>487323.887</v>
      </c>
      <c r="G414" s="160">
        <f>+G415+G425+G426+G433</f>
        <v>472233.02900000004</v>
      </c>
      <c r="H414" s="160">
        <f>+H415+H425+H426+H433</f>
        <v>529670</v>
      </c>
    </row>
    <row r="415" spans="1:8" ht="11.25">
      <c r="A415" s="156" t="s">
        <v>88</v>
      </c>
      <c r="B415" s="160">
        <f>+B416+B419+B420+B421+B422+B423+B424</f>
        <v>47420.873999999996</v>
      </c>
      <c r="C415" s="160">
        <f>+C416+C419+C420+C421+C422+C423+C424</f>
        <v>47888.19</v>
      </c>
      <c r="D415" s="160">
        <f>+D416+D419+D420+D421+D422+D423+D424</f>
        <v>28104.038</v>
      </c>
      <c r="E415" s="160"/>
      <c r="F415" s="160">
        <f>+F416+F419+F420+F421+F422+F423+F424</f>
        <v>78494.97499999999</v>
      </c>
      <c r="G415" s="160">
        <f>+G416+G419+G420+G421+G422+G423+G424</f>
        <v>78046.89800000002</v>
      </c>
      <c r="H415" s="160">
        <f>+H416+H419+H420+H421+H422+H423+H424</f>
        <v>62710.06800000001</v>
      </c>
    </row>
    <row r="416" spans="1:8" ht="11.25">
      <c r="A416" s="170" t="s">
        <v>488</v>
      </c>
      <c r="B416" s="161">
        <f>+B417+B418</f>
        <v>13556.438999999998</v>
      </c>
      <c r="C416" s="161">
        <f>+C417+C418</f>
        <v>12202.028</v>
      </c>
      <c r="D416" s="161">
        <f>+D417+D418</f>
        <v>2898.93</v>
      </c>
      <c r="E416" s="161"/>
      <c r="F416" s="161">
        <f>+F417+F418</f>
        <v>30655.51</v>
      </c>
      <c r="G416" s="161">
        <f>+G417+G418</f>
        <v>27706.913</v>
      </c>
      <c r="H416" s="161">
        <f>+H417+H418</f>
        <v>9790.379</v>
      </c>
    </row>
    <row r="417" spans="1:20" ht="11.25">
      <c r="A417" s="149" t="s">
        <v>90</v>
      </c>
      <c r="B417" s="182">
        <v>6908.105</v>
      </c>
      <c r="C417" s="182">
        <v>6056.911</v>
      </c>
      <c r="D417" s="182">
        <v>2460.77</v>
      </c>
      <c r="E417" s="182"/>
      <c r="F417" s="182">
        <v>15453.594</v>
      </c>
      <c r="G417" s="182">
        <v>13492.749</v>
      </c>
      <c r="H417" s="182">
        <v>8252.575</v>
      </c>
      <c r="I417" s="1"/>
      <c r="J417" s="34"/>
      <c r="K417" s="34"/>
      <c r="L417" s="34"/>
      <c r="M417" s="34"/>
      <c r="N417" s="34"/>
      <c r="O417" s="34"/>
      <c r="P417" s="34"/>
      <c r="Q417" s="34"/>
      <c r="R417" s="34"/>
      <c r="S417" s="1"/>
      <c r="T417" s="1"/>
    </row>
    <row r="418" spans="1:20" ht="11.25">
      <c r="A418" s="149" t="s">
        <v>91</v>
      </c>
      <c r="B418" s="182">
        <v>6648.334</v>
      </c>
      <c r="C418" s="182">
        <v>6145.117</v>
      </c>
      <c r="D418" s="182">
        <v>438.16</v>
      </c>
      <c r="E418" s="182"/>
      <c r="F418" s="182">
        <v>15201.916</v>
      </c>
      <c r="G418" s="182">
        <v>14214.164</v>
      </c>
      <c r="H418" s="182">
        <v>1537.804</v>
      </c>
      <c r="I418" s="1"/>
      <c r="J418" s="34"/>
      <c r="K418" s="34"/>
      <c r="L418" s="34"/>
      <c r="M418" s="34"/>
      <c r="N418" s="34"/>
      <c r="O418" s="34"/>
      <c r="P418" s="34"/>
      <c r="Q418" s="34"/>
      <c r="R418" s="34"/>
      <c r="S418" s="1"/>
      <c r="T418" s="1"/>
    </row>
    <row r="419" spans="1:20" ht="11.25">
      <c r="A419" s="149" t="s">
        <v>489</v>
      </c>
      <c r="B419" s="182">
        <v>7962.529</v>
      </c>
      <c r="C419" s="182">
        <v>5237.208</v>
      </c>
      <c r="D419" s="182">
        <v>6027.788</v>
      </c>
      <c r="E419" s="182"/>
      <c r="F419" s="182">
        <v>8203.687</v>
      </c>
      <c r="G419" s="182">
        <v>6752.254</v>
      </c>
      <c r="H419" s="182">
        <v>12050.389</v>
      </c>
      <c r="I419" s="1"/>
      <c r="J419" s="34"/>
      <c r="K419" s="34"/>
      <c r="L419" s="34"/>
      <c r="M419" s="34"/>
      <c r="N419" s="34"/>
      <c r="O419" s="34"/>
      <c r="P419" s="34"/>
      <c r="Q419" s="34"/>
      <c r="R419" s="34"/>
      <c r="S419" s="1"/>
      <c r="T419" s="1"/>
    </row>
    <row r="420" spans="1:20" ht="11.25">
      <c r="A420" s="149" t="s">
        <v>490</v>
      </c>
      <c r="B420" s="182">
        <v>2489.788</v>
      </c>
      <c r="C420" s="182">
        <v>1296.848</v>
      </c>
      <c r="D420" s="182">
        <v>459.909</v>
      </c>
      <c r="E420" s="182"/>
      <c r="F420" s="182">
        <v>5466.408</v>
      </c>
      <c r="G420" s="182">
        <v>2863.212</v>
      </c>
      <c r="H420" s="182">
        <v>1117.198</v>
      </c>
      <c r="I420" s="1"/>
      <c r="J420" s="34"/>
      <c r="K420" s="34"/>
      <c r="L420" s="34"/>
      <c r="M420" s="34"/>
      <c r="N420" s="34"/>
      <c r="O420" s="34"/>
      <c r="P420" s="34"/>
      <c r="Q420" s="34"/>
      <c r="R420" s="34"/>
      <c r="S420" s="1"/>
      <c r="T420" s="1"/>
    </row>
    <row r="421" spans="1:20" ht="11.25">
      <c r="A421" s="149" t="s">
        <v>93</v>
      </c>
      <c r="B421" s="27">
        <v>8085.189</v>
      </c>
      <c r="C421" s="27">
        <v>9159.843</v>
      </c>
      <c r="D421" s="27">
        <v>7099.765</v>
      </c>
      <c r="E421" s="182"/>
      <c r="F421" s="27">
        <v>21765.478</v>
      </c>
      <c r="G421" s="27">
        <v>25897.41</v>
      </c>
      <c r="H421" s="27">
        <v>25831.406</v>
      </c>
      <c r="I421" s="1"/>
      <c r="J421" s="34"/>
      <c r="K421" s="34"/>
      <c r="L421" s="34"/>
      <c r="M421" s="34"/>
      <c r="N421" s="34"/>
      <c r="O421" s="34"/>
      <c r="P421" s="34"/>
      <c r="Q421" s="34"/>
      <c r="R421" s="34"/>
      <c r="S421" s="1"/>
      <c r="T421" s="1"/>
    </row>
    <row r="422" spans="1:20" ht="11.25">
      <c r="A422" s="149" t="s">
        <v>89</v>
      </c>
      <c r="B422" s="182">
        <v>7710.526</v>
      </c>
      <c r="C422" s="182">
        <v>10043.784</v>
      </c>
      <c r="D422" s="182">
        <v>2438.822</v>
      </c>
      <c r="E422" s="182"/>
      <c r="F422" s="182">
        <v>3671.252</v>
      </c>
      <c r="G422" s="182">
        <v>4269.076</v>
      </c>
      <c r="H422" s="182">
        <v>1407.818</v>
      </c>
      <c r="I422" s="1"/>
      <c r="J422" s="34"/>
      <c r="K422" s="34"/>
      <c r="L422" s="34"/>
      <c r="M422" s="34"/>
      <c r="N422" s="34"/>
      <c r="O422" s="34"/>
      <c r="P422" s="34"/>
      <c r="Q422" s="34"/>
      <c r="R422" s="34"/>
      <c r="S422" s="1"/>
      <c r="T422" s="1"/>
    </row>
    <row r="423" spans="1:20" ht="11.25">
      <c r="A423" s="149" t="s">
        <v>491</v>
      </c>
      <c r="B423" s="182">
        <v>2611.359</v>
      </c>
      <c r="C423" s="182">
        <v>3375.27</v>
      </c>
      <c r="D423" s="182">
        <v>3309.37</v>
      </c>
      <c r="E423" s="182"/>
      <c r="F423" s="182">
        <v>2286.616</v>
      </c>
      <c r="G423" s="182">
        <v>3254.975</v>
      </c>
      <c r="H423" s="182">
        <v>3728.152</v>
      </c>
      <c r="I423" s="1"/>
      <c r="J423" s="34"/>
      <c r="K423" s="34"/>
      <c r="L423" s="34"/>
      <c r="M423" s="34"/>
      <c r="N423" s="34"/>
      <c r="O423" s="34"/>
      <c r="P423" s="34"/>
      <c r="Q423" s="34"/>
      <c r="R423" s="34"/>
      <c r="S423" s="1"/>
      <c r="T423" s="1"/>
    </row>
    <row r="424" spans="1:20" ht="11.25">
      <c r="A424" s="149" t="s">
        <v>0</v>
      </c>
      <c r="B424" s="182">
        <v>5005.044</v>
      </c>
      <c r="C424" s="182">
        <v>6573.209</v>
      </c>
      <c r="D424" s="182">
        <v>5869.454</v>
      </c>
      <c r="E424" s="182"/>
      <c r="F424" s="182">
        <v>6446.024</v>
      </c>
      <c r="G424" s="182">
        <v>7303.058</v>
      </c>
      <c r="H424" s="182">
        <v>8784.726</v>
      </c>
      <c r="I424" s="1"/>
      <c r="J424" s="34"/>
      <c r="K424" s="34"/>
      <c r="L424" s="34"/>
      <c r="M424" s="34"/>
      <c r="N424" s="34"/>
      <c r="O424" s="34"/>
      <c r="P424" s="34"/>
      <c r="Q424" s="34"/>
      <c r="R424" s="34"/>
      <c r="S424" s="1"/>
      <c r="T424" s="1"/>
    </row>
    <row r="425" spans="1:9" ht="11.25">
      <c r="A425" s="156" t="s">
        <v>410</v>
      </c>
      <c r="B425" s="183">
        <v>1711.831</v>
      </c>
      <c r="C425" s="183">
        <v>2078.328</v>
      </c>
      <c r="D425" s="183">
        <v>2196.347</v>
      </c>
      <c r="E425" s="183"/>
      <c r="F425" s="183">
        <v>12649.286</v>
      </c>
      <c r="G425" s="183">
        <v>16631.479</v>
      </c>
      <c r="H425" s="183">
        <v>18051.943</v>
      </c>
      <c r="I425" s="34"/>
    </row>
    <row r="426" spans="1:8" ht="11.25">
      <c r="A426" s="156" t="s">
        <v>95</v>
      </c>
      <c r="B426" s="160">
        <f>+B427+B430+B431+B432</f>
        <v>155897.07</v>
      </c>
      <c r="C426" s="160">
        <f>+C427+C430+C431+C432</f>
        <v>107398.29299999998</v>
      </c>
      <c r="D426" s="160">
        <f>+D427+D430+D431+D432</f>
        <v>137018.10900000003</v>
      </c>
      <c r="E426" s="160"/>
      <c r="F426" s="160">
        <f>+F427+F430+F431+F432</f>
        <v>361625</v>
      </c>
      <c r="G426" s="160">
        <f>+G427+G430+G431+G432</f>
        <v>333586.276</v>
      </c>
      <c r="H426" s="160">
        <f>+H427+H430+H431+H432</f>
        <v>401465.222</v>
      </c>
    </row>
    <row r="427" spans="1:8" ht="11.25">
      <c r="A427" s="170" t="s">
        <v>96</v>
      </c>
      <c r="B427" s="161">
        <f>+B428+B429</f>
        <v>141554.061</v>
      </c>
      <c r="C427" s="161">
        <f>+C428+C429</f>
        <v>87877.01699999999</v>
      </c>
      <c r="D427" s="161">
        <f>+D428+D429</f>
        <v>107024.64</v>
      </c>
      <c r="E427" s="161"/>
      <c r="F427" s="161">
        <f>+F428+F429</f>
        <v>345232.684</v>
      </c>
      <c r="G427" s="161">
        <f>+G428+G429</f>
        <v>309433.25800000003</v>
      </c>
      <c r="H427" s="161">
        <f>+H428+H429</f>
        <v>356681.107</v>
      </c>
    </row>
    <row r="428" spans="1:9" ht="11.25">
      <c r="A428" s="149" t="s">
        <v>492</v>
      </c>
      <c r="B428" s="27">
        <v>131228.248</v>
      </c>
      <c r="C428" s="27">
        <v>84329.299</v>
      </c>
      <c r="D428" s="27">
        <v>102599.054</v>
      </c>
      <c r="E428" s="182"/>
      <c r="F428" s="27">
        <v>325965.605</v>
      </c>
      <c r="G428" s="27">
        <v>300025.911</v>
      </c>
      <c r="H428" s="27">
        <v>345237.609</v>
      </c>
      <c r="I428" s="26"/>
    </row>
    <row r="429" spans="1:8" ht="11.25">
      <c r="A429" s="149" t="s">
        <v>493</v>
      </c>
      <c r="B429" s="27">
        <v>10325.813</v>
      </c>
      <c r="C429" s="27">
        <v>3547.718</v>
      </c>
      <c r="D429" s="27">
        <v>4425.586</v>
      </c>
      <c r="E429" s="182"/>
      <c r="F429" s="27">
        <v>19267.079</v>
      </c>
      <c r="G429" s="27">
        <v>9407.347</v>
      </c>
      <c r="H429" s="27">
        <v>11443.498</v>
      </c>
    </row>
    <row r="430" spans="1:8" ht="11.25">
      <c r="A430" s="149" t="s">
        <v>99</v>
      </c>
      <c r="B430" s="27">
        <v>879.942</v>
      </c>
      <c r="C430" s="27">
        <v>1513.26</v>
      </c>
      <c r="D430" s="27">
        <v>3236.799</v>
      </c>
      <c r="E430" s="182"/>
      <c r="F430" s="27">
        <v>2163.436</v>
      </c>
      <c r="G430" s="27">
        <v>3620.331</v>
      </c>
      <c r="H430" s="27">
        <v>8143.8</v>
      </c>
    </row>
    <row r="431" spans="1:8" ht="11.25">
      <c r="A431" s="149" t="s">
        <v>494</v>
      </c>
      <c r="B431" s="27">
        <v>13046.152</v>
      </c>
      <c r="C431" s="27">
        <v>17793.184</v>
      </c>
      <c r="D431" s="27">
        <v>26323.364</v>
      </c>
      <c r="E431" s="182"/>
      <c r="F431" s="27">
        <v>13543.639</v>
      </c>
      <c r="G431" s="27">
        <v>20213.098</v>
      </c>
      <c r="H431" s="27">
        <v>35859.005</v>
      </c>
    </row>
    <row r="432" spans="1:10" ht="11.25">
      <c r="A432" s="149" t="s">
        <v>200</v>
      </c>
      <c r="B432" s="182">
        <v>416.915</v>
      </c>
      <c r="C432" s="182">
        <v>214.832</v>
      </c>
      <c r="D432" s="182">
        <v>433.306</v>
      </c>
      <c r="E432" s="182"/>
      <c r="F432" s="182">
        <v>685.241</v>
      </c>
      <c r="G432" s="182">
        <v>319.589</v>
      </c>
      <c r="H432" s="182">
        <v>781.31</v>
      </c>
      <c r="I432" s="1"/>
      <c r="J432" s="34"/>
    </row>
    <row r="433" spans="1:13" ht="11.25">
      <c r="A433" s="156" t="s">
        <v>87</v>
      </c>
      <c r="B433" s="182"/>
      <c r="C433" s="182"/>
      <c r="D433" s="182"/>
      <c r="E433" s="182"/>
      <c r="F433" s="182">
        <v>34554.626</v>
      </c>
      <c r="G433" s="182">
        <v>43968.376</v>
      </c>
      <c r="H433" s="182">
        <v>47442.76699999998</v>
      </c>
      <c r="I433" s="182"/>
      <c r="J433" s="183"/>
      <c r="K433" s="183"/>
      <c r="L433" s="183"/>
      <c r="M433" s="183"/>
    </row>
    <row r="434" spans="1:9" ht="11.25">
      <c r="A434" s="156"/>
      <c r="B434" s="160"/>
      <c r="C434" s="160"/>
      <c r="D434" s="160"/>
      <c r="E434" s="160"/>
      <c r="F434" s="160"/>
      <c r="G434" s="160"/>
      <c r="H434" s="160"/>
      <c r="I434" s="26"/>
    </row>
    <row r="435" spans="1:8" ht="11.25">
      <c r="A435" s="156" t="s">
        <v>419</v>
      </c>
      <c r="B435" s="160"/>
      <c r="C435" s="160"/>
      <c r="D435" s="160"/>
      <c r="E435" s="160"/>
      <c r="F435" s="160">
        <f>+F437+F441+F445+F449</f>
        <v>119782.936</v>
      </c>
      <c r="G435" s="160">
        <f>+G437+G441+G445+G449</f>
        <v>148225.51799999998</v>
      </c>
      <c r="H435" s="160">
        <f>(H437+H441+H445+H449)</f>
        <v>157225.08000000002</v>
      </c>
    </row>
    <row r="436" spans="1:9" ht="11.25">
      <c r="A436" s="156"/>
      <c r="B436" s="160"/>
      <c r="C436" s="160"/>
      <c r="D436" s="160"/>
      <c r="E436" s="160"/>
      <c r="F436" s="160"/>
      <c r="G436" s="160"/>
      <c r="H436" s="160"/>
      <c r="I436" s="26"/>
    </row>
    <row r="437" spans="1:8" ht="11.25">
      <c r="A437" s="156" t="s">
        <v>420</v>
      </c>
      <c r="B437" s="160">
        <f>+B438+B439+B440</f>
        <v>13634.447</v>
      </c>
      <c r="C437" s="160">
        <f>+C438+C439+C440</f>
        <v>13812.492</v>
      </c>
      <c r="D437" s="160">
        <f>+D438+D439+D440</f>
        <v>11806.673999999999</v>
      </c>
      <c r="E437" s="160"/>
      <c r="F437" s="160">
        <f>+F438+F439+F440</f>
        <v>9114.103</v>
      </c>
      <c r="G437" s="160">
        <f>+G438+G439+G440</f>
        <v>9465.343</v>
      </c>
      <c r="H437" s="160">
        <f>+H438+H439+H440</f>
        <v>9552.400000000001</v>
      </c>
    </row>
    <row r="438" spans="1:14" ht="11.25">
      <c r="A438" s="149" t="s">
        <v>495</v>
      </c>
      <c r="B438" s="36">
        <v>12728.619</v>
      </c>
      <c r="C438" s="36">
        <v>11657.862</v>
      </c>
      <c r="D438" s="36">
        <v>9731.53</v>
      </c>
      <c r="F438" s="36">
        <v>8557.488</v>
      </c>
      <c r="G438" s="36">
        <v>8111.058</v>
      </c>
      <c r="H438" s="36">
        <v>8039.79</v>
      </c>
      <c r="K438" s="183"/>
      <c r="L438" s="183"/>
      <c r="M438" s="34"/>
      <c r="N438" s="34"/>
    </row>
    <row r="439" spans="1:14" ht="11.25">
      <c r="A439" s="149" t="s">
        <v>496</v>
      </c>
      <c r="B439" s="36">
        <v>498.051</v>
      </c>
      <c r="C439" s="36">
        <v>530.966</v>
      </c>
      <c r="D439" s="36">
        <v>982.969</v>
      </c>
      <c r="F439" s="36">
        <v>303.792</v>
      </c>
      <c r="G439" s="36">
        <v>322.639</v>
      </c>
      <c r="H439" s="36">
        <v>719.401</v>
      </c>
      <c r="K439" s="183"/>
      <c r="L439" s="183"/>
      <c r="M439" s="34"/>
      <c r="N439" s="34"/>
    </row>
    <row r="440" spans="1:14" ht="11.25">
      <c r="A440" s="149" t="s">
        <v>200</v>
      </c>
      <c r="B440" s="36">
        <v>407.777</v>
      </c>
      <c r="C440" s="36">
        <v>1623.664</v>
      </c>
      <c r="D440" s="36">
        <v>1092.175</v>
      </c>
      <c r="F440" s="36">
        <v>252.823</v>
      </c>
      <c r="G440" s="36">
        <v>1031.646</v>
      </c>
      <c r="H440" s="36">
        <v>793.209</v>
      </c>
      <c r="K440" s="183"/>
      <c r="L440" s="183"/>
      <c r="M440" s="34"/>
      <c r="N440" s="34"/>
    </row>
    <row r="441" spans="1:8" ht="11.25">
      <c r="A441" s="156" t="s">
        <v>497</v>
      </c>
      <c r="B441" s="160"/>
      <c r="C441" s="160"/>
      <c r="D441" s="160"/>
      <c r="E441" s="160"/>
      <c r="F441" s="160">
        <f>+F442+F443+F444</f>
        <v>12607.863000000001</v>
      </c>
      <c r="G441" s="160">
        <f>+G442+G443+G444</f>
        <v>14080.231</v>
      </c>
      <c r="H441" s="160">
        <f>+H442+H443+H444</f>
        <v>10617.016000000001</v>
      </c>
    </row>
    <row r="442" spans="1:8" ht="11.25">
      <c r="A442" s="149" t="s">
        <v>498</v>
      </c>
      <c r="B442" s="26">
        <v>238168</v>
      </c>
      <c r="C442" s="26">
        <v>26156</v>
      </c>
      <c r="D442" s="26">
        <v>362732</v>
      </c>
      <c r="E442" s="36"/>
      <c r="F442" s="36">
        <v>6196.758</v>
      </c>
      <c r="G442" s="36">
        <v>4479.401</v>
      </c>
      <c r="H442" s="36">
        <v>4822.897</v>
      </c>
    </row>
    <row r="443" spans="1:8" ht="11.25">
      <c r="A443" s="149" t="s">
        <v>499</v>
      </c>
      <c r="B443" s="26">
        <v>536040</v>
      </c>
      <c r="C443" s="26">
        <v>193600</v>
      </c>
      <c r="D443" s="26">
        <v>417180</v>
      </c>
      <c r="E443" s="36"/>
      <c r="F443" s="36">
        <v>4571.283</v>
      </c>
      <c r="G443" s="36">
        <v>7905.627</v>
      </c>
      <c r="H443" s="36">
        <v>4401.142</v>
      </c>
    </row>
    <row r="444" spans="1:8" ht="11.25">
      <c r="A444" s="149" t="s">
        <v>200</v>
      </c>
      <c r="B444" s="26">
        <v>868795</v>
      </c>
      <c r="C444" s="26">
        <v>439431</v>
      </c>
      <c r="D444" s="26">
        <v>392308</v>
      </c>
      <c r="E444" s="36"/>
      <c r="F444" s="36">
        <v>1839.822</v>
      </c>
      <c r="G444" s="36">
        <v>1695.203</v>
      </c>
      <c r="H444" s="36">
        <v>1392.977</v>
      </c>
    </row>
    <row r="445" spans="1:8" ht="11.25">
      <c r="A445" s="156" t="s">
        <v>104</v>
      </c>
      <c r="B445" s="160"/>
      <c r="C445" s="160"/>
      <c r="D445" s="160"/>
      <c r="E445" s="160"/>
      <c r="F445" s="160">
        <f>+F446+F447+F448</f>
        <v>97731.818</v>
      </c>
      <c r="G445" s="160">
        <f>+G446+G447+G448</f>
        <v>124351.845</v>
      </c>
      <c r="H445" s="160">
        <f>+H446+H447+H448</f>
        <v>134920.16100000002</v>
      </c>
    </row>
    <row r="446" spans="1:8" ht="11.25">
      <c r="A446" s="149" t="s">
        <v>500</v>
      </c>
      <c r="B446" s="36"/>
      <c r="C446" s="36"/>
      <c r="D446" s="36"/>
      <c r="E446" s="160"/>
      <c r="F446" s="36">
        <v>3865.604</v>
      </c>
      <c r="G446" s="36">
        <v>4882.171</v>
      </c>
      <c r="H446" s="36">
        <v>7775.699</v>
      </c>
    </row>
    <row r="447" spans="1:8" ht="11.25">
      <c r="A447" s="149" t="s">
        <v>501</v>
      </c>
      <c r="B447" s="36"/>
      <c r="C447" s="36"/>
      <c r="D447" s="36"/>
      <c r="E447" s="160"/>
      <c r="F447" s="36">
        <v>14948.565</v>
      </c>
      <c r="G447" s="36">
        <v>15892.346</v>
      </c>
      <c r="H447" s="36">
        <v>23434.608</v>
      </c>
    </row>
    <row r="448" spans="1:8" ht="11.25">
      <c r="A448" s="149" t="s">
        <v>200</v>
      </c>
      <c r="B448" s="36"/>
      <c r="C448" s="36"/>
      <c r="D448" s="36"/>
      <c r="E448" s="160"/>
      <c r="F448" s="36">
        <v>78917.649</v>
      </c>
      <c r="G448" s="36">
        <v>103577.328</v>
      </c>
      <c r="H448" s="36">
        <v>103709.854</v>
      </c>
    </row>
    <row r="449" spans="1:12" ht="11.25">
      <c r="A449" s="156" t="s">
        <v>103</v>
      </c>
      <c r="B449" s="160"/>
      <c r="C449" s="160"/>
      <c r="D449" s="160"/>
      <c r="E449" s="160"/>
      <c r="F449" s="160">
        <v>329.152</v>
      </c>
      <c r="G449" s="160">
        <v>328.099</v>
      </c>
      <c r="H449" s="160">
        <v>2135.503</v>
      </c>
      <c r="K449" s="183"/>
      <c r="L449" s="183"/>
    </row>
    <row r="450" spans="1:12" ht="11.25">
      <c r="A450" s="166"/>
      <c r="B450" s="167"/>
      <c r="C450" s="167"/>
      <c r="D450" s="167"/>
      <c r="E450" s="167"/>
      <c r="F450" s="167"/>
      <c r="G450" s="167"/>
      <c r="H450" s="167"/>
      <c r="K450" s="183"/>
      <c r="L450" s="183"/>
    </row>
    <row r="451" spans="1:8" ht="11.25">
      <c r="A451" s="149" t="s">
        <v>456</v>
      </c>
      <c r="B451" s="36"/>
      <c r="C451" s="36"/>
      <c r="D451" s="36"/>
      <c r="E451" s="36"/>
      <c r="F451" s="36"/>
      <c r="G451" s="36"/>
      <c r="H451" s="36"/>
    </row>
    <row r="452" spans="1:21" ht="19.5" customHeight="1">
      <c r="A452" s="225" t="s">
        <v>502</v>
      </c>
      <c r="B452" s="225"/>
      <c r="C452" s="225"/>
      <c r="D452" s="225"/>
      <c r="E452" s="225"/>
      <c r="F452" s="225"/>
      <c r="G452" s="225"/>
      <c r="H452" s="225"/>
      <c r="T452" s="26"/>
      <c r="U452" s="26"/>
    </row>
    <row r="453" spans="1:21" ht="19.5" customHeight="1">
      <c r="A453" s="226" t="s">
        <v>503</v>
      </c>
      <c r="B453" s="226"/>
      <c r="C453" s="226"/>
      <c r="D453" s="226"/>
      <c r="E453" s="226"/>
      <c r="F453" s="226"/>
      <c r="G453" s="226"/>
      <c r="H453" s="226"/>
      <c r="T453" s="26"/>
      <c r="U453" s="26"/>
    </row>
    <row r="454" spans="1:21" ht="11.25">
      <c r="A454" s="156" t="s">
        <v>504</v>
      </c>
      <c r="B454" s="227" t="s">
        <v>259</v>
      </c>
      <c r="C454" s="227"/>
      <c r="D454" s="227"/>
      <c r="E454" s="192"/>
      <c r="F454" s="227" t="s">
        <v>434</v>
      </c>
      <c r="G454" s="227"/>
      <c r="H454" s="227"/>
      <c r="T454" s="26"/>
      <c r="U454" s="26"/>
    </row>
    <row r="455" spans="1:18" s="177" customFormat="1" ht="11.25">
      <c r="A455" s="173"/>
      <c r="B455" s="174">
        <f>+B4</f>
        <v>2005</v>
      </c>
      <c r="C455" s="174">
        <f>+C4</f>
        <v>2006</v>
      </c>
      <c r="D455" s="174">
        <f>+D4</f>
        <v>2007</v>
      </c>
      <c r="E455" s="175"/>
      <c r="F455" s="174">
        <f>+F4</f>
        <v>2005</v>
      </c>
      <c r="G455" s="174">
        <f>+G4</f>
        <v>2006</v>
      </c>
      <c r="H455" s="174">
        <f>+H4</f>
        <v>2007</v>
      </c>
      <c r="J455" s="178"/>
      <c r="K455" s="178"/>
      <c r="L455" s="178"/>
      <c r="M455" s="178"/>
      <c r="N455" s="178"/>
      <c r="O455" s="178"/>
      <c r="P455" s="178"/>
      <c r="Q455" s="178"/>
      <c r="R455" s="178"/>
    </row>
    <row r="456" spans="1:21" ht="11.25">
      <c r="A456" s="156" t="s">
        <v>505</v>
      </c>
      <c r="B456" s="160"/>
      <c r="C456" s="160"/>
      <c r="D456" s="160"/>
      <c r="E456" s="160"/>
      <c r="F456" s="160">
        <f>+F458+F464+F472+F478</f>
        <v>461055.803</v>
      </c>
      <c r="G456" s="160">
        <f>+G458+G464+G472+G478</f>
        <v>475604.597</v>
      </c>
      <c r="H456" s="160">
        <f>+H458+H464+H472+H478</f>
        <v>668216.6579999999</v>
      </c>
      <c r="I456" s="26"/>
      <c r="T456" s="26"/>
      <c r="U456" s="26"/>
    </row>
    <row r="457" spans="1:21" ht="11.25">
      <c r="A457" s="149"/>
      <c r="B457" s="36"/>
      <c r="C457" s="36"/>
      <c r="D457" s="36"/>
      <c r="E457" s="36"/>
      <c r="F457" s="36"/>
      <c r="G457" s="36"/>
      <c r="H457" s="36"/>
      <c r="T457" s="26"/>
      <c r="U457" s="26"/>
    </row>
    <row r="458" spans="1:21" ht="11.25">
      <c r="A458" s="156" t="s">
        <v>506</v>
      </c>
      <c r="B458" s="160">
        <f>SUM(B459:B462)</f>
        <v>26191.009</v>
      </c>
      <c r="C458" s="160">
        <f>SUM(C459:C462)</f>
        <v>26728.163</v>
      </c>
      <c r="D458" s="160">
        <f>SUM(D459:D462)</f>
        <v>27012.153000000002</v>
      </c>
      <c r="E458" s="160"/>
      <c r="F458" s="160">
        <f>SUM(F459:F462)</f>
        <v>152514.156</v>
      </c>
      <c r="G458" s="160">
        <f>SUM(G459:G462)</f>
        <v>159745.697</v>
      </c>
      <c r="H458" s="160">
        <f>SUM(H459:H462)</f>
        <v>173170.18399999998</v>
      </c>
      <c r="T458" s="26"/>
      <c r="U458" s="26"/>
    </row>
    <row r="459" spans="1:18" ht="11.25">
      <c r="A459" s="149" t="s">
        <v>507</v>
      </c>
      <c r="B459" s="182">
        <v>9310.703</v>
      </c>
      <c r="C459" s="182">
        <v>9293.696</v>
      </c>
      <c r="D459" s="182">
        <v>7167.845</v>
      </c>
      <c r="F459" s="26">
        <v>52459.616</v>
      </c>
      <c r="G459" s="182">
        <v>56187.939</v>
      </c>
      <c r="H459" s="182">
        <v>43569.589</v>
      </c>
      <c r="I459" s="182"/>
      <c r="J459" s="183"/>
      <c r="K459" s="183"/>
      <c r="L459" s="183"/>
      <c r="M459" s="34"/>
      <c r="N459" s="34"/>
      <c r="O459" s="34"/>
      <c r="P459" s="34"/>
      <c r="Q459" s="34"/>
      <c r="R459" s="34"/>
    </row>
    <row r="460" spans="1:18" ht="11.25">
      <c r="A460" s="149" t="s">
        <v>508</v>
      </c>
      <c r="B460" s="182">
        <v>4718.365</v>
      </c>
      <c r="C460" s="182">
        <v>4648.481</v>
      </c>
      <c r="D460" s="182">
        <v>4508.109</v>
      </c>
      <c r="E460" s="182"/>
      <c r="F460" s="182">
        <v>50549.322</v>
      </c>
      <c r="G460" s="182">
        <v>51762.105</v>
      </c>
      <c r="H460" s="182">
        <v>49723.271</v>
      </c>
      <c r="I460" s="182"/>
      <c r="J460" s="183"/>
      <c r="K460" s="183"/>
      <c r="L460" s="183"/>
      <c r="M460" s="34"/>
      <c r="N460" s="34"/>
      <c r="O460" s="34"/>
      <c r="P460" s="34"/>
      <c r="Q460" s="34"/>
      <c r="R460" s="34"/>
    </row>
    <row r="461" spans="1:18" ht="11.25">
      <c r="A461" s="149" t="s">
        <v>509</v>
      </c>
      <c r="B461" s="182">
        <v>6946.273</v>
      </c>
      <c r="C461" s="182">
        <v>6058.665</v>
      </c>
      <c r="D461" s="182">
        <v>6254.413</v>
      </c>
      <c r="E461" s="182"/>
      <c r="F461" s="182">
        <v>37475.144</v>
      </c>
      <c r="G461" s="182">
        <v>36694.056</v>
      </c>
      <c r="H461" s="182">
        <v>48959.761</v>
      </c>
      <c r="I461" s="182"/>
      <c r="J461" s="183"/>
      <c r="K461" s="183"/>
      <c r="L461" s="183"/>
      <c r="M461" s="34"/>
      <c r="N461" s="34"/>
      <c r="O461" s="34"/>
      <c r="P461" s="34"/>
      <c r="Q461" s="34"/>
      <c r="R461" s="34"/>
    </row>
    <row r="462" spans="1:18" ht="11.25">
      <c r="A462" s="149" t="s">
        <v>510</v>
      </c>
      <c r="B462" s="182">
        <v>5215.668</v>
      </c>
      <c r="C462" s="182">
        <v>6727.321</v>
      </c>
      <c r="D462" s="182">
        <v>9081.786</v>
      </c>
      <c r="E462" s="182"/>
      <c r="F462" s="182">
        <v>12030.074</v>
      </c>
      <c r="G462" s="182">
        <v>15101.597</v>
      </c>
      <c r="H462" s="182">
        <v>30917.563</v>
      </c>
      <c r="I462" s="1"/>
      <c r="J462" s="34"/>
      <c r="K462" s="34"/>
      <c r="L462" s="34"/>
      <c r="M462" s="34"/>
      <c r="N462" s="34"/>
      <c r="O462" s="34"/>
      <c r="P462" s="34"/>
      <c r="Q462" s="34"/>
      <c r="R462" s="34"/>
    </row>
    <row r="463" spans="1:8" ht="11.25">
      <c r="A463" s="149"/>
      <c r="B463" s="36"/>
      <c r="C463" s="36"/>
      <c r="D463" s="36"/>
      <c r="E463" s="36"/>
      <c r="F463" s="36"/>
      <c r="G463" s="36"/>
      <c r="H463" s="36"/>
    </row>
    <row r="464" spans="1:8" ht="11.25">
      <c r="A464" s="156" t="s">
        <v>511</v>
      </c>
      <c r="B464" s="160">
        <f>SUM(B465:B470)</f>
        <v>909756.4</v>
      </c>
      <c r="C464" s="160">
        <f>SUM(C465:C470)</f>
        <v>902501.4650000001</v>
      </c>
      <c r="D464" s="160">
        <f>SUM(D465:D470)</f>
        <v>1079830.144</v>
      </c>
      <c r="E464" s="160"/>
      <c r="F464" s="160">
        <f>SUM(F465:F470)</f>
        <v>257241.25300000003</v>
      </c>
      <c r="G464" s="160">
        <f>SUM(G465:G470)</f>
        <v>253663.53000000003</v>
      </c>
      <c r="H464" s="160">
        <f>SUM(H465:H470)</f>
        <v>408542.579</v>
      </c>
    </row>
    <row r="465" spans="1:27" ht="11.25">
      <c r="A465" s="149" t="s">
        <v>512</v>
      </c>
      <c r="B465" s="182">
        <v>417358.493</v>
      </c>
      <c r="C465" s="182">
        <v>431376.677</v>
      </c>
      <c r="D465" s="182">
        <v>457915.262</v>
      </c>
      <c r="E465" s="182"/>
      <c r="F465" s="182">
        <v>119877.794</v>
      </c>
      <c r="G465" s="182">
        <v>116808.851</v>
      </c>
      <c r="H465" s="182">
        <v>169968.829</v>
      </c>
      <c r="I465" s="182"/>
      <c r="J465" s="183"/>
      <c r="K465" s="183"/>
      <c r="L465" s="183"/>
      <c r="M465" s="34"/>
      <c r="N465" s="34"/>
      <c r="O465" s="34"/>
      <c r="P465" s="34"/>
      <c r="Q465" s="34"/>
      <c r="R465" s="34"/>
      <c r="S465" s="1"/>
      <c r="T465" s="1"/>
      <c r="U465" s="1"/>
      <c r="V465" s="1"/>
      <c r="W465" s="1"/>
      <c r="X465" s="1"/>
      <c r="Y465" s="1"/>
      <c r="Z465" s="1"/>
      <c r="AA465" s="1"/>
    </row>
    <row r="466" spans="1:27" ht="11.25">
      <c r="A466" s="149" t="s">
        <v>513</v>
      </c>
      <c r="B466" s="182">
        <v>164104.763</v>
      </c>
      <c r="C466" s="182">
        <v>127438.177</v>
      </c>
      <c r="D466" s="182">
        <v>182823.051</v>
      </c>
      <c r="F466" s="182">
        <v>38282.021</v>
      </c>
      <c r="G466" s="182">
        <v>29334.763</v>
      </c>
      <c r="H466" s="182">
        <v>67270.452</v>
      </c>
      <c r="I466" s="182"/>
      <c r="J466" s="183"/>
      <c r="K466" s="34"/>
      <c r="L466" s="34"/>
      <c r="M466" s="34"/>
      <c r="N466" s="34"/>
      <c r="O466" s="34"/>
      <c r="P466" s="34"/>
      <c r="Q466" s="34"/>
      <c r="R466" s="34"/>
      <c r="S466" s="1"/>
      <c r="T466" s="1"/>
      <c r="U466" s="1"/>
      <c r="V466" s="1"/>
      <c r="W466" s="1"/>
      <c r="X466" s="1"/>
      <c r="Y466" s="1"/>
      <c r="Z466" s="1"/>
      <c r="AA466" s="1"/>
    </row>
    <row r="467" spans="1:27" ht="11.25">
      <c r="A467" s="149" t="s">
        <v>514</v>
      </c>
      <c r="B467" s="182">
        <v>10670.818</v>
      </c>
      <c r="C467" s="182">
        <v>25524.289</v>
      </c>
      <c r="D467" s="182">
        <v>46735.348</v>
      </c>
      <c r="E467" s="182"/>
      <c r="F467" s="182">
        <v>3738.237</v>
      </c>
      <c r="G467" s="182">
        <v>7520.861</v>
      </c>
      <c r="H467" s="182">
        <v>14489.562</v>
      </c>
      <c r="I467" s="182"/>
      <c r="J467" s="183"/>
      <c r="K467" s="183"/>
      <c r="L467" s="183"/>
      <c r="M467" s="34"/>
      <c r="N467" s="34"/>
      <c r="O467" s="34"/>
      <c r="P467" s="34"/>
      <c r="Q467" s="34"/>
      <c r="R467" s="34"/>
      <c r="S467" s="1"/>
      <c r="T467" s="1"/>
      <c r="U467" s="1"/>
      <c r="V467" s="1"/>
      <c r="W467" s="1"/>
      <c r="X467" s="1"/>
      <c r="Y467" s="1"/>
      <c r="Z467" s="1"/>
      <c r="AA467" s="1"/>
    </row>
    <row r="468" spans="1:27" ht="11.25">
      <c r="A468" s="149" t="s">
        <v>515</v>
      </c>
      <c r="B468" s="182">
        <v>76324.835</v>
      </c>
      <c r="C468" s="182">
        <v>92375.508</v>
      </c>
      <c r="D468" s="182">
        <v>96279.772</v>
      </c>
      <c r="E468" s="182"/>
      <c r="F468" s="182">
        <v>21458.942</v>
      </c>
      <c r="G468" s="182">
        <v>27523.366</v>
      </c>
      <c r="H468" s="182">
        <v>44862.938</v>
      </c>
      <c r="I468" s="182"/>
      <c r="J468" s="183"/>
      <c r="K468" s="183"/>
      <c r="L468" s="183"/>
      <c r="M468" s="34"/>
      <c r="N468" s="34"/>
      <c r="O468" s="34"/>
      <c r="P468" s="34"/>
      <c r="Q468" s="34"/>
      <c r="R468" s="34"/>
      <c r="S468" s="1"/>
      <c r="T468" s="1"/>
      <c r="U468" s="1"/>
      <c r="V468" s="1"/>
      <c r="W468" s="1"/>
      <c r="X468" s="1"/>
      <c r="Y468" s="1"/>
      <c r="Z468" s="1"/>
      <c r="AA468" s="1"/>
    </row>
    <row r="469" spans="1:27" ht="11.25">
      <c r="A469" s="149" t="s">
        <v>516</v>
      </c>
      <c r="B469" s="182">
        <v>90075.233</v>
      </c>
      <c r="C469" s="182">
        <v>79510.736</v>
      </c>
      <c r="D469" s="182">
        <v>91612.724</v>
      </c>
      <c r="E469" s="182"/>
      <c r="F469" s="182">
        <v>26970.141</v>
      </c>
      <c r="G469" s="182">
        <v>24313.83</v>
      </c>
      <c r="H469" s="182">
        <v>43707.675</v>
      </c>
      <c r="I469" s="182"/>
      <c r="J469" s="183"/>
      <c r="K469" s="183"/>
      <c r="L469" s="183"/>
      <c r="M469" s="34"/>
      <c r="N469" s="34"/>
      <c r="O469" s="34"/>
      <c r="P469" s="34"/>
      <c r="Q469" s="34"/>
      <c r="R469" s="34"/>
      <c r="S469" s="1"/>
      <c r="T469" s="1"/>
      <c r="U469" s="1"/>
      <c r="V469" s="1"/>
      <c r="W469" s="1"/>
      <c r="X469" s="1"/>
      <c r="Y469" s="1"/>
      <c r="Z469" s="1"/>
      <c r="AA469" s="1"/>
    </row>
    <row r="470" spans="1:27" ht="11.25">
      <c r="A470" s="149" t="s">
        <v>517</v>
      </c>
      <c r="B470" s="182">
        <v>151222.258</v>
      </c>
      <c r="C470" s="182">
        <v>146276.078</v>
      </c>
      <c r="D470" s="182">
        <v>204463.987</v>
      </c>
      <c r="F470" s="182">
        <v>46914.118</v>
      </c>
      <c r="G470" s="182">
        <v>48161.859</v>
      </c>
      <c r="H470" s="182">
        <v>68243.123</v>
      </c>
      <c r="I470" s="182"/>
      <c r="J470" s="183"/>
      <c r="K470" s="183"/>
      <c r="L470" s="183"/>
      <c r="M470" s="34"/>
      <c r="N470" s="34"/>
      <c r="O470" s="34"/>
      <c r="P470" s="34"/>
      <c r="Q470" s="34"/>
      <c r="R470" s="34"/>
      <c r="S470" s="1"/>
      <c r="T470" s="1"/>
      <c r="U470" s="1"/>
      <c r="V470" s="1"/>
      <c r="W470" s="1"/>
      <c r="X470" s="1"/>
      <c r="Y470" s="1"/>
      <c r="Z470" s="1"/>
      <c r="AA470" s="1"/>
    </row>
    <row r="471" spans="1:8" ht="11.25">
      <c r="A471" s="149"/>
      <c r="B471" s="36"/>
      <c r="C471" s="36"/>
      <c r="D471" s="36"/>
      <c r="E471" s="36"/>
      <c r="F471" s="36"/>
      <c r="G471" s="36"/>
      <c r="H471" s="36"/>
    </row>
    <row r="472" spans="1:8" ht="11.25">
      <c r="A472" s="156" t="s">
        <v>518</v>
      </c>
      <c r="B472" s="160">
        <f>SUM(B473:B475)</f>
        <v>1220.085</v>
      </c>
      <c r="C472" s="160">
        <f>SUM(C473:C475)</f>
        <v>1527.273</v>
      </c>
      <c r="D472" s="160">
        <f>SUM(D473:D475)</f>
        <v>2422.4390000000003</v>
      </c>
      <c r="E472" s="160"/>
      <c r="F472" s="160">
        <f>SUM(F473:F475)</f>
        <v>36861.575</v>
      </c>
      <c r="G472" s="160">
        <f>SUM(G473:G475)</f>
        <v>44185.837</v>
      </c>
      <c r="H472" s="160">
        <f>SUM(H473:H475)</f>
        <v>65179.815</v>
      </c>
    </row>
    <row r="473" spans="1:10" ht="11.25">
      <c r="A473" s="149" t="s">
        <v>519</v>
      </c>
      <c r="B473" s="182">
        <v>703.641</v>
      </c>
      <c r="C473" s="182">
        <v>1009.38</v>
      </c>
      <c r="D473" s="182">
        <v>1475.893</v>
      </c>
      <c r="E473" s="182"/>
      <c r="F473" s="182">
        <v>7355.854</v>
      </c>
      <c r="G473" s="182">
        <v>9676.396</v>
      </c>
      <c r="H473" s="182">
        <v>13174.21</v>
      </c>
      <c r="I473" s="182"/>
      <c r="J473" s="183"/>
    </row>
    <row r="474" spans="1:10" ht="11.25">
      <c r="A474" s="149" t="s">
        <v>520</v>
      </c>
      <c r="B474" s="182">
        <v>179.729</v>
      </c>
      <c r="C474" s="182">
        <v>165.015</v>
      </c>
      <c r="D474" s="182">
        <v>151.683</v>
      </c>
      <c r="E474" s="182"/>
      <c r="F474" s="182">
        <v>21750.847</v>
      </c>
      <c r="G474" s="182">
        <v>26250.27</v>
      </c>
      <c r="H474" s="182">
        <v>40375.65</v>
      </c>
      <c r="I474" s="182"/>
      <c r="J474" s="183"/>
    </row>
    <row r="475" spans="1:10" ht="11.25">
      <c r="A475" s="149" t="s">
        <v>521</v>
      </c>
      <c r="B475" s="182">
        <v>336.715</v>
      </c>
      <c r="C475" s="182">
        <v>352.878</v>
      </c>
      <c r="D475" s="182">
        <v>794.863</v>
      </c>
      <c r="E475" s="182"/>
      <c r="F475" s="182">
        <v>7754.874</v>
      </c>
      <c r="G475" s="182">
        <v>8259.171</v>
      </c>
      <c r="H475" s="182">
        <v>11629.955</v>
      </c>
      <c r="I475" s="182"/>
      <c r="J475" s="183"/>
    </row>
    <row r="476" spans="1:8" ht="11.25">
      <c r="A476" s="149"/>
      <c r="B476" s="36"/>
      <c r="C476" s="36"/>
      <c r="D476" s="36"/>
      <c r="E476" s="36"/>
      <c r="F476" s="36"/>
      <c r="G476" s="36"/>
      <c r="H476" s="36"/>
    </row>
    <row r="477" spans="1:8" ht="11.25">
      <c r="A477" s="149"/>
      <c r="B477" s="36"/>
      <c r="C477" s="36"/>
      <c r="D477" s="36"/>
      <c r="E477" s="36"/>
      <c r="F477" s="36"/>
      <c r="G477" s="36"/>
      <c r="H477" s="36"/>
    </row>
    <row r="478" spans="1:8" ht="11.25">
      <c r="A478" s="156" t="s">
        <v>521</v>
      </c>
      <c r="B478" s="160"/>
      <c r="C478" s="160"/>
      <c r="D478" s="160"/>
      <c r="E478" s="160"/>
      <c r="F478" s="160">
        <f>+F479+F480</f>
        <v>14438.819</v>
      </c>
      <c r="G478" s="160">
        <f>+G479+G480</f>
        <v>18009.533</v>
      </c>
      <c r="H478" s="160">
        <f>+H479+H480</f>
        <v>21324.08</v>
      </c>
    </row>
    <row r="479" spans="1:9" ht="22.5" customHeight="1">
      <c r="A479" s="165" t="s">
        <v>522</v>
      </c>
      <c r="B479" s="182"/>
      <c r="C479" s="182"/>
      <c r="D479" s="182"/>
      <c r="E479" s="182"/>
      <c r="F479" s="182">
        <v>10685.669</v>
      </c>
      <c r="G479" s="182">
        <v>11522.425</v>
      </c>
      <c r="H479" s="182">
        <v>13089.968</v>
      </c>
      <c r="I479" s="182"/>
    </row>
    <row r="480" spans="1:9" ht="11.25">
      <c r="A480" s="149" t="s">
        <v>523</v>
      </c>
      <c r="B480" s="182">
        <v>1329.093</v>
      </c>
      <c r="C480" s="182">
        <v>2608.815</v>
      </c>
      <c r="D480" s="182">
        <v>3074.503</v>
      </c>
      <c r="F480" s="182">
        <v>3753.15</v>
      </c>
      <c r="G480" s="182">
        <v>6487.108</v>
      </c>
      <c r="H480" s="182">
        <v>8234.112</v>
      </c>
      <c r="I480" s="1"/>
    </row>
    <row r="481" spans="1:8" ht="11.25">
      <c r="A481" s="149"/>
      <c r="B481" s="36"/>
      <c r="C481" s="36"/>
      <c r="D481" s="36"/>
      <c r="E481" s="36"/>
      <c r="F481" s="36"/>
      <c r="G481" s="36"/>
      <c r="H481" s="36"/>
    </row>
    <row r="482" spans="1:8" ht="11.25">
      <c r="A482" s="156" t="s">
        <v>524</v>
      </c>
      <c r="B482" s="160"/>
      <c r="C482" s="160"/>
      <c r="D482" s="160"/>
      <c r="E482" s="160"/>
      <c r="F482" s="160">
        <f>SUM(F484:F488)</f>
        <v>764377.2640000001</v>
      </c>
      <c r="G482" s="160">
        <f>SUM(G484:G488)</f>
        <v>427222.849</v>
      </c>
      <c r="H482" s="160">
        <f>SUM(H484:H488)</f>
        <v>451860.591</v>
      </c>
    </row>
    <row r="483" spans="1:9" ht="11.25">
      <c r="A483" s="149"/>
      <c r="B483" s="36"/>
      <c r="C483" s="36"/>
      <c r="D483" s="36"/>
      <c r="E483" s="36"/>
      <c r="F483" s="36"/>
      <c r="G483" s="36"/>
      <c r="H483" s="36"/>
      <c r="I483" s="26"/>
    </row>
    <row r="484" spans="1:10" ht="11.25">
      <c r="A484" s="149" t="s">
        <v>525</v>
      </c>
      <c r="B484" s="182">
        <v>2733</v>
      </c>
      <c r="C484" s="182">
        <v>2574</v>
      </c>
      <c r="D484" s="182">
        <v>3653</v>
      </c>
      <c r="E484" s="182"/>
      <c r="F484" s="182">
        <v>52830.512</v>
      </c>
      <c r="G484" s="182">
        <v>49095.149</v>
      </c>
      <c r="H484" s="182">
        <v>81585.052</v>
      </c>
      <c r="I484" s="182"/>
      <c r="J484" s="183"/>
    </row>
    <row r="485" spans="1:10" ht="11.25">
      <c r="A485" s="149" t="s">
        <v>526</v>
      </c>
      <c r="B485" s="182">
        <v>87</v>
      </c>
      <c r="C485" s="182">
        <v>75</v>
      </c>
      <c r="D485" s="182">
        <v>99</v>
      </c>
      <c r="E485" s="182"/>
      <c r="F485" s="182">
        <v>3242.775</v>
      </c>
      <c r="G485" s="182">
        <v>2091.976</v>
      </c>
      <c r="H485" s="182">
        <v>8876.067</v>
      </c>
      <c r="I485" s="182"/>
      <c r="J485" s="183"/>
    </row>
    <row r="486" spans="1:12" ht="18.75" customHeight="1">
      <c r="A486" s="165" t="s">
        <v>527</v>
      </c>
      <c r="B486" s="182">
        <v>614</v>
      </c>
      <c r="C486" s="182">
        <v>503</v>
      </c>
      <c r="D486" s="182">
        <v>690</v>
      </c>
      <c r="E486" s="182"/>
      <c r="F486" s="182">
        <v>3036.574</v>
      </c>
      <c r="G486" s="182">
        <v>2647.793</v>
      </c>
      <c r="H486" s="182">
        <v>3898.202</v>
      </c>
      <c r="I486" s="182"/>
      <c r="J486" s="183"/>
      <c r="K486" s="183"/>
      <c r="L486" s="183"/>
    </row>
    <row r="487" spans="1:8" ht="11.25">
      <c r="A487" s="149"/>
      <c r="B487" s="36"/>
      <c r="C487" s="36"/>
      <c r="D487" s="36"/>
      <c r="E487" s="36"/>
      <c r="F487" s="36"/>
      <c r="G487" s="36"/>
      <c r="H487" s="36"/>
    </row>
    <row r="488" spans="1:8" ht="11.25">
      <c r="A488" s="149" t="s">
        <v>528</v>
      </c>
      <c r="B488" s="182"/>
      <c r="C488" s="182"/>
      <c r="D488" s="182"/>
      <c r="E488" s="182"/>
      <c r="F488" s="36">
        <v>705267.403</v>
      </c>
      <c r="G488" s="36">
        <v>373387.931</v>
      </c>
      <c r="H488" s="36">
        <v>357501.27</v>
      </c>
    </row>
    <row r="489" spans="1:8" ht="11.25">
      <c r="A489" s="166"/>
      <c r="B489" s="167"/>
      <c r="C489" s="167"/>
      <c r="D489" s="167"/>
      <c r="E489" s="167"/>
      <c r="F489" s="167"/>
      <c r="G489" s="167"/>
      <c r="H489" s="167"/>
    </row>
    <row r="490" spans="1:8" ht="11.25">
      <c r="A490" s="149" t="s">
        <v>529</v>
      </c>
      <c r="B490" s="36"/>
      <c r="C490" s="36"/>
      <c r="D490" s="36"/>
      <c r="E490" s="36"/>
      <c r="F490" s="36"/>
      <c r="G490" s="36"/>
      <c r="H490" s="36"/>
    </row>
    <row r="491" spans="1:8" ht="11.25">
      <c r="A491" s="149"/>
      <c r="B491" s="36"/>
      <c r="C491" s="36"/>
      <c r="D491" s="36"/>
      <c r="E491" s="36"/>
      <c r="F491" s="36"/>
      <c r="G491" s="36"/>
      <c r="H491" s="36"/>
    </row>
  </sheetData>
  <mergeCells count="45">
    <mergeCell ref="A1:H1"/>
    <mergeCell ref="A2:H2"/>
    <mergeCell ref="B3:D3"/>
    <mergeCell ref="F3:H3"/>
    <mergeCell ref="B60:D60"/>
    <mergeCell ref="F60:H60"/>
    <mergeCell ref="A58:H58"/>
    <mergeCell ref="A59:H59"/>
    <mergeCell ref="A96:H96"/>
    <mergeCell ref="B97:D97"/>
    <mergeCell ref="F97:H97"/>
    <mergeCell ref="A93:H93"/>
    <mergeCell ref="A95:H95"/>
    <mergeCell ref="A131:H131"/>
    <mergeCell ref="B132:D132"/>
    <mergeCell ref="F132:H132"/>
    <mergeCell ref="A128:H128"/>
    <mergeCell ref="A130:H130"/>
    <mergeCell ref="A187:H187"/>
    <mergeCell ref="B188:D188"/>
    <mergeCell ref="F188:H188"/>
    <mergeCell ref="A182:H182"/>
    <mergeCell ref="A186:H186"/>
    <mergeCell ref="B300:D300"/>
    <mergeCell ref="F300:H300"/>
    <mergeCell ref="A242:H242"/>
    <mergeCell ref="A243:H243"/>
    <mergeCell ref="B244:D244"/>
    <mergeCell ref="F244:H244"/>
    <mergeCell ref="B454:D454"/>
    <mergeCell ref="F454:H454"/>
    <mergeCell ref="B411:D411"/>
    <mergeCell ref="F411:H411"/>
    <mergeCell ref="A452:H452"/>
    <mergeCell ref="A453:H453"/>
    <mergeCell ref="A238:H238"/>
    <mergeCell ref="A409:H409"/>
    <mergeCell ref="A410:H410"/>
    <mergeCell ref="A356:H356"/>
    <mergeCell ref="A357:H357"/>
    <mergeCell ref="B358:D358"/>
    <mergeCell ref="F358:H358"/>
    <mergeCell ref="A296:H296"/>
    <mergeCell ref="A298:H298"/>
    <mergeCell ref="A299:H299"/>
  </mergeCells>
  <printOptions horizontalCentered="1"/>
  <pageMargins left="0.7874015748031497" right="0.7874015748031497" top="2.4374015748031495" bottom="0.7874015748031497" header="0" footer="0.5905511811023623"/>
  <pageSetup horizontalDpi="300" verticalDpi="300" orientation="portrait" paperSize="9" scale="77" r:id="rId1"/>
  <headerFooter alignWithMargins="0">
    <oddFooter>&amp;C&amp;P</oddFooter>
  </headerFooter>
  <rowBreaks count="9" manualBreakCount="9">
    <brk id="57" max="255" man="1"/>
    <brk id="94" max="255" man="1"/>
    <brk id="129" max="255" man="1"/>
    <brk id="185" max="7" man="1"/>
    <brk id="241" max="7" man="1"/>
    <brk id="297" max="7" man="1"/>
    <brk id="355" max="7" man="1"/>
    <brk id="408" max="7" man="1"/>
    <brk id="4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2008-01-23T18:15:21Z</cp:lastPrinted>
  <dcterms:created xsi:type="dcterms:W3CDTF">2004-11-22T15:10:56Z</dcterms:created>
  <dcterms:modified xsi:type="dcterms:W3CDTF">2008-01-23T20:52:42Z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