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90" yWindow="1050" windowWidth="12855" windowHeight="6510" activeTab="0"/>
  </bookViews>
  <sheets>
    <sheet name="Ficha" sheetId="2" r:id="rId1"/>
    <sheet name="Hoja2" sheetId="4" r:id="rId2"/>
  </sheets>
  <definedNames>
    <definedName name="_xlnm.Print_Area" localSheetId="0">'Ficha'!$A$1:$L$88</definedName>
  </definedNames>
  <calcPr calcId="145621"/>
</workbook>
</file>

<file path=xl/sharedStrings.xml><?xml version="1.0" encoding="utf-8"?>
<sst xmlns="http://schemas.openxmlformats.org/spreadsheetml/2006/main" count="143" uniqueCount="107">
  <si>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</si>
  <si>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</si>
  <si>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</si>
  <si>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</si>
  <si>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</si>
  <si>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</si>
  <si>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</si>
  <si>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</si>
  <si>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</si>
  <si>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</si>
  <si>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</si>
  <si>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</si>
  <si>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</si>
  <si>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</si>
  <si>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</si>
  <si>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-Fertilizantes:</t>
  </si>
  <si>
    <t xml:space="preserve"> -Herbicidas: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</si>
  <si>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</si>
  <si>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</si>
  <si>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</si>
  <si>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</si>
  <si>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</si>
  <si>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</si>
  <si>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</si>
  <si>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</si>
  <si>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</si>
  <si>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</si>
  <si>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</si>
  <si>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</si>
  <si>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</si>
  <si>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</si>
  <si>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</si>
  <si>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</si>
  <si>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</si>
  <si>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</si>
  <si>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</si>
  <si>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</si>
  <si>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</si>
  <si>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</si>
  <si>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</si>
  <si>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</si>
  <si>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</si>
  <si>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</si>
  <si>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</si>
  <si>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</si>
  <si>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</si>
  <si>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</si>
  <si>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</si>
  <si>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</si>
  <si>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</si>
  <si>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</si>
  <si>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</si>
  <si>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Urea</t>
  </si>
  <si>
    <t xml:space="preserve"> -Otros: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</si>
  <si>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</si>
  <si>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</si>
  <si>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</si>
  <si>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</si>
  <si>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L</t>
  </si>
  <si>
    <t>Riegos y limpia acequias</t>
  </si>
  <si>
    <t>Acarreo de insumos e implementos</t>
  </si>
  <si>
    <t>Aplicación pesticidas</t>
  </si>
  <si>
    <t>Julio</t>
  </si>
  <si>
    <t>Roundup</t>
  </si>
  <si>
    <t>Agosto-marzo</t>
  </si>
  <si>
    <t>Mayo-junio</t>
  </si>
  <si>
    <t>Destino Mercado: Consumo interno</t>
  </si>
  <si>
    <t>Fecha cosecha: Mayo-junio</t>
  </si>
  <si>
    <t>Enero-febrero</t>
  </si>
  <si>
    <t>Olivo de mesa</t>
  </si>
  <si>
    <t xml:space="preserve">Variedad: Sevillana </t>
  </si>
  <si>
    <t>Poda ordenar la planta</t>
  </si>
  <si>
    <t>Cosecha: recolección de fruta</t>
  </si>
  <si>
    <t>Junio-enero</t>
  </si>
  <si>
    <t>Todo el año</t>
  </si>
  <si>
    <t>Diciembre-enero</t>
  </si>
  <si>
    <t>Septiembre-octubre</t>
  </si>
  <si>
    <t>Winspray Miscible</t>
  </si>
  <si>
    <t>Superfosfato triple</t>
  </si>
  <si>
    <t>Troya 4EC</t>
  </si>
  <si>
    <t>Octubre-febrero</t>
  </si>
  <si>
    <t>Edad huerto: En producción</t>
  </si>
  <si>
    <t>Densidad de plantas/Ha: (6m x 4m) = 416</t>
  </si>
  <si>
    <t>Tecnología: Baja en agricultor pequeño de secano</t>
  </si>
  <si>
    <t>Régimen hídrico: Riego por surco</t>
  </si>
  <si>
    <t>Analisis foliar</t>
  </si>
  <si>
    <t>Precio de venta mercado ($/Kg): (1)</t>
  </si>
  <si>
    <t>Control de malezas: Alrededor de la planta</t>
  </si>
  <si>
    <t>Cosecha: acarreo a la bódega</t>
  </si>
  <si>
    <t xml:space="preserve"> -Fertilizantes (3):</t>
  </si>
  <si>
    <t>Materiales: Capachos o baldes de 10 lts y otros.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</si>
  <si>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</si>
  <si>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</si>
  <si>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</si>
  <si>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</si>
  <si>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</si>
  <si>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</si>
  <si>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</si>
  <si>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</si>
  <si>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</si>
  <si>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>1 ha Febrero 2013</t>
  </si>
  <si>
    <t xml:space="preserve"> (3) Las dosis de fertilización promedio podrían variar de acuerdo a los resultados de los distintos análisis (foliar, suelo, etc.)</t>
  </si>
  <si>
    <t xml:space="preserve"> (1) El precio del kilo de aceituna para mesa utilizado en el análisis de sensibilidad, corresponde al promedio de la región durante el periodo de cosecha en la temporada 2011/12, pagado a productor.</t>
  </si>
  <si>
    <t>Región O'Higgins</t>
  </si>
  <si>
    <t>Margen neto ($/ha) (4)</t>
  </si>
  <si>
    <t>Punto de equilibrio (5)</t>
  </si>
  <si>
    <t>Tipo de producción: Consumo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</si>
</sst>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theme="0"/>
      <name val="Arial"/>
      <family val="2"/>
    </font>
    <font>
      <b/>
      <sz val="15"/>
      <name val="Arial"/>
      <family val="2"/>
    </font>
    <font>
      <b/>
      <sz val="14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4" fontId="4" fillId="0" borderId="0">
      <alignment/>
      <protection/>
    </xf>
  </cellStyleXfs>
  <cellXfs count="213">
    <xf numFmtId="0" fontId="0" fillId="0" borderId="0" xfId="0"/>
    <xf numFmtId="0" fontId="5" fillId="0" borderId="0" xfId="24" applyFont="1" applyFill="1" applyAlignment="1">
      <alignment/>
      <protection/>
    </xf>
    <xf numFmtId="0" fontId="0" fillId="0" borderId="0" xfId="0" applyFill="1"/>
    <xf numFmtId="164" fontId="6" fillId="0" borderId="0" xfId="38" applyFont="1" applyFill="1" applyAlignment="1" applyProtection="1">
      <alignment vertical="center"/>
      <protection/>
    </xf>
    <xf numFmtId="0" fontId="8" fillId="0" borderId="0" xfId="0" applyFont="1"/>
    <xf numFmtId="2" fontId="6" fillId="0" borderId="0" xfId="38" applyNumberFormat="1" applyFont="1" applyFill="1" applyAlignment="1">
      <alignment vertical="center" wrapText="1"/>
      <protection/>
    </xf>
    <xf numFmtId="0" fontId="9" fillId="0" borderId="0" xfId="0" applyFont="1"/>
    <xf numFmtId="0" fontId="10" fillId="0" borderId="0" xfId="24" applyFont="1" applyFill="1">
      <alignment/>
      <protection/>
    </xf>
    <xf numFmtId="3" fontId="10" fillId="0" borderId="0" xfId="38" applyNumberFormat="1" applyFont="1" applyFill="1" applyAlignment="1">
      <alignment/>
      <protection/>
    </xf>
    <xf numFmtId="2" fontId="10" fillId="0" borderId="0" xfId="38" applyNumberFormat="1" applyFont="1" applyFill="1" applyAlignment="1">
      <alignment/>
      <protection/>
    </xf>
    <xf numFmtId="3" fontId="6" fillId="0" borderId="0" xfId="38" applyNumberFormat="1" applyFont="1" applyFill="1" applyAlignment="1" applyProtection="1">
      <alignment horizontal="right"/>
      <protection/>
    </xf>
    <xf numFmtId="164" fontId="10" fillId="0" borderId="0" xfId="38" applyFont="1" applyFill="1" applyAlignment="1" applyProtection="1">
      <alignment/>
      <protection/>
    </xf>
    <xf numFmtId="3" fontId="6" fillId="0" borderId="0" xfId="38" applyNumberFormat="1" applyFont="1" applyFill="1" applyAlignment="1">
      <alignment/>
      <protection/>
    </xf>
    <xf numFmtId="164" fontId="6" fillId="0" borderId="0" xfId="38" applyFont="1" applyFill="1" applyAlignment="1" applyProtection="1">
      <alignment/>
      <protection/>
    </xf>
    <xf numFmtId="166" fontId="10" fillId="0" borderId="0" xfId="24" applyNumberFormat="1" applyFont="1" applyFill="1" applyAlignment="1">
      <alignment horizontal="right"/>
      <protection/>
    </xf>
    <xf numFmtId="164" fontId="6" fillId="0" borderId="0" xfId="38" applyFont="1" applyFill="1" applyAlignment="1" applyProtection="1">
      <alignment horizontal="left"/>
      <protection/>
    </xf>
    <xf numFmtId="165" fontId="10" fillId="0" borderId="0" xfId="38" applyNumberFormat="1" applyFont="1" applyFill="1">
      <alignment/>
      <protection/>
    </xf>
    <xf numFmtId="2" fontId="6" fillId="0" borderId="0" xfId="38" applyNumberFormat="1" applyFont="1" applyFill="1" applyAlignment="1">
      <alignment/>
      <protection/>
    </xf>
    <xf numFmtId="164" fontId="10" fillId="0" borderId="0" xfId="38" applyFont="1" applyFill="1" applyAlignment="1">
      <alignment horizontal="center"/>
      <protection/>
    </xf>
    <xf numFmtId="3" fontId="10" fillId="0" borderId="0" xfId="24" applyNumberFormat="1" applyFont="1" applyFill="1" applyAlignment="1">
      <alignment/>
      <protection/>
    </xf>
    <xf numFmtId="164" fontId="10" fillId="0" borderId="0" xfId="38" applyFont="1" applyFill="1" applyAlignment="1" applyProtection="1">
      <alignment horizontal="right"/>
      <protection/>
    </xf>
    <xf numFmtId="165" fontId="10" fillId="0" borderId="0" xfId="38" applyNumberFormat="1" applyFont="1" applyFill="1" applyBorder="1">
      <alignment/>
      <protection/>
    </xf>
    <xf numFmtId="164" fontId="6" fillId="0" borderId="0" xfId="38" applyFont="1" applyFill="1" applyAlignment="1" applyProtection="1">
      <alignment horizontal="right"/>
      <protection/>
    </xf>
    <xf numFmtId="167" fontId="6" fillId="0" borderId="2" xfId="38" applyNumberFormat="1" applyFont="1" applyFill="1" applyBorder="1" applyAlignment="1">
      <alignment horizontal="left" vertical="center"/>
      <protection/>
    </xf>
    <xf numFmtId="0" fontId="10" fillId="0" borderId="0" xfId="36" applyFont="1" applyFill="1" applyBorder="1">
      <alignment/>
      <protection/>
    </xf>
    <xf numFmtId="0" fontId="8" fillId="0" borderId="0" xfId="0" applyFont="1" applyBorder="1"/>
    <xf numFmtId="3" fontId="6" fillId="3" borderId="3" xfId="36" applyNumberFormat="1" applyFont="1" applyFill="1" applyBorder="1" applyAlignment="1">
      <alignment horizontal="right"/>
      <protection/>
    </xf>
    <xf numFmtId="0" fontId="6" fillId="0" borderId="2" xfId="0" applyFont="1" applyFill="1" applyBorder="1"/>
    <xf numFmtId="3" fontId="6" fillId="0" borderId="3" xfId="24" applyNumberFormat="1" applyFont="1" applyFill="1" applyBorder="1" applyAlignment="1">
      <alignment/>
      <protection/>
    </xf>
    <xf numFmtId="0" fontId="6" fillId="0" borderId="2" xfId="36" applyFont="1" applyFill="1" applyBorder="1" applyAlignment="1">
      <alignment horizontal="left"/>
      <protection/>
    </xf>
    <xf numFmtId="3" fontId="10" fillId="0" borderId="0" xfId="38" applyNumberFormat="1" applyFont="1" applyFill="1" applyBorder="1" applyAlignment="1">
      <alignment/>
      <protection/>
    </xf>
    <xf numFmtId="0" fontId="6" fillId="4" borderId="2" xfId="0" applyFont="1" applyFill="1" applyBorder="1"/>
    <xf numFmtId="0" fontId="8" fillId="4" borderId="0" xfId="0" applyFont="1" applyFill="1" applyBorder="1"/>
    <xf numFmtId="3" fontId="6" fillId="4" borderId="3" xfId="24" applyNumberFormat="1" applyFont="1" applyFill="1" applyBorder="1" applyAlignment="1">
      <alignment/>
      <protection/>
    </xf>
    <xf numFmtId="165" fontId="10" fillId="0" borderId="0" xfId="38" applyNumberFormat="1" applyFont="1" applyFill="1" applyBorder="1" applyAlignment="1">
      <alignment horizontal="center"/>
      <protection/>
    </xf>
    <xf numFmtId="10" fontId="6" fillId="3" borderId="3" xfId="37" applyNumberFormat="1" applyFont="1" applyFill="1" applyBorder="1" applyAlignment="1">
      <alignment horizontal="right"/>
    </xf>
    <xf numFmtId="9" fontId="6" fillId="3" borderId="3" xfId="37" applyFont="1" applyFill="1" applyBorder="1" applyAlignment="1">
      <alignment horizontal="right"/>
    </xf>
    <xf numFmtId="0" fontId="6" fillId="0" borderId="4" xfId="36" applyFont="1" applyFill="1" applyBorder="1" applyAlignment="1">
      <alignment horizontal="left"/>
      <protection/>
    </xf>
    <xf numFmtId="165" fontId="10" fillId="0" borderId="5" xfId="38" applyNumberFormat="1" applyFont="1" applyFill="1" applyBorder="1" applyAlignment="1">
      <alignment horizontal="center"/>
      <protection/>
    </xf>
    <xf numFmtId="0" fontId="8" fillId="0" borderId="5" xfId="0" applyFont="1" applyBorder="1"/>
    <xf numFmtId="0" fontId="6" fillId="3" borderId="6" xfId="36" applyFont="1" applyFill="1" applyBorder="1">
      <alignment/>
      <protection/>
    </xf>
    <xf numFmtId="0" fontId="8" fillId="0" borderId="4" xfId="0" applyFont="1" applyBorder="1"/>
    <xf numFmtId="3" fontId="10" fillId="0" borderId="5" xfId="24" applyNumberFormat="1" applyFont="1" applyFill="1" applyBorder="1" applyAlignment="1">
      <alignment/>
      <protection/>
    </xf>
    <xf numFmtId="0" fontId="10" fillId="0" borderId="6" xfId="24" applyFont="1" applyFill="1" applyBorder="1" applyAlignment="1">
      <alignment/>
      <protection/>
    </xf>
    <xf numFmtId="0" fontId="10" fillId="0" borderId="0" xfId="24" applyFont="1" applyFill="1" applyAlignment="1">
      <alignment/>
      <protection/>
    </xf>
    <xf numFmtId="0" fontId="6" fillId="0" borderId="0" xfId="24" applyFont="1" applyFill="1" applyBorder="1" applyAlignment="1" applyProtection="1">
      <alignment vertical="center"/>
      <protection/>
    </xf>
    <xf numFmtId="4" fontId="6" fillId="0" borderId="0" xfId="24" applyNumberFormat="1" applyFont="1" applyFill="1" applyBorder="1" applyAlignment="1" applyProtection="1">
      <alignment horizontal="left" vertical="center"/>
      <protection/>
    </xf>
    <xf numFmtId="0" fontId="6" fillId="0" borderId="0" xfId="24" applyFont="1" applyFill="1" applyBorder="1" applyAlignment="1" applyProtection="1">
      <alignment horizontal="left" vertical="center"/>
      <protection/>
    </xf>
    <xf numFmtId="3" fontId="6" fillId="0" borderId="0" xfId="24" applyNumberFormat="1" applyFont="1" applyFill="1" applyBorder="1" applyAlignment="1" applyProtection="1">
      <alignment horizontal="left" vertical="center"/>
      <protection/>
    </xf>
    <xf numFmtId="3" fontId="10" fillId="3" borderId="7" xfId="38" applyNumberFormat="1" applyFont="1" applyFill="1" applyBorder="1" applyAlignment="1" applyProtection="1">
      <alignment horizontal="right"/>
      <protection/>
    </xf>
    <xf numFmtId="3" fontId="10" fillId="3" borderId="8" xfId="38" applyNumberFormat="1" applyFont="1" applyFill="1" applyBorder="1" applyAlignment="1" applyProtection="1">
      <alignment horizontal="right"/>
      <protection/>
    </xf>
    <xf numFmtId="3" fontId="6" fillId="4" borderId="9" xfId="24" applyNumberFormat="1" applyFont="1" applyFill="1" applyBorder="1" applyAlignment="1" applyProtection="1">
      <alignment horizontal="right"/>
      <protection/>
    </xf>
    <xf numFmtId="0" fontId="9" fillId="0" borderId="0" xfId="0" applyFont="1" applyFill="1"/>
    <xf numFmtId="3" fontId="6" fillId="0" borderId="0" xfId="24" applyNumberFormat="1" applyFont="1" applyFill="1" applyBorder="1" applyAlignment="1" applyProtection="1">
      <alignment horizontal="right"/>
      <protection/>
    </xf>
    <xf numFmtId="3" fontId="10" fillId="3" borderId="7" xfId="24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9" fontId="6" fillId="3" borderId="10" xfId="37" applyFont="1" applyFill="1" applyBorder="1" applyAlignment="1">
      <alignment vertical="center"/>
    </xf>
    <xf numFmtId="3" fontId="6" fillId="3" borderId="10" xfId="24" applyNumberFormat="1" applyFont="1" applyFill="1" applyBorder="1" applyAlignment="1" applyProtection="1">
      <alignment horizontal="right"/>
      <protection/>
    </xf>
    <xf numFmtId="10" fontId="6" fillId="3" borderId="10" xfId="24" applyNumberFormat="1" applyFont="1" applyFill="1" applyBorder="1" applyAlignment="1">
      <alignment horizontal="right"/>
      <protection/>
    </xf>
    <xf numFmtId="3" fontId="6" fillId="3" borderId="10" xfId="24" applyNumberFormat="1" applyFont="1" applyFill="1" applyBorder="1" applyAlignment="1">
      <alignment horizontal="right"/>
      <protection/>
    </xf>
    <xf numFmtId="3" fontId="11" fillId="5" borderId="9" xfId="24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8" fontId="10" fillId="3" borderId="10" xfId="0" applyNumberFormat="1" applyFont="1" applyFill="1" applyBorder="1" applyAlignment="1">
      <alignment horizontal="center" vertical="center"/>
    </xf>
    <xf numFmtId="167" fontId="10" fillId="0" borderId="0" xfId="24" applyNumberFormat="1" applyFont="1" applyFill="1">
      <alignment/>
      <protection/>
    </xf>
    <xf numFmtId="0" fontId="0" fillId="0" borderId="0" xfId="0" applyBorder="1"/>
    <xf numFmtId="165" fontId="10" fillId="3" borderId="8" xfId="24" applyNumberFormat="1" applyFont="1" applyFill="1" applyBorder="1" applyAlignment="1" applyProtection="1">
      <alignment horizontal="right"/>
      <protection/>
    </xf>
    <xf numFmtId="3" fontId="6" fillId="0" borderId="0" xfId="24" applyNumberFormat="1" applyFont="1" applyFill="1" applyBorder="1" applyAlignment="1" applyProtection="1">
      <alignment horizontal="right" vertical="center"/>
      <protection/>
    </xf>
    <xf numFmtId="0" fontId="6" fillId="0" borderId="0" xfId="24" applyFont="1" applyFill="1" applyBorder="1" applyAlignment="1" applyProtection="1">
      <alignment horizontal="center" vertical="center"/>
      <protection/>
    </xf>
    <xf numFmtId="4" fontId="6" fillId="0" borderId="0" xfId="24" applyNumberFormat="1" applyFont="1" applyFill="1" applyBorder="1" applyAlignment="1" applyProtection="1">
      <alignment horizontal="center" vertical="center"/>
      <protection/>
    </xf>
    <xf numFmtId="3" fontId="10" fillId="3" borderId="11" xfId="24" applyNumberFormat="1" applyFont="1" applyFill="1" applyBorder="1" applyAlignment="1" applyProtection="1">
      <alignment horizontal="right"/>
      <protection/>
    </xf>
    <xf numFmtId="165" fontId="10" fillId="3" borderId="12" xfId="24" applyNumberFormat="1" applyFont="1" applyFill="1" applyBorder="1" applyAlignment="1" applyProtection="1">
      <alignment horizontal="right"/>
      <protection/>
    </xf>
    <xf numFmtId="3" fontId="6" fillId="4" borderId="13" xfId="0" applyNumberFormat="1" applyFont="1" applyFill="1" applyBorder="1" applyAlignment="1" applyProtection="1">
      <alignment horizontal="right"/>
      <protection/>
    </xf>
    <xf numFmtId="0" fontId="10" fillId="0" borderId="0" xfId="24" applyFont="1" applyFill="1" applyAlignment="1">
      <alignment horizontal="right"/>
      <protection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0" xfId="38" applyFont="1" applyFill="1" applyAlignment="1">
      <alignment horizontal="left"/>
      <protection/>
    </xf>
    <xf numFmtId="0" fontId="10" fillId="3" borderId="14" xfId="24" applyFont="1" applyFill="1" applyBorder="1" applyAlignment="1" applyProtection="1">
      <alignment horizontal="left"/>
      <protection/>
    </xf>
    <xf numFmtId="0" fontId="10" fillId="3" borderId="0" xfId="24" applyFont="1" applyFill="1" applyBorder="1" applyAlignment="1" applyProtection="1">
      <alignment horizontal="left"/>
      <protection/>
    </xf>
    <xf numFmtId="0" fontId="10" fillId="3" borderId="14" xfId="24" applyFont="1" applyFill="1" applyBorder="1" applyAlignment="1" applyProtection="1">
      <alignment horizontal="left"/>
      <protection/>
    </xf>
    <xf numFmtId="0" fontId="10" fillId="3" borderId="0" xfId="24" applyFont="1" applyFill="1" applyBorder="1" applyAlignment="1" applyProtection="1">
      <alignment horizontal="left"/>
      <protection/>
    </xf>
    <xf numFmtId="0" fontId="10" fillId="3" borderId="12" xfId="24" applyFont="1" applyFill="1" applyBorder="1" applyAlignment="1" applyProtection="1">
      <alignment horizontal="left"/>
      <protection/>
    </xf>
    <xf numFmtId="0" fontId="10" fillId="3" borderId="14" xfId="24" applyFont="1" applyFill="1" applyBorder="1" applyAlignment="1">
      <alignment horizontal="center"/>
      <protection/>
    </xf>
    <xf numFmtId="0" fontId="10" fillId="3" borderId="12" xfId="24" applyFont="1" applyFill="1" applyBorder="1" applyAlignment="1">
      <alignment horizontal="center"/>
      <protection/>
    </xf>
    <xf numFmtId="165" fontId="10" fillId="3" borderId="7" xfId="24" applyNumberFormat="1" applyFont="1" applyFill="1" applyBorder="1" applyAlignment="1" applyProtection="1">
      <alignment horizontal="right"/>
      <protection/>
    </xf>
    <xf numFmtId="0" fontId="10" fillId="3" borderId="14" xfId="24" applyFont="1" applyFill="1" applyBorder="1" applyAlignment="1" applyProtection="1">
      <alignment horizontal="right"/>
      <protection/>
    </xf>
    <xf numFmtId="3" fontId="10" fillId="3" borderId="14" xfId="24" applyNumberFormat="1" applyFont="1" applyFill="1" applyBorder="1" applyAlignment="1" applyProtection="1">
      <alignment horizontal="right"/>
      <protection/>
    </xf>
    <xf numFmtId="3" fontId="10" fillId="3" borderId="15" xfId="24" applyNumberFormat="1" applyFont="1" applyFill="1" applyBorder="1" applyAlignment="1" applyProtection="1">
      <alignment horizontal="right"/>
      <protection/>
    </xf>
    <xf numFmtId="3" fontId="10" fillId="3" borderId="8" xfId="24" applyNumberFormat="1" applyFont="1" applyFill="1" applyBorder="1" applyAlignment="1" applyProtection="1">
      <alignment horizontal="right"/>
      <protection/>
    </xf>
    <xf numFmtId="3" fontId="6" fillId="3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 vertical="center"/>
    </xf>
    <xf numFmtId="0" fontId="10" fillId="3" borderId="14" xfId="24" applyFont="1" applyFill="1" applyBorder="1" applyAlignment="1" applyProtection="1">
      <alignment horizontal="left"/>
      <protection/>
    </xf>
    <xf numFmtId="0" fontId="10" fillId="3" borderId="0" xfId="24" applyFont="1" applyFill="1" applyBorder="1" applyAlignment="1" applyProtection="1">
      <alignment horizontal="left"/>
      <protection/>
    </xf>
    <xf numFmtId="0" fontId="10" fillId="3" borderId="14" xfId="24" applyFont="1" applyFill="1" applyBorder="1" applyAlignment="1">
      <alignment horizontal="center"/>
      <protection/>
    </xf>
    <xf numFmtId="0" fontId="10" fillId="3" borderId="12" xfId="24" applyFont="1" applyFill="1" applyBorder="1" applyAlignment="1">
      <alignment horizontal="center"/>
      <protection/>
    </xf>
    <xf numFmtId="0" fontId="6" fillId="3" borderId="14" xfId="24" applyFont="1" applyFill="1" applyBorder="1" applyAlignment="1" applyProtection="1">
      <alignment horizontal="left"/>
      <protection/>
    </xf>
    <xf numFmtId="0" fontId="6" fillId="3" borderId="0" xfId="24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>
      <alignment horizontal="center"/>
    </xf>
    <xf numFmtId="165" fontId="10" fillId="3" borderId="16" xfId="38" applyNumberFormat="1" applyFont="1" applyFill="1" applyBorder="1" applyAlignment="1" applyProtection="1">
      <alignment horizontal="right"/>
      <protection/>
    </xf>
    <xf numFmtId="164" fontId="10" fillId="3" borderId="11" xfId="38" applyFont="1" applyFill="1" applyBorder="1" applyAlignment="1">
      <alignment horizontal="right"/>
      <protection/>
    </xf>
    <xf numFmtId="0" fontId="10" fillId="3" borderId="14" xfId="24" applyFont="1" applyFill="1" applyBorder="1" applyAlignment="1" applyProtection="1">
      <alignment horizontal="left"/>
      <protection/>
    </xf>
    <xf numFmtId="0" fontId="10" fillId="3" borderId="0" xfId="24" applyFont="1" applyFill="1" applyBorder="1" applyAlignment="1" applyProtection="1">
      <alignment horizontal="left"/>
      <protection/>
    </xf>
    <xf numFmtId="0" fontId="10" fillId="3" borderId="14" xfId="24" applyFont="1" applyFill="1" applyBorder="1" applyAlignment="1" applyProtection="1">
      <alignment horizontal="left"/>
      <protection/>
    </xf>
    <xf numFmtId="0" fontId="10" fillId="3" borderId="0" xfId="24" applyFont="1" applyFill="1" applyBorder="1" applyAlignment="1" applyProtection="1">
      <alignment horizontal="left"/>
      <protection/>
    </xf>
    <xf numFmtId="3" fontId="10" fillId="3" borderId="11" xfId="38" applyNumberFormat="1" applyFont="1" applyFill="1" applyBorder="1" applyAlignment="1" applyProtection="1">
      <alignment horizontal="right"/>
      <protection/>
    </xf>
    <xf numFmtId="3" fontId="10" fillId="3" borderId="14" xfId="38" applyNumberFormat="1" applyFont="1" applyFill="1" applyBorder="1" applyAlignment="1" applyProtection="1">
      <alignment horizontal="right"/>
      <protection/>
    </xf>
    <xf numFmtId="3" fontId="6" fillId="4" borderId="13" xfId="24" applyNumberFormat="1" applyFont="1" applyFill="1" applyBorder="1" applyAlignment="1" applyProtection="1">
      <alignment horizontal="right"/>
      <protection/>
    </xf>
    <xf numFmtId="3" fontId="10" fillId="3" borderId="15" xfId="38" applyNumberFormat="1" applyFont="1" applyFill="1" applyBorder="1" applyAlignment="1" applyProtection="1">
      <alignment horizontal="right"/>
      <protection/>
    </xf>
    <xf numFmtId="0" fontId="8" fillId="3" borderId="10" xfId="0" applyFont="1" applyFill="1" applyBorder="1"/>
    <xf numFmtId="0" fontId="13" fillId="6" borderId="10" xfId="0" applyFont="1" applyFill="1" applyBorder="1" applyAlignment="1">
      <alignment horizontal="center"/>
    </xf>
    <xf numFmtId="0" fontId="8" fillId="3" borderId="0" xfId="0" applyFont="1" applyFill="1"/>
    <xf numFmtId="164" fontId="6" fillId="3" borderId="0" xfId="38" applyFont="1" applyFill="1" applyAlignment="1" applyProtection="1">
      <alignment vertical="center"/>
      <protection/>
    </xf>
    <xf numFmtId="17" fontId="6" fillId="3" borderId="0" xfId="38" applyNumberFormat="1" applyFont="1" applyFill="1" applyAlignment="1" applyProtection="1">
      <alignment/>
      <protection/>
    </xf>
    <xf numFmtId="3" fontId="10" fillId="3" borderId="0" xfId="36" applyNumberFormat="1" applyFont="1" applyFill="1" applyBorder="1" applyAlignment="1">
      <alignment horizontal="right"/>
      <protection/>
    </xf>
    <xf numFmtId="0" fontId="10" fillId="3" borderId="0" xfId="24" applyFont="1" applyFill="1" applyAlignment="1">
      <alignment/>
      <protection/>
    </xf>
    <xf numFmtId="165" fontId="13" fillId="6" borderId="10" xfId="0" applyNumberFormat="1" applyFont="1" applyFill="1" applyBorder="1" applyAlignment="1">
      <alignment horizontal="center"/>
    </xf>
    <xf numFmtId="17" fontId="10" fillId="3" borderId="0" xfId="38" applyNumberFormat="1" applyFont="1" applyFill="1" applyAlignment="1" applyProtection="1">
      <alignment/>
      <protection/>
    </xf>
    <xf numFmtId="3" fontId="8" fillId="3" borderId="0" xfId="0" applyNumberFormat="1" applyFont="1" applyFill="1"/>
    <xf numFmtId="17" fontId="10" fillId="3" borderId="0" xfId="38" applyNumberFormat="1" applyFont="1" applyFill="1" applyBorder="1" applyAlignment="1" applyProtection="1">
      <alignment/>
      <protection/>
    </xf>
    <xf numFmtId="3" fontId="8" fillId="3" borderId="0" xfId="0" applyNumberFormat="1" applyFont="1" applyFill="1" applyBorder="1"/>
    <xf numFmtId="3" fontId="6" fillId="4" borderId="17" xfId="24" applyNumberFormat="1" applyFont="1" applyFill="1" applyBorder="1" applyAlignment="1" applyProtection="1">
      <alignment horizontal="left"/>
      <protection/>
    </xf>
    <xf numFmtId="3" fontId="6" fillId="4" borderId="18" xfId="24" applyNumberFormat="1" applyFont="1" applyFill="1" applyBorder="1" applyAlignment="1" applyProtection="1">
      <alignment horizontal="right"/>
      <protection/>
    </xf>
    <xf numFmtId="17" fontId="10" fillId="3" borderId="19" xfId="38" applyNumberFormat="1" applyFont="1" applyFill="1" applyBorder="1" applyAlignment="1" applyProtection="1">
      <alignment/>
      <protection/>
    </xf>
    <xf numFmtId="3" fontId="8" fillId="3" borderId="19" xfId="0" applyNumberFormat="1" applyFont="1" applyFill="1" applyBorder="1"/>
    <xf numFmtId="0" fontId="8" fillId="3" borderId="0" xfId="0" applyFont="1" applyFill="1" applyAlignment="1">
      <alignment/>
    </xf>
    <xf numFmtId="0" fontId="10" fillId="3" borderId="0" xfId="24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8" fillId="0" borderId="0" xfId="0" applyFont="1" applyFill="1"/>
    <xf numFmtId="0" fontId="10" fillId="3" borderId="14" xfId="24" applyFont="1" applyFill="1" applyBorder="1" applyAlignment="1">
      <alignment horizontal="center"/>
      <protection/>
    </xf>
    <xf numFmtId="0" fontId="10" fillId="3" borderId="12" xfId="24" applyFont="1" applyFill="1" applyBorder="1" applyAlignment="1">
      <alignment horizontal="center"/>
      <protection/>
    </xf>
    <xf numFmtId="0" fontId="6" fillId="4" borderId="17" xfId="24" applyFont="1" applyFill="1" applyBorder="1" applyAlignment="1" applyProtection="1">
      <alignment horizontal="left" vertical="center"/>
      <protection/>
    </xf>
    <xf numFmtId="0" fontId="6" fillId="4" borderId="18" xfId="24" applyFont="1" applyFill="1" applyBorder="1" applyAlignment="1" applyProtection="1">
      <alignment horizontal="left" vertical="center"/>
      <protection/>
    </xf>
    <xf numFmtId="0" fontId="6" fillId="3" borderId="11" xfId="38" applyNumberFormat="1" applyFont="1" applyFill="1" applyBorder="1" applyAlignment="1" applyProtection="1">
      <alignment horizontal="left"/>
      <protection/>
    </xf>
    <xf numFmtId="0" fontId="6" fillId="3" borderId="20" xfId="38" applyNumberFormat="1" applyFont="1" applyFill="1" applyBorder="1" applyAlignment="1" applyProtection="1">
      <alignment horizontal="left"/>
      <protection/>
    </xf>
    <xf numFmtId="0" fontId="10" fillId="3" borderId="14" xfId="38" applyNumberFormat="1" applyFont="1" applyFill="1" applyBorder="1" applyAlignment="1" applyProtection="1">
      <alignment horizontal="left"/>
      <protection/>
    </xf>
    <xf numFmtId="0" fontId="10" fillId="3" borderId="0" xfId="38" applyNumberFormat="1" applyFont="1" applyFill="1" applyBorder="1" applyAlignment="1" applyProtection="1">
      <alignment horizontal="left"/>
      <protection/>
    </xf>
    <xf numFmtId="0" fontId="10" fillId="3" borderId="11" xfId="24" applyFont="1" applyFill="1" applyBorder="1" applyAlignment="1">
      <alignment horizontal="center"/>
      <protection/>
    </xf>
    <xf numFmtId="0" fontId="10" fillId="3" borderId="16" xfId="24" applyFont="1" applyFill="1" applyBorder="1" applyAlignment="1">
      <alignment horizontal="center"/>
      <protection/>
    </xf>
    <xf numFmtId="0" fontId="10" fillId="3" borderId="14" xfId="24" applyFont="1" applyFill="1" applyBorder="1" applyAlignment="1" applyProtection="1">
      <alignment horizontal="left"/>
      <protection/>
    </xf>
    <xf numFmtId="0" fontId="10" fillId="3" borderId="0" xfId="24" applyFont="1" applyFill="1" applyBorder="1" applyAlignment="1" applyProtection="1">
      <alignment horizontal="left"/>
      <protection/>
    </xf>
    <xf numFmtId="0" fontId="10" fillId="3" borderId="12" xfId="24" applyFont="1" applyFill="1" applyBorder="1" applyAlignment="1" applyProtection="1">
      <alignment horizontal="left"/>
      <protection/>
    </xf>
    <xf numFmtId="3" fontId="10" fillId="0" borderId="11" xfId="22" applyNumberFormat="1" applyFont="1" applyFill="1" applyBorder="1" applyAlignment="1">
      <alignment horizontal="left" vertical="top" wrapText="1"/>
      <protection/>
    </xf>
    <xf numFmtId="3" fontId="10" fillId="0" borderId="20" xfId="22" applyNumberFormat="1" applyFont="1" applyFill="1" applyBorder="1" applyAlignment="1">
      <alignment horizontal="left" vertical="top" wrapText="1"/>
      <protection/>
    </xf>
    <xf numFmtId="3" fontId="10" fillId="0" borderId="16" xfId="22" applyNumberFormat="1" applyFont="1" applyFill="1" applyBorder="1" applyAlignment="1">
      <alignment horizontal="left" vertical="top" wrapText="1"/>
      <protection/>
    </xf>
    <xf numFmtId="3" fontId="10" fillId="0" borderId="14" xfId="22" applyNumberFormat="1" applyFont="1" applyFill="1" applyBorder="1" applyAlignment="1">
      <alignment horizontal="left" vertical="top" wrapText="1"/>
      <protection/>
    </xf>
    <xf numFmtId="3" fontId="10" fillId="0" borderId="0" xfId="22" applyNumberFormat="1" applyFont="1" applyFill="1" applyBorder="1" applyAlignment="1">
      <alignment horizontal="left" vertical="top" wrapText="1"/>
      <protection/>
    </xf>
    <xf numFmtId="3" fontId="10" fillId="0" borderId="12" xfId="22" applyNumberFormat="1" applyFont="1" applyFill="1" applyBorder="1" applyAlignment="1">
      <alignment horizontal="left" vertical="top" wrapText="1"/>
      <protection/>
    </xf>
    <xf numFmtId="3" fontId="6" fillId="0" borderId="0" xfId="24" applyNumberFormat="1" applyFont="1" applyFill="1" applyBorder="1" applyAlignment="1">
      <alignment horizontal="left"/>
      <protection/>
    </xf>
    <xf numFmtId="0" fontId="6" fillId="4" borderId="1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11" fillId="5" borderId="17" xfId="24" applyFont="1" applyFill="1" applyBorder="1" applyAlignment="1" applyProtection="1">
      <alignment horizontal="left" vertical="center"/>
      <protection/>
    </xf>
    <xf numFmtId="0" fontId="11" fillId="5" borderId="18" xfId="24" applyFont="1" applyFill="1" applyBorder="1" applyAlignment="1" applyProtection="1">
      <alignment horizontal="left" vertical="center"/>
      <protection/>
    </xf>
    <xf numFmtId="0" fontId="10" fillId="3" borderId="11" xfId="24" applyFont="1" applyFill="1" applyBorder="1" applyAlignment="1" applyProtection="1">
      <alignment horizontal="left"/>
      <protection/>
    </xf>
    <xf numFmtId="0" fontId="10" fillId="3" borderId="20" xfId="24" applyFont="1" applyFill="1" applyBorder="1" applyAlignment="1" applyProtection="1">
      <alignment horizontal="left"/>
      <protection/>
    </xf>
    <xf numFmtId="0" fontId="10" fillId="3" borderId="16" xfId="24" applyFont="1" applyFill="1" applyBorder="1" applyAlignment="1" applyProtection="1">
      <alignment horizontal="left"/>
      <protection/>
    </xf>
    <xf numFmtId="0" fontId="10" fillId="3" borderId="10" xfId="24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6" fillId="4" borderId="18" xfId="0" applyFont="1" applyFill="1" applyBorder="1" applyAlignment="1" applyProtection="1">
      <alignment horizontal="left"/>
      <protection/>
    </xf>
    <xf numFmtId="164" fontId="7" fillId="0" borderId="0" xfId="38" applyFont="1" applyFill="1" applyAlignment="1" applyProtection="1">
      <alignment horizontal="center" vertical="center"/>
      <protection/>
    </xf>
    <xf numFmtId="3" fontId="10" fillId="0" borderId="0" xfId="38" applyNumberFormat="1" applyFont="1" applyFill="1" applyAlignment="1">
      <alignment horizontal="center"/>
      <protection/>
    </xf>
    <xf numFmtId="2" fontId="12" fillId="0" borderId="0" xfId="38" applyNumberFormat="1" applyFont="1" applyFill="1" applyAlignment="1">
      <alignment horizontal="center" vertical="center" wrapText="1"/>
      <protection/>
    </xf>
    <xf numFmtId="0" fontId="11" fillId="5" borderId="25" xfId="24" applyFont="1" applyFill="1" applyBorder="1" applyAlignment="1" applyProtection="1">
      <alignment horizontal="center" vertical="center"/>
      <protection/>
    </xf>
    <xf numFmtId="0" fontId="11" fillId="5" borderId="26" xfId="24" applyFont="1" applyFill="1" applyBorder="1" applyAlignment="1" applyProtection="1">
      <alignment horizontal="center" vertical="center"/>
      <protection/>
    </xf>
    <xf numFmtId="0" fontId="11" fillId="5" borderId="4" xfId="24" applyFont="1" applyFill="1" applyBorder="1" applyAlignment="1" applyProtection="1">
      <alignment horizontal="center" vertical="center"/>
      <protection/>
    </xf>
    <xf numFmtId="0" fontId="11" fillId="5" borderId="5" xfId="24" applyFont="1" applyFill="1" applyBorder="1" applyAlignment="1" applyProtection="1">
      <alignment horizontal="center" vertical="center"/>
      <protection/>
    </xf>
    <xf numFmtId="0" fontId="11" fillId="5" borderId="22" xfId="36" applyFont="1" applyFill="1" applyBorder="1" applyAlignment="1">
      <alignment horizontal="center"/>
      <protection/>
    </xf>
    <xf numFmtId="0" fontId="11" fillId="5" borderId="23" xfId="36" applyFont="1" applyFill="1" applyBorder="1" applyAlignment="1">
      <alignment horizontal="center"/>
      <protection/>
    </xf>
    <xf numFmtId="0" fontId="11" fillId="5" borderId="24" xfId="36" applyFont="1" applyFill="1" applyBorder="1" applyAlignment="1">
      <alignment horizontal="center"/>
      <protection/>
    </xf>
    <xf numFmtId="4" fontId="11" fillId="5" borderId="26" xfId="24" applyNumberFormat="1" applyFont="1" applyFill="1" applyBorder="1" applyAlignment="1" applyProtection="1">
      <alignment horizontal="center" vertical="center" wrapText="1"/>
      <protection/>
    </xf>
    <xf numFmtId="4" fontId="11" fillId="5" borderId="5" xfId="24" applyNumberFormat="1" applyFont="1" applyFill="1" applyBorder="1" applyAlignment="1" applyProtection="1">
      <alignment horizontal="center" vertical="center" wrapText="1"/>
      <protection/>
    </xf>
    <xf numFmtId="0" fontId="11" fillId="5" borderId="26" xfId="24" applyFont="1" applyFill="1" applyBorder="1" applyAlignment="1" applyProtection="1">
      <alignment horizontal="center" vertical="center" wrapText="1"/>
      <protection/>
    </xf>
    <xf numFmtId="0" fontId="11" fillId="5" borderId="5" xfId="24" applyFont="1" applyFill="1" applyBorder="1" applyAlignment="1" applyProtection="1">
      <alignment horizontal="center" vertical="center" wrapText="1"/>
      <protection/>
    </xf>
    <xf numFmtId="3" fontId="11" fillId="5" borderId="26" xfId="24" applyNumberFormat="1" applyFont="1" applyFill="1" applyBorder="1" applyAlignment="1" applyProtection="1">
      <alignment horizontal="center" vertical="center" wrapText="1"/>
      <protection/>
    </xf>
    <xf numFmtId="3" fontId="11" fillId="5" borderId="5" xfId="24" applyNumberFormat="1" applyFont="1" applyFill="1" applyBorder="1" applyAlignment="1" applyProtection="1">
      <alignment horizontal="center" vertical="center" wrapText="1"/>
      <protection/>
    </xf>
    <xf numFmtId="3" fontId="11" fillId="5" borderId="27" xfId="24" applyNumberFormat="1" applyFont="1" applyFill="1" applyBorder="1" applyAlignment="1" applyProtection="1">
      <alignment horizontal="center" vertical="center"/>
      <protection/>
    </xf>
    <xf numFmtId="3" fontId="11" fillId="5" borderId="6" xfId="24" applyNumberFormat="1" applyFont="1" applyFill="1" applyBorder="1" applyAlignment="1" applyProtection="1">
      <alignment horizontal="center" vertical="center"/>
      <protection/>
    </xf>
    <xf numFmtId="0" fontId="10" fillId="0" borderId="21" xfId="24" applyFont="1" applyFill="1" applyBorder="1" applyAlignment="1">
      <alignment horizontal="left" vertical="top" wrapText="1"/>
      <protection/>
    </xf>
    <xf numFmtId="0" fontId="10" fillId="0" borderId="19" xfId="24" applyFont="1" applyFill="1" applyBorder="1" applyAlignment="1">
      <alignment horizontal="left" vertical="top" wrapText="1"/>
      <protection/>
    </xf>
    <xf numFmtId="0" fontId="10" fillId="0" borderId="13" xfId="24" applyFont="1" applyFill="1" applyBorder="1" applyAlignment="1">
      <alignment horizontal="left" vertical="top" wrapText="1"/>
      <protection/>
    </xf>
    <xf numFmtId="0" fontId="10" fillId="3" borderId="12" xfId="38" applyNumberFormat="1" applyFont="1" applyFill="1" applyBorder="1" applyAlignment="1" applyProtection="1">
      <alignment horizontal="left"/>
      <protection/>
    </xf>
    <xf numFmtId="0" fontId="6" fillId="3" borderId="14" xfId="24" applyFont="1" applyFill="1" applyBorder="1" applyAlignment="1" applyProtection="1">
      <alignment horizontal="left"/>
      <protection/>
    </xf>
    <xf numFmtId="0" fontId="6" fillId="3" borderId="0" xfId="24" applyFont="1" applyFill="1" applyBorder="1" applyAlignment="1" applyProtection="1">
      <alignment horizontal="left"/>
      <protection/>
    </xf>
    <xf numFmtId="0" fontId="6" fillId="3" borderId="12" xfId="24" applyFont="1" applyFill="1" applyBorder="1" applyAlignment="1" applyProtection="1">
      <alignment horizontal="left"/>
      <protection/>
    </xf>
    <xf numFmtId="0" fontId="10" fillId="3" borderId="10" xfId="24" applyFont="1" applyFill="1" applyBorder="1" applyAlignment="1" applyProtection="1">
      <alignment horizontal="left" vertical="center"/>
      <protection/>
    </xf>
    <xf numFmtId="0" fontId="6" fillId="4" borderId="17" xfId="24" applyFont="1" applyFill="1" applyBorder="1" applyAlignment="1" applyProtection="1">
      <alignment horizontal="left"/>
      <protection/>
    </xf>
    <xf numFmtId="0" fontId="6" fillId="4" borderId="18" xfId="24" applyFont="1" applyFill="1" applyBorder="1" applyAlignment="1" applyProtection="1">
      <alignment horizontal="left"/>
      <protection/>
    </xf>
    <xf numFmtId="0" fontId="10" fillId="0" borderId="14" xfId="24" applyFont="1" applyFill="1" applyBorder="1" applyAlignment="1">
      <alignment horizontal="left" vertical="top" wrapText="1"/>
      <protection/>
    </xf>
    <xf numFmtId="0" fontId="10" fillId="0" borderId="0" xfId="24" applyFont="1" applyFill="1" applyBorder="1" applyAlignment="1">
      <alignment horizontal="left" vertical="top" wrapText="1"/>
      <protection/>
    </xf>
    <xf numFmtId="0" fontId="10" fillId="0" borderId="12" xfId="24" applyFont="1" applyFill="1" applyBorder="1" applyAlignment="1">
      <alignment horizontal="left" vertical="top" wrapText="1"/>
      <protection/>
    </xf>
    <xf numFmtId="164" fontId="6" fillId="3" borderId="0" xfId="38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Neutral 2" xfId="21"/>
    <cellStyle name="Normal 2" xfId="22"/>
    <cellStyle name="Normal 2 2" xfId="23"/>
    <cellStyle name="Normal 2 3" xfId="24"/>
    <cellStyle name="Normal 3" xfId="25"/>
    <cellStyle name="Normal 3 2" xfId="26"/>
    <cellStyle name="Normal 3 2 2" xfId="27"/>
    <cellStyle name="Normal 3 2 2 2" xfId="28"/>
    <cellStyle name="Normal 3 2 2 3" xfId="29"/>
    <cellStyle name="Normal 3 2 2 4" xfId="30"/>
    <cellStyle name="Normal 3 2 2 5" xfId="31"/>
    <cellStyle name="Normal 4" xfId="32"/>
    <cellStyle name="Normal 5" xfId="33"/>
    <cellStyle name="Total 2" xfId="34"/>
    <cellStyle name="Porcentaje 2" xfId="35"/>
    <cellStyle name="Normal 2 2 2" xfId="36"/>
    <cellStyle name="Porcentaje" xfId="37"/>
    <cellStyle name="Normal_Hoja1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628650</xdr:colOff>
      <xdr:row>7</xdr:row>
      <xdr:rowOff>104775</xdr:rowOff>
    </xdr:to>
    <xdr:pic>
      <xdr:nvPicPr>
        <xdr:cNvPr id="20" name="Picture 2" descr="LOGO_ODEP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0"/>
          <a:ext cx="18764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86</xdr:row>
      <xdr:rowOff>38100</xdr:rowOff>
    </xdr:from>
    <xdr:to>
      <xdr:col>2</xdr:col>
      <xdr:colOff>1238250</xdr:colOff>
      <xdr:row>86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697700"/>
          <a:ext cx="1876425" cy="114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view="pageBreakPreview" zoomScale="70" zoomScaleSheetLayoutView="70" workbookViewId="0" topLeftCell="B1">
      <selection activeCell="K34" activeCellId="1" sqref="K29 K34"/>
    </sheetView>
  </sheetViews>
  <sheetFormatPr defaultColWidth="11.421875" defaultRowHeight="15"/>
  <cols>
    <col min="1" max="1" width="8.7109375" style="0" hidden="1" customWidth="1"/>
    <col min="2" max="2" width="10.57421875" style="0" customWidth="1"/>
    <col min="3" max="3" width="18.7109375" style="0" customWidth="1"/>
    <col min="4" max="4" width="20.140625" style="0" customWidth="1"/>
    <col min="5" max="5" width="20.8515625" style="0" customWidth="1"/>
    <col min="6" max="7" width="18.7109375" style="0" customWidth="1"/>
    <col min="8" max="8" width="18.28125" style="0" customWidth="1"/>
    <col min="9" max="9" width="12.57421875" style="0" customWidth="1"/>
    <col min="10" max="10" width="24.140625" style="0" customWidth="1"/>
    <col min="11" max="11" width="22.28125" style="0" customWidth="1"/>
    <col min="12" max="12" width="12.28125" style="0" customWidth="1"/>
  </cols>
  <sheetData>
    <row r="1" spans="3:11" ht="18" customHeight="1">
      <c r="C1" s="179" t="s">
        <v>18</v>
      </c>
      <c r="D1" s="179"/>
      <c r="E1" s="179"/>
      <c r="F1" s="179"/>
      <c r="G1" s="179"/>
      <c r="H1" s="179"/>
      <c r="I1" s="179"/>
      <c r="J1" s="179"/>
      <c r="K1" s="179"/>
    </row>
    <row r="2" spans="1:13" ht="18" customHeight="1">
      <c r="A2" s="6"/>
      <c r="B2" s="6"/>
      <c r="C2" s="6"/>
      <c r="D2" s="3"/>
      <c r="E2" s="3"/>
      <c r="F2" s="181" t="s">
        <v>69</v>
      </c>
      <c r="G2" s="181"/>
      <c r="H2" s="181"/>
      <c r="I2" s="3"/>
      <c r="J2" s="3"/>
      <c r="K2" s="3"/>
      <c r="L2" s="3"/>
      <c r="M2" s="3"/>
    </row>
    <row r="3" spans="1:12" ht="18" customHeight="1">
      <c r="A3" s="6"/>
      <c r="B3" s="6"/>
      <c r="C3" s="4"/>
      <c r="D3" s="5"/>
      <c r="E3" s="6"/>
      <c r="F3" s="180" t="s">
        <v>103</v>
      </c>
      <c r="G3" s="180"/>
      <c r="H3" s="180"/>
      <c r="I3" s="5"/>
      <c r="J3" s="5"/>
      <c r="K3" s="4"/>
      <c r="L3" s="7"/>
    </row>
    <row r="4" spans="1:12" ht="18" customHeight="1">
      <c r="A4" s="6"/>
      <c r="B4" s="6"/>
      <c r="C4" s="4"/>
      <c r="D4" s="4"/>
      <c r="E4" s="6"/>
      <c r="F4" s="8"/>
      <c r="G4" s="8"/>
      <c r="H4" s="8" t="s">
        <v>66</v>
      </c>
      <c r="I4" s="8"/>
      <c r="J4" s="4"/>
      <c r="K4" s="9"/>
      <c r="L4" s="10"/>
    </row>
    <row r="5" spans="1:12" ht="18" customHeight="1">
      <c r="A5" s="6"/>
      <c r="B5" s="6"/>
      <c r="C5" s="4"/>
      <c r="D5" s="4"/>
      <c r="E5" s="11" t="s">
        <v>100</v>
      </c>
      <c r="F5" s="4"/>
      <c r="G5" s="4"/>
      <c r="H5" s="9" t="s">
        <v>70</v>
      </c>
      <c r="I5" s="6"/>
      <c r="J5" s="8"/>
      <c r="K5" s="12"/>
      <c r="L5" s="10"/>
    </row>
    <row r="6" spans="1:12" ht="18" customHeight="1">
      <c r="A6" s="6"/>
      <c r="B6" s="6"/>
      <c r="C6" s="4"/>
      <c r="D6" s="4"/>
      <c r="E6" s="11" t="s">
        <v>84</v>
      </c>
      <c r="F6" s="11"/>
      <c r="G6" s="11"/>
      <c r="H6" s="11" t="s">
        <v>106</v>
      </c>
      <c r="I6" s="6"/>
      <c r="J6" s="13"/>
      <c r="K6" s="13"/>
      <c r="L6" s="10"/>
    </row>
    <row r="7" spans="1:12" ht="18" customHeight="1">
      <c r="A7" s="6"/>
      <c r="B7" s="6"/>
      <c r="C7" s="4"/>
      <c r="D7" s="4"/>
      <c r="E7" s="11" t="s">
        <v>81</v>
      </c>
      <c r="F7" s="11"/>
      <c r="G7" s="11"/>
      <c r="H7" s="11" t="s">
        <v>83</v>
      </c>
      <c r="I7" s="6"/>
      <c r="J7" s="13"/>
      <c r="K7" s="13"/>
      <c r="L7" s="14"/>
    </row>
    <row r="8" spans="1:14" ht="18" customHeight="1">
      <c r="A8" s="6"/>
      <c r="B8" s="6"/>
      <c r="C8" s="15"/>
      <c r="D8" s="16"/>
      <c r="E8" s="4" t="s">
        <v>67</v>
      </c>
      <c r="F8" s="17"/>
      <c r="G8" s="17"/>
      <c r="H8" s="78" t="s">
        <v>82</v>
      </c>
      <c r="I8" s="4"/>
      <c r="J8" s="19"/>
      <c r="K8" s="76"/>
      <c r="L8" s="20"/>
      <c r="N8" t="s">
        <v>48</v>
      </c>
    </row>
    <row r="9" spans="1:12" ht="18" customHeight="1" thickBot="1">
      <c r="A9" s="6"/>
      <c r="B9" s="6"/>
      <c r="C9" s="15"/>
      <c r="D9" s="16"/>
      <c r="E9" s="4"/>
      <c r="F9" s="17"/>
      <c r="G9" s="17"/>
      <c r="H9" s="18"/>
      <c r="I9" s="4"/>
      <c r="J9" s="19"/>
      <c r="K9" s="76"/>
      <c r="L9" s="20"/>
    </row>
    <row r="10" spans="1:12" ht="18" customHeight="1" thickBot="1">
      <c r="A10" s="6"/>
      <c r="B10" s="6"/>
      <c r="C10" s="186" t="s">
        <v>50</v>
      </c>
      <c r="D10" s="187"/>
      <c r="E10" s="187"/>
      <c r="F10" s="188"/>
      <c r="G10" s="21"/>
      <c r="H10" s="186" t="s">
        <v>24</v>
      </c>
      <c r="I10" s="187"/>
      <c r="J10" s="187"/>
      <c r="K10" s="188"/>
      <c r="L10" s="22"/>
    </row>
    <row r="11" spans="1:12" ht="18" customHeight="1">
      <c r="A11" s="6"/>
      <c r="B11" s="6"/>
      <c r="C11" s="23" t="s">
        <v>8</v>
      </c>
      <c r="D11" s="24"/>
      <c r="E11" s="25"/>
      <c r="F11" s="26">
        <v>3000</v>
      </c>
      <c r="G11" s="25"/>
      <c r="H11" s="27" t="s">
        <v>20</v>
      </c>
      <c r="I11" s="25"/>
      <c r="J11" s="25"/>
      <c r="K11" s="28">
        <f>K29+K34+K51</f>
        <v>869380</v>
      </c>
      <c r="L11" s="22"/>
    </row>
    <row r="12" spans="1:12" ht="18" customHeight="1">
      <c r="A12" s="6"/>
      <c r="B12" s="6"/>
      <c r="C12" s="29" t="s">
        <v>86</v>
      </c>
      <c r="D12" s="24"/>
      <c r="E12" s="25"/>
      <c r="F12" s="26">
        <v>700</v>
      </c>
      <c r="G12" s="25"/>
      <c r="H12" s="27" t="s">
        <v>21</v>
      </c>
      <c r="I12" s="30"/>
      <c r="J12" s="25"/>
      <c r="K12" s="28">
        <f>K29+K34+K51+K61</f>
        <v>978052.5</v>
      </c>
      <c r="L12" s="22"/>
    </row>
    <row r="13" spans="1:12" ht="18" customHeight="1">
      <c r="A13" s="6"/>
      <c r="B13" s="6"/>
      <c r="C13" s="29" t="s">
        <v>19</v>
      </c>
      <c r="D13" s="24"/>
      <c r="E13" s="25"/>
      <c r="F13" s="26">
        <v>12000</v>
      </c>
      <c r="G13" s="25"/>
      <c r="H13" s="31" t="s">
        <v>13</v>
      </c>
      <c r="I13" s="32"/>
      <c r="J13" s="32"/>
      <c r="K13" s="33">
        <f>F11*F12</f>
        <v>2100000</v>
      </c>
      <c r="L13" s="22"/>
    </row>
    <row r="14" spans="1:12" ht="18" customHeight="1">
      <c r="A14" s="6"/>
      <c r="B14" s="6"/>
      <c r="C14" s="29" t="s">
        <v>9</v>
      </c>
      <c r="D14" s="34"/>
      <c r="E14" s="25"/>
      <c r="F14" s="35">
        <v>0.0125</v>
      </c>
      <c r="G14" s="25"/>
      <c r="H14" s="27" t="s">
        <v>22</v>
      </c>
      <c r="I14" s="25"/>
      <c r="J14" s="25"/>
      <c r="K14" s="28">
        <f>K13-K11</f>
        <v>1230620</v>
      </c>
      <c r="L14" s="22"/>
    </row>
    <row r="15" spans="1:12" ht="18" customHeight="1">
      <c r="A15" s="6"/>
      <c r="B15" s="6"/>
      <c r="C15" s="29" t="s">
        <v>17</v>
      </c>
      <c r="D15" s="34"/>
      <c r="E15" s="25"/>
      <c r="F15" s="36">
        <v>0.5</v>
      </c>
      <c r="G15" s="25"/>
      <c r="H15" s="27" t="s">
        <v>23</v>
      </c>
      <c r="I15" s="25"/>
      <c r="J15" s="25"/>
      <c r="K15" s="28">
        <f>K13-K12</f>
        <v>1121947.5</v>
      </c>
      <c r="L15" s="22"/>
    </row>
    <row r="16" spans="1:12" ht="18" customHeight="1" thickBot="1">
      <c r="A16" s="6"/>
      <c r="B16" s="6"/>
      <c r="C16" s="37" t="s">
        <v>10</v>
      </c>
      <c r="D16" s="38"/>
      <c r="E16" s="39"/>
      <c r="F16" s="40">
        <v>12</v>
      </c>
      <c r="G16" s="4"/>
      <c r="H16" s="41"/>
      <c r="I16" s="39"/>
      <c r="J16" s="42"/>
      <c r="K16" s="43"/>
      <c r="L16" s="22"/>
    </row>
    <row r="17" spans="1:12" ht="18" customHeight="1" thickBot="1">
      <c r="A17" s="6"/>
      <c r="B17" s="6"/>
      <c r="C17" s="15"/>
      <c r="D17" s="16"/>
      <c r="E17" s="16"/>
      <c r="F17" s="17"/>
      <c r="G17" s="17"/>
      <c r="H17" s="18"/>
      <c r="I17" s="8"/>
      <c r="J17" s="19"/>
      <c r="K17" s="44"/>
      <c r="L17" s="22"/>
    </row>
    <row r="18" spans="1:13" ht="18" customHeight="1">
      <c r="A18" s="6"/>
      <c r="B18" s="6"/>
      <c r="C18" s="182" t="s">
        <v>34</v>
      </c>
      <c r="D18" s="183"/>
      <c r="E18" s="183"/>
      <c r="F18" s="183" t="s">
        <v>25</v>
      </c>
      <c r="G18" s="183"/>
      <c r="H18" s="189" t="s">
        <v>26</v>
      </c>
      <c r="I18" s="191" t="s">
        <v>27</v>
      </c>
      <c r="J18" s="193" t="s">
        <v>28</v>
      </c>
      <c r="K18" s="195" t="s">
        <v>6</v>
      </c>
      <c r="L18" s="22"/>
      <c r="M18" s="1"/>
    </row>
    <row r="19" spans="1:13" ht="18" customHeight="1" thickBot="1">
      <c r="A19" s="6"/>
      <c r="B19" s="6"/>
      <c r="C19" s="184"/>
      <c r="D19" s="185"/>
      <c r="E19" s="185"/>
      <c r="F19" s="185"/>
      <c r="G19" s="185"/>
      <c r="H19" s="190"/>
      <c r="I19" s="192"/>
      <c r="J19" s="194"/>
      <c r="K19" s="196"/>
      <c r="L19" s="22"/>
      <c r="M19" s="1"/>
    </row>
    <row r="20" spans="1:13" ht="18" customHeight="1">
      <c r="A20" s="6"/>
      <c r="B20" s="6"/>
      <c r="C20" s="45"/>
      <c r="D20" s="45"/>
      <c r="E20" s="45"/>
      <c r="F20" s="45"/>
      <c r="G20" s="45"/>
      <c r="H20" s="46"/>
      <c r="I20" s="47"/>
      <c r="J20" s="48"/>
      <c r="K20" s="48"/>
      <c r="L20" s="22"/>
      <c r="M20" s="1"/>
    </row>
    <row r="21" spans="1:13" ht="18" customHeight="1">
      <c r="A21" s="6"/>
      <c r="B21" s="6"/>
      <c r="C21" s="45" t="s">
        <v>29</v>
      </c>
      <c r="D21" s="45"/>
      <c r="E21" s="45"/>
      <c r="F21" s="45"/>
      <c r="G21" s="45"/>
      <c r="H21" s="46"/>
      <c r="I21" s="47"/>
      <c r="J21" s="48"/>
      <c r="K21" s="48"/>
      <c r="L21" s="22"/>
      <c r="M21" s="1"/>
    </row>
    <row r="22" spans="1:14" ht="18" customHeight="1">
      <c r="A22" s="6"/>
      <c r="B22" s="6"/>
      <c r="C22" s="173" t="s">
        <v>61</v>
      </c>
      <c r="D22" s="174"/>
      <c r="E22" s="175"/>
      <c r="F22" s="138" t="s">
        <v>73</v>
      </c>
      <c r="G22" s="139"/>
      <c r="H22" s="86">
        <v>4</v>
      </c>
      <c r="I22" s="86" t="s">
        <v>11</v>
      </c>
      <c r="J22" s="49">
        <v>12000</v>
      </c>
      <c r="K22" s="49">
        <f>H22*J22</f>
        <v>48000</v>
      </c>
      <c r="L22" s="22"/>
      <c r="M22" s="1"/>
      <c r="N22" s="68"/>
    </row>
    <row r="23" spans="1:13" ht="18" customHeight="1">
      <c r="A23" s="6"/>
      <c r="B23" s="6"/>
      <c r="C23" s="104" t="s">
        <v>71</v>
      </c>
      <c r="D23" s="105"/>
      <c r="E23" s="105"/>
      <c r="F23" s="130" t="s">
        <v>62</v>
      </c>
      <c r="G23" s="131"/>
      <c r="H23" s="74">
        <v>6</v>
      </c>
      <c r="I23" s="74" t="s">
        <v>11</v>
      </c>
      <c r="J23" s="50">
        <v>12000</v>
      </c>
      <c r="K23" s="50">
        <f>H23*J23</f>
        <v>72000</v>
      </c>
      <c r="L23" s="22"/>
      <c r="M23" s="1"/>
    </row>
    <row r="24" spans="1:13" ht="18" customHeight="1">
      <c r="A24" s="6"/>
      <c r="B24" s="6"/>
      <c r="C24" s="140" t="s">
        <v>46</v>
      </c>
      <c r="D24" s="141"/>
      <c r="E24" s="142"/>
      <c r="F24" s="130" t="s">
        <v>64</v>
      </c>
      <c r="G24" s="131"/>
      <c r="H24" s="69">
        <v>2</v>
      </c>
      <c r="I24" s="69" t="s">
        <v>11</v>
      </c>
      <c r="J24" s="50">
        <v>12000</v>
      </c>
      <c r="K24" s="50">
        <f aca="true" t="shared" si="0" ref="K24:K28">H24*J24</f>
        <v>24000</v>
      </c>
      <c r="L24" s="22"/>
      <c r="M24" s="1"/>
    </row>
    <row r="25" spans="1:13" ht="18" customHeight="1">
      <c r="A25" s="6"/>
      <c r="B25" s="6"/>
      <c r="C25" s="79" t="s">
        <v>59</v>
      </c>
      <c r="D25" s="80"/>
      <c r="E25" s="80"/>
      <c r="F25" s="130" t="s">
        <v>74</v>
      </c>
      <c r="G25" s="131"/>
      <c r="H25" s="74">
        <v>4</v>
      </c>
      <c r="I25" s="74" t="s">
        <v>11</v>
      </c>
      <c r="J25" s="50">
        <v>12000</v>
      </c>
      <c r="K25" s="50">
        <f t="shared" si="0"/>
        <v>48000</v>
      </c>
      <c r="L25" s="22"/>
      <c r="M25" s="1"/>
    </row>
    <row r="26" spans="1:13" ht="18" customHeight="1">
      <c r="A26" s="6"/>
      <c r="B26" s="6"/>
      <c r="C26" s="79" t="s">
        <v>87</v>
      </c>
      <c r="D26" s="80"/>
      <c r="E26" s="80"/>
      <c r="F26" s="130" t="s">
        <v>74</v>
      </c>
      <c r="G26" s="131"/>
      <c r="H26" s="74">
        <v>2</v>
      </c>
      <c r="I26" s="74" t="s">
        <v>11</v>
      </c>
      <c r="J26" s="50">
        <v>12000</v>
      </c>
      <c r="K26" s="50">
        <f t="shared" si="0"/>
        <v>24000</v>
      </c>
      <c r="L26" s="22"/>
      <c r="M26" s="1"/>
    </row>
    <row r="27" spans="1:13" ht="18" customHeight="1">
      <c r="A27" s="6"/>
      <c r="B27" s="6"/>
      <c r="C27" s="93" t="s">
        <v>72</v>
      </c>
      <c r="D27" s="94"/>
      <c r="E27" s="94"/>
      <c r="F27" s="130" t="s">
        <v>65</v>
      </c>
      <c r="G27" s="131"/>
      <c r="H27" s="74">
        <f>Hoja2!D5*Hoja2!C2</f>
        <v>3000</v>
      </c>
      <c r="I27" s="74" t="s">
        <v>12</v>
      </c>
      <c r="J27" s="50">
        <v>60</v>
      </c>
      <c r="K27" s="50">
        <f t="shared" si="0"/>
        <v>180000</v>
      </c>
      <c r="L27" s="22"/>
      <c r="M27" s="1"/>
    </row>
    <row r="28" spans="1:13" ht="18" customHeight="1">
      <c r="A28" s="6"/>
      <c r="B28" s="6"/>
      <c r="C28" s="93" t="s">
        <v>88</v>
      </c>
      <c r="D28" s="94"/>
      <c r="E28" s="94"/>
      <c r="F28" s="130" t="s">
        <v>65</v>
      </c>
      <c r="G28" s="131"/>
      <c r="H28" s="74">
        <f>Hoja2!D6*Hoja2!C2</f>
        <v>4</v>
      </c>
      <c r="I28" s="74" t="s">
        <v>11</v>
      </c>
      <c r="J28" s="50">
        <v>12000</v>
      </c>
      <c r="K28" s="50">
        <f t="shared" si="0"/>
        <v>48000</v>
      </c>
      <c r="L28" s="22"/>
      <c r="M28" s="1"/>
    </row>
    <row r="29" spans="1:13" ht="18" customHeight="1">
      <c r="A29" s="6"/>
      <c r="B29" s="6"/>
      <c r="C29" s="132" t="s">
        <v>30</v>
      </c>
      <c r="D29" s="133"/>
      <c r="E29" s="133"/>
      <c r="F29" s="133"/>
      <c r="G29" s="133"/>
      <c r="H29" s="133"/>
      <c r="I29" s="133"/>
      <c r="J29" s="133"/>
      <c r="K29" s="51">
        <f>SUM(K22:K28)</f>
        <v>444000</v>
      </c>
      <c r="L29" s="22"/>
      <c r="M29" s="1"/>
    </row>
    <row r="30" spans="1:13" ht="18" customHeight="1">
      <c r="A30" s="6"/>
      <c r="B30" s="6"/>
      <c r="C30" s="45"/>
      <c r="D30" s="45"/>
      <c r="E30" s="45"/>
      <c r="F30" s="45"/>
      <c r="G30" s="45"/>
      <c r="H30" s="46"/>
      <c r="I30" s="47"/>
      <c r="J30" s="48"/>
      <c r="K30" s="48"/>
      <c r="L30" s="22"/>
      <c r="M30" s="1"/>
    </row>
    <row r="31" spans="1:13" s="2" customFormat="1" ht="18" customHeight="1">
      <c r="A31" s="52"/>
      <c r="B31" s="52"/>
      <c r="C31" s="45" t="s">
        <v>31</v>
      </c>
      <c r="D31" s="45"/>
      <c r="E31" s="45"/>
      <c r="F31" s="45"/>
      <c r="G31" s="45"/>
      <c r="H31" s="46"/>
      <c r="I31" s="47"/>
      <c r="J31" s="48"/>
      <c r="K31" s="48"/>
      <c r="L31" s="22"/>
      <c r="M31" s="1"/>
    </row>
    <row r="32" spans="1:13" ht="18" customHeight="1">
      <c r="A32" s="6"/>
      <c r="B32" s="6"/>
      <c r="C32" s="173" t="s">
        <v>55</v>
      </c>
      <c r="D32" s="174"/>
      <c r="E32" s="175"/>
      <c r="F32" s="138" t="s">
        <v>73</v>
      </c>
      <c r="G32" s="139"/>
      <c r="H32" s="86">
        <v>3</v>
      </c>
      <c r="I32" s="86" t="s">
        <v>51</v>
      </c>
      <c r="J32" s="106">
        <v>15000</v>
      </c>
      <c r="K32" s="49">
        <f>H32*J32</f>
        <v>45000</v>
      </c>
      <c r="L32" s="22"/>
      <c r="M32" s="1"/>
    </row>
    <row r="33" spans="1:13" ht="18" customHeight="1">
      <c r="A33" s="6"/>
      <c r="B33" s="6"/>
      <c r="C33" s="140" t="s">
        <v>60</v>
      </c>
      <c r="D33" s="141"/>
      <c r="E33" s="142"/>
      <c r="F33" s="130" t="s">
        <v>74</v>
      </c>
      <c r="G33" s="131"/>
      <c r="H33" s="69">
        <v>1</v>
      </c>
      <c r="I33" s="69" t="s">
        <v>51</v>
      </c>
      <c r="J33" s="107">
        <v>90000</v>
      </c>
      <c r="K33" s="109">
        <f>H33*J33</f>
        <v>90000</v>
      </c>
      <c r="L33" s="22"/>
      <c r="M33" s="1"/>
    </row>
    <row r="34" spans="1:13" ht="18" customHeight="1">
      <c r="A34" s="6"/>
      <c r="B34" s="6"/>
      <c r="C34" s="132" t="s">
        <v>32</v>
      </c>
      <c r="D34" s="133"/>
      <c r="E34" s="133"/>
      <c r="F34" s="133"/>
      <c r="G34" s="133"/>
      <c r="H34" s="133"/>
      <c r="I34" s="133"/>
      <c r="J34" s="133"/>
      <c r="K34" s="108">
        <f>SUM(K32:K33)</f>
        <v>135000</v>
      </c>
      <c r="L34" s="22"/>
      <c r="M34" s="1"/>
    </row>
    <row r="35" spans="1:13" ht="18" customHeight="1">
      <c r="A35" s="6"/>
      <c r="B35" s="6"/>
      <c r="C35" s="45"/>
      <c r="D35" s="45"/>
      <c r="E35" s="45"/>
      <c r="F35" s="45"/>
      <c r="G35" s="45"/>
      <c r="H35" s="46"/>
      <c r="I35" s="47"/>
      <c r="J35" s="48"/>
      <c r="K35" s="48"/>
      <c r="L35" s="22"/>
      <c r="M35" s="1"/>
    </row>
    <row r="36" spans="1:13" s="2" customFormat="1" ht="18" customHeight="1">
      <c r="A36" s="52"/>
      <c r="B36" s="52"/>
      <c r="C36" s="45" t="s">
        <v>33</v>
      </c>
      <c r="D36" s="45"/>
      <c r="E36" s="45"/>
      <c r="F36" s="45"/>
      <c r="G36" s="45"/>
      <c r="H36" s="46"/>
      <c r="I36" s="47"/>
      <c r="J36" s="48"/>
      <c r="K36" s="48"/>
      <c r="L36" s="22"/>
      <c r="M36" s="1"/>
    </row>
    <row r="37" spans="1:13" ht="18" customHeight="1">
      <c r="A37" s="6"/>
      <c r="B37" s="6"/>
      <c r="C37" s="134" t="s">
        <v>89</v>
      </c>
      <c r="D37" s="135" t="s">
        <v>15</v>
      </c>
      <c r="E37" s="135" t="s">
        <v>15</v>
      </c>
      <c r="F37" s="138"/>
      <c r="G37" s="139"/>
      <c r="H37" s="100"/>
      <c r="I37" s="101"/>
      <c r="J37" s="73"/>
      <c r="K37" s="54"/>
      <c r="L37" s="22"/>
      <c r="M37" s="1"/>
    </row>
    <row r="38" spans="1:13" ht="18" customHeight="1">
      <c r="A38" s="6"/>
      <c r="B38" s="6"/>
      <c r="C38" s="136" t="s">
        <v>52</v>
      </c>
      <c r="D38" s="137"/>
      <c r="E38" s="137"/>
      <c r="F38" s="130" t="s">
        <v>75</v>
      </c>
      <c r="G38" s="131"/>
      <c r="H38" s="74">
        <v>100</v>
      </c>
      <c r="I38" s="87" t="s">
        <v>12</v>
      </c>
      <c r="J38" s="88">
        <v>314</v>
      </c>
      <c r="K38" s="90">
        <f>H38*J38</f>
        <v>31400</v>
      </c>
      <c r="L38" s="22"/>
      <c r="M38" s="1"/>
    </row>
    <row r="39" spans="1:13" ht="18" customHeight="1">
      <c r="A39" s="6"/>
      <c r="B39" s="6"/>
      <c r="C39" s="136" t="s">
        <v>78</v>
      </c>
      <c r="D39" s="137"/>
      <c r="E39" s="200"/>
      <c r="F39" s="130" t="s">
        <v>75</v>
      </c>
      <c r="G39" s="131"/>
      <c r="H39" s="74">
        <v>100</v>
      </c>
      <c r="I39" s="87" t="s">
        <v>12</v>
      </c>
      <c r="J39" s="88">
        <v>333</v>
      </c>
      <c r="K39" s="90">
        <f aca="true" t="shared" si="1" ref="K39:K50">H39*J39</f>
        <v>33300</v>
      </c>
      <c r="L39" s="22"/>
      <c r="M39" s="1"/>
    </row>
    <row r="40" spans="1:13" ht="18" customHeight="1">
      <c r="A40" s="6"/>
      <c r="B40" s="6"/>
      <c r="C40" s="140"/>
      <c r="D40" s="141"/>
      <c r="E40" s="141"/>
      <c r="F40" s="130"/>
      <c r="G40" s="131"/>
      <c r="H40" s="74"/>
      <c r="I40" s="87"/>
      <c r="J40" s="88"/>
      <c r="K40" s="90"/>
      <c r="L40" s="22"/>
      <c r="M40" s="1"/>
    </row>
    <row r="41" spans="1:13" ht="18" customHeight="1">
      <c r="A41" s="6"/>
      <c r="B41" s="6"/>
      <c r="C41" s="97" t="s">
        <v>16</v>
      </c>
      <c r="D41" s="94"/>
      <c r="E41" s="94"/>
      <c r="F41" s="130"/>
      <c r="G41" s="131"/>
      <c r="H41" s="74"/>
      <c r="I41" s="87"/>
      <c r="J41" s="88"/>
      <c r="K41" s="90"/>
      <c r="L41" s="22"/>
      <c r="M41" s="1"/>
    </row>
    <row r="42" spans="1:13" ht="18" customHeight="1">
      <c r="A42" s="6"/>
      <c r="B42" s="6"/>
      <c r="C42" s="93" t="s">
        <v>63</v>
      </c>
      <c r="D42" s="94"/>
      <c r="E42" s="94"/>
      <c r="F42" s="130" t="s">
        <v>76</v>
      </c>
      <c r="G42" s="131"/>
      <c r="H42" s="74">
        <v>3</v>
      </c>
      <c r="I42" s="87" t="s">
        <v>58</v>
      </c>
      <c r="J42" s="88">
        <v>3600</v>
      </c>
      <c r="K42" s="90">
        <f t="shared" si="1"/>
        <v>10800</v>
      </c>
      <c r="L42" s="22"/>
      <c r="M42" s="1"/>
    </row>
    <row r="43" spans="1:13" ht="18" customHeight="1">
      <c r="A43" s="6"/>
      <c r="B43" s="6"/>
      <c r="C43" s="97"/>
      <c r="D43" s="94"/>
      <c r="E43" s="94"/>
      <c r="F43" s="95"/>
      <c r="G43" s="96"/>
      <c r="H43" s="74"/>
      <c r="I43" s="87"/>
      <c r="J43" s="88"/>
      <c r="K43" s="90"/>
      <c r="L43" s="22"/>
      <c r="M43" s="1"/>
    </row>
    <row r="44" spans="1:13" ht="18" customHeight="1">
      <c r="A44" s="6"/>
      <c r="B44" s="6"/>
      <c r="C44" s="97" t="s">
        <v>47</v>
      </c>
      <c r="D44" s="94"/>
      <c r="E44" s="94"/>
      <c r="F44" s="130"/>
      <c r="G44" s="131"/>
      <c r="H44" s="74"/>
      <c r="I44" s="87"/>
      <c r="J44" s="88"/>
      <c r="K44" s="90"/>
      <c r="L44" s="22"/>
      <c r="M44" s="1"/>
    </row>
    <row r="45" spans="1:13" ht="18" customHeight="1">
      <c r="A45" s="6"/>
      <c r="B45" s="6"/>
      <c r="C45" s="102" t="s">
        <v>79</v>
      </c>
      <c r="D45" s="103"/>
      <c r="E45" s="103"/>
      <c r="F45" s="130" t="s">
        <v>80</v>
      </c>
      <c r="G45" s="131"/>
      <c r="H45" s="74">
        <v>3</v>
      </c>
      <c r="I45" s="87" t="s">
        <v>58</v>
      </c>
      <c r="J45" s="88">
        <v>8800</v>
      </c>
      <c r="K45" s="90">
        <f t="shared" si="1"/>
        <v>26400</v>
      </c>
      <c r="L45" s="22"/>
      <c r="M45" s="1"/>
    </row>
    <row r="46" spans="1:13" ht="18" customHeight="1">
      <c r="A46" s="6"/>
      <c r="B46" s="6"/>
      <c r="C46" s="93" t="s">
        <v>77</v>
      </c>
      <c r="D46" s="98"/>
      <c r="E46" s="98"/>
      <c r="F46" s="130" t="s">
        <v>75</v>
      </c>
      <c r="G46" s="131"/>
      <c r="H46" s="74">
        <v>40</v>
      </c>
      <c r="I46" s="87" t="s">
        <v>58</v>
      </c>
      <c r="J46" s="88">
        <v>2912</v>
      </c>
      <c r="K46" s="90">
        <f t="shared" si="1"/>
        <v>116480</v>
      </c>
      <c r="L46" s="22"/>
      <c r="M46" s="1"/>
    </row>
    <row r="47" spans="1:13" ht="18" customHeight="1">
      <c r="A47" s="6"/>
      <c r="B47" s="6"/>
      <c r="C47" s="81"/>
      <c r="D47" s="82"/>
      <c r="E47" s="82"/>
      <c r="F47" s="84"/>
      <c r="G47" s="85"/>
      <c r="H47" s="74"/>
      <c r="I47" s="87"/>
      <c r="J47" s="88"/>
      <c r="K47" s="90"/>
      <c r="L47" s="22"/>
      <c r="M47" s="1"/>
    </row>
    <row r="48" spans="1:13" ht="18" customHeight="1">
      <c r="A48" s="6"/>
      <c r="B48" s="6"/>
      <c r="C48" s="201" t="s">
        <v>53</v>
      </c>
      <c r="D48" s="202"/>
      <c r="E48" s="203"/>
      <c r="F48" s="130"/>
      <c r="G48" s="131"/>
      <c r="H48" s="74"/>
      <c r="I48" s="87"/>
      <c r="J48" s="88"/>
      <c r="K48" s="90"/>
      <c r="L48" s="22"/>
      <c r="M48" s="1"/>
    </row>
    <row r="49" spans="1:13" ht="18" customHeight="1">
      <c r="A49" s="6"/>
      <c r="B49" s="6"/>
      <c r="C49" s="81" t="s">
        <v>90</v>
      </c>
      <c r="D49" s="82"/>
      <c r="E49" s="83"/>
      <c r="F49" s="130" t="s">
        <v>65</v>
      </c>
      <c r="G49" s="131"/>
      <c r="H49" s="74">
        <v>10</v>
      </c>
      <c r="I49" s="87" t="s">
        <v>27</v>
      </c>
      <c r="J49" s="88">
        <v>5000</v>
      </c>
      <c r="K49" s="90">
        <f t="shared" si="1"/>
        <v>50000</v>
      </c>
      <c r="L49" s="22"/>
      <c r="M49" s="1"/>
    </row>
    <row r="50" spans="1:13" ht="18" customHeight="1">
      <c r="A50" s="6"/>
      <c r="B50" s="6"/>
      <c r="C50" s="140" t="s">
        <v>85</v>
      </c>
      <c r="D50" s="141"/>
      <c r="E50" s="142"/>
      <c r="F50" s="130" t="s">
        <v>68</v>
      </c>
      <c r="G50" s="131"/>
      <c r="H50" s="74">
        <v>1</v>
      </c>
      <c r="I50" s="87" t="s">
        <v>27</v>
      </c>
      <c r="J50" s="88">
        <v>22000</v>
      </c>
      <c r="K50" s="89">
        <f t="shared" si="1"/>
        <v>22000</v>
      </c>
      <c r="L50" s="22"/>
      <c r="M50" s="1"/>
    </row>
    <row r="51" spans="1:13" ht="18" customHeight="1">
      <c r="A51" s="6"/>
      <c r="B51" s="6"/>
      <c r="C51" s="177" t="s">
        <v>35</v>
      </c>
      <c r="D51" s="178"/>
      <c r="E51" s="178"/>
      <c r="F51" s="178"/>
      <c r="G51" s="178"/>
      <c r="H51" s="178"/>
      <c r="I51" s="178"/>
      <c r="J51" s="178"/>
      <c r="K51" s="75">
        <f>SUM(K37:K50)</f>
        <v>290380</v>
      </c>
      <c r="L51" s="22"/>
      <c r="M51" s="1"/>
    </row>
    <row r="52" spans="1:13" s="2" customFormat="1" ht="18" customHeight="1">
      <c r="A52" s="52"/>
      <c r="B52" s="52"/>
      <c r="C52" s="55"/>
      <c r="D52" s="55"/>
      <c r="E52" s="55"/>
      <c r="F52" s="55"/>
      <c r="G52" s="55"/>
      <c r="H52" s="55"/>
      <c r="I52" s="55"/>
      <c r="J52" s="55"/>
      <c r="K52" s="56"/>
      <c r="L52" s="22"/>
      <c r="M52" s="1"/>
    </row>
    <row r="53" spans="1:13" ht="18" customHeight="1">
      <c r="A53" s="6"/>
      <c r="B53" s="6"/>
      <c r="C53" s="205" t="s">
        <v>36</v>
      </c>
      <c r="D53" s="206"/>
      <c r="E53" s="206"/>
      <c r="F53" s="206"/>
      <c r="G53" s="206"/>
      <c r="H53" s="206"/>
      <c r="I53" s="206"/>
      <c r="J53" s="206"/>
      <c r="K53" s="51">
        <f>K29+K34+K51</f>
        <v>869380</v>
      </c>
      <c r="L53" s="22"/>
      <c r="M53" s="1"/>
    </row>
    <row r="54" spans="1:13" s="2" customFormat="1" ht="18" customHeight="1">
      <c r="A54" s="52"/>
      <c r="B54" s="52"/>
      <c r="C54" s="45"/>
      <c r="D54" s="45"/>
      <c r="E54" s="45"/>
      <c r="F54" s="45"/>
      <c r="G54" s="46"/>
      <c r="H54" s="47"/>
      <c r="I54" s="48"/>
      <c r="J54" s="48"/>
      <c r="K54" s="45"/>
      <c r="L54" s="22"/>
      <c r="M54" s="1"/>
    </row>
    <row r="55" spans="1:13" ht="18" customHeight="1">
      <c r="A55" s="6"/>
      <c r="B55" s="6"/>
      <c r="C55" s="45" t="s">
        <v>37</v>
      </c>
      <c r="D55" s="45"/>
      <c r="E55" s="45"/>
      <c r="F55" s="71" t="s">
        <v>2</v>
      </c>
      <c r="G55" s="71"/>
      <c r="H55" s="72"/>
      <c r="I55" s="71"/>
      <c r="J55" s="70" t="s">
        <v>1</v>
      </c>
      <c r="K55" s="70" t="s">
        <v>6</v>
      </c>
      <c r="L55" s="22"/>
      <c r="M55" s="1"/>
    </row>
    <row r="56" spans="1:13" ht="18" customHeight="1">
      <c r="A56" s="6"/>
      <c r="B56" s="6"/>
      <c r="C56" s="176" t="s">
        <v>0</v>
      </c>
      <c r="D56" s="176"/>
      <c r="E56" s="176"/>
      <c r="F56" s="176" t="s">
        <v>3</v>
      </c>
      <c r="G56" s="176"/>
      <c r="H56" s="176"/>
      <c r="I56" s="176"/>
      <c r="J56" s="57">
        <v>0.05</v>
      </c>
      <c r="K56" s="58">
        <f>K53*J56</f>
        <v>43469</v>
      </c>
      <c r="L56" s="22"/>
      <c r="M56" s="1"/>
    </row>
    <row r="57" spans="1:13" ht="18" customHeight="1">
      <c r="A57" s="6"/>
      <c r="B57" s="6"/>
      <c r="C57" s="176" t="s">
        <v>38</v>
      </c>
      <c r="D57" s="176"/>
      <c r="E57" s="176"/>
      <c r="F57" s="176" t="s">
        <v>7</v>
      </c>
      <c r="G57" s="176"/>
      <c r="H57" s="176"/>
      <c r="I57" s="176"/>
      <c r="J57" s="59">
        <f>F14</f>
        <v>0.0125</v>
      </c>
      <c r="K57" s="58">
        <f>F14*F15*F16*K53</f>
        <v>65203.50000000001</v>
      </c>
      <c r="L57" s="22"/>
      <c r="M57" s="1"/>
    </row>
    <row r="58" spans="1:13" ht="18" customHeight="1">
      <c r="A58" s="6"/>
      <c r="B58" s="6"/>
      <c r="C58" s="176" t="s">
        <v>39</v>
      </c>
      <c r="D58" s="176"/>
      <c r="E58" s="176"/>
      <c r="F58" s="204" t="s">
        <v>5</v>
      </c>
      <c r="G58" s="204"/>
      <c r="H58" s="204"/>
      <c r="I58" s="204"/>
      <c r="J58" s="204"/>
      <c r="K58" s="60"/>
      <c r="L58" s="22"/>
      <c r="M58" s="1"/>
    </row>
    <row r="59" spans="1:13" ht="18" customHeight="1">
      <c r="A59" s="6"/>
      <c r="B59" s="6"/>
      <c r="C59" s="176" t="s">
        <v>4</v>
      </c>
      <c r="D59" s="176"/>
      <c r="E59" s="176"/>
      <c r="F59" s="204"/>
      <c r="G59" s="204"/>
      <c r="H59" s="204"/>
      <c r="I59" s="204"/>
      <c r="J59" s="204"/>
      <c r="K59" s="60"/>
      <c r="L59" s="22"/>
      <c r="M59" s="1"/>
    </row>
    <row r="60" spans="1:13" ht="18" customHeight="1">
      <c r="A60" s="6"/>
      <c r="B60" s="6"/>
      <c r="C60" s="176" t="s">
        <v>40</v>
      </c>
      <c r="D60" s="176"/>
      <c r="E60" s="176"/>
      <c r="F60" s="204"/>
      <c r="G60" s="204"/>
      <c r="H60" s="204"/>
      <c r="I60" s="204"/>
      <c r="J60" s="204"/>
      <c r="K60" s="60"/>
      <c r="L60" s="22"/>
      <c r="M60" s="1"/>
    </row>
    <row r="61" spans="1:13" ht="18" customHeight="1">
      <c r="A61" s="6"/>
      <c r="B61" s="6"/>
      <c r="C61" s="132" t="s">
        <v>41</v>
      </c>
      <c r="D61" s="133"/>
      <c r="E61" s="133"/>
      <c r="F61" s="133"/>
      <c r="G61" s="133"/>
      <c r="H61" s="133"/>
      <c r="I61" s="133"/>
      <c r="J61" s="133"/>
      <c r="K61" s="51">
        <f>SUM(K56:K60)</f>
        <v>108672.5</v>
      </c>
      <c r="L61" s="22"/>
      <c r="M61" s="1"/>
    </row>
    <row r="62" spans="1:13" s="2" customFormat="1" ht="18" customHeight="1">
      <c r="A62" s="52"/>
      <c r="B62" s="52"/>
      <c r="C62" s="47"/>
      <c r="D62" s="47"/>
      <c r="E62" s="47"/>
      <c r="F62" s="47"/>
      <c r="G62" s="47"/>
      <c r="H62" s="47"/>
      <c r="I62" s="47"/>
      <c r="J62" s="47"/>
      <c r="K62" s="53"/>
      <c r="L62" s="22"/>
      <c r="M62" s="1"/>
    </row>
    <row r="63" spans="1:13" ht="18" customHeight="1">
      <c r="A63" s="6"/>
      <c r="B63" s="6"/>
      <c r="C63" s="171" t="s">
        <v>42</v>
      </c>
      <c r="D63" s="172"/>
      <c r="E63" s="172"/>
      <c r="F63" s="172"/>
      <c r="G63" s="172"/>
      <c r="H63" s="172"/>
      <c r="I63" s="172"/>
      <c r="J63" s="172"/>
      <c r="K63" s="61">
        <f>K53+K61</f>
        <v>978052.5</v>
      </c>
      <c r="L63" s="22"/>
      <c r="M63" s="1"/>
    </row>
    <row r="64" spans="1:13" s="2" customFormat="1" ht="18" customHeight="1" thickBot="1">
      <c r="A64" s="52"/>
      <c r="B64" s="52"/>
      <c r="C64" s="47"/>
      <c r="D64" s="47"/>
      <c r="E64" s="47"/>
      <c r="F64" s="47"/>
      <c r="G64" s="47"/>
      <c r="H64" s="47"/>
      <c r="I64" s="47"/>
      <c r="J64" s="47"/>
      <c r="K64" s="53"/>
      <c r="L64" s="22"/>
      <c r="M64" s="1"/>
    </row>
    <row r="65" spans="1:13" ht="18" customHeight="1" thickBot="1">
      <c r="A65" s="6"/>
      <c r="B65" s="6"/>
      <c r="C65" s="168" t="s">
        <v>43</v>
      </c>
      <c r="D65" s="169"/>
      <c r="E65" s="169"/>
      <c r="F65" s="169"/>
      <c r="G65" s="169"/>
      <c r="H65" s="169"/>
      <c r="I65" s="169"/>
      <c r="J65" s="169"/>
      <c r="K65" s="170"/>
      <c r="L65" s="22"/>
      <c r="M65" s="1"/>
    </row>
    <row r="66" spans="1:13" s="2" customFormat="1" ht="18" customHeight="1">
      <c r="A66" s="52"/>
      <c r="B66" s="52"/>
      <c r="C66" s="62"/>
      <c r="D66" s="62"/>
      <c r="E66" s="62"/>
      <c r="F66" s="62"/>
      <c r="G66" s="62"/>
      <c r="H66" s="62"/>
      <c r="I66" s="62"/>
      <c r="J66" s="62"/>
      <c r="K66" s="62"/>
      <c r="L66" s="22"/>
      <c r="M66" s="1"/>
    </row>
    <row r="67" spans="1:13" ht="18" customHeight="1">
      <c r="A67" s="6"/>
      <c r="B67" s="6"/>
      <c r="C67" s="52"/>
      <c r="D67" s="52"/>
      <c r="E67" s="156" t="s">
        <v>104</v>
      </c>
      <c r="F67" s="157"/>
      <c r="G67" s="157"/>
      <c r="H67" s="157"/>
      <c r="I67" s="158"/>
      <c r="J67" s="6"/>
      <c r="K67" s="6"/>
      <c r="L67" s="22"/>
      <c r="M67" s="1"/>
    </row>
    <row r="68" spans="1:13" ht="18" customHeight="1">
      <c r="A68" s="6"/>
      <c r="B68" s="6"/>
      <c r="C68" s="52"/>
      <c r="D68" s="52"/>
      <c r="E68" s="150" t="s">
        <v>45</v>
      </c>
      <c r="F68" s="151"/>
      <c r="G68" s="156" t="s">
        <v>54</v>
      </c>
      <c r="H68" s="157"/>
      <c r="I68" s="158"/>
      <c r="J68" s="6"/>
      <c r="K68" s="6"/>
      <c r="L68" s="22"/>
      <c r="M68" s="1"/>
    </row>
    <row r="69" spans="1:13" ht="18" customHeight="1">
      <c r="A69" s="6"/>
      <c r="B69" s="6"/>
      <c r="C69" s="52"/>
      <c r="D69" s="52"/>
      <c r="E69" s="154"/>
      <c r="F69" s="155"/>
      <c r="G69" s="91">
        <f>H69*0.9</f>
        <v>630</v>
      </c>
      <c r="H69" s="92">
        <f>F12</f>
        <v>700</v>
      </c>
      <c r="I69" s="91">
        <f>H69*1.1</f>
        <v>770.0000000000001</v>
      </c>
      <c r="J69" s="6"/>
      <c r="K69" s="6"/>
      <c r="L69" s="22"/>
      <c r="M69" s="1"/>
    </row>
    <row r="70" spans="1:13" ht="18.75">
      <c r="A70" s="6"/>
      <c r="B70" s="6"/>
      <c r="C70" s="52"/>
      <c r="D70" s="52"/>
      <c r="E70" s="164">
        <f>E71*0.9</f>
        <v>2700</v>
      </c>
      <c r="F70" s="165"/>
      <c r="G70" s="63">
        <f>G$69*$E$70-Hoja2!$C$35</f>
        <v>748597.5</v>
      </c>
      <c r="H70" s="63">
        <f>H$69*$E$70-Hoja2!$C$35</f>
        <v>937597.5</v>
      </c>
      <c r="I70" s="63">
        <f>I$69*$E$70-Hoja2!$C$35</f>
        <v>1126597.5000000002</v>
      </c>
      <c r="J70" s="52"/>
      <c r="K70" s="52"/>
      <c r="L70" s="22"/>
      <c r="M70" s="1"/>
    </row>
    <row r="71" spans="1:13" s="2" customFormat="1" ht="18.75">
      <c r="A71" s="52"/>
      <c r="B71" s="52"/>
      <c r="C71" s="52"/>
      <c r="D71" s="52"/>
      <c r="E71" s="166">
        <f>F11</f>
        <v>3000</v>
      </c>
      <c r="F71" s="167"/>
      <c r="G71" s="63">
        <f>G$69*$E71-$K$63</f>
        <v>911947.5</v>
      </c>
      <c r="H71" s="63">
        <f aca="true" t="shared" si="2" ref="H71:I71">H$69*$E71-$K$63</f>
        <v>1121947.5</v>
      </c>
      <c r="I71" s="63">
        <f t="shared" si="2"/>
        <v>1331947.5000000005</v>
      </c>
      <c r="J71" s="52"/>
      <c r="K71" s="52"/>
      <c r="L71" s="22"/>
      <c r="M71" s="1"/>
    </row>
    <row r="72" spans="1:13" ht="18.75">
      <c r="A72" s="6"/>
      <c r="B72" s="6"/>
      <c r="C72" s="52"/>
      <c r="D72" s="52"/>
      <c r="E72" s="162">
        <f>E71*1.1</f>
        <v>3300.0000000000005</v>
      </c>
      <c r="F72" s="163"/>
      <c r="G72" s="99">
        <f>G$69*$E$72-Hoja2!$C$35</f>
        <v>1126597.5000000002</v>
      </c>
      <c r="H72" s="99">
        <f>H$69*$E$72-Hoja2!$C$35</f>
        <v>1357597.5000000005</v>
      </c>
      <c r="I72" s="99">
        <f>I$69*$E$72-Hoja2!$C$35</f>
        <v>1588597.500000001</v>
      </c>
      <c r="J72" s="129"/>
      <c r="K72" s="129"/>
      <c r="L72" s="22"/>
      <c r="M72" s="1"/>
    </row>
    <row r="73" spans="1:13" ht="18.75">
      <c r="A73" s="6"/>
      <c r="B73" s="6"/>
      <c r="C73" s="64"/>
      <c r="D73" s="64"/>
      <c r="E73" s="65"/>
      <c r="F73" s="65"/>
      <c r="G73" s="65"/>
      <c r="H73" s="6"/>
      <c r="I73" s="6"/>
      <c r="J73" s="4"/>
      <c r="K73" s="4"/>
      <c r="L73" s="22"/>
      <c r="M73" s="1"/>
    </row>
    <row r="74" spans="1:13" ht="18" customHeight="1">
      <c r="A74" s="6"/>
      <c r="B74" s="6"/>
      <c r="C74" s="64"/>
      <c r="D74" s="64"/>
      <c r="E74" s="150" t="s">
        <v>105</v>
      </c>
      <c r="F74" s="151"/>
      <c r="G74" s="159" t="s">
        <v>14</v>
      </c>
      <c r="H74" s="160"/>
      <c r="I74" s="161"/>
      <c r="J74" s="4"/>
      <c r="K74" s="4"/>
      <c r="L74" s="22"/>
      <c r="M74" s="1"/>
    </row>
    <row r="75" spans="1:13" ht="18" customHeight="1">
      <c r="A75" s="6"/>
      <c r="B75" s="6"/>
      <c r="C75" s="52"/>
      <c r="D75" s="52"/>
      <c r="E75" s="152"/>
      <c r="F75" s="153"/>
      <c r="G75" s="77">
        <f>H75*0.9</f>
        <v>2700</v>
      </c>
      <c r="H75" s="77">
        <f>F11</f>
        <v>3000</v>
      </c>
      <c r="I75" s="77">
        <f>H75*1.1</f>
        <v>3300.0000000000005</v>
      </c>
      <c r="J75" s="4"/>
      <c r="K75" s="4"/>
      <c r="L75" s="22"/>
      <c r="M75" s="1"/>
    </row>
    <row r="76" spans="1:13" ht="18" customHeight="1">
      <c r="A76" s="6"/>
      <c r="B76" s="6"/>
      <c r="C76" s="6"/>
      <c r="D76" s="6"/>
      <c r="E76" s="154"/>
      <c r="F76" s="155"/>
      <c r="G76" s="66">
        <f>Hoja2!C35/Ficha!G75</f>
        <v>352.7416666666667</v>
      </c>
      <c r="H76" s="66">
        <f aca="true" t="shared" si="3" ref="H76">$K$63/H$75</f>
        <v>326.0175</v>
      </c>
      <c r="I76" s="66">
        <f>Hoja2!D35/Ficha!I75</f>
        <v>304.1522727272727</v>
      </c>
      <c r="J76" s="4"/>
      <c r="K76" s="4"/>
      <c r="L76" s="22"/>
      <c r="M76" s="1"/>
    </row>
    <row r="77" spans="1:12" ht="18" customHeight="1">
      <c r="A77" s="6"/>
      <c r="B77" s="6"/>
      <c r="C77" s="149" t="s">
        <v>44</v>
      </c>
      <c r="D77" s="149"/>
      <c r="E77" s="149"/>
      <c r="F77" s="149"/>
      <c r="G77" s="149"/>
      <c r="H77" s="149"/>
      <c r="I77" s="149"/>
      <c r="J77" s="149"/>
      <c r="K77" s="149"/>
      <c r="L77" s="67"/>
    </row>
    <row r="78" spans="1:12" ht="18" customHeight="1">
      <c r="A78" s="6"/>
      <c r="B78" s="6"/>
      <c r="C78" s="143" t="s">
        <v>102</v>
      </c>
      <c r="D78" s="144"/>
      <c r="E78" s="144"/>
      <c r="F78" s="144"/>
      <c r="G78" s="144"/>
      <c r="H78" s="144"/>
      <c r="I78" s="144"/>
      <c r="J78" s="144"/>
      <c r="K78" s="145"/>
      <c r="L78" s="67"/>
    </row>
    <row r="79" spans="1:12" ht="18" customHeight="1">
      <c r="A79" s="6"/>
      <c r="B79" s="6"/>
      <c r="C79" s="146"/>
      <c r="D79" s="147"/>
      <c r="E79" s="147"/>
      <c r="F79" s="147"/>
      <c r="G79" s="147"/>
      <c r="H79" s="147"/>
      <c r="I79" s="147"/>
      <c r="J79" s="147"/>
      <c r="K79" s="148"/>
      <c r="L79" s="67"/>
    </row>
    <row r="80" spans="1:12" ht="18" customHeight="1">
      <c r="A80" s="6"/>
      <c r="B80" s="6"/>
      <c r="C80" s="146" t="s">
        <v>49</v>
      </c>
      <c r="D80" s="147"/>
      <c r="E80" s="147"/>
      <c r="F80" s="147"/>
      <c r="G80" s="147"/>
      <c r="H80" s="147"/>
      <c r="I80" s="147"/>
      <c r="J80" s="147"/>
      <c r="K80" s="148"/>
      <c r="L80" s="67"/>
    </row>
    <row r="81" spans="1:12" ht="18" customHeight="1">
      <c r="A81" s="6"/>
      <c r="B81" s="6"/>
      <c r="C81" s="146"/>
      <c r="D81" s="147"/>
      <c r="E81" s="147"/>
      <c r="F81" s="147"/>
      <c r="G81" s="147"/>
      <c r="H81" s="147"/>
      <c r="I81" s="147"/>
      <c r="J81" s="147"/>
      <c r="K81" s="148"/>
      <c r="L81" s="67"/>
    </row>
    <row r="82" spans="1:12" ht="18" customHeight="1">
      <c r="A82" s="6"/>
      <c r="B82" s="6"/>
      <c r="C82" s="146"/>
      <c r="D82" s="147"/>
      <c r="E82" s="147"/>
      <c r="F82" s="147"/>
      <c r="G82" s="147"/>
      <c r="H82" s="147"/>
      <c r="I82" s="147"/>
      <c r="J82" s="147"/>
      <c r="K82" s="148"/>
      <c r="L82" s="6"/>
    </row>
    <row r="83" spans="1:12" ht="18" customHeight="1">
      <c r="A83" s="6"/>
      <c r="B83" s="6"/>
      <c r="C83" s="207" t="s">
        <v>101</v>
      </c>
      <c r="D83" s="208"/>
      <c r="E83" s="208"/>
      <c r="F83" s="208"/>
      <c r="G83" s="208"/>
      <c r="H83" s="208"/>
      <c r="I83" s="208"/>
      <c r="J83" s="208"/>
      <c r="K83" s="209"/>
      <c r="L83" s="6"/>
    </row>
    <row r="84" spans="1:12" ht="18" customHeight="1">
      <c r="A84" s="6"/>
      <c r="B84" s="6"/>
      <c r="C84" s="207" t="s">
        <v>56</v>
      </c>
      <c r="D84" s="208"/>
      <c r="E84" s="208"/>
      <c r="F84" s="208"/>
      <c r="G84" s="208"/>
      <c r="H84" s="208"/>
      <c r="I84" s="208"/>
      <c r="J84" s="208"/>
      <c r="K84" s="209"/>
      <c r="L84" s="6"/>
    </row>
    <row r="85" spans="1:12" ht="18" customHeight="1">
      <c r="A85" s="6"/>
      <c r="B85" s="6"/>
      <c r="C85" s="197" t="s">
        <v>57</v>
      </c>
      <c r="D85" s="198"/>
      <c r="E85" s="198"/>
      <c r="F85" s="198"/>
      <c r="G85" s="198"/>
      <c r="H85" s="198"/>
      <c r="I85" s="198"/>
      <c r="J85" s="198"/>
      <c r="K85" s="199"/>
      <c r="L85" s="6"/>
    </row>
  </sheetData>
  <mergeCells count="71">
    <mergeCell ref="C85:K85"/>
    <mergeCell ref="F44:G44"/>
    <mergeCell ref="C39:E39"/>
    <mergeCell ref="F39:G39"/>
    <mergeCell ref="F41:G41"/>
    <mergeCell ref="F40:G40"/>
    <mergeCell ref="C48:E48"/>
    <mergeCell ref="F58:J60"/>
    <mergeCell ref="C53:J53"/>
    <mergeCell ref="C58:E58"/>
    <mergeCell ref="C60:E60"/>
    <mergeCell ref="F57:I57"/>
    <mergeCell ref="C59:E59"/>
    <mergeCell ref="C57:E57"/>
    <mergeCell ref="C84:K84"/>
    <mergeCell ref="C83:K83"/>
    <mergeCell ref="C1:K1"/>
    <mergeCell ref="F3:H3"/>
    <mergeCell ref="F2:H2"/>
    <mergeCell ref="C18:E19"/>
    <mergeCell ref="F18:G19"/>
    <mergeCell ref="H10:K10"/>
    <mergeCell ref="C10:F10"/>
    <mergeCell ref="H18:H19"/>
    <mergeCell ref="I18:I19"/>
    <mergeCell ref="J18:J19"/>
    <mergeCell ref="K18:K19"/>
    <mergeCell ref="C22:E22"/>
    <mergeCell ref="C24:E24"/>
    <mergeCell ref="F22:G22"/>
    <mergeCell ref="F23:G23"/>
    <mergeCell ref="F56:I56"/>
    <mergeCell ref="F25:G25"/>
    <mergeCell ref="F24:G24"/>
    <mergeCell ref="C29:J29"/>
    <mergeCell ref="F32:G32"/>
    <mergeCell ref="C56:E56"/>
    <mergeCell ref="F48:G48"/>
    <mergeCell ref="C32:E32"/>
    <mergeCell ref="F26:G26"/>
    <mergeCell ref="C51:J51"/>
    <mergeCell ref="F49:G49"/>
    <mergeCell ref="C50:E50"/>
    <mergeCell ref="C78:K79"/>
    <mergeCell ref="C61:J61"/>
    <mergeCell ref="C77:K77"/>
    <mergeCell ref="C80:K82"/>
    <mergeCell ref="E74:F76"/>
    <mergeCell ref="E68:F69"/>
    <mergeCell ref="E67:I67"/>
    <mergeCell ref="G74:I74"/>
    <mergeCell ref="G68:I68"/>
    <mergeCell ref="E72:F72"/>
    <mergeCell ref="E70:F70"/>
    <mergeCell ref="E71:F71"/>
    <mergeCell ref="C65:K65"/>
    <mergeCell ref="C63:J63"/>
    <mergeCell ref="F50:G50"/>
    <mergeCell ref="F27:G27"/>
    <mergeCell ref="F42:G42"/>
    <mergeCell ref="F46:G46"/>
    <mergeCell ref="C34:J34"/>
    <mergeCell ref="C37:E37"/>
    <mergeCell ref="C38:E38"/>
    <mergeCell ref="F37:G37"/>
    <mergeCell ref="F38:G38"/>
    <mergeCell ref="C40:E40"/>
    <mergeCell ref="C33:E33"/>
    <mergeCell ref="F33:G33"/>
    <mergeCell ref="F28:G28"/>
    <mergeCell ref="F45:G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zoomScale="70" zoomScaleNormal="70" workbookViewId="0" topLeftCell="A1">
      <selection activeCell="B49" sqref="B49"/>
    </sheetView>
  </sheetViews>
  <sheetFormatPr defaultColWidth="11.421875" defaultRowHeight="15"/>
  <cols>
    <col min="2" max="2" width="52.8515625" style="0" customWidth="1"/>
    <col min="3" max="3" width="24.8515625" style="0" customWidth="1"/>
    <col min="4" max="4" width="27.00390625" style="0" customWidth="1"/>
  </cols>
  <sheetData>
    <row r="2" spans="2:4" ht="18">
      <c r="B2" s="110" t="s">
        <v>91</v>
      </c>
      <c r="C2" s="111">
        <f>((Ficha!F11-3000)/3000)+1</f>
        <v>1</v>
      </c>
      <c r="D2" s="112"/>
    </row>
    <row r="3" spans="2:4" ht="18">
      <c r="B3" s="113"/>
      <c r="C3" s="112"/>
      <c r="D3" s="112"/>
    </row>
    <row r="4" spans="2:4" ht="18">
      <c r="B4" s="210" t="s">
        <v>92</v>
      </c>
      <c r="C4" s="210"/>
      <c r="D4" s="112"/>
    </row>
    <row r="5" spans="2:4" ht="18">
      <c r="B5" s="104" t="s">
        <v>72</v>
      </c>
      <c r="C5" s="127"/>
      <c r="D5" s="127">
        <v>3000</v>
      </c>
    </row>
    <row r="6" spans="2:4" ht="18">
      <c r="B6" s="104" t="s">
        <v>88</v>
      </c>
      <c r="C6" s="127"/>
      <c r="D6" s="127">
        <v>4</v>
      </c>
    </row>
    <row r="7" spans="2:4" ht="18">
      <c r="B7" s="112"/>
      <c r="C7" s="112"/>
      <c r="D7" s="112"/>
    </row>
    <row r="8" spans="2:4" ht="18.75" thickBot="1">
      <c r="B8" s="112"/>
      <c r="C8" s="112"/>
      <c r="D8" s="112"/>
    </row>
    <row r="9" spans="2:4" ht="18">
      <c r="B9" s="182" t="s">
        <v>43</v>
      </c>
      <c r="C9" s="183"/>
      <c r="D9" s="183"/>
    </row>
    <row r="10" spans="2:4" ht="18">
      <c r="B10" s="112"/>
      <c r="C10" s="112"/>
      <c r="D10" s="112"/>
    </row>
    <row r="11" spans="2:4" ht="18">
      <c r="B11" s="114" t="s">
        <v>93</v>
      </c>
      <c r="C11" s="115">
        <f>Ficha!E70</f>
        <v>2700</v>
      </c>
      <c r="D11" s="115">
        <f>Ficha!E72</f>
        <v>3300.0000000000005</v>
      </c>
    </row>
    <row r="12" spans="2:4" ht="18">
      <c r="B12" s="116"/>
      <c r="C12" s="112"/>
      <c r="D12" s="112"/>
    </row>
    <row r="13" spans="2:4" ht="18">
      <c r="B13" s="110" t="s">
        <v>91</v>
      </c>
      <c r="C13" s="117">
        <v>0.9</v>
      </c>
      <c r="D13" s="117">
        <v>1.1</v>
      </c>
    </row>
    <row r="14" spans="2:4" ht="18">
      <c r="B14" s="118"/>
      <c r="C14" s="115"/>
      <c r="D14" s="115"/>
    </row>
    <row r="15" spans="2:4" ht="18">
      <c r="B15" s="114" t="s">
        <v>29</v>
      </c>
      <c r="C15" s="115"/>
      <c r="D15" s="115"/>
    </row>
    <row r="16" spans="2:4" ht="18">
      <c r="B16" s="118" t="s">
        <v>94</v>
      </c>
      <c r="C16" s="119">
        <f>SUM(Ficha!K22:K26)</f>
        <v>216000</v>
      </c>
      <c r="D16" s="119">
        <f>SUM(Ficha!K22:K26)</f>
        <v>216000</v>
      </c>
    </row>
    <row r="17" spans="2:4" ht="18">
      <c r="B17" s="120" t="s">
        <v>95</v>
      </c>
      <c r="C17" s="121">
        <f>C13*Ficha!H27*Ficha!J27+Hoja2!C13*Ficha!H28*Ficha!J28</f>
        <v>205200</v>
      </c>
      <c r="D17" s="121">
        <f>D13*Ficha!H27*Ficha!J27+Hoja2!D13*Ficha!H28*Ficha!J28</f>
        <v>250800.00000000003</v>
      </c>
    </row>
    <row r="18" spans="2:4" ht="18">
      <c r="B18" s="122" t="s">
        <v>96</v>
      </c>
      <c r="C18" s="123">
        <f>SUM(C16:C17)</f>
        <v>421200</v>
      </c>
      <c r="D18" s="123">
        <f>SUM(D16:D17)</f>
        <v>466800</v>
      </c>
    </row>
    <row r="19" spans="2:4" ht="18">
      <c r="B19" s="118"/>
      <c r="C19" s="112"/>
      <c r="D19" s="112"/>
    </row>
    <row r="20" spans="2:4" ht="18">
      <c r="B20" s="114" t="s">
        <v>31</v>
      </c>
      <c r="C20" s="112"/>
      <c r="D20" s="112"/>
    </row>
    <row r="21" spans="2:4" ht="18">
      <c r="B21" s="118" t="s">
        <v>94</v>
      </c>
      <c r="C21" s="119">
        <f>SUM(Ficha!K32:K33)</f>
        <v>135000</v>
      </c>
      <c r="D21" s="119">
        <f>SUM(Ficha!K32:K33)</f>
        <v>135000</v>
      </c>
    </row>
    <row r="22" spans="2:4" ht="18">
      <c r="B22" s="124" t="s">
        <v>95</v>
      </c>
      <c r="C22" s="125">
        <v>0</v>
      </c>
      <c r="D22" s="125">
        <v>0</v>
      </c>
    </row>
    <row r="23" spans="2:4" ht="18">
      <c r="B23" s="122" t="s">
        <v>96</v>
      </c>
      <c r="C23" s="123">
        <f>SUM(C21:C22)</f>
        <v>135000</v>
      </c>
      <c r="D23" s="51">
        <f>SUM(D21:D22)</f>
        <v>135000</v>
      </c>
    </row>
    <row r="24" spans="2:4" ht="18">
      <c r="B24" s="112"/>
      <c r="C24" s="112"/>
      <c r="D24" s="112"/>
    </row>
    <row r="25" spans="2:4" ht="18">
      <c r="B25" s="114" t="s">
        <v>97</v>
      </c>
      <c r="C25" s="112"/>
      <c r="D25" s="112"/>
    </row>
    <row r="26" spans="2:4" ht="18">
      <c r="B26" s="118" t="s">
        <v>94</v>
      </c>
      <c r="C26" s="119">
        <f>SUM(Ficha!K38:K50)</f>
        <v>290380</v>
      </c>
      <c r="D26" s="119">
        <f>SUM(Ficha!K38:K50)</f>
        <v>290380</v>
      </c>
    </row>
    <row r="27" spans="2:4" ht="18">
      <c r="B27" s="124" t="s">
        <v>95</v>
      </c>
      <c r="C27" s="125">
        <v>0</v>
      </c>
      <c r="D27" s="125">
        <v>0</v>
      </c>
    </row>
    <row r="28" spans="2:4" ht="18">
      <c r="B28" s="122" t="s">
        <v>96</v>
      </c>
      <c r="C28" s="123">
        <f>SUM(C26:C27)</f>
        <v>290380</v>
      </c>
      <c r="D28" s="51">
        <f>SUM(D26:D27)</f>
        <v>290380</v>
      </c>
    </row>
    <row r="29" spans="2:4" ht="18">
      <c r="B29" s="116"/>
      <c r="C29" s="126"/>
      <c r="D29" s="126"/>
    </row>
    <row r="30" spans="2:4" ht="18">
      <c r="B30" s="122" t="s">
        <v>98</v>
      </c>
      <c r="C30" s="123">
        <f>C18+C23+C28</f>
        <v>846580</v>
      </c>
      <c r="D30" s="51">
        <f>D18+D23+D28</f>
        <v>892180</v>
      </c>
    </row>
    <row r="31" spans="2:4" ht="18">
      <c r="B31" s="116"/>
      <c r="C31" s="112"/>
      <c r="D31" s="112"/>
    </row>
    <row r="32" spans="2:4" ht="18">
      <c r="B32" s="120" t="s">
        <v>0</v>
      </c>
      <c r="C32" s="119">
        <f>C30*Ficha!$J$56</f>
        <v>42329</v>
      </c>
      <c r="D32" s="119">
        <f>D30*Ficha!$J$56</f>
        <v>44609</v>
      </c>
    </row>
    <row r="33" spans="2:4" ht="18">
      <c r="B33" s="120" t="s">
        <v>38</v>
      </c>
      <c r="C33" s="119">
        <f>C30*Ficha!$F$14*Ficha!$F$15*Ficha!$F$16</f>
        <v>63493.5</v>
      </c>
      <c r="D33" s="119">
        <f>D30*Ficha!$F$14*Ficha!$F$15*Ficha!$F$16</f>
        <v>66913.5</v>
      </c>
    </row>
    <row r="34" spans="2:4" ht="18">
      <c r="B34" s="116"/>
      <c r="C34" s="112"/>
      <c r="D34" s="112"/>
    </row>
    <row r="35" spans="2:4" ht="18">
      <c r="B35" s="122" t="s">
        <v>42</v>
      </c>
      <c r="C35" s="123">
        <f>C30+C32+C33</f>
        <v>952402.5</v>
      </c>
      <c r="D35" s="51">
        <f>D30+D32+D33</f>
        <v>1003702.5</v>
      </c>
    </row>
    <row r="36" spans="2:4" ht="15" customHeight="1">
      <c r="B36" s="211" t="s">
        <v>99</v>
      </c>
      <c r="C36" s="211"/>
      <c r="D36" s="211"/>
    </row>
    <row r="37" spans="2:4" ht="15" customHeight="1">
      <c r="B37" s="212"/>
      <c r="C37" s="212"/>
      <c r="D37" s="212"/>
    </row>
    <row r="38" spans="2:4" ht="15" customHeight="1">
      <c r="B38" s="212"/>
      <c r="C38" s="212"/>
      <c r="D38" s="212"/>
    </row>
    <row r="39" spans="2:4" ht="15" customHeight="1">
      <c r="B39" s="128"/>
      <c r="C39" s="128"/>
      <c r="D39" s="128"/>
    </row>
    <row r="40" spans="2:4" ht="15" customHeight="1">
      <c r="B40" s="128"/>
      <c r="C40" s="128"/>
      <c r="D40" s="128"/>
    </row>
    <row r="41" spans="2:4" ht="15" customHeight="1">
      <c r="B41" s="128"/>
      <c r="C41" s="128"/>
      <c r="D41" s="128"/>
    </row>
    <row r="42" spans="2:4" ht="15" customHeight="1">
      <c r="B42" s="128"/>
      <c r="C42" s="128"/>
      <c r="D42" s="128"/>
    </row>
    <row r="43" spans="2:4" ht="15" customHeight="1">
      <c r="B43" s="128"/>
      <c r="C43" s="128"/>
      <c r="D43" s="128"/>
    </row>
  </sheetData>
  <mergeCells count="3">
    <mergeCell ref="B4:C4"/>
    <mergeCell ref="B9:D9"/>
    <mergeCell ref="B36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Martín José Otero Correa</cp:lastModifiedBy>
  <cp:lastPrinted>2013-02-27T15:43:39Z</cp:lastPrinted>
  <dcterms:created xsi:type="dcterms:W3CDTF">2012-07-09T18:51:50Z</dcterms:created>
  <dcterms:modified xsi:type="dcterms:W3CDTF">2013-02-27T15:44:53Z</dcterms:modified>
  <cp:category/>
  <cp:version/>
  <cp:contentType/>
  <cp:contentStatus/>
</cp:coreProperties>
</file>