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645" windowHeight="12090" activeTab="1"/>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'productos'!$A$1:$K$410</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<sst xmlns="http://schemas.openxmlformats.org/spreadsheetml/2006/main" count="843" uniqueCount="559">
  <si>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</si>
  <si>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</si>
  <si>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</si>
  <si>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</si>
  <si>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</si>
  <si>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</si>
  <si>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</si>
  <si>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</si>
  <si>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</si>
  <si>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</si>
  <si>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</si>
  <si>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</si>
  <si>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</si>
  <si>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</si>
  <si>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</si>
  <si>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</si>
  <si>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</si>
  <si>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</si>
  <si>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</si>
  <si>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</si>
  <si>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</si>
  <si>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</si>
  <si>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</si>
  <si>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</si>
  <si>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</si>
  <si>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</si>
  <si>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</si>
  <si>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</si>
  <si>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</si>
  <si>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</si>
  <si>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</si>
  <si>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</si>
  <si>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</si>
  <si>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</si>
  <si>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</si>
  <si>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</si>
  <si>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</si>
  <si>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</si>
  <si>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</si>
  <si>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</si>
  <si>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</si>
  <si>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</si>
  <si>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</si>
  <si>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</si>
  <si>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</si>
  <si>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</si>
  <si>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</si>
  <si>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</si>
  <si>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</si>
  <si>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</si>
  <si>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</si>
  <si>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</si>
  <si>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</si>
  <si>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</si>
  <si>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</si>
  <si>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</si>
  <si>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</si>
  <si>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</si>
  <si>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</si>
  <si>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</si>
  <si>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</si>
  <si>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</si>
  <si>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</si>
  <si>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</si>
  <si>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</si>
  <si>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</si>
  <si>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</si>
  <si>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</si>
  <si>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</si>
  <si>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</si>
  <si>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</si>
  <si>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</si>
  <si>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</si>
  <si>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</si>
  <si>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</si>
  <si>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</si>
  <si>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</si>
  <si>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</si>
  <si>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</si>
  <si>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</si>
  <si>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</si>
  <si>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</si>
  <si>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</si>
  <si>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</si>
  <si>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</si>
  <si>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</si>
  <si>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</si>
  <si>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</si>
  <si>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</si>
  <si>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</si>
  <si>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</si>
  <si>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</si>
  <si>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</si>
  <si>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</si>
  <si>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</si>
  <si>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</si>
  <si>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</si>
  <si>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Otras forestales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</si>
  <si>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</si>
  <si>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</si>
  <si>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</si>
  <si>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</si>
  <si>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</si>
  <si>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</si>
  <si>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</si>
  <si>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</si>
  <si>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</si>
  <si>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</si>
  <si>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</si>
  <si>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</si>
  <si>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</si>
  <si>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</si>
  <si>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</si>
  <si>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</si>
  <si>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</si>
  <si>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</si>
  <si>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</si>
  <si>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</si>
  <si>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</si>
  <si>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</si>
  <si>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</si>
  <si>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</si>
  <si>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</si>
  <si>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</si>
  <si>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</si>
  <si>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</si>
  <si>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</si>
  <si>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</si>
  <si>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</si>
  <si>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</si>
  <si>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</si>
  <si>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</si>
  <si>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</si>
  <si>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</si>
  <si>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</si>
  <si>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</si>
  <si>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</si>
  <si>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</si>
  <si>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</si>
  <si>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</si>
  <si>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</si>
  <si>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</si>
  <si>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</si>
  <si>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</si>
  <si>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</si>
  <si>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</si>
  <si>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</si>
  <si>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</si>
  <si>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</si>
  <si>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</si>
  <si>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</si>
  <si>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</si>
  <si>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</si>
  <si>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</si>
  <si>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</si>
  <si>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</si>
  <si>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</si>
  <si>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</si>
  <si>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</si>
  <si>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</si>
  <si>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</si>
  <si>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</si>
  <si>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</si>
  <si>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</si>
  <si>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</si>
  <si>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</si>
  <si>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</si>
  <si>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</si>
  <si>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</si>
  <si>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</si>
  <si>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</si>
  <si>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</si>
  <si>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</si>
  <si>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</si>
  <si>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</si>
  <si>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</si>
  <si>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</si>
  <si>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</si>
  <si>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</si>
  <si>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</si>
  <si>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</si>
  <si>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</si>
  <si>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</si>
  <si>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</si>
  <si>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</si>
  <si>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</si>
  <si>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</si>
  <si>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</si>
  <si>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</si>
  <si>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</si>
  <si>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</si>
  <si>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</si>
  <si>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</si>
  <si>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</si>
  <si>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</si>
  <si>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</si>
  <si>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</si>
  <si>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</si>
  <si>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</si>
  <si>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</si>
  <si>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</si>
  <si>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</si>
  <si>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</si>
  <si>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</si>
  <si>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</si>
  <si>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</si>
  <si>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</si>
  <si>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</si>
  <si>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</si>
  <si>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</si>
  <si>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</si>
  <si>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</si>
  <si>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</si>
  <si>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</si>
  <si>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</si>
  <si>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</si>
  <si>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</si>
  <si>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</si>
  <si>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</si>
  <si>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</si>
  <si>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</si>
  <si>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</si>
  <si>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</si>
  <si>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</si>
  <si>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</si>
  <si>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</si>
  <si>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</si>
  <si>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</si>
  <si>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</si>
  <si>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</si>
  <si>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</si>
  <si>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</si>
  <si>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</si>
  <si>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</si>
  <si>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</si>
  <si>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</si>
  <si>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</si>
  <si>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</si>
  <si>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</si>
  <si>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</si>
  <si>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</si>
  <si>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</si>
  <si>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</si>
  <si>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</si>
  <si>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</si>
  <si>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</si>
  <si>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</si>
  <si>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</si>
  <si>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</si>
  <si>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</si>
  <si>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</si>
  <si>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</si>
  <si>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</si>
  <si>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</si>
  <si>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</si>
  <si>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</si>
  <si>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</si>
  <si>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</si>
  <si>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</si>
  <si>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</si>
  <si>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</si>
  <si>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</si>
  <si>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</si>
  <si>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</si>
  <si>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</si>
  <si>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</si>
  <si>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</si>
  <si>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</si>
  <si>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</si>
  <si>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</si>
  <si>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</si>
  <si>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</si>
  <si>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</si>
  <si>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</si>
  <si>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</si>
  <si>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</si>
  <si>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</si>
  <si>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</si>
  <si>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</si>
  <si>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</si>
  <si>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</si>
  <si>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</si>
  <si>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</si>
  <si>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</si>
  <si>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</si>
  <si>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</si>
  <si>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</si>
  <si>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</si>
  <si>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</si>
  <si>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</si>
  <si>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</si>
  <si>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</si>
  <si>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</si>
  <si>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</si>
  <si>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</si>
  <si>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</si>
  <si>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</si>
  <si>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</si>
  <si>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</si>
  <si>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</si>
  <si>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</si>
  <si>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</si>
  <si>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</si>
  <si>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</si>
  <si>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</si>
  <si>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</si>
  <si>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</si>
  <si>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</si>
  <si>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</si>
  <si>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</si>
  <si>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</si>
  <si>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</si>
  <si>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</si>
  <si>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</si>
  <si>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</si>
  <si>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</si>
  <si>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</si>
  <si>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</si>
  <si>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</si>
  <si>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</si>
  <si>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</si>
  <si>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</si>
  <si>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</si>
  <si>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</si>
  <si>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Orquídeas                                                                                                                                                                                                                        </t>
  </si>
  <si>
    <t xml:space="preserve">Calas                                                                                                                                                                                                                            </t>
  </si>
  <si>
    <t>Participación %</t>
  </si>
  <si>
    <t xml:space="preserve"> Fuente: ODEPA con información del Servicio Nacional de Aduanas.  * Cifras sujetas a revisión por informes de variación de valor (IVV). ** Unidades</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</si>
  <si>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</si>
  <si>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</si>
  <si>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</si>
  <si>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</si>
  <si>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</si>
  <si>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</si>
  <si>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</si>
  <si>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</si>
  <si>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</si>
  <si>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</si>
  <si>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</si>
  <si>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</si>
  <si>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</si>
  <si>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</si>
  <si>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</si>
  <si>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</si>
  <si>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</si>
  <si>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</si>
  <si>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</si>
  <si>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</si>
  <si>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</si>
  <si>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</si>
  <si>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</si>
  <si>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</si>
  <si>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</si>
  <si>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</si>
  <si>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</si>
  <si>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</si>
  <si>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</si>
  <si>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</si>
  <si>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</si>
  <si>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</si>
  <si>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</si>
  <si>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</si>
  <si>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</si>
  <si>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</si>
  <si>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</si>
  <si>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</si>
  <si>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</si>
  <si>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</si>
  <si>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</si>
  <si>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</si>
  <si>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</si>
  <si>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</si>
  <si>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</si>
  <si>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</si>
  <si>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</si>
  <si>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</si>
  <si>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</si>
  <si>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</si>
  <si>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</si>
  <si>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</si>
  <si>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</si>
  <si>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</si>
  <si>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</si>
  <si>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</si>
  <si>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</si>
  <si>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</si>
  <si>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</si>
  <si>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</si>
  <si>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</si>
  <si>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</si>
  <si>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</si>
  <si>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</si>
  <si>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</si>
  <si>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</si>
  <si>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</si>
  <si>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</si>
  <si>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</si>
  <si>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</si>
  <si>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</si>
  <si>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</si>
  <si>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</si>
  <si>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</si>
  <si>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</si>
  <si>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</si>
  <si>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</si>
  <si>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</si>
  <si>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</si>
  <si>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</si>
  <si>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</si>
  <si>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</si>
  <si>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</si>
  <si>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Extraccion de aceites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</si>
  <si>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</si>
  <si>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</si>
  <si>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</si>
  <si>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</si>
  <si>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</si>
  <si>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</si>
  <si>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</si>
  <si>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</si>
  <si>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</si>
  <si>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</si>
  <si>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</si>
  <si>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</si>
  <si>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</si>
  <si>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</si>
  <si>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</si>
  <si>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</si>
  <si>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</si>
  <si>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</si>
  <si>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</si>
  <si>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</si>
  <si>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</si>
  <si>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</si>
  <si>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</si>
  <si>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</si>
  <si>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</si>
  <si>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</si>
  <si>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Fuente: ODEPA con información del Servicio Nacional de Aduanas   
* Cifras sujetas a revisión por informes de variación de valor (IVV).
</t>
  </si>
  <si>
    <t xml:space="preserve">Fuente: ODEPA con información del Servicio Nacional de Aduanas   
</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</si>
  <si>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</si>
  <si>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</si>
  <si>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</si>
  <si>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</si>
  <si>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</si>
  <si>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</si>
  <si>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 xml:space="preserve">Total </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</si>
  <si>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</si>
  <si>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</si>
  <si>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</si>
  <si>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</si>
  <si>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</si>
  <si>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</si>
  <si>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Madera simplemente aserrada (desde 2007)</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</si>
  <si>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</si>
  <si>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</si>
  <si>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</si>
  <si>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</si>
  <si>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</si>
  <si>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</si>
  <si>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</si>
  <si>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</si>
  <si>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</si>
  <si>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</si>
  <si>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</si>
  <si>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Total Agrícola</t>
  </si>
  <si>
    <t>Total Frutas</t>
  </si>
  <si>
    <t>Fruta primario</t>
  </si>
  <si>
    <t>Fruta industrializada</t>
  </si>
  <si>
    <t>Primario</t>
  </si>
  <si>
    <t>Industrial</t>
  </si>
  <si>
    <t>Total Forestal</t>
  </si>
  <si>
    <t>Total Importaciones</t>
  </si>
  <si>
    <t>Insumos</t>
  </si>
  <si>
    <t>Maquinaria 1/</t>
  </si>
  <si>
    <t>Productos</t>
  </si>
  <si>
    <t>Total Hortalizas y Tubérculos</t>
  </si>
  <si>
    <t>Total Vinos y Alcoholes</t>
  </si>
  <si>
    <t xml:space="preserve">  Nº 19</t>
  </si>
  <si>
    <t>Total Flores/Bulbos/Musgos</t>
  </si>
  <si>
    <t>Total Semillas</t>
  </si>
  <si>
    <t>Total Pecuario</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</si>
  <si>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</si>
  <si>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</si>
  <si>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</si>
  <si>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</si>
  <si>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</si>
  <si>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t>08013100</t>
  </si>
  <si>
    <t>08029000</t>
  </si>
  <si>
    <r>
      <t xml:space="preserve">Maderas Aserradas </t>
    </r>
    <r>
      <rPr>
        <b/>
        <vertAlign val="superscript"/>
        <sz val="8"/>
        <rFont val="Arial"/>
        <family val="2"/>
      </rPr>
      <t>1</t>
    </r>
  </si>
  <si>
    <r>
      <t xml:space="preserve">Maderas elaboradas </t>
    </r>
    <r>
      <rPr>
        <b/>
        <vertAlign val="superscript"/>
        <sz val="8"/>
        <rFont val="Arial"/>
        <family val="2"/>
      </rPr>
      <t>1</t>
    </r>
  </si>
  <si>
    <t xml:space="preserve"> Fuente: ODEPA con información del Servicio Nacional de Aduanas.  * Cifras sujetas a revisión por informes de variación de valor (IVV).1/ Volumenes sin validar</t>
  </si>
  <si>
    <r>
      <t xml:space="preserve">Nota </t>
    </r>
    <r>
      <rPr>
        <vertAlign val="superscript"/>
        <sz val="8"/>
        <rFont val="Arial"/>
        <family val="2"/>
      </rPr>
      <t>1</t>
    </r>
    <r>
      <rPr>
        <sz val="8"/>
        <rFont val="Arial"/>
        <family val="2"/>
      </rPr>
      <t>: volumen de vinos y alcoholes en miles de litros.</t>
    </r>
  </si>
  <si>
    <t>Rubro</t>
  </si>
  <si>
    <t>Taiwán</t>
  </si>
  <si>
    <t>Residuos de la industria del almidón y residuos similares</t>
  </si>
  <si>
    <t>Maderas  elaboradas</t>
  </si>
  <si>
    <t>Maderas aserradas</t>
  </si>
  <si>
    <t>Agrícola</t>
  </si>
  <si>
    <t>Pecuario</t>
  </si>
  <si>
    <t>Forestal</t>
  </si>
  <si>
    <t xml:space="preserve">Otras frutas preparadas o conservadas                                                                                                                      </t>
  </si>
  <si>
    <t xml:space="preserve">Frutos de cáscara y semillas, incluidas las mezclas, conservados              </t>
  </si>
  <si>
    <t>Las demás carnes porcinas congeladas</t>
  </si>
  <si>
    <t>02032900</t>
  </si>
  <si>
    <t>Mezclas aceites</t>
  </si>
  <si>
    <t>Tortas y residuos de soja</t>
  </si>
  <si>
    <t>02013000</t>
  </si>
  <si>
    <t>02071400</t>
  </si>
  <si>
    <t xml:space="preserve">           Agrícola</t>
  </si>
  <si>
    <t xml:space="preserve">           Pecuario</t>
  </si>
  <si>
    <t xml:space="preserve">           Forestal</t>
  </si>
  <si>
    <t>ene-nov 10</t>
  </si>
  <si>
    <t>Uvas frescas</t>
  </si>
  <si>
    <t>Var. (%)   2011/2010</t>
  </si>
  <si>
    <t xml:space="preserve"> 2011-2010</t>
  </si>
  <si>
    <t>Var % 11/10</t>
  </si>
  <si>
    <t>Cerezas frescas</t>
  </si>
  <si>
    <t>Partc. 2011</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</si>
  <si>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</si>
  <si>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</si>
  <si>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</si>
  <si>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</si>
  <si>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</si>
  <si>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</si>
  <si>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</si>
  <si>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</si>
  <si>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</si>
  <si>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</si>
  <si>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 xml:space="preserve">Fuente: ODEPA con información del Servicio Nacional de Aduanas;
* Cifras sujetas a revisión por informes de variación de valor (IVV).
</t>
  </si>
  <si>
    <t>Ciruelas frescas</t>
  </si>
  <si>
    <t>Pasta química de maderas distintas a las coníferas</t>
  </si>
  <si>
    <t>Pasta química de coníferas a la sosa cruda</t>
  </si>
  <si>
    <t>Sorgo para grano (granífero)</t>
  </si>
  <si>
    <t xml:space="preserve">          Abril 2011</t>
  </si>
  <si>
    <t>Manzanas frescas</t>
  </si>
  <si>
    <t>Las demás maderas en plaquitas o partículas no coníferas</t>
  </si>
  <si>
    <t>Carne bovina deshuesada fresca o refrigerada</t>
  </si>
  <si>
    <t>Las demás preparaciones para alimentar animales</t>
  </si>
  <si>
    <t xml:space="preserve">          Avance mensual enero a abril 2011</t>
  </si>
  <si>
    <t>Avance mensual enero - abril 2011</t>
  </si>
  <si>
    <t>enero - abril</t>
  </si>
  <si>
    <t>enero - abril  2010</t>
  </si>
  <si>
    <t>enero - abril  2011</t>
  </si>
  <si>
    <t>Pimento  fresco o refrigerado</t>
  </si>
  <si>
    <t>ene-abr 07</t>
  </si>
  <si>
    <t>ene-abr 08</t>
  </si>
  <si>
    <t>ene-abr 09</t>
  </si>
  <si>
    <t>ene-abr 10</t>
  </si>
  <si>
    <t>ene-abr 11</t>
  </si>
  <si>
    <t>Alemania (desde 1994)</t>
  </si>
  <si>
    <t>Arándanos rojos, azules, mirtilos y demás frutos del género vaccinium (total)</t>
  </si>
  <si>
    <t>Pasta química de coníferas semiblanqueada</t>
  </si>
  <si>
    <t>Las demás maderas contrachapadas</t>
  </si>
  <si>
    <t>Maíz para la siembra</t>
  </si>
  <si>
    <t>Aceites de nabo (nabina) o de colza</t>
  </si>
  <si>
    <t>Barriles, cubas, tinas y demás manufacturas de toneleria</t>
  </si>
  <si>
    <t>Trozos y despojos comestibles de gallo o gallina</t>
  </si>
  <si>
    <t>Hong Kong</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</si>
</sst>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s>
  <fonts count="95">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sz val="10"/>
      <color indexed="8"/>
      <name val="Calibri"/>
      <family val="0"/>
    </font>
    <font>
      <b/>
      <sz val="10"/>
      <color indexed="8"/>
      <name val="Calibri"/>
      <family val="0"/>
    </font>
    <font>
      <b/>
      <sz val="10"/>
      <color indexed="8"/>
      <name val="Arial"/>
      <family val="0"/>
    </font>
    <font>
      <sz val="5.45"/>
      <color indexed="8"/>
      <name val="Calibri"/>
      <family val="0"/>
    </font>
    <font>
      <sz val="7"/>
      <color indexed="8"/>
      <name val="Calibri"/>
      <family val="0"/>
    </font>
    <font>
      <b/>
      <sz val="5.45"/>
      <color indexed="8"/>
      <name val="Arial"/>
      <family val="0"/>
    </font>
    <font>
      <sz val="1"/>
      <color indexed="8"/>
      <name val="Arial"/>
      <family val="0"/>
    </font>
    <font>
      <b/>
      <sz val="1"/>
      <color indexed="8"/>
      <name val="Arial"/>
      <family val="0"/>
    </font>
    <font>
      <sz val="3.45"/>
      <color indexed="8"/>
      <name val="Arial"/>
      <family val="0"/>
    </font>
    <font>
      <b/>
      <sz val="8"/>
      <color indexed="8"/>
      <name val="Arial"/>
      <family val="0"/>
    </font>
    <font>
      <sz val="8"/>
      <color indexed="8"/>
      <name val="Calibri"/>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thin">
        <color theme="1" tint="0.49998000264167786"/>
      </top>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1" fillId="29" borderId="1"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 fillId="0" borderId="0">
      <alignment/>
      <protection/>
    </xf>
    <xf numFmtId="0" fontId="0"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0" fillId="0" borderId="8" applyNumberFormat="0" applyFill="0" applyAlignment="0" applyProtection="0"/>
    <xf numFmtId="0" fontId="82" fillId="0" borderId="9" applyNumberFormat="0" applyFill="0" applyAlignment="0" applyProtection="0"/>
  </cellStyleXfs>
  <cellXfs count="323">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7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7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7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7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1"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7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3" xfId="0" applyBorder="1" applyAlignment="1">
      <alignment/>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9" applyNumberFormat="1" applyFont="1" applyFill="1" applyBorder="1" applyAlignment="1">
      <alignment/>
    </xf>
    <xf numFmtId="166" fontId="2" fillId="34" borderId="11" xfId="7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79" applyNumberFormat="1" applyFont="1" applyFill="1" applyBorder="1" applyAlignment="1">
      <alignment/>
    </xf>
    <xf numFmtId="166" fontId="2" fillId="0" borderId="0" xfId="79" applyNumberFormat="1" applyFont="1" applyAlignment="1">
      <alignment/>
    </xf>
    <xf numFmtId="166" fontId="2" fillId="0" borderId="19" xfId="7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79" applyNumberFormat="1" applyFont="1" applyFill="1" applyBorder="1" applyAlignment="1">
      <alignment/>
    </xf>
    <xf numFmtId="166" fontId="3" fillId="0" borderId="0" xfId="79" applyNumberFormat="1" applyFont="1" applyAlignment="1">
      <alignment/>
    </xf>
    <xf numFmtId="3" fontId="2" fillId="0" borderId="0" xfId="63" applyNumberFormat="1" applyFont="1">
      <alignment/>
      <protection/>
    </xf>
    <xf numFmtId="3" fontId="2" fillId="0" borderId="0" xfId="64" applyNumberFormat="1" applyFont="1">
      <alignment/>
      <protection/>
    </xf>
    <xf numFmtId="3" fontId="0" fillId="0" borderId="0" xfId="0" applyNumberFormat="1" applyFont="1" applyFill="1" applyBorder="1" applyAlignment="1">
      <alignment/>
    </xf>
    <xf numFmtId="169"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167" fontId="1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79" applyNumberFormat="1" applyFont="1" applyFill="1" applyBorder="1" applyAlignment="1">
      <alignment horizontal="right"/>
    </xf>
    <xf numFmtId="3" fontId="83"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8" applyNumberFormat="1" applyFont="1" applyFill="1" applyBorder="1" applyAlignment="1">
      <alignment vertical="center"/>
    </xf>
    <xf numFmtId="169" fontId="14" fillId="0" borderId="0" xfId="48" applyNumberFormat="1" applyFont="1" applyFill="1" applyAlignment="1">
      <alignment vertical="center"/>
    </xf>
    <xf numFmtId="169" fontId="0" fillId="0" borderId="13" xfId="48" applyNumberFormat="1" applyFont="1" applyBorder="1" applyAlignment="1">
      <alignment/>
    </xf>
    <xf numFmtId="169" fontId="64" fillId="0" borderId="0" xfId="48" applyNumberFormat="1" applyFont="1" applyAlignment="1">
      <alignment/>
    </xf>
    <xf numFmtId="169" fontId="0" fillId="0" borderId="22" xfId="48" applyNumberFormat="1" applyFont="1" applyBorder="1" applyAlignment="1">
      <alignment horizontal="center"/>
    </xf>
    <xf numFmtId="0" fontId="0" fillId="0" borderId="22" xfId="0" applyBorder="1" applyAlignment="1">
      <alignment/>
    </xf>
    <xf numFmtId="169" fontId="0" fillId="0" borderId="0" xfId="48" applyNumberFormat="1" applyFont="1" applyBorder="1" applyAlignment="1">
      <alignment horizontal="center"/>
    </xf>
    <xf numFmtId="169" fontId="84" fillId="0" borderId="0" xfId="48" applyNumberFormat="1" applyFont="1" applyAlignment="1">
      <alignment/>
    </xf>
    <xf numFmtId="0" fontId="85" fillId="0" borderId="0" xfId="65" applyFont="1">
      <alignment/>
      <protection/>
    </xf>
    <xf numFmtId="0" fontId="86" fillId="0" borderId="0" xfId="65" applyFont="1">
      <alignment/>
      <protection/>
    </xf>
    <xf numFmtId="0" fontId="64" fillId="0" borderId="0" xfId="65">
      <alignment/>
      <protection/>
    </xf>
    <xf numFmtId="0" fontId="87" fillId="0" borderId="0" xfId="65" applyFont="1" applyAlignment="1">
      <alignment horizontal="center"/>
      <protection/>
    </xf>
    <xf numFmtId="17" fontId="87" fillId="0" borderId="0" xfId="65" applyNumberFormat="1" applyFont="1" applyAlignment="1" quotePrefix="1">
      <alignment horizontal="center"/>
      <protection/>
    </xf>
    <xf numFmtId="0" fontId="88" fillId="0" borderId="0" xfId="65" applyFont="1" applyAlignment="1">
      <alignment horizontal="left" indent="15"/>
      <protection/>
    </xf>
    <xf numFmtId="0" fontId="89" fillId="0" borderId="0" xfId="65" applyFont="1" applyAlignment="1">
      <alignment horizontal="center"/>
      <protection/>
    </xf>
    <xf numFmtId="0" fontId="90" fillId="0" borderId="0" xfId="65" applyFont="1" applyAlignment="1">
      <alignment/>
      <protection/>
    </xf>
    <xf numFmtId="0" fontId="91" fillId="0" borderId="0" xfId="65" applyFont="1">
      <alignment/>
      <protection/>
    </xf>
    <xf numFmtId="0" fontId="85" fillId="0" borderId="0" xfId="65" applyFont="1" quotePrefix="1">
      <alignment/>
      <protection/>
    </xf>
    <xf numFmtId="17" fontId="87" fillId="0" borderId="0" xfId="65" applyNumberFormat="1" applyFont="1" applyAlignment="1">
      <alignment horizontal="center"/>
      <protection/>
    </xf>
    <xf numFmtId="0" fontId="92" fillId="0" borderId="0" xfId="65" applyFont="1">
      <alignment/>
      <protection/>
    </xf>
    <xf numFmtId="0" fontId="20" fillId="0" borderId="0" xfId="71" applyFont="1" applyBorder="1" applyProtection="1">
      <alignment/>
      <protection/>
    </xf>
    <xf numFmtId="0" fontId="19" fillId="0" borderId="23" xfId="71" applyFont="1" applyBorder="1" applyAlignment="1" applyProtection="1">
      <alignment horizontal="left"/>
      <protection/>
    </xf>
    <xf numFmtId="0" fontId="19" fillId="0" borderId="23" xfId="71" applyFont="1" applyBorder="1" applyProtection="1">
      <alignment/>
      <protection/>
    </xf>
    <xf numFmtId="0" fontId="19" fillId="0" borderId="23" xfId="71" applyFont="1" applyBorder="1" applyAlignment="1" applyProtection="1">
      <alignment horizontal="center"/>
      <protection/>
    </xf>
    <xf numFmtId="0" fontId="21" fillId="0" borderId="0" xfId="71" applyFont="1" applyBorder="1" applyProtection="1">
      <alignment/>
      <protection/>
    </xf>
    <xf numFmtId="0" fontId="21" fillId="0" borderId="0" xfId="71" applyFont="1" applyBorder="1" applyAlignment="1" applyProtection="1">
      <alignment horizontal="center"/>
      <protection/>
    </xf>
    <xf numFmtId="0" fontId="93" fillId="0" borderId="0" xfId="65" applyFont="1">
      <alignment/>
      <protection/>
    </xf>
    <xf numFmtId="0" fontId="20" fillId="0" borderId="0" xfId="71" applyFont="1" applyBorder="1" applyAlignment="1" applyProtection="1">
      <alignment horizontal="left"/>
      <protection/>
    </xf>
    <xf numFmtId="0" fontId="20" fillId="0" borderId="0" xfId="65" applyFont="1">
      <alignment/>
      <protection/>
    </xf>
    <xf numFmtId="0" fontId="20" fillId="0" borderId="0" xfId="71" applyFont="1" applyBorder="1" applyAlignment="1" applyProtection="1">
      <alignment horizontal="center"/>
      <protection/>
    </xf>
    <xf numFmtId="0" fontId="20" fillId="0" borderId="0" xfId="71" applyFont="1" applyBorder="1" applyAlignment="1" applyProtection="1">
      <alignment horizontal="right"/>
      <protection/>
    </xf>
    <xf numFmtId="0" fontId="19" fillId="0" borderId="0" xfId="71" applyFont="1" applyBorder="1" applyAlignment="1" applyProtection="1">
      <alignment horizontal="left"/>
      <protection/>
    </xf>
    <xf numFmtId="0" fontId="21" fillId="0" borderId="0" xfId="71" applyFont="1" applyBorder="1" applyAlignment="1" applyProtection="1">
      <alignment horizontal="right"/>
      <protection/>
    </xf>
    <xf numFmtId="0" fontId="20" fillId="0" borderId="0" xfId="65" applyFont="1" applyBorder="1" applyAlignment="1">
      <alignment horizontal="justify" vertical="center" wrapText="1"/>
      <protection/>
    </xf>
    <xf numFmtId="0" fontId="21" fillId="0" borderId="0" xfId="65" applyFont="1" applyBorder="1" applyAlignment="1">
      <alignment horizontal="justify" vertical="top" wrapText="1"/>
      <protection/>
    </xf>
    <xf numFmtId="0" fontId="15" fillId="0" borderId="0" xfId="65" applyFont="1">
      <alignment/>
      <protection/>
    </xf>
    <xf numFmtId="0" fontId="64" fillId="0" borderId="0" xfId="65" applyBorder="1">
      <alignment/>
      <protection/>
    </xf>
    <xf numFmtId="0" fontId="4" fillId="0" borderId="0" xfId="65" applyFont="1">
      <alignment/>
      <protection/>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Fill="1" applyAlignment="1">
      <alignment vertical="center"/>
    </xf>
    <xf numFmtId="0" fontId="94" fillId="0" borderId="0" xfId="65" applyFont="1" applyAlignment="1">
      <alignment horizontal="left"/>
      <protection/>
    </xf>
    <xf numFmtId="0" fontId="19" fillId="0" borderId="0" xfId="71" applyFont="1" applyBorder="1" applyAlignment="1" applyProtection="1">
      <alignment horizontal="center" vertical="center"/>
      <protection/>
    </xf>
    <xf numFmtId="0" fontId="20" fillId="0" borderId="17" xfId="6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4" fillId="0" borderId="10"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10" fillId="0" borderId="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3" fillId="33" borderId="12" xfId="0" applyNumberFormat="1"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2" xfId="0" applyFont="1" applyFill="1" applyBorder="1" applyAlignment="1" quotePrefix="1">
      <alignment horizontal="center"/>
    </xf>
    <xf numFmtId="0" fontId="3" fillId="33" borderId="11"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2" xfId="52"/>
    <cellStyle name="Millares 3" xfId="53"/>
    <cellStyle name="Millares 4" xfId="54"/>
    <cellStyle name="Millares 5" xfId="55"/>
    <cellStyle name="Millares 6" xfId="56"/>
    <cellStyle name="Millares 7" xfId="57"/>
    <cellStyle name="Millares 8" xfId="58"/>
    <cellStyle name="Millares 9" xfId="59"/>
    <cellStyle name="Currency" xfId="60"/>
    <cellStyle name="Currency [0]" xfId="61"/>
    <cellStyle name="Neutral" xfId="62"/>
    <cellStyle name="Normal 2" xfId="63"/>
    <cellStyle name="Normal 3" xfId="64"/>
    <cellStyle name="Normal 4" xfId="65"/>
    <cellStyle name="Normal 5" xfId="66"/>
    <cellStyle name="Normal 6" xfId="67"/>
    <cellStyle name="Normal 7" xfId="68"/>
    <cellStyle name="Normal 8" xfId="69"/>
    <cellStyle name="Normal 9" xfId="70"/>
    <cellStyle name="Normal_indice" xfId="71"/>
    <cellStyle name="Notas" xfId="72"/>
    <cellStyle name="Notas 2" xfId="73"/>
    <cellStyle name="Notas 3" xfId="74"/>
    <cellStyle name="Notas 4" xfId="75"/>
    <cellStyle name="Notas 5" xfId="76"/>
    <cellStyle name="Notas 6" xfId="77"/>
    <cellStyle name="Notas 7" xfId="78"/>
    <cellStyle name="Percent"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5925"/>
          <c:y val="0.205"/>
          <c:w val="0.772"/>
          <c:h val="0.762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39467223"/>
        <c:axId val="19660688"/>
      </c:lineChart>
      <c:catAx>
        <c:axId val="39467223"/>
        <c:scaling>
          <c:orientation val="minMax"/>
        </c:scaling>
        <c:axPos val="b"/>
        <c:delete val="0"/>
        <c:numFmt formatCode="General" sourceLinked="1"/>
        <c:majorTickMark val="none"/>
        <c:minorTickMark val="none"/>
        <c:tickLblPos val="nextTo"/>
        <c:spPr>
          <a:ln w="3175">
            <a:solidFill>
              <a:srgbClr val="808080"/>
            </a:solidFill>
          </a:ln>
        </c:spPr>
        <c:crossAx val="19660688"/>
        <c:crosses val="autoZero"/>
        <c:auto val="1"/>
        <c:lblOffset val="100"/>
        <c:tickLblSkip val="1"/>
        <c:noMultiLvlLbl val="0"/>
      </c:catAx>
      <c:valAx>
        <c:axId val="1966068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9467223"/>
        <c:crossesAt val="1"/>
        <c:crossBetween val="between"/>
        <c:dispUnits>
          <c:builtInUnit val="thousands"/>
          <c:dispUnitsLbl>
            <c:layout>
              <c:manualLayout>
                <c:xMode val="edge"/>
                <c:yMode val="edge"/>
                <c:x val="-0.0185"/>
                <c:y val="0.04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025"/>
          <c:y val="0.48175"/>
          <c:w val="0.12975"/>
          <c:h val="0.203"/>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abril  de  2011</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31922815"/>
        <c:axId val="18869880"/>
      </c:barChart>
      <c:catAx>
        <c:axId val="3192281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8869880"/>
        <c:crosses val="autoZero"/>
        <c:auto val="1"/>
        <c:lblOffset val="100"/>
        <c:tickLblSkip val="1"/>
        <c:noMultiLvlLbl val="0"/>
      </c:catAx>
      <c:valAx>
        <c:axId val="188698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2281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abril  de  2011</a:t>
            </a:r>
          </a:p>
        </c:rich>
      </c:tx>
      <c:layout>
        <c:manualLayout>
          <c:xMode val="factor"/>
          <c:yMode val="factor"/>
          <c:x val="-0.00275"/>
          <c:y val="-0.012"/>
        </c:manualLayout>
      </c:layout>
      <c:spPr>
        <a:noFill/>
        <a:ln w="3175">
          <a:noFill/>
        </a:ln>
      </c:spPr>
    </c:title>
    <c:plotArea>
      <c:layout>
        <c:manualLayout>
          <c:xMode val="edge"/>
          <c:yMode val="edge"/>
          <c:x val="0.0135"/>
          <c:y val="0.17475"/>
          <c:w val="0.9712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35611193"/>
        <c:axId val="52065282"/>
      </c:barChart>
      <c:catAx>
        <c:axId val="3561119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065282"/>
        <c:crosses val="autoZero"/>
        <c:auto val="1"/>
        <c:lblOffset val="100"/>
        <c:tickLblSkip val="1"/>
        <c:noMultiLvlLbl val="0"/>
      </c:catAx>
      <c:valAx>
        <c:axId val="52065282"/>
        <c:scaling>
          <c:orientation val="minMax"/>
          <c:max val="8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611193"/>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abril de  2011</a:t>
            </a:r>
          </a:p>
        </c:rich>
      </c:tx>
      <c:layout>
        <c:manualLayout>
          <c:xMode val="factor"/>
          <c:yMode val="factor"/>
          <c:x val="-0.0015"/>
          <c:y val="-0.00925"/>
        </c:manualLayout>
      </c:layout>
      <c:spPr>
        <a:noFill/>
        <a:ln w="3175">
          <a:noFill/>
        </a:ln>
      </c:spPr>
    </c:title>
    <c:plotArea>
      <c:layout>
        <c:manualLayout>
          <c:xMode val="edge"/>
          <c:yMode val="edge"/>
          <c:x val="0.01325"/>
          <c:y val="0.18075"/>
          <c:w val="0.9717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65934355"/>
        <c:axId val="56538284"/>
      </c:barChart>
      <c:catAx>
        <c:axId val="6593435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6538284"/>
        <c:crossesAt val="0"/>
        <c:auto val="1"/>
        <c:lblOffset val="100"/>
        <c:tickLblSkip val="1"/>
        <c:noMultiLvlLbl val="0"/>
      </c:catAx>
      <c:valAx>
        <c:axId val="56538284"/>
        <c:scaling>
          <c:orientation val="minMax"/>
          <c:max val="2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5934355"/>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abril  de  2011</a:t>
            </a:r>
          </a:p>
        </c:rich>
      </c:tx>
      <c:layout>
        <c:manualLayout>
          <c:xMode val="factor"/>
          <c:yMode val="factor"/>
          <c:x val="-0.00875"/>
          <c:y val="-0.01525"/>
        </c:manualLayout>
      </c:layout>
      <c:spPr>
        <a:noFill/>
        <a:ln w="3175">
          <a:noFill/>
        </a:ln>
      </c:spPr>
    </c:title>
    <c:plotArea>
      <c:layout>
        <c:manualLayout>
          <c:xMode val="edge"/>
          <c:yMode val="edge"/>
          <c:x val="0.01675"/>
          <c:y val="0.149"/>
          <c:w val="0.9645"/>
          <c:h val="0.823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39082509"/>
        <c:axId val="16198262"/>
      </c:barChart>
      <c:catAx>
        <c:axId val="39082509"/>
        <c:scaling>
          <c:orientation val="minMax"/>
        </c:scaling>
        <c:axPos val="l"/>
        <c:delete val="0"/>
        <c:numFmt formatCode="General" sourceLinked="1"/>
        <c:majorTickMark val="out"/>
        <c:minorTickMark val="none"/>
        <c:tickLblPos val="nextTo"/>
        <c:spPr>
          <a:ln w="3175">
            <a:solidFill>
              <a:srgbClr val="808080"/>
            </a:solidFill>
          </a:ln>
        </c:spPr>
        <c:crossAx val="16198262"/>
        <c:crosses val="autoZero"/>
        <c:auto val="1"/>
        <c:lblOffset val="100"/>
        <c:tickLblSkip val="1"/>
        <c:noMultiLvlLbl val="0"/>
      </c:catAx>
      <c:valAx>
        <c:axId val="16198262"/>
        <c:scaling>
          <c:orientation val="minMax"/>
          <c:max val="16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9082509"/>
        <c:crossesAt val="1"/>
        <c:crossBetween val="between"/>
        <c:dispUnits>
          <c:builtInUnit val="thousands"/>
        </c:dispUnits>
        <c:majorUnit val="2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75"/>
        </c:manualLayout>
      </c:layout>
      <c:spPr>
        <a:noFill/>
        <a:ln w="3175">
          <a:noFill/>
        </a:ln>
      </c:spPr>
    </c:title>
    <c:plotArea>
      <c:layout>
        <c:manualLayout>
          <c:xMode val="edge"/>
          <c:yMode val="edge"/>
          <c:x val="0.049"/>
          <c:y val="0.2195"/>
          <c:w val="0.80375"/>
          <c:h val="0.745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42728465"/>
        <c:axId val="49011866"/>
      </c:lineChart>
      <c:catAx>
        <c:axId val="4272846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9011866"/>
        <c:crosses val="autoZero"/>
        <c:auto val="1"/>
        <c:lblOffset val="100"/>
        <c:tickLblSkip val="1"/>
        <c:noMultiLvlLbl val="0"/>
      </c:catAx>
      <c:valAx>
        <c:axId val="49011866"/>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6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2728465"/>
        <c:crossesAt val="1"/>
        <c:crossBetween val="between"/>
        <c:dispUnits>
          <c:builtInUnit val="thousands"/>
        </c:dispUnits>
      </c:valAx>
      <c:spPr>
        <a:solidFill>
          <a:srgbClr val="FFFFFF"/>
        </a:solidFill>
        <a:ln w="3175">
          <a:noFill/>
        </a:ln>
      </c:spPr>
    </c:plotArea>
    <c:legend>
      <c:legendPos val="r"/>
      <c:layout>
        <c:manualLayout>
          <c:xMode val="edge"/>
          <c:yMode val="edge"/>
          <c:x val="0.87675"/>
          <c:y val="0.487"/>
          <c:w val="0.1165"/>
          <c:h val="0.2045"/>
        </c:manualLayout>
      </c:layout>
      <c:overlay val="0"/>
      <c:spPr>
        <a:noFill/>
        <a:ln w="3175">
          <a:noFill/>
        </a:ln>
      </c:spPr>
      <c:txPr>
        <a:bodyPr vert="horz" rot="0"/>
        <a:lstStyle/>
        <a:p>
          <a:pPr>
            <a:defRPr lang="en-US" cap="none" sz="5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25"/>
          <c:y val="-0.01"/>
        </c:manualLayout>
      </c:layout>
      <c:spPr>
        <a:noFill/>
        <a:ln w="3175">
          <a:noFill/>
        </a:ln>
      </c:spPr>
    </c:title>
    <c:plotArea>
      <c:layout>
        <c:manualLayout>
          <c:xMode val="edge"/>
          <c:yMode val="edge"/>
          <c:x val="0.0495"/>
          <c:y val="0.22325"/>
          <c:w val="0.81125"/>
          <c:h val="0.741"/>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38453611"/>
        <c:axId val="10538180"/>
      </c:lineChart>
      <c:catAx>
        <c:axId val="38453611"/>
        <c:scaling>
          <c:orientation val="minMax"/>
        </c:scaling>
        <c:axPos val="b"/>
        <c:delete val="0"/>
        <c:numFmt formatCode="General" sourceLinked="1"/>
        <c:majorTickMark val="out"/>
        <c:minorTickMark val="none"/>
        <c:tickLblPos val="nextTo"/>
        <c:spPr>
          <a:ln w="3175">
            <a:solidFill>
              <a:srgbClr val="808080"/>
            </a:solidFill>
          </a:ln>
        </c:spPr>
        <c:crossAx val="10538180"/>
        <c:crosses val="autoZero"/>
        <c:auto val="1"/>
        <c:lblOffset val="100"/>
        <c:tickLblSkip val="1"/>
        <c:noMultiLvlLbl val="0"/>
      </c:catAx>
      <c:valAx>
        <c:axId val="105381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453611"/>
        <c:crossesAt val="1"/>
        <c:crossBetween val="between"/>
        <c:dispUnits>
          <c:builtInUnit val="thousands"/>
          <c:dispUnitsLbl>
            <c:layout>
              <c:manualLayout>
                <c:xMode val="edge"/>
                <c:yMode val="edge"/>
                <c:x val="-0.0127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845"/>
          <c:y val="0.48175"/>
          <c:w val="0.10725"/>
          <c:h val="0.221"/>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4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abril  de 2011</a:t>
            </a:r>
          </a:p>
        </c:rich>
      </c:tx>
      <c:layout>
        <c:manualLayout>
          <c:xMode val="factor"/>
          <c:yMode val="factor"/>
          <c:x val="-0.00175"/>
          <c:y val="-0.012"/>
        </c:manualLayout>
      </c:layout>
      <c:spPr>
        <a:noFill/>
        <a:ln w="3175">
          <a:noFill/>
        </a:ln>
      </c:spPr>
    </c:title>
    <c:plotArea>
      <c:layout>
        <c:manualLayout>
          <c:xMode val="edge"/>
          <c:yMode val="edge"/>
          <c:x val="0.28975"/>
          <c:y val="0.265"/>
          <c:w val="0.41925"/>
          <c:h val="0.63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abril  de 2011
</a:t>
            </a:r>
          </a:p>
        </c:rich>
      </c:tx>
      <c:layout>
        <c:manualLayout>
          <c:xMode val="factor"/>
          <c:yMode val="factor"/>
          <c:x val="-0.00175"/>
          <c:y val="-0.01225"/>
        </c:manualLayout>
      </c:layout>
      <c:spPr>
        <a:noFill/>
        <a:ln w="3175">
          <a:noFill/>
        </a:ln>
      </c:spPr>
    </c:title>
    <c:plotArea>
      <c:layout>
        <c:manualLayout>
          <c:xMode val="edge"/>
          <c:yMode val="edge"/>
          <c:x val="0.32325"/>
          <c:y val="0.33025"/>
          <c:w val="0.379"/>
          <c:h val="0.54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abril de 2011</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 abril  de 2011</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abril  de 2011</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27734757"/>
        <c:axId val="48286222"/>
      </c:barChart>
      <c:catAx>
        <c:axId val="27734757"/>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8286222"/>
        <c:crosses val="autoZero"/>
        <c:auto val="1"/>
        <c:lblOffset val="100"/>
        <c:tickLblSkip val="1"/>
        <c:noMultiLvlLbl val="0"/>
      </c:catAx>
      <c:valAx>
        <c:axId val="482862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73475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130</xdr:row>
      <xdr:rowOff>57150</xdr:rowOff>
    </xdr:from>
    <xdr:to>
      <xdr:col>1</xdr:col>
      <xdr:colOff>476250</xdr:colOff>
      <xdr:row>130</xdr:row>
      <xdr:rowOff>114300</xdr:rowOff>
    </xdr:to>
    <xdr:pic>
      <xdr:nvPicPr>
        <xdr:cNvPr id="4" name="Picture 41" descr="pie"/>
        <xdr:cNvPicPr preferRelativeResize="1">
          <a:picLocks noChangeAspect="1"/>
        </xdr:cNvPicPr>
      </xdr:nvPicPr>
      <xdr:blipFill>
        <a:blip r:embed="rId1"/>
        <a:stretch>
          <a:fillRect/>
        </a:stretch>
      </xdr:blipFill>
      <xdr:spPr>
        <a:xfrm>
          <a:off x="0" y="24031575"/>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0.96175</cdr:y>
    </cdr:from>
    <cdr:to>
      <cdr:x>1</cdr:x>
      <cdr:y>1</cdr:y>
    </cdr:to>
    <cdr:sp>
      <cdr:nvSpPr>
        <cdr:cNvPr id="2" name="1 CuadroTexto"/>
        <cdr:cNvSpPr txBox="1">
          <a:spLocks noChangeArrowheads="1"/>
        </cdr:cNvSpPr>
      </cdr:nvSpPr>
      <cdr:spPr>
        <a:xfrm>
          <a:off x="-47624" y="3276600"/>
          <a:ext cx="45910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-0.02075</cdr:y>
    </cdr:from>
    <cdr:to>
      <cdr:x>-0.00475</cdr:x>
      <cdr:y>-0.01075</cdr:y>
    </cdr:to>
    <cdr:pic>
      <cdr:nvPicPr>
        <cdr:cNvPr id="1"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-0.02075</cdr:y>
    </cdr:from>
    <cdr:to>
      <cdr:x>-0.00475</cdr:x>
      <cdr:y>-0.01075</cdr:y>
    </cdr:to>
    <cdr:pic>
      <cdr:nvPicPr>
        <cdr:cNvPr id="2"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0.96275</cdr:y>
    </cdr:from>
    <cdr:to>
      <cdr:x>1</cdr:x>
      <cdr:y>1</cdr:y>
    </cdr:to>
    <cdr:sp>
      <cdr:nvSpPr>
        <cdr:cNvPr id="3" name="1 CuadroTexto"/>
        <cdr:cNvSpPr txBox="1">
          <a:spLocks noChangeArrowheads="1"/>
        </cdr:cNvSpPr>
      </cdr:nvSpPr>
      <cdr:spPr>
        <a:xfrm>
          <a:off x="-47624" y="3238500"/>
          <a:ext cx="57054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-0.0215</cdr:y>
    </cdr:from>
    <cdr:to>
      <cdr:x>-0.0045</cdr:x>
      <cdr:y>-0.011</cdr:y>
    </cdr:to>
    <cdr:pic>
      <cdr:nvPicPr>
        <cdr:cNvPr id="1" name="chart"/>
        <cdr:cNvPicPr preferRelativeResize="1">
          <a:picLocks noChangeAspect="1"/>
        </cdr:cNvPicPr>
      </cdr:nvPicPr>
      <cdr:blipFill>
        <a:blip r:embed="rId1"/>
        <a:stretch>
          <a:fillRect/>
        </a:stretch>
      </cdr:blipFill>
      <cdr:spPr>
        <a:xfrm>
          <a:off x="-47624" y="-66674"/>
          <a:ext cx="19050" cy="28575"/>
        </a:xfrm>
        <a:prstGeom prst="rect">
          <a:avLst/>
        </a:prstGeom>
        <a:noFill/>
        <a:ln w="9525" cmpd="sng">
          <a:noFill/>
        </a:ln>
      </cdr:spPr>
    </cdr:pic>
  </cdr:relSizeAnchor>
  <cdr:relSizeAnchor xmlns:cdr="http://schemas.openxmlformats.org/drawingml/2006/chartDrawing">
    <cdr:from>
      <cdr:x>-0.0085</cdr:x>
      <cdr:y>-0.0215</cdr:y>
    </cdr:from>
    <cdr:to>
      <cdr:x>-0.00325</cdr:x>
      <cdr:y>-0.012</cdr:y>
    </cdr:to>
    <cdr:pic>
      <cdr:nvPicPr>
        <cdr:cNvPr id="2" name="chart"/>
        <cdr:cNvPicPr preferRelativeResize="1">
          <a:picLocks noChangeAspect="1"/>
        </cdr:cNvPicPr>
      </cdr:nvPicPr>
      <cdr:blipFill>
        <a:blip r:embed="rId1"/>
        <a:stretch>
          <a:fillRect/>
        </a:stretch>
      </cdr:blipFill>
      <cdr:spPr>
        <a:xfrm>
          <a:off x="-47624" y="-66674"/>
          <a:ext cx="28575" cy="28575"/>
        </a:xfrm>
        <a:prstGeom prst="rect">
          <a:avLst/>
        </a:prstGeom>
        <a:noFill/>
        <a:ln w="9525" cmpd="sng">
          <a:noFill/>
        </a:ln>
      </cdr:spPr>
    </cdr:pic>
  </cdr:relSizeAnchor>
  <cdr:relSizeAnchor xmlns:cdr="http://schemas.openxmlformats.org/drawingml/2006/chartDrawing">
    <cdr:from>
      <cdr:x>-0.0085</cdr:x>
      <cdr:y>0.961</cdr:y>
    </cdr:from>
    <cdr:to>
      <cdr:x>1</cdr:x>
      <cdr:y>1</cdr:y>
    </cdr:to>
    <cdr:sp>
      <cdr:nvSpPr>
        <cdr:cNvPr id="3" name="1 CuadroTexto"/>
        <cdr:cNvSpPr txBox="1">
          <a:spLocks noChangeArrowheads="1"/>
        </cdr:cNvSpPr>
      </cdr:nvSpPr>
      <cdr:spPr>
        <a:xfrm>
          <a:off x="-47624" y="3009900"/>
          <a:ext cx="59626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85725</xdr:rowOff>
    </xdr:to>
    <xdr:graphicFrame>
      <xdr:nvGraphicFramePr>
        <xdr:cNvPr id="2" name="7 Gráfico"/>
        <xdr:cNvGraphicFramePr/>
      </xdr:nvGraphicFramePr>
      <xdr:xfrm>
        <a:off x="0" y="39528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0.96475</cdr:y>
    </cdr:from>
    <cdr:to>
      <cdr:x>0.8555</cdr:x>
      <cdr:y>1</cdr:y>
    </cdr:to>
    <cdr:sp>
      <cdr:nvSpPr>
        <cdr:cNvPr id="1" name="1 CuadroTexto"/>
        <cdr:cNvSpPr txBox="1">
          <a:spLocks noChangeArrowheads="1"/>
        </cdr:cNvSpPr>
      </cdr:nvSpPr>
      <cdr:spPr>
        <a:xfrm>
          <a:off x="-57149" y="3552825"/>
          <a:ext cx="59055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0.9625</cdr:y>
    </cdr:from>
    <cdr:to>
      <cdr:x>0.8245</cdr:x>
      <cdr:y>1</cdr:y>
    </cdr:to>
    <cdr:sp>
      <cdr:nvSpPr>
        <cdr:cNvPr id="1" name="1 CuadroTexto"/>
        <cdr:cNvSpPr txBox="1">
          <a:spLocks noChangeArrowheads="1"/>
        </cdr:cNvSpPr>
      </cdr:nvSpPr>
      <cdr:spPr>
        <a:xfrm>
          <a:off x="-47624" y="3438525"/>
          <a:ext cx="5781675" cy="2000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8294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95325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-0.019</cdr:y>
    </cdr:from>
    <cdr:to>
      <cdr:x>-0.00625</cdr:x>
      <cdr:y>-0.00925</cdr:y>
    </cdr:to>
    <cdr:pic>
      <cdr:nvPicPr>
        <cdr:cNvPr id="1"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-0.011</cdr:x>
      <cdr:y>0.90125</cdr:y>
    </cdr:from>
    <cdr:to>
      <cdr:x>0.8955</cdr:x>
      <cdr:y>1</cdr:y>
    </cdr:to>
    <cdr:sp>
      <cdr:nvSpPr>
        <cdr:cNvPr id="2" name="1 CuadroTexto"/>
        <cdr:cNvSpPr txBox="1">
          <a:spLocks noChangeArrowheads="1"/>
        </cdr:cNvSpPr>
      </cdr:nvSpPr>
      <cdr:spPr>
        <a:xfrm>
          <a:off x="-47624" y="2905125"/>
          <a:ext cx="4400550" cy="4572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0.958</cdr:y>
    </cdr:from>
    <cdr:to>
      <cdr:x>0.75475</cdr:x>
      <cdr:y>1</cdr:y>
    </cdr:to>
    <cdr:sp>
      <cdr:nvSpPr>
        <cdr:cNvPr id="1" name="1 CuadroTexto"/>
        <cdr:cNvSpPr txBox="1">
          <a:spLocks noChangeArrowheads="1"/>
        </cdr:cNvSpPr>
      </cdr:nvSpPr>
      <cdr:spPr>
        <a:xfrm>
          <a:off x="-47624" y="3657600"/>
          <a:ext cx="42100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054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0.95525</cdr:y>
    </cdr:from>
    <cdr:to>
      <cdr:x>0.908</cdr:x>
      <cdr:y>1</cdr:y>
    </cdr:to>
    <cdr:sp>
      <cdr:nvSpPr>
        <cdr:cNvPr id="1" name="1 CuadroTexto"/>
        <cdr:cNvSpPr txBox="1">
          <a:spLocks noChangeArrowheads="1"/>
        </cdr:cNvSpPr>
      </cdr:nvSpPr>
      <cdr:spPr>
        <a:xfrm>
          <a:off x="-19049" y="2876550"/>
          <a:ext cx="536257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0.95675</cdr:y>
    </cdr:from>
    <cdr:to>
      <cdr:x>0.8605</cdr:x>
      <cdr:y>1</cdr:y>
    </cdr:to>
    <cdr:sp>
      <cdr:nvSpPr>
        <cdr:cNvPr id="1" name="1 CuadroTexto"/>
        <cdr:cNvSpPr txBox="1">
          <a:spLocks noChangeArrowheads="1"/>
        </cdr:cNvSpPr>
      </cdr:nvSpPr>
      <cdr:spPr>
        <a:xfrm>
          <a:off x="-47624" y="2838450"/>
          <a:ext cx="5095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886450"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857875"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-0.05675</cdr:x>
      <cdr:y>0.57125</cdr:y>
    </cdr:from>
    <cdr:to>
      <cdr:x>0.504</cdr:x>
      <cdr:y>0.635</cdr:y>
    </cdr:to>
    <cdr:sp>
      <cdr:nvSpPr>
        <cdr:cNvPr id="1" name="Text Box 1"/>
        <cdr:cNvSpPr txBox="1">
          <a:spLocks noChangeArrowheads="1"/>
        </cdr:cNvSpPr>
      </cdr:nvSpPr>
      <cdr:spPr>
        <a:xfrm>
          <a:off x="-276224" y="0"/>
          <a:ext cx="27813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0.93875</cdr:y>
    </cdr:from>
    <cdr:to>
      <cdr:x>0.707</cdr:x>
      <cdr:y>1</cdr:y>
    </cdr:to>
    <cdr:sp>
      <cdr:nvSpPr>
        <cdr:cNvPr id="1" name="1 CuadroTexto"/>
        <cdr:cNvSpPr txBox="1">
          <a:spLocks noChangeArrowheads="1"/>
        </cdr:cNvSpPr>
      </cdr:nvSpPr>
      <cdr:spPr>
        <a:xfrm>
          <a:off x="-57149" y="3790950"/>
          <a:ext cx="4029075" cy="2667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-0.0165</cdr:y>
    </cdr:from>
    <cdr:to>
      <cdr:x>-0.00575</cdr:x>
      <cdr:y>-0.0085</cdr:y>
    </cdr:to>
    <cdr:pic>
      <cdr:nvPicPr>
        <cdr:cNvPr id="1"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-0.01</cdr:x>
      <cdr:y>-0.0165</cdr:y>
    </cdr:from>
    <cdr:to>
      <cdr:x>-0.00575</cdr:x>
      <cdr:y>-0.0085</cdr:y>
    </cdr:to>
    <cdr:pic>
      <cdr:nvPicPr>
        <cdr:cNvPr id="2"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-0.01</cdr:x>
      <cdr:y>0.962</cdr:y>
    </cdr:from>
    <cdr:to>
      <cdr:x>0.72125</cdr:x>
      <cdr:y>1</cdr:y>
    </cdr:to>
    <cdr:sp>
      <cdr:nvSpPr>
        <cdr:cNvPr id="3" name="1 CuadroTexto"/>
        <cdr:cNvSpPr txBox="1">
          <a:spLocks noChangeArrowheads="1"/>
        </cdr:cNvSpPr>
      </cdr:nvSpPr>
      <cdr:spPr>
        <a:xfrm>
          <a:off x="-47624" y="3810000"/>
          <a:ext cx="4067175" cy="2095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0"/>
  <sheetViews>
    <sheetView view="pageBreakPreview" zoomScaleSheetLayoutView="100" zoomScalePageLayoutView="0" workbookViewId="0" topLeftCell="A1">
      <selection activeCell="E11" sqref="E11"/>
    </sheetView>
  </sheetViews>
  <sheetFormatPr defaultColWidth="11.421875" defaultRowHeight="12.75"/>
  <cols>
    <col min="1" max="2" width="11.421875" style="252" customWidth="1"/>
    <col min="3" max="3" width="10.7109375" style="252" customWidth="1"/>
    <col min="4" max="6" width="11.421875" style="252" customWidth="1"/>
    <col min="7" max="7" width="11.140625" style="252" customWidth="1"/>
    <col min="8" max="8" width="4.421875" style="252" customWidth="1"/>
    <col min="9" max="16384" width="11.421875" style="252" customWidth="1"/>
  </cols>
  <sheetData>
    <row r="1" spans="1:7" ht="15.75">
      <c r="A1" s="250"/>
      <c r="B1" s="251"/>
      <c r="C1" s="251"/>
      <c r="D1" s="251"/>
      <c r="E1" s="251"/>
      <c r="F1" s="251"/>
      <c r="G1" s="251"/>
    </row>
    <row r="2" spans="1:7" ht="15">
      <c r="A2" s="251"/>
      <c r="B2" s="251"/>
      <c r="C2" s="251"/>
      <c r="D2" s="251"/>
      <c r="E2" s="251"/>
      <c r="F2" s="251"/>
      <c r="G2" s="251"/>
    </row>
    <row r="3" spans="1:7" ht="15.75">
      <c r="A3" s="250"/>
      <c r="B3" s="251"/>
      <c r="C3" s="251"/>
      <c r="D3" s="251"/>
      <c r="E3" s="251"/>
      <c r="F3" s="251"/>
      <c r="G3" s="251"/>
    </row>
    <row r="4" spans="1:7" ht="15">
      <c r="A4" s="251"/>
      <c r="B4" s="251"/>
      <c r="C4" s="251"/>
      <c r="D4" s="253"/>
      <c r="E4" s="251"/>
      <c r="F4" s="251"/>
      <c r="G4" s="251"/>
    </row>
    <row r="5" spans="1:7" ht="15.75">
      <c r="A5" s="250"/>
      <c r="B5" s="251"/>
      <c r="C5" s="251"/>
      <c r="D5" s="254"/>
      <c r="E5" s="251"/>
      <c r="F5" s="251"/>
      <c r="G5" s="251"/>
    </row>
    <row r="6" spans="1:7" ht="15.75">
      <c r="A6" s="250"/>
      <c r="B6" s="251"/>
      <c r="C6" s="251"/>
      <c r="D6" s="251"/>
      <c r="E6" s="251"/>
      <c r="F6" s="251"/>
      <c r="G6" s="251"/>
    </row>
    <row r="7" spans="1:7" ht="15.75">
      <c r="A7" s="250"/>
      <c r="B7" s="251"/>
      <c r="C7" s="251"/>
      <c r="D7" s="251"/>
      <c r="E7" s="251"/>
      <c r="F7" s="251"/>
      <c r="G7" s="251"/>
    </row>
    <row r="8" spans="1:7" ht="15">
      <c r="A8" s="251"/>
      <c r="B8" s="251"/>
      <c r="C8" s="251"/>
      <c r="D8" s="253"/>
      <c r="E8" s="251"/>
      <c r="F8" s="251"/>
      <c r="G8" s="251"/>
    </row>
    <row r="9" spans="1:7" ht="15.75">
      <c r="A9" s="255"/>
      <c r="B9" s="251"/>
      <c r="C9" s="251"/>
      <c r="D9" s="251"/>
      <c r="E9" s="251"/>
      <c r="F9" s="251"/>
      <c r="G9" s="251"/>
    </row>
    <row r="10" spans="1:7" ht="15.75">
      <c r="A10" s="250"/>
      <c r="B10" s="251"/>
      <c r="C10" s="251"/>
      <c r="D10" s="251"/>
      <c r="E10" s="251"/>
      <c r="F10" s="251"/>
      <c r="G10" s="251"/>
    </row>
    <row r="11" spans="1:7" ht="15.75">
      <c r="A11" s="250"/>
      <c r="B11" s="251"/>
      <c r="C11" s="251"/>
      <c r="D11" s="251"/>
      <c r="E11" s="251"/>
      <c r="F11" s="251"/>
      <c r="G11" s="251"/>
    </row>
    <row r="12" spans="1:7" ht="15.75">
      <c r="A12" s="250"/>
      <c r="B12" s="251"/>
      <c r="C12" s="251"/>
      <c r="D12" s="251"/>
      <c r="E12" s="251"/>
      <c r="F12" s="251"/>
      <c r="G12" s="251"/>
    </row>
    <row r="13" spans="1:8" ht="19.5">
      <c r="A13" s="251"/>
      <c r="B13" s="251"/>
      <c r="C13" s="286" t="s">
        <v>519</v>
      </c>
      <c r="D13" s="286"/>
      <c r="E13" s="286"/>
      <c r="F13" s="286"/>
      <c r="G13" s="286"/>
      <c r="H13" s="286"/>
    </row>
    <row r="14" spans="1:8" ht="19.5">
      <c r="A14" s="251"/>
      <c r="B14" s="251"/>
      <c r="C14" s="286" t="s">
        <v>520</v>
      </c>
      <c r="D14" s="286"/>
      <c r="E14" s="286"/>
      <c r="F14" s="286"/>
      <c r="G14" s="286"/>
      <c r="H14" s="286"/>
    </row>
    <row r="15" spans="1:7" ht="15">
      <c r="A15" s="251"/>
      <c r="B15" s="251"/>
      <c r="C15" s="251"/>
      <c r="D15" s="251"/>
      <c r="E15" s="251"/>
      <c r="F15" s="251"/>
      <c r="G15" s="251"/>
    </row>
    <row r="16" spans="1:7" ht="15">
      <c r="A16" s="251"/>
      <c r="B16" s="251"/>
      <c r="C16" s="251"/>
      <c r="D16" s="256"/>
      <c r="E16" s="251"/>
      <c r="F16" s="251"/>
      <c r="G16" s="251"/>
    </row>
    <row r="17" spans="1:7" ht="15.75">
      <c r="A17" s="251"/>
      <c r="B17" s="251"/>
      <c r="C17" s="257" t="s">
        <v>539</v>
      </c>
      <c r="D17" s="257"/>
      <c r="E17" s="257"/>
      <c r="F17" s="257"/>
      <c r="G17" s="257"/>
    </row>
    <row r="18" spans="1:7" ht="15">
      <c r="A18" s="251"/>
      <c r="B18" s="251"/>
      <c r="C18" s="251"/>
      <c r="D18" s="251"/>
      <c r="E18" s="251"/>
      <c r="F18" s="251"/>
      <c r="G18" s="251"/>
    </row>
    <row r="19" spans="1:7" ht="15">
      <c r="A19" s="251"/>
      <c r="B19" s="251"/>
      <c r="C19" s="251"/>
      <c r="D19" s="251"/>
      <c r="E19" s="251"/>
      <c r="F19" s="251"/>
      <c r="G19" s="251"/>
    </row>
    <row r="20" spans="1:7" ht="15">
      <c r="A20" s="251"/>
      <c r="B20" s="251"/>
      <c r="C20" s="251"/>
      <c r="D20" s="251"/>
      <c r="E20" s="251"/>
      <c r="F20" s="251"/>
      <c r="G20" s="251"/>
    </row>
    <row r="21" spans="1:7" ht="15.75">
      <c r="A21" s="250"/>
      <c r="B21" s="251"/>
      <c r="C21" s="251"/>
      <c r="D21" s="251"/>
      <c r="E21" s="251"/>
      <c r="F21" s="251"/>
      <c r="G21" s="251"/>
    </row>
    <row r="22" spans="1:7" ht="15.75">
      <c r="A22" s="250"/>
      <c r="B22" s="251"/>
      <c r="C22" s="251"/>
      <c r="D22" s="253"/>
      <c r="E22" s="251"/>
      <c r="F22" s="251"/>
      <c r="G22" s="251"/>
    </row>
    <row r="23" spans="1:7" ht="15.75">
      <c r="A23" s="250"/>
      <c r="B23" s="251"/>
      <c r="C23" s="251"/>
      <c r="D23" s="256"/>
      <c r="E23" s="251"/>
      <c r="F23" s="251"/>
      <c r="G23" s="251"/>
    </row>
    <row r="24" spans="1:7" ht="15.75">
      <c r="A24" s="250"/>
      <c r="B24" s="251"/>
      <c r="C24" s="251"/>
      <c r="D24" s="251"/>
      <c r="E24" s="251"/>
      <c r="F24" s="251"/>
      <c r="G24" s="251"/>
    </row>
    <row r="25" spans="1:7" ht="15.75">
      <c r="A25" s="250"/>
      <c r="B25" s="251"/>
      <c r="C25" s="251"/>
      <c r="D25" s="251"/>
      <c r="E25" s="251"/>
      <c r="F25" s="251"/>
      <c r="G25" s="251"/>
    </row>
    <row r="26" spans="1:7" ht="15.75">
      <c r="A26" s="250"/>
      <c r="B26" s="251"/>
      <c r="C26" s="251"/>
      <c r="D26" s="251"/>
      <c r="E26" s="251"/>
      <c r="F26" s="251"/>
      <c r="G26" s="251"/>
    </row>
    <row r="27" spans="1:7" ht="15.75">
      <c r="A27" s="250"/>
      <c r="B27" s="251"/>
      <c r="C27" s="251"/>
      <c r="D27" s="253"/>
      <c r="E27" s="251"/>
      <c r="F27" s="251"/>
      <c r="G27" s="251"/>
    </row>
    <row r="28" spans="1:7" ht="15.75">
      <c r="A28" s="250"/>
      <c r="B28" s="251"/>
      <c r="C28" s="251"/>
      <c r="D28" s="251"/>
      <c r="E28" s="251"/>
      <c r="F28" s="251"/>
      <c r="G28" s="251"/>
    </row>
    <row r="29" spans="1:7" ht="15.75">
      <c r="A29" s="250"/>
      <c r="B29" s="251"/>
      <c r="C29" s="251"/>
      <c r="D29" s="251"/>
      <c r="E29" s="251"/>
      <c r="F29" s="251"/>
      <c r="G29" s="251"/>
    </row>
    <row r="30" spans="1:7" ht="15.75">
      <c r="A30" s="250"/>
      <c r="B30" s="251"/>
      <c r="C30" s="251"/>
      <c r="D30" s="251"/>
      <c r="E30" s="251"/>
      <c r="F30" s="251"/>
      <c r="G30" s="251"/>
    </row>
    <row r="31" spans="1:7" ht="15.75">
      <c r="A31" s="250"/>
      <c r="B31" s="251"/>
      <c r="C31" s="251"/>
      <c r="D31" s="251"/>
      <c r="E31" s="251"/>
      <c r="F31" s="251"/>
      <c r="G31" s="251"/>
    </row>
    <row r="32" spans="6:7" ht="15">
      <c r="F32" s="251"/>
      <c r="G32" s="251"/>
    </row>
    <row r="33" spans="6:7" ht="15">
      <c r="F33" s="251"/>
      <c r="G33" s="251"/>
    </row>
    <row r="34" spans="1:7" ht="15.75">
      <c r="A34" s="250"/>
      <c r="B34" s="251"/>
      <c r="C34" s="251"/>
      <c r="D34" s="251"/>
      <c r="E34" s="251"/>
      <c r="F34" s="251"/>
      <c r="G34" s="251"/>
    </row>
    <row r="35" spans="1:7" ht="15.75">
      <c r="A35" s="250"/>
      <c r="B35" s="251"/>
      <c r="C35" s="251"/>
      <c r="D35" s="251"/>
      <c r="E35" s="251"/>
      <c r="F35" s="251"/>
      <c r="G35" s="251"/>
    </row>
    <row r="36" spans="1:7" ht="15.75">
      <c r="A36" s="250"/>
      <c r="B36" s="251"/>
      <c r="C36" s="251"/>
      <c r="D36" s="251"/>
      <c r="E36" s="251"/>
      <c r="F36" s="251"/>
      <c r="G36" s="251"/>
    </row>
    <row r="37" spans="1:7" ht="15.75">
      <c r="A37" s="258"/>
      <c r="B37" s="251"/>
      <c r="C37" s="258"/>
      <c r="D37" s="259"/>
      <c r="E37" s="251"/>
      <c r="F37" s="251"/>
      <c r="G37" s="251"/>
    </row>
    <row r="38" spans="1:7" ht="15.75">
      <c r="A38" s="250"/>
      <c r="E38" s="251"/>
      <c r="F38" s="251"/>
      <c r="G38" s="251"/>
    </row>
    <row r="39" spans="3:7" ht="15.75">
      <c r="C39" s="250" t="s">
        <v>534</v>
      </c>
      <c r="D39" s="259"/>
      <c r="E39" s="251"/>
      <c r="F39" s="251"/>
      <c r="G39" s="251"/>
    </row>
    <row r="45" spans="1:7" ht="15">
      <c r="A45" s="251"/>
      <c r="B45" s="251"/>
      <c r="C45" s="251"/>
      <c r="D45" s="253" t="s">
        <v>412</v>
      </c>
      <c r="E45" s="251"/>
      <c r="F45" s="251"/>
      <c r="G45" s="251"/>
    </row>
    <row r="46" spans="1:7" ht="15.75">
      <c r="A46" s="250"/>
      <c r="B46" s="251"/>
      <c r="C46" s="251"/>
      <c r="D46" s="260" t="s">
        <v>540</v>
      </c>
      <c r="E46" s="251"/>
      <c r="F46" s="251"/>
      <c r="G46" s="251"/>
    </row>
    <row r="47" spans="1:7" ht="15.75">
      <c r="A47" s="250"/>
      <c r="B47" s="251"/>
      <c r="C47" s="251"/>
      <c r="D47" s="251"/>
      <c r="E47" s="251"/>
      <c r="F47" s="251"/>
      <c r="G47" s="251"/>
    </row>
    <row r="48" spans="1:7" ht="15.75">
      <c r="A48" s="250"/>
      <c r="B48" s="251"/>
      <c r="C48" s="251"/>
      <c r="D48" s="251"/>
      <c r="E48" s="251"/>
      <c r="F48" s="251"/>
      <c r="G48" s="251"/>
    </row>
    <row r="49" spans="1:7" ht="15">
      <c r="A49" s="251"/>
      <c r="B49" s="251"/>
      <c r="C49" s="251"/>
      <c r="D49" s="253" t="s">
        <v>267</v>
      </c>
      <c r="E49" s="251"/>
      <c r="F49" s="251"/>
      <c r="G49" s="251"/>
    </row>
    <row r="50" spans="1:7" ht="15.75">
      <c r="A50" s="255"/>
      <c r="B50" s="251"/>
      <c r="C50" s="251"/>
      <c r="D50" s="251"/>
      <c r="E50" s="251"/>
      <c r="F50" s="251"/>
      <c r="G50" s="251"/>
    </row>
    <row r="51" spans="1:7" ht="15.75">
      <c r="A51" s="250"/>
      <c r="B51" s="251"/>
      <c r="C51" s="251"/>
      <c r="D51" s="251"/>
      <c r="E51" s="251"/>
      <c r="F51" s="251"/>
      <c r="G51" s="251"/>
    </row>
    <row r="52" spans="1:7" ht="15.75">
      <c r="A52" s="250"/>
      <c r="B52" s="251"/>
      <c r="C52" s="251"/>
      <c r="D52" s="251"/>
      <c r="E52" s="251"/>
      <c r="F52" s="251"/>
      <c r="G52" s="251"/>
    </row>
    <row r="53" spans="1:7" ht="15.75">
      <c r="A53" s="250"/>
      <c r="B53" s="251"/>
      <c r="C53" s="251"/>
      <c r="D53" s="251"/>
      <c r="E53" s="251"/>
      <c r="F53" s="251"/>
      <c r="G53" s="251"/>
    </row>
    <row r="54" spans="1:7" ht="15">
      <c r="A54" s="251"/>
      <c r="B54" s="251"/>
      <c r="C54" s="251"/>
      <c r="D54" s="251"/>
      <c r="E54" s="251"/>
      <c r="F54" s="251"/>
      <c r="G54" s="251"/>
    </row>
    <row r="55" spans="1:7" ht="15">
      <c r="A55" s="251"/>
      <c r="B55" s="251"/>
      <c r="C55" s="251"/>
      <c r="D55" s="251"/>
      <c r="E55" s="251"/>
      <c r="F55" s="251"/>
      <c r="G55" s="251"/>
    </row>
    <row r="56" spans="1:7" ht="15">
      <c r="A56" s="251"/>
      <c r="B56" s="251"/>
      <c r="C56" s="251"/>
      <c r="D56" s="256" t="s">
        <v>521</v>
      </c>
      <c r="E56" s="251"/>
      <c r="F56" s="251"/>
      <c r="G56" s="251"/>
    </row>
    <row r="57" spans="1:7" ht="15">
      <c r="A57" s="251"/>
      <c r="B57" s="251"/>
      <c r="C57" s="251"/>
      <c r="D57" s="256" t="s">
        <v>522</v>
      </c>
      <c r="E57" s="251"/>
      <c r="F57" s="251"/>
      <c r="G57" s="251"/>
    </row>
    <row r="58" spans="1:7" ht="15">
      <c r="A58" s="251"/>
      <c r="B58" s="251"/>
      <c r="C58" s="251"/>
      <c r="D58" s="251"/>
      <c r="E58" s="251"/>
      <c r="F58" s="251"/>
      <c r="G58" s="251"/>
    </row>
    <row r="59" spans="1:7" ht="15">
      <c r="A59" s="251"/>
      <c r="B59" s="251"/>
      <c r="C59" s="251"/>
      <c r="D59" s="251"/>
      <c r="E59" s="251"/>
      <c r="F59" s="251"/>
      <c r="G59" s="251"/>
    </row>
    <row r="60" spans="1:7" ht="15">
      <c r="A60" s="251"/>
      <c r="B60" s="251"/>
      <c r="C60" s="251"/>
      <c r="D60" s="251"/>
      <c r="E60" s="251"/>
      <c r="F60" s="251"/>
      <c r="G60" s="251"/>
    </row>
    <row r="61" spans="1:7" ht="15">
      <c r="A61" s="251"/>
      <c r="B61" s="251"/>
      <c r="C61" s="251"/>
      <c r="D61" s="251"/>
      <c r="E61" s="251"/>
      <c r="F61" s="251"/>
      <c r="G61" s="251"/>
    </row>
    <row r="62" spans="1:7" ht="15.75">
      <c r="A62" s="250"/>
      <c r="B62" s="251"/>
      <c r="C62" s="251"/>
      <c r="D62" s="251"/>
      <c r="E62" s="251"/>
      <c r="F62" s="251"/>
      <c r="G62" s="251"/>
    </row>
    <row r="63" spans="1:7" ht="15.75">
      <c r="A63" s="250"/>
      <c r="B63" s="251"/>
      <c r="C63" s="251"/>
      <c r="D63" s="253" t="s">
        <v>65</v>
      </c>
      <c r="E63" s="251"/>
      <c r="F63" s="251"/>
      <c r="G63" s="251"/>
    </row>
    <row r="64" spans="1:7" ht="15.75">
      <c r="A64" s="250"/>
      <c r="B64" s="251"/>
      <c r="C64" s="251"/>
      <c r="D64" s="256" t="s">
        <v>452</v>
      </c>
      <c r="E64" s="251"/>
      <c r="F64" s="251"/>
      <c r="G64" s="251"/>
    </row>
    <row r="65" spans="1:7" ht="15.75">
      <c r="A65" s="250"/>
      <c r="B65" s="251"/>
      <c r="C65" s="251"/>
      <c r="D65" s="251"/>
      <c r="E65" s="251"/>
      <c r="F65" s="251"/>
      <c r="G65" s="251"/>
    </row>
    <row r="66" spans="1:7" ht="15.75">
      <c r="A66" s="250"/>
      <c r="B66" s="251"/>
      <c r="C66" s="251"/>
      <c r="D66" s="251"/>
      <c r="E66" s="251"/>
      <c r="F66" s="251"/>
      <c r="G66" s="251"/>
    </row>
    <row r="67" spans="1:7" ht="15.75">
      <c r="A67" s="250"/>
      <c r="B67" s="251"/>
      <c r="C67" s="251"/>
      <c r="D67" s="251"/>
      <c r="E67" s="251"/>
      <c r="F67" s="251"/>
      <c r="G67" s="251"/>
    </row>
    <row r="68" spans="1:7" ht="15.75">
      <c r="A68" s="250"/>
      <c r="B68" s="251"/>
      <c r="C68" s="251"/>
      <c r="D68" s="253" t="s">
        <v>433</v>
      </c>
      <c r="E68" s="251"/>
      <c r="F68" s="251"/>
      <c r="G68" s="251"/>
    </row>
    <row r="69" spans="1:7" ht="15.75">
      <c r="A69" s="250"/>
      <c r="B69" s="251"/>
      <c r="C69" s="251"/>
      <c r="D69" s="251"/>
      <c r="E69" s="251"/>
      <c r="F69" s="251"/>
      <c r="G69" s="251"/>
    </row>
    <row r="70" spans="1:7" ht="15.75">
      <c r="A70" s="250"/>
      <c r="B70" s="251"/>
      <c r="C70" s="251"/>
      <c r="D70" s="251"/>
      <c r="E70" s="251"/>
      <c r="F70" s="251"/>
      <c r="G70" s="251"/>
    </row>
    <row r="71" spans="1:7" ht="15.75">
      <c r="A71" s="250"/>
      <c r="B71" s="251"/>
      <c r="C71" s="251"/>
      <c r="D71" s="251"/>
      <c r="E71" s="251"/>
      <c r="F71" s="251"/>
      <c r="G71" s="251"/>
    </row>
    <row r="72" spans="1:7" ht="15.75">
      <c r="A72" s="250"/>
      <c r="B72" s="251"/>
      <c r="C72" s="251"/>
      <c r="D72" s="251"/>
      <c r="E72" s="251"/>
      <c r="F72" s="251"/>
      <c r="G72" s="251"/>
    </row>
    <row r="73" spans="1:7" ht="15.75">
      <c r="A73" s="250"/>
      <c r="B73" s="251"/>
      <c r="C73" s="251"/>
      <c r="D73" s="251"/>
      <c r="E73" s="251"/>
      <c r="F73" s="251"/>
      <c r="G73" s="251"/>
    </row>
    <row r="74" spans="1:7" ht="15.75">
      <c r="A74" s="250"/>
      <c r="B74" s="251"/>
      <c r="C74" s="251"/>
      <c r="D74" s="251"/>
      <c r="E74" s="251"/>
      <c r="F74" s="251"/>
      <c r="G74" s="251"/>
    </row>
    <row r="75" spans="1:7" ht="15.75">
      <c r="A75" s="250"/>
      <c r="B75" s="251"/>
      <c r="C75" s="251"/>
      <c r="D75" s="251"/>
      <c r="E75" s="251"/>
      <c r="F75" s="251"/>
      <c r="G75" s="251"/>
    </row>
    <row r="76" spans="1:7" ht="15.75">
      <c r="A76" s="250"/>
      <c r="B76" s="251"/>
      <c r="C76" s="251"/>
      <c r="D76" s="251"/>
      <c r="E76" s="251"/>
      <c r="F76" s="251"/>
      <c r="G76" s="251"/>
    </row>
    <row r="77" spans="1:7" ht="15.75">
      <c r="A77" s="250"/>
      <c r="B77" s="251"/>
      <c r="C77" s="251"/>
      <c r="D77" s="251"/>
      <c r="E77" s="251"/>
      <c r="F77" s="251"/>
      <c r="G77" s="251"/>
    </row>
    <row r="78" spans="1:7" ht="15.75">
      <c r="A78" s="250"/>
      <c r="B78" s="251"/>
      <c r="C78" s="251"/>
      <c r="D78" s="251"/>
      <c r="E78" s="251"/>
      <c r="F78" s="251"/>
      <c r="G78" s="251"/>
    </row>
    <row r="79" spans="1:7" ht="15.75">
      <c r="A79" s="250"/>
      <c r="B79" s="251"/>
      <c r="C79" s="251"/>
      <c r="D79" s="251"/>
      <c r="E79" s="251"/>
      <c r="F79" s="251"/>
      <c r="G79" s="251"/>
    </row>
    <row r="80" spans="1:7" ht="10.5" customHeight="1">
      <c r="A80" s="258" t="s">
        <v>523</v>
      </c>
      <c r="B80" s="251"/>
      <c r="C80" s="251"/>
      <c r="D80" s="251"/>
      <c r="E80" s="251"/>
      <c r="F80" s="251"/>
      <c r="G80" s="251"/>
    </row>
    <row r="81" spans="1:7" ht="10.5" customHeight="1">
      <c r="A81" s="258" t="s">
        <v>524</v>
      </c>
      <c r="B81" s="251"/>
      <c r="C81" s="251"/>
      <c r="D81" s="251"/>
      <c r="E81" s="251"/>
      <c r="F81" s="251"/>
      <c r="G81" s="251"/>
    </row>
    <row r="82" spans="1:7" ht="10.5" customHeight="1">
      <c r="A82" s="258" t="s">
        <v>525</v>
      </c>
      <c r="B82" s="251"/>
      <c r="C82" s="258"/>
      <c r="D82" s="259"/>
      <c r="E82" s="251"/>
      <c r="F82" s="251"/>
      <c r="G82" s="251"/>
    </row>
    <row r="83" spans="1:7" ht="10.5" customHeight="1">
      <c r="A83" s="261" t="s">
        <v>526</v>
      </c>
      <c r="B83" s="251"/>
      <c r="C83" s="251"/>
      <c r="D83" s="251"/>
      <c r="E83" s="251"/>
      <c r="F83" s="251"/>
      <c r="G83" s="251"/>
    </row>
    <row r="84" spans="1:7" ht="15">
      <c r="A84" s="251"/>
      <c r="B84" s="251"/>
      <c r="C84" s="251"/>
      <c r="D84" s="251"/>
      <c r="E84" s="251"/>
      <c r="F84" s="251"/>
      <c r="G84" s="251"/>
    </row>
    <row r="85" spans="1:7" ht="15">
      <c r="A85" s="287" t="s">
        <v>527</v>
      </c>
      <c r="B85" s="287"/>
      <c r="C85" s="287"/>
      <c r="D85" s="287"/>
      <c r="E85" s="287"/>
      <c r="F85" s="287"/>
      <c r="G85" s="287"/>
    </row>
    <row r="86" spans="1:12" ht="6.75" customHeight="1">
      <c r="A86" s="262"/>
      <c r="B86" s="262"/>
      <c r="C86" s="262"/>
      <c r="D86" s="262"/>
      <c r="E86" s="262"/>
      <c r="F86" s="262"/>
      <c r="G86" s="262"/>
      <c r="L86" s="253"/>
    </row>
    <row r="87" spans="1:12" ht="15">
      <c r="A87" s="263" t="s">
        <v>55</v>
      </c>
      <c r="B87" s="264" t="s">
        <v>56</v>
      </c>
      <c r="C87" s="264"/>
      <c r="D87" s="264"/>
      <c r="E87" s="264"/>
      <c r="F87" s="264"/>
      <c r="G87" s="265" t="s">
        <v>57</v>
      </c>
      <c r="L87" s="256"/>
    </row>
    <row r="88" spans="1:12" ht="6.75" customHeight="1">
      <c r="A88" s="266"/>
      <c r="B88" s="266"/>
      <c r="C88" s="266"/>
      <c r="D88" s="266"/>
      <c r="E88" s="266"/>
      <c r="F88" s="266"/>
      <c r="G88" s="267"/>
      <c r="L88" s="268"/>
    </row>
    <row r="89" spans="1:12" ht="12.75" customHeight="1">
      <c r="A89" s="269" t="s">
        <v>58</v>
      </c>
      <c r="B89" s="270" t="s">
        <v>413</v>
      </c>
      <c r="C89" s="262"/>
      <c r="D89" s="262"/>
      <c r="E89" s="262"/>
      <c r="F89" s="262"/>
      <c r="G89" s="271">
        <v>4</v>
      </c>
      <c r="L89" s="268"/>
    </row>
    <row r="90" spans="1:12" ht="12.75" customHeight="1">
      <c r="A90" s="269" t="s">
        <v>59</v>
      </c>
      <c r="B90" s="270" t="s">
        <v>449</v>
      </c>
      <c r="C90" s="262"/>
      <c r="D90" s="262"/>
      <c r="E90" s="262"/>
      <c r="F90" s="262"/>
      <c r="G90" s="271">
        <v>5</v>
      </c>
      <c r="L90" s="268"/>
    </row>
    <row r="91" spans="1:12" ht="12.75" customHeight="1">
      <c r="A91" s="269" t="s">
        <v>60</v>
      </c>
      <c r="B91" s="270" t="s">
        <v>450</v>
      </c>
      <c r="C91" s="262"/>
      <c r="D91" s="262"/>
      <c r="E91" s="262"/>
      <c r="F91" s="262"/>
      <c r="G91" s="271">
        <v>6</v>
      </c>
      <c r="L91" s="253"/>
    </row>
    <row r="92" spans="1:12" ht="12.75" customHeight="1">
      <c r="A92" s="269" t="s">
        <v>61</v>
      </c>
      <c r="B92" s="270" t="s">
        <v>414</v>
      </c>
      <c r="C92" s="262"/>
      <c r="D92" s="262"/>
      <c r="E92" s="262"/>
      <c r="F92" s="262"/>
      <c r="G92" s="271">
        <v>7</v>
      </c>
      <c r="L92" s="268"/>
    </row>
    <row r="93" spans="1:12" ht="12.75" customHeight="1">
      <c r="A93" s="269" t="s">
        <v>62</v>
      </c>
      <c r="B93" s="270" t="s">
        <v>429</v>
      </c>
      <c r="C93" s="262"/>
      <c r="D93" s="262"/>
      <c r="E93" s="262"/>
      <c r="F93" s="262"/>
      <c r="G93" s="271">
        <v>9</v>
      </c>
      <c r="L93" s="268"/>
    </row>
    <row r="94" spans="1:12" ht="12.75" customHeight="1">
      <c r="A94" s="269" t="s">
        <v>63</v>
      </c>
      <c r="B94" s="270" t="s">
        <v>427</v>
      </c>
      <c r="C94" s="262"/>
      <c r="D94" s="262"/>
      <c r="E94" s="262"/>
      <c r="F94" s="262"/>
      <c r="G94" s="271">
        <v>11</v>
      </c>
      <c r="L94" s="268"/>
    </row>
    <row r="95" spans="1:12" ht="12.75" customHeight="1">
      <c r="A95" s="269" t="s">
        <v>64</v>
      </c>
      <c r="B95" s="270" t="s">
        <v>428</v>
      </c>
      <c r="C95" s="262"/>
      <c r="D95" s="262"/>
      <c r="E95" s="262"/>
      <c r="F95" s="262"/>
      <c r="G95" s="271">
        <v>12</v>
      </c>
      <c r="L95" s="268"/>
    </row>
    <row r="96" spans="1:12" ht="12.75" customHeight="1">
      <c r="A96" s="269" t="s">
        <v>66</v>
      </c>
      <c r="B96" s="270" t="s">
        <v>415</v>
      </c>
      <c r="C96" s="262"/>
      <c r="D96" s="262"/>
      <c r="E96" s="262"/>
      <c r="F96" s="262"/>
      <c r="G96" s="271">
        <v>13</v>
      </c>
      <c r="L96" s="268"/>
    </row>
    <row r="97" spans="1:12" ht="12.75" customHeight="1">
      <c r="A97" s="269" t="s">
        <v>67</v>
      </c>
      <c r="B97" s="270" t="s">
        <v>249</v>
      </c>
      <c r="C97" s="262"/>
      <c r="D97" s="262"/>
      <c r="E97" s="262"/>
      <c r="F97" s="262"/>
      <c r="G97" s="271">
        <v>14</v>
      </c>
      <c r="L97" s="268"/>
    </row>
    <row r="98" spans="1:12" ht="12.75" customHeight="1">
      <c r="A98" s="269" t="s">
        <v>93</v>
      </c>
      <c r="B98" s="270" t="s">
        <v>459</v>
      </c>
      <c r="C98" s="270"/>
      <c r="D98" s="270"/>
      <c r="E98" s="262"/>
      <c r="F98" s="262"/>
      <c r="G98" s="271">
        <v>15</v>
      </c>
      <c r="L98" s="268"/>
    </row>
    <row r="99" spans="1:12" ht="12.75" customHeight="1">
      <c r="A99" s="269" t="s">
        <v>117</v>
      </c>
      <c r="B99" s="270" t="s">
        <v>416</v>
      </c>
      <c r="C99" s="262"/>
      <c r="D99" s="262"/>
      <c r="E99" s="262"/>
      <c r="F99" s="262"/>
      <c r="G99" s="271">
        <v>16</v>
      </c>
      <c r="L99" s="258"/>
    </row>
    <row r="100" spans="1:12" ht="12.75" customHeight="1">
      <c r="A100" s="269" t="s">
        <v>118</v>
      </c>
      <c r="B100" s="270" t="s">
        <v>528</v>
      </c>
      <c r="C100" s="262"/>
      <c r="D100" s="262"/>
      <c r="E100" s="262"/>
      <c r="F100" s="262"/>
      <c r="G100" s="271">
        <v>18</v>
      </c>
      <c r="L100" s="258"/>
    </row>
    <row r="101" spans="1:12" ht="12.75" customHeight="1">
      <c r="A101" s="269" t="s">
        <v>151</v>
      </c>
      <c r="B101" s="270" t="s">
        <v>417</v>
      </c>
      <c r="C101" s="262"/>
      <c r="D101" s="262"/>
      <c r="E101" s="262"/>
      <c r="F101" s="262"/>
      <c r="G101" s="271">
        <v>19</v>
      </c>
      <c r="L101" s="258"/>
    </row>
    <row r="102" spans="1:12" ht="12.75" customHeight="1">
      <c r="A102" s="269" t="s">
        <v>152</v>
      </c>
      <c r="B102" s="270" t="s">
        <v>430</v>
      </c>
      <c r="C102" s="262"/>
      <c r="D102" s="262"/>
      <c r="E102" s="262"/>
      <c r="F102" s="262"/>
      <c r="G102" s="271">
        <v>20</v>
      </c>
      <c r="L102" s="261"/>
    </row>
    <row r="103" spans="1:7" ht="12.75" customHeight="1">
      <c r="A103" s="269" t="s">
        <v>156</v>
      </c>
      <c r="B103" s="270" t="s">
        <v>418</v>
      </c>
      <c r="C103" s="262"/>
      <c r="D103" s="262"/>
      <c r="E103" s="262"/>
      <c r="F103" s="262"/>
      <c r="G103" s="271">
        <v>21</v>
      </c>
    </row>
    <row r="104" spans="1:7" ht="12.75" customHeight="1">
      <c r="A104" s="269" t="s">
        <v>353</v>
      </c>
      <c r="B104" s="270" t="s">
        <v>419</v>
      </c>
      <c r="C104" s="262"/>
      <c r="D104" s="262"/>
      <c r="E104" s="262"/>
      <c r="F104" s="262"/>
      <c r="G104" s="271">
        <v>22</v>
      </c>
    </row>
    <row r="105" spans="1:7" ht="12.75" customHeight="1">
      <c r="A105" s="269" t="s">
        <v>387</v>
      </c>
      <c r="B105" s="270" t="s">
        <v>420</v>
      </c>
      <c r="C105" s="262"/>
      <c r="D105" s="262"/>
      <c r="E105" s="262"/>
      <c r="F105" s="262"/>
      <c r="G105" s="271">
        <v>23</v>
      </c>
    </row>
    <row r="106" spans="1:7" ht="12.75" customHeight="1">
      <c r="A106" s="269" t="s">
        <v>388</v>
      </c>
      <c r="B106" s="270" t="s">
        <v>421</v>
      </c>
      <c r="C106" s="262"/>
      <c r="D106" s="262"/>
      <c r="E106" s="262"/>
      <c r="F106" s="262"/>
      <c r="G106" s="271">
        <v>24</v>
      </c>
    </row>
    <row r="107" spans="1:7" ht="12.75" customHeight="1">
      <c r="A107" s="269" t="s">
        <v>478</v>
      </c>
      <c r="B107" s="270" t="s">
        <v>422</v>
      </c>
      <c r="C107" s="262"/>
      <c r="D107" s="262"/>
      <c r="E107" s="262"/>
      <c r="F107" s="262"/>
      <c r="G107" s="271">
        <v>25</v>
      </c>
    </row>
    <row r="108" spans="1:7" ht="6.75" customHeight="1">
      <c r="A108" s="269"/>
      <c r="B108" s="262"/>
      <c r="C108" s="262"/>
      <c r="D108" s="262"/>
      <c r="E108" s="262"/>
      <c r="F108" s="262"/>
      <c r="G108" s="272"/>
    </row>
    <row r="109" spans="1:7" ht="15">
      <c r="A109" s="263" t="s">
        <v>68</v>
      </c>
      <c r="B109" s="264" t="s">
        <v>56</v>
      </c>
      <c r="C109" s="264"/>
      <c r="D109" s="264"/>
      <c r="E109" s="264"/>
      <c r="F109" s="264"/>
      <c r="G109" s="265" t="s">
        <v>57</v>
      </c>
    </row>
    <row r="110" spans="1:7" ht="6.75" customHeight="1">
      <c r="A110" s="273"/>
      <c r="B110" s="266"/>
      <c r="C110" s="266"/>
      <c r="D110" s="266"/>
      <c r="E110" s="266"/>
      <c r="F110" s="266"/>
      <c r="G110" s="274"/>
    </row>
    <row r="111" spans="1:7" ht="12.75" customHeight="1">
      <c r="A111" s="269" t="s">
        <v>58</v>
      </c>
      <c r="B111" s="270" t="s">
        <v>413</v>
      </c>
      <c r="C111" s="262"/>
      <c r="D111" s="262"/>
      <c r="E111" s="262"/>
      <c r="F111" s="262"/>
      <c r="G111" s="271">
        <v>4</v>
      </c>
    </row>
    <row r="112" spans="1:7" ht="12.75" customHeight="1">
      <c r="A112" s="269" t="s">
        <v>59</v>
      </c>
      <c r="B112" s="270" t="s">
        <v>423</v>
      </c>
      <c r="C112" s="262"/>
      <c r="D112" s="262"/>
      <c r="E112" s="262"/>
      <c r="F112" s="262"/>
      <c r="G112" s="271">
        <v>5</v>
      </c>
    </row>
    <row r="113" spans="1:7" ht="12.75" customHeight="1">
      <c r="A113" s="269" t="s">
        <v>60</v>
      </c>
      <c r="B113" s="270" t="s">
        <v>424</v>
      </c>
      <c r="C113" s="262"/>
      <c r="D113" s="262"/>
      <c r="E113" s="262"/>
      <c r="F113" s="262"/>
      <c r="G113" s="271">
        <v>6</v>
      </c>
    </row>
    <row r="114" spans="1:7" ht="12.75" customHeight="1">
      <c r="A114" s="269" t="s">
        <v>61</v>
      </c>
      <c r="B114" s="270" t="s">
        <v>425</v>
      </c>
      <c r="C114" s="262"/>
      <c r="D114" s="262"/>
      <c r="E114" s="262"/>
      <c r="F114" s="262"/>
      <c r="G114" s="271">
        <v>8</v>
      </c>
    </row>
    <row r="115" spans="1:7" ht="12.75" customHeight="1">
      <c r="A115" s="269" t="s">
        <v>62</v>
      </c>
      <c r="B115" s="270" t="s">
        <v>426</v>
      </c>
      <c r="C115" s="262"/>
      <c r="D115" s="262"/>
      <c r="E115" s="262"/>
      <c r="F115" s="262"/>
      <c r="G115" s="271">
        <v>8</v>
      </c>
    </row>
    <row r="116" spans="1:7" ht="12.75" customHeight="1">
      <c r="A116" s="269" t="s">
        <v>63</v>
      </c>
      <c r="B116" s="270" t="s">
        <v>431</v>
      </c>
      <c r="C116" s="262"/>
      <c r="D116" s="262"/>
      <c r="E116" s="262"/>
      <c r="F116" s="262"/>
      <c r="G116" s="271">
        <v>10</v>
      </c>
    </row>
    <row r="117" spans="1:7" ht="12.75" customHeight="1">
      <c r="A117" s="269" t="s">
        <v>64</v>
      </c>
      <c r="B117" s="270" t="s">
        <v>432</v>
      </c>
      <c r="C117" s="262"/>
      <c r="D117" s="262"/>
      <c r="E117" s="262"/>
      <c r="F117" s="262"/>
      <c r="G117" s="271">
        <v>10</v>
      </c>
    </row>
    <row r="118" spans="1:7" ht="12.75" customHeight="1">
      <c r="A118" s="269" t="s">
        <v>66</v>
      </c>
      <c r="B118" s="270" t="s">
        <v>427</v>
      </c>
      <c r="C118" s="262"/>
      <c r="D118" s="262"/>
      <c r="E118" s="262"/>
      <c r="F118" s="262"/>
      <c r="G118" s="271">
        <v>11</v>
      </c>
    </row>
    <row r="119" spans="1:7" ht="12.75" customHeight="1">
      <c r="A119" s="269" t="s">
        <v>67</v>
      </c>
      <c r="B119" s="270" t="s">
        <v>428</v>
      </c>
      <c r="C119" s="262"/>
      <c r="D119" s="262"/>
      <c r="E119" s="262"/>
      <c r="F119" s="262"/>
      <c r="G119" s="271">
        <v>12</v>
      </c>
    </row>
    <row r="120" spans="1:7" ht="12.75" customHeight="1">
      <c r="A120" s="269" t="s">
        <v>93</v>
      </c>
      <c r="B120" s="270" t="s">
        <v>415</v>
      </c>
      <c r="C120" s="262"/>
      <c r="D120" s="262"/>
      <c r="E120" s="262"/>
      <c r="F120" s="262"/>
      <c r="G120" s="271">
        <v>13</v>
      </c>
    </row>
    <row r="121" spans="1:7" ht="12.75" customHeight="1">
      <c r="A121" s="269" t="s">
        <v>117</v>
      </c>
      <c r="B121" s="270" t="s">
        <v>249</v>
      </c>
      <c r="C121" s="262"/>
      <c r="D121" s="262"/>
      <c r="E121" s="262"/>
      <c r="F121" s="262"/>
      <c r="G121" s="271">
        <v>14</v>
      </c>
    </row>
    <row r="122" spans="1:7" ht="12.75" customHeight="1">
      <c r="A122" s="269" t="s">
        <v>118</v>
      </c>
      <c r="B122" s="270" t="s">
        <v>459</v>
      </c>
      <c r="C122" s="262"/>
      <c r="D122" s="262"/>
      <c r="E122" s="262"/>
      <c r="F122" s="262"/>
      <c r="G122" s="271">
        <v>15</v>
      </c>
    </row>
    <row r="123" spans="1:7" ht="54.75" customHeight="1">
      <c r="A123" s="288" t="s">
        <v>436</v>
      </c>
      <c r="B123" s="288"/>
      <c r="C123" s="288"/>
      <c r="D123" s="288"/>
      <c r="E123" s="288"/>
      <c r="F123" s="288"/>
      <c r="G123" s="288"/>
    </row>
    <row r="124" spans="1:7" ht="15" customHeight="1">
      <c r="A124" s="275"/>
      <c r="B124" s="275"/>
      <c r="C124" s="275"/>
      <c r="D124" s="275"/>
      <c r="E124" s="275"/>
      <c r="F124" s="275"/>
      <c r="G124" s="275"/>
    </row>
    <row r="125" spans="1:7" ht="15" customHeight="1">
      <c r="A125" s="276"/>
      <c r="B125" s="276"/>
      <c r="C125" s="276"/>
      <c r="D125" s="276"/>
      <c r="E125" s="276"/>
      <c r="F125" s="276"/>
      <c r="G125" s="276"/>
    </row>
    <row r="126" spans="1:7" ht="15" customHeight="1">
      <c r="A126" s="270"/>
      <c r="B126" s="270"/>
      <c r="C126" s="270"/>
      <c r="D126" s="270"/>
      <c r="E126" s="270"/>
      <c r="F126" s="270"/>
      <c r="G126" s="270"/>
    </row>
    <row r="127" spans="1:7" ht="10.5" customHeight="1">
      <c r="A127" s="277" t="s">
        <v>523</v>
      </c>
      <c r="C127" s="278"/>
      <c r="D127" s="278"/>
      <c r="E127" s="278"/>
      <c r="F127" s="278"/>
      <c r="G127" s="278"/>
    </row>
    <row r="128" spans="1:7" ht="10.5" customHeight="1">
      <c r="A128" s="277" t="s">
        <v>524</v>
      </c>
      <c r="C128" s="278"/>
      <c r="D128" s="278"/>
      <c r="E128" s="278"/>
      <c r="F128" s="278"/>
      <c r="G128" s="278"/>
    </row>
    <row r="129" spans="1:7" ht="10.5" customHeight="1">
      <c r="A129" s="277" t="s">
        <v>525</v>
      </c>
      <c r="C129" s="278"/>
      <c r="D129" s="278"/>
      <c r="E129" s="278"/>
      <c r="F129" s="278"/>
      <c r="G129" s="278"/>
    </row>
    <row r="130" spans="1:7" ht="10.5" customHeight="1">
      <c r="A130" s="261" t="s">
        <v>526</v>
      </c>
      <c r="B130" s="279"/>
      <c r="C130" s="278"/>
      <c r="D130" s="278"/>
      <c r="E130" s="278"/>
      <c r="F130" s="278"/>
      <c r="G130" s="278"/>
    </row>
    <row r="131" ht="10.5" customHeight="1"/>
  </sheetData>
  <sheetProtection/>
  <mergeCells count="4">
    <mergeCell ref="C13:H13"/>
    <mergeCell ref="C14:H14"/>
    <mergeCell ref="A85:G85"/>
    <mergeCell ref="A123:G123"/>
  </mergeCells>
  <printOptions/>
  <pageMargins left="1.535433070866142" right="0.1968503937007874" top="1.7322834645669292" bottom="1.0236220472440944" header="0.31496062992125984" footer="0.31496062992125984"/>
  <pageSetup horizontalDpi="300" verticalDpi="300" orientation="portrait" paperSize="119"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tabSelected="1"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3" customWidth="1"/>
    <col min="9" max="9" width="17.421875" style="43" bestFit="1" customWidth="1"/>
    <col min="10" max="12" width="17.140625" style="43" bestFit="1" customWidth="1"/>
    <col min="13" max="13" width="17.421875" style="43" bestFit="1" customWidth="1"/>
    <col min="14" max="14" width="12.8515625" style="43" bestFit="1" customWidth="1"/>
    <col min="15" max="15" width="18.8515625" style="38" customWidth="1"/>
    <col min="16" max="19" width="11.421875" style="38" customWidth="1"/>
    <col min="20" max="21" width="11.421875" style="43" customWidth="1"/>
    <col min="22" max="22" width="18.140625" style="43" bestFit="1" customWidth="1"/>
    <col min="23" max="23" width="19.7109375" style="43" bestFit="1" customWidth="1"/>
    <col min="24" max="24" width="18.140625" style="1" bestFit="1" customWidth="1"/>
    <col min="25" max="25" width="19.7109375" style="1" bestFit="1" customWidth="1"/>
    <col min="26" max="26" width="18.140625" style="1" bestFit="1" customWidth="1"/>
    <col min="27" max="27" width="17.140625" style="1" bestFit="1" customWidth="1"/>
    <col min="28" max="28" width="18.140625" style="1" bestFit="1" customWidth="1"/>
    <col min="29" max="29" width="19.7109375" style="1" bestFit="1" customWidth="1"/>
    <col min="30" max="16384" width="11.421875" style="1" customWidth="1"/>
  </cols>
  <sheetData>
    <row r="1" spans="1:25" s="43" customFormat="1" ht="15.75" customHeight="1">
      <c r="A1" s="292" t="s">
        <v>224</v>
      </c>
      <c r="B1" s="292"/>
      <c r="C1" s="292"/>
      <c r="D1" s="292"/>
      <c r="E1" s="292"/>
      <c r="F1" s="292"/>
      <c r="G1" s="235"/>
      <c r="H1" s="236"/>
      <c r="J1" s="49"/>
      <c r="K1" s="49"/>
      <c r="P1" s="236"/>
      <c r="Q1" s="236"/>
      <c r="R1" s="236"/>
      <c r="S1" s="236"/>
      <c r="T1" s="236"/>
      <c r="U1" s="236"/>
      <c r="V1" s="39"/>
      <c r="W1" s="39"/>
      <c r="X1" s="39"/>
      <c r="Y1" s="38"/>
    </row>
    <row r="2" spans="1:25" s="43" customFormat="1" ht="15.75" customHeight="1">
      <c r="A2" s="289" t="s">
        <v>225</v>
      </c>
      <c r="B2" s="289"/>
      <c r="C2" s="289"/>
      <c r="D2" s="289"/>
      <c r="E2" s="289"/>
      <c r="F2" s="289"/>
      <c r="G2" s="235"/>
      <c r="H2" s="236"/>
      <c r="J2" s="49"/>
      <c r="K2" s="49"/>
      <c r="P2" s="236"/>
      <c r="Q2" s="236"/>
      <c r="R2" s="236"/>
      <c r="S2" s="236"/>
      <c r="T2" s="236"/>
      <c r="U2" s="236"/>
      <c r="V2" s="39"/>
      <c r="Y2" s="38"/>
    </row>
    <row r="3" spans="1:25" s="43" customFormat="1" ht="15.75" customHeight="1">
      <c r="A3" s="289" t="s">
        <v>226</v>
      </c>
      <c r="B3" s="289"/>
      <c r="C3" s="289"/>
      <c r="D3" s="289"/>
      <c r="E3" s="289"/>
      <c r="F3" s="289"/>
      <c r="G3" s="235"/>
      <c r="H3" s="236"/>
      <c r="J3" s="49"/>
      <c r="K3" s="49"/>
      <c r="P3" s="236"/>
      <c r="Q3" s="236"/>
      <c r="R3" s="236"/>
      <c r="S3" s="236"/>
      <c r="T3" s="236"/>
      <c r="U3" s="236"/>
      <c r="V3" s="39"/>
      <c r="W3" s="39"/>
      <c r="X3" s="39"/>
      <c r="Y3" s="38"/>
    </row>
    <row r="4" spans="1:25" s="43" customFormat="1" ht="15.75" customHeight="1" thickBot="1">
      <c r="A4" s="289" t="s">
        <v>437</v>
      </c>
      <c r="B4" s="289"/>
      <c r="C4" s="289"/>
      <c r="D4" s="289"/>
      <c r="E4" s="289"/>
      <c r="F4" s="289"/>
      <c r="G4" s="44"/>
      <c r="J4" s="49"/>
      <c r="K4" s="49"/>
      <c r="P4" s="38"/>
      <c r="Q4" s="38"/>
      <c r="R4" s="38"/>
      <c r="S4" s="38"/>
      <c r="Y4" s="38"/>
    </row>
    <row r="5" spans="1:25" s="43" customFormat="1" ht="13.5" thickTop="1">
      <c r="A5" s="51" t="s">
        <v>227</v>
      </c>
      <c r="B5" s="68">
        <v>2010</v>
      </c>
      <c r="C5" s="291" t="s">
        <v>541</v>
      </c>
      <c r="D5" s="291"/>
      <c r="E5" s="69" t="s">
        <v>242</v>
      </c>
      <c r="F5" s="69" t="s">
        <v>233</v>
      </c>
      <c r="G5" s="46"/>
      <c r="P5" s="38"/>
      <c r="Q5" s="38"/>
      <c r="R5" s="38"/>
      <c r="S5" s="38"/>
      <c r="Y5" s="38"/>
    </row>
    <row r="6" spans="1:25" s="43" customFormat="1" ht="13.5" thickBot="1">
      <c r="A6" s="52"/>
      <c r="B6" s="70" t="s">
        <v>232</v>
      </c>
      <c r="C6" s="203">
        <v>2010</v>
      </c>
      <c r="D6" s="203">
        <v>2011</v>
      </c>
      <c r="E6" s="72" t="s">
        <v>515</v>
      </c>
      <c r="F6" s="72">
        <v>2011</v>
      </c>
      <c r="O6" s="207"/>
      <c r="V6" s="47"/>
      <c r="W6" s="48"/>
      <c r="X6" s="48"/>
      <c r="Y6" s="38"/>
    </row>
    <row r="7" spans="1:25" s="43" customFormat="1" ht="15.75" customHeight="1" thickTop="1">
      <c r="A7" s="289" t="s">
        <v>229</v>
      </c>
      <c r="B7" s="289"/>
      <c r="C7" s="289"/>
      <c r="D7" s="289"/>
      <c r="E7" s="289"/>
      <c r="F7" s="289"/>
      <c r="H7" s="236"/>
      <c r="I7" s="236"/>
      <c r="J7" s="236"/>
      <c r="V7" s="39"/>
      <c r="W7" s="39"/>
      <c r="X7" s="39"/>
      <c r="Y7" s="38"/>
    </row>
    <row r="8" spans="1:25" s="43" customFormat="1" ht="15.75" customHeight="1">
      <c r="A8" s="35" t="s">
        <v>446</v>
      </c>
      <c r="B8" s="204">
        <v>12263142</v>
      </c>
      <c r="C8" s="204">
        <v>4335664</v>
      </c>
      <c r="D8" s="204">
        <v>5001198</v>
      </c>
      <c r="E8" s="36">
        <f>+(D8-C8)/C8</f>
        <v>0.15350220865823552</v>
      </c>
      <c r="F8" s="37"/>
      <c r="H8" s="236"/>
      <c r="I8" s="236"/>
      <c r="J8" s="236"/>
      <c r="V8" s="39"/>
      <c r="W8" s="39"/>
      <c r="X8" s="39"/>
      <c r="Y8" s="38"/>
    </row>
    <row r="9" spans="1:25" s="43" customFormat="1" ht="15.75" customHeight="1">
      <c r="A9" s="201" t="s">
        <v>498</v>
      </c>
      <c r="B9" s="198">
        <v>6928978</v>
      </c>
      <c r="C9" s="198">
        <v>2944334</v>
      </c>
      <c r="D9" s="198">
        <v>2884724</v>
      </c>
      <c r="E9" s="40">
        <f aca="true" t="shared" si="0" ref="E9:E21">+(D9-C9)/C9</f>
        <v>-0.020245665063814092</v>
      </c>
      <c r="F9" s="40">
        <f>+D9/$D$8</f>
        <v>0.5768065971393255</v>
      </c>
      <c r="H9" s="236"/>
      <c r="I9" s="236"/>
      <c r="J9" s="236"/>
      <c r="K9" s="236"/>
      <c r="L9" s="236"/>
      <c r="V9" s="39"/>
      <c r="W9" s="39"/>
      <c r="X9" s="39"/>
      <c r="Y9" s="38"/>
    </row>
    <row r="10" spans="1:25" s="43" customFormat="1" ht="15.75" customHeight="1">
      <c r="A10" s="201" t="s">
        <v>499</v>
      </c>
      <c r="B10" s="198">
        <v>1010109</v>
      </c>
      <c r="C10" s="198">
        <v>293725</v>
      </c>
      <c r="D10" s="198">
        <v>393831</v>
      </c>
      <c r="E10" s="40">
        <f t="shared" si="0"/>
        <v>0.34081538854370586</v>
      </c>
      <c r="F10" s="40">
        <f>+D10/$D$8</f>
        <v>0.07874733213921944</v>
      </c>
      <c r="G10" s="42"/>
      <c r="J10" s="240"/>
      <c r="L10" s="39"/>
      <c r="M10" s="32"/>
      <c r="O10" s="38"/>
      <c r="P10" s="38"/>
      <c r="Q10" s="38"/>
      <c r="R10" s="38"/>
      <c r="S10" s="38"/>
      <c r="Y10" s="38"/>
    </row>
    <row r="11" spans="1:25" s="43" customFormat="1" ht="15.75" customHeight="1">
      <c r="A11" s="201" t="s">
        <v>500</v>
      </c>
      <c r="B11" s="198">
        <v>4324055</v>
      </c>
      <c r="C11" s="198">
        <v>1097605</v>
      </c>
      <c r="D11" s="198">
        <v>1722643</v>
      </c>
      <c r="E11" s="40">
        <f t="shared" si="0"/>
        <v>0.5694562251447469</v>
      </c>
      <c r="F11" s="40">
        <f>+D11/$D$8</f>
        <v>0.34444607072145517</v>
      </c>
      <c r="G11" s="42"/>
      <c r="J11" s="240"/>
      <c r="K11" s="240"/>
      <c r="L11" s="39"/>
      <c r="M11" s="32"/>
      <c r="O11" s="38"/>
      <c r="P11" s="38"/>
      <c r="Q11" s="38"/>
      <c r="R11" s="38"/>
      <c r="S11" s="38"/>
      <c r="V11" s="39"/>
      <c r="W11" s="39"/>
      <c r="X11" s="39"/>
      <c r="Y11" s="38"/>
    </row>
    <row r="12" spans="1:25" s="43" customFormat="1" ht="15.75" customHeight="1">
      <c r="A12" s="289" t="s">
        <v>231</v>
      </c>
      <c r="B12" s="289"/>
      <c r="C12" s="289"/>
      <c r="D12" s="289"/>
      <c r="E12" s="289"/>
      <c r="F12" s="289"/>
      <c r="J12" s="240"/>
      <c r="L12" s="39"/>
      <c r="M12" s="32"/>
      <c r="O12" s="38"/>
      <c r="P12" s="38"/>
      <c r="Q12" s="38"/>
      <c r="R12" s="38"/>
      <c r="S12" s="38"/>
      <c r="V12" s="39"/>
      <c r="W12" s="39"/>
      <c r="X12" s="39"/>
      <c r="Y12" s="38"/>
    </row>
    <row r="13" spans="1:25" s="43" customFormat="1" ht="15.75" customHeight="1">
      <c r="A13" s="41" t="s">
        <v>446</v>
      </c>
      <c r="B13" s="31">
        <v>3886466</v>
      </c>
      <c r="C13" s="31">
        <v>1133522</v>
      </c>
      <c r="D13" s="31">
        <v>1579925</v>
      </c>
      <c r="E13" s="36">
        <f t="shared" si="0"/>
        <v>0.3938194406460572</v>
      </c>
      <c r="F13" s="37"/>
      <c r="G13" s="37"/>
      <c r="L13" s="39"/>
      <c r="M13" s="32"/>
      <c r="O13" s="38"/>
      <c r="P13" s="38"/>
      <c r="Q13" s="38"/>
      <c r="R13" s="38"/>
      <c r="S13" s="38"/>
      <c r="V13" s="39"/>
      <c r="W13" s="39"/>
      <c r="X13" s="39"/>
      <c r="Y13" s="38"/>
    </row>
    <row r="14" spans="1:25" s="43" customFormat="1" ht="15.75" customHeight="1">
      <c r="A14" s="201" t="s">
        <v>498</v>
      </c>
      <c r="B14" s="32">
        <v>2616708</v>
      </c>
      <c r="C14" s="32">
        <v>762621</v>
      </c>
      <c r="D14" s="32">
        <v>1142674</v>
      </c>
      <c r="E14" s="40">
        <f t="shared" si="0"/>
        <v>0.498351081336601</v>
      </c>
      <c r="F14" s="40">
        <f>+D14/$D$13</f>
        <v>0.7232457236894156</v>
      </c>
      <c r="G14" s="42"/>
      <c r="L14" s="39"/>
      <c r="M14" s="39"/>
      <c r="O14" s="38"/>
      <c r="P14" s="38"/>
      <c r="Q14" s="38"/>
      <c r="R14" s="38"/>
      <c r="S14" s="38"/>
      <c r="V14" s="39"/>
      <c r="W14" s="39"/>
      <c r="X14" s="39"/>
      <c r="Y14" s="38"/>
    </row>
    <row r="15" spans="1:25" s="43" customFormat="1" ht="15.75" customHeight="1">
      <c r="A15" s="201" t="s">
        <v>499</v>
      </c>
      <c r="B15" s="32">
        <v>1037392</v>
      </c>
      <c r="C15" s="32">
        <v>296098</v>
      </c>
      <c r="D15" s="32">
        <v>361450</v>
      </c>
      <c r="E15" s="40">
        <f t="shared" si="0"/>
        <v>0.22071071064309788</v>
      </c>
      <c r="F15" s="40">
        <f>+D15/$D$13</f>
        <v>0.22877668243745747</v>
      </c>
      <c r="G15" s="42"/>
      <c r="M15" s="39"/>
      <c r="O15" s="38"/>
      <c r="P15" s="38"/>
      <c r="Q15" s="38"/>
      <c r="R15" s="38"/>
      <c r="S15" s="38"/>
      <c r="V15" s="39"/>
      <c r="Y15" s="38"/>
    </row>
    <row r="16" spans="1:25" s="43" customFormat="1" ht="15.75" customHeight="1">
      <c r="A16" s="201" t="s">
        <v>500</v>
      </c>
      <c r="B16" s="32">
        <v>232366</v>
      </c>
      <c r="C16" s="32">
        <v>74803</v>
      </c>
      <c r="D16" s="32">
        <v>75801</v>
      </c>
      <c r="E16" s="40">
        <f t="shared" si="0"/>
        <v>0.013341710893948104</v>
      </c>
      <c r="F16" s="40">
        <f>+D16/$D$13</f>
        <v>0.04797759387312689</v>
      </c>
      <c r="G16" s="42"/>
      <c r="I16" s="236"/>
      <c r="J16" s="236"/>
      <c r="K16" s="236"/>
      <c r="L16" s="236"/>
      <c r="M16" s="236"/>
      <c r="N16" s="236"/>
      <c r="O16" s="236"/>
      <c r="P16" s="236"/>
      <c r="Q16" s="236"/>
      <c r="R16" s="236"/>
      <c r="S16" s="236"/>
      <c r="T16" s="236"/>
      <c r="U16" s="236"/>
      <c r="V16" s="236"/>
      <c r="W16" s="236"/>
      <c r="Y16" s="38"/>
    </row>
    <row r="17" spans="1:25" s="43" customFormat="1" ht="15.75" customHeight="1">
      <c r="A17" s="289" t="s">
        <v>243</v>
      </c>
      <c r="B17" s="289"/>
      <c r="C17" s="289"/>
      <c r="D17" s="289"/>
      <c r="E17" s="289"/>
      <c r="F17" s="289"/>
      <c r="I17" s="236"/>
      <c r="J17" s="236"/>
      <c r="K17" s="236"/>
      <c r="L17" s="236"/>
      <c r="M17" s="236"/>
      <c r="N17" s="236"/>
      <c r="O17" s="236"/>
      <c r="P17" s="236"/>
      <c r="Q17" s="236"/>
      <c r="R17" s="236"/>
      <c r="S17" s="236"/>
      <c r="T17" s="236"/>
      <c r="U17" s="236"/>
      <c r="V17" s="236"/>
      <c r="W17" s="236"/>
      <c r="X17" s="38"/>
      <c r="Y17" s="38"/>
    </row>
    <row r="18" spans="1:25" s="43" customFormat="1" ht="15.75" customHeight="1">
      <c r="A18" s="41" t="s">
        <v>446</v>
      </c>
      <c r="B18" s="31">
        <v>8376676</v>
      </c>
      <c r="C18" s="31">
        <v>3202142</v>
      </c>
      <c r="D18" s="31">
        <v>3421273</v>
      </c>
      <c r="E18" s="36">
        <f t="shared" si="0"/>
        <v>0.06843263040802063</v>
      </c>
      <c r="F18" s="42"/>
      <c r="G18" s="42"/>
      <c r="I18" s="236"/>
      <c r="J18" s="236"/>
      <c r="K18" s="236"/>
      <c r="L18" s="236"/>
      <c r="M18" s="236"/>
      <c r="N18" s="236"/>
      <c r="O18" s="236"/>
      <c r="P18" s="236"/>
      <c r="Q18" s="236"/>
      <c r="R18" s="236"/>
      <c r="S18" s="236"/>
      <c r="T18" s="236"/>
      <c r="U18" s="236"/>
      <c r="V18" s="236"/>
      <c r="W18" s="236"/>
      <c r="X18" s="50"/>
      <c r="Y18" s="50"/>
    </row>
    <row r="19" spans="1:25" s="43" customFormat="1" ht="15.75" customHeight="1">
      <c r="A19" s="201" t="s">
        <v>498</v>
      </c>
      <c r="B19" s="32">
        <v>4312270</v>
      </c>
      <c r="C19" s="32">
        <v>2181713</v>
      </c>
      <c r="D19" s="32">
        <v>1742050</v>
      </c>
      <c r="E19" s="40">
        <f t="shared" si="0"/>
        <v>-0.2015219233693891</v>
      </c>
      <c r="F19" s="40">
        <f>+D19/$D$18</f>
        <v>0.509181816242083</v>
      </c>
      <c r="G19" s="42"/>
      <c r="I19" s="236"/>
      <c r="J19" s="236"/>
      <c r="K19" s="236"/>
      <c r="L19" s="236"/>
      <c r="M19" s="236"/>
      <c r="N19" s="236"/>
      <c r="O19" s="236"/>
      <c r="P19" s="236"/>
      <c r="Q19" s="236"/>
      <c r="R19" s="236"/>
      <c r="S19" s="236"/>
      <c r="T19" s="236"/>
      <c r="U19" s="236"/>
      <c r="V19" s="236"/>
      <c r="W19" s="236"/>
      <c r="X19" s="50"/>
      <c r="Y19" s="50"/>
    </row>
    <row r="20" spans="1:25" s="43" customFormat="1" ht="15.75" customHeight="1">
      <c r="A20" s="201" t="s">
        <v>499</v>
      </c>
      <c r="B20" s="32">
        <v>-27283</v>
      </c>
      <c r="C20" s="32">
        <v>-2373</v>
      </c>
      <c r="D20" s="32">
        <v>32381</v>
      </c>
      <c r="E20" s="40">
        <f t="shared" si="0"/>
        <v>-14.645596291613991</v>
      </c>
      <c r="F20" s="40">
        <f>+D20/$D$18</f>
        <v>0.0094646057183978</v>
      </c>
      <c r="G20" s="42"/>
      <c r="O20" s="38"/>
      <c r="P20" s="38"/>
      <c r="Q20" s="38"/>
      <c r="R20" s="38"/>
      <c r="S20" s="38"/>
      <c r="U20" s="39"/>
      <c r="V20" s="49"/>
      <c r="W20" s="50"/>
      <c r="X20" s="50"/>
      <c r="Y20" s="50"/>
    </row>
    <row r="21" spans="1:25" s="43" customFormat="1" ht="15.75" customHeight="1" thickBot="1">
      <c r="A21" s="202" t="s">
        <v>500</v>
      </c>
      <c r="B21" s="87">
        <v>4091689</v>
      </c>
      <c r="C21" s="87">
        <v>1022802</v>
      </c>
      <c r="D21" s="87">
        <v>1646842</v>
      </c>
      <c r="E21" s="88">
        <f t="shared" si="0"/>
        <v>0.6101278644351498</v>
      </c>
      <c r="F21" s="88">
        <f>+D21/$D$18</f>
        <v>0.4813535780395192</v>
      </c>
      <c r="G21" s="42"/>
      <c r="O21" s="38"/>
      <c r="P21" s="38"/>
      <c r="Q21" s="38"/>
      <c r="R21" s="38"/>
      <c r="S21" s="38"/>
      <c r="U21" s="39"/>
      <c r="V21" s="49"/>
      <c r="W21" s="50"/>
      <c r="X21" s="50"/>
      <c r="Y21" s="50"/>
    </row>
    <row r="22" spans="1:25" ht="27" customHeight="1" thickTop="1">
      <c r="A22" s="290" t="s">
        <v>529</v>
      </c>
      <c r="B22" s="290"/>
      <c r="C22" s="290"/>
      <c r="D22" s="290"/>
      <c r="E22" s="290"/>
      <c r="F22" s="290"/>
      <c r="G22" s="42"/>
      <c r="U22" s="39"/>
      <c r="V22" s="49"/>
      <c r="W22" s="50"/>
      <c r="X22" s="34"/>
      <c r="Y22" s="34"/>
    </row>
    <row r="23" spans="7:26" ht="33" customHeight="1">
      <c r="G23" s="42"/>
      <c r="L23" s="39"/>
      <c r="M23" s="39"/>
      <c r="Z23" s="188" t="s">
        <v>380</v>
      </c>
    </row>
    <row r="24" spans="1:29" ht="12.75">
      <c r="A24" s="15"/>
      <c r="B24" s="15"/>
      <c r="C24" s="15"/>
      <c r="D24" s="15"/>
      <c r="E24" s="15"/>
      <c r="F24" s="15"/>
      <c r="G24" s="42"/>
      <c r="L24" s="39"/>
      <c r="M24" s="39"/>
      <c r="Z24" s="188" t="s">
        <v>498</v>
      </c>
      <c r="AA24" s="188" t="s">
        <v>499</v>
      </c>
      <c r="AB24" s="188" t="s">
        <v>500</v>
      </c>
      <c r="AC24" s="1" t="s">
        <v>377</v>
      </c>
    </row>
    <row r="25" spans="1:29" ht="15">
      <c r="A25" s="15"/>
      <c r="B25" s="15"/>
      <c r="C25" s="15"/>
      <c r="D25" s="15"/>
      <c r="E25" s="15"/>
      <c r="F25" s="15"/>
      <c r="G25" s="42"/>
      <c r="L25" s="39"/>
      <c r="M25" s="39"/>
      <c r="Y25" s="199" t="s">
        <v>545</v>
      </c>
      <c r="Z25" s="245">
        <v>1777282.0399999998</v>
      </c>
      <c r="AA25" s="245">
        <v>116690.97299999997</v>
      </c>
      <c r="AB25" s="245">
        <v>1361255.135</v>
      </c>
      <c r="AC25" s="33">
        <f>SUM(Z25:AB25)</f>
        <v>3255228.148</v>
      </c>
    </row>
    <row r="26" spans="1:29" ht="15">
      <c r="A26" s="15"/>
      <c r="B26" s="15"/>
      <c r="C26" s="15"/>
      <c r="D26" s="15"/>
      <c r="E26" s="15"/>
      <c r="F26" s="15"/>
      <c r="G26" s="42"/>
      <c r="Y26" s="199" t="s">
        <v>546</v>
      </c>
      <c r="Z26" s="245">
        <v>1935916.042</v>
      </c>
      <c r="AA26" s="245">
        <v>185292.40699999998</v>
      </c>
      <c r="AB26" s="245">
        <v>1501603.976</v>
      </c>
      <c r="AC26" s="33">
        <f>SUM(Z26:AB26)</f>
        <v>3622812.425</v>
      </c>
    </row>
    <row r="27" spans="1:29" ht="15">
      <c r="A27" s="15"/>
      <c r="B27" s="15"/>
      <c r="C27" s="15"/>
      <c r="D27" s="15"/>
      <c r="E27" s="15"/>
      <c r="F27" s="15"/>
      <c r="I27" s="39"/>
      <c r="J27" s="39"/>
      <c r="K27" s="39"/>
      <c r="L27" s="39"/>
      <c r="M27" s="39"/>
      <c r="Y27" s="199" t="s">
        <v>547</v>
      </c>
      <c r="Z27" s="245">
        <v>2088489.6610000003</v>
      </c>
      <c r="AA27" s="245">
        <v>146832.19400000002</v>
      </c>
      <c r="AB27" s="245">
        <v>1131296.81</v>
      </c>
      <c r="AC27" s="33">
        <f>SUM(Z27:AB27)</f>
        <v>3366618.6650000005</v>
      </c>
    </row>
    <row r="28" spans="1:29" ht="15">
      <c r="A28" s="15"/>
      <c r="B28" s="15"/>
      <c r="C28" s="15"/>
      <c r="D28" s="15"/>
      <c r="E28" s="15"/>
      <c r="F28" s="15"/>
      <c r="I28" s="39"/>
      <c r="J28" s="39"/>
      <c r="K28" s="39"/>
      <c r="L28" s="39"/>
      <c r="M28" s="39"/>
      <c r="Y28" s="199" t="s">
        <v>548</v>
      </c>
      <c r="Z28" s="245">
        <v>2181713.0500000003</v>
      </c>
      <c r="AA28" s="245">
        <v>-2373.23199999996</v>
      </c>
      <c r="AB28" s="245">
        <v>1022802.192</v>
      </c>
      <c r="AC28" s="33">
        <f>SUM(Z28:AB28)</f>
        <v>3202142.0100000007</v>
      </c>
    </row>
    <row r="29" spans="1:29" ht="15">
      <c r="A29" s="15"/>
      <c r="B29" s="15"/>
      <c r="C29" s="15"/>
      <c r="D29" s="15"/>
      <c r="E29" s="15"/>
      <c r="F29" s="15"/>
      <c r="I29" s="39"/>
      <c r="J29" s="39"/>
      <c r="K29" s="39"/>
      <c r="L29" s="39"/>
      <c r="M29" s="39"/>
      <c r="Y29" s="199" t="s">
        <v>549</v>
      </c>
      <c r="Z29" s="245">
        <v>1742049.976</v>
      </c>
      <c r="AA29" s="245">
        <v>32380.900999999954</v>
      </c>
      <c r="AB29" s="245">
        <v>1646841.723</v>
      </c>
      <c r="AC29" s="33">
        <f>SUM(Z29:AB29)</f>
        <v>3421272.5999999996</v>
      </c>
    </row>
    <row r="30" spans="1:13" ht="12.75">
      <c r="A30" s="15"/>
      <c r="B30" s="15"/>
      <c r="C30" s="15"/>
      <c r="D30" s="15"/>
      <c r="E30" s="15"/>
      <c r="F30" s="15"/>
      <c r="I30" s="39"/>
      <c r="J30" s="39"/>
      <c r="K30" s="39"/>
      <c r="L30" s="39"/>
      <c r="M30" s="39"/>
    </row>
    <row r="31" spans="1:6" ht="12.75">
      <c r="A31" s="15"/>
      <c r="B31" s="15"/>
      <c r="C31" s="15"/>
      <c r="D31" s="15"/>
      <c r="E31" s="15"/>
      <c r="F31" s="15"/>
    </row>
    <row r="32" spans="1:13" ht="12.75">
      <c r="A32" s="15"/>
      <c r="B32" s="15"/>
      <c r="C32" s="15"/>
      <c r="D32" s="15"/>
      <c r="E32" s="15"/>
      <c r="F32" s="15"/>
      <c r="I32" s="39"/>
      <c r="J32" s="39"/>
      <c r="K32" s="39"/>
      <c r="L32" s="39"/>
      <c r="M32" s="39"/>
    </row>
    <row r="33" spans="1:13" ht="12.75">
      <c r="A33" s="15"/>
      <c r="B33" s="15"/>
      <c r="C33" s="15"/>
      <c r="D33" s="15"/>
      <c r="E33" s="15"/>
      <c r="F33" s="15"/>
      <c r="I33" s="39"/>
      <c r="J33" s="39"/>
      <c r="K33" s="39"/>
      <c r="L33" s="39"/>
      <c r="M33" s="39"/>
    </row>
    <row r="34" spans="1:13" ht="12.75">
      <c r="A34" s="15"/>
      <c r="B34" s="15"/>
      <c r="C34" s="15"/>
      <c r="D34" s="15"/>
      <c r="E34" s="15"/>
      <c r="F34" s="15"/>
      <c r="I34" s="39"/>
      <c r="J34" s="39"/>
      <c r="K34" s="39"/>
      <c r="L34" s="39"/>
      <c r="M34" s="39"/>
    </row>
    <row r="35" spans="1:13" ht="12.75">
      <c r="A35" s="15"/>
      <c r="B35" s="15"/>
      <c r="C35" s="15"/>
      <c r="D35" s="15"/>
      <c r="E35" s="15"/>
      <c r="F35" s="15"/>
      <c r="I35" s="39"/>
      <c r="J35" s="39"/>
      <c r="K35" s="39"/>
      <c r="L35" s="39"/>
      <c r="M35" s="39"/>
    </row>
    <row r="36" spans="1:6" ht="12.75">
      <c r="A36" s="15"/>
      <c r="B36" s="15"/>
      <c r="C36" s="15"/>
      <c r="D36" s="15"/>
      <c r="E36" s="15"/>
      <c r="F36" s="15"/>
    </row>
    <row r="37" spans="1:13" ht="12.75">
      <c r="A37" s="15"/>
      <c r="B37" s="15"/>
      <c r="C37" s="15"/>
      <c r="D37" s="15"/>
      <c r="E37" s="15"/>
      <c r="F37" s="15"/>
      <c r="I37" s="39"/>
      <c r="J37" s="39"/>
      <c r="K37" s="39"/>
      <c r="L37" s="39"/>
      <c r="M37" s="39"/>
    </row>
    <row r="38" spans="1:13" ht="12.75">
      <c r="A38" s="15"/>
      <c r="B38" s="15"/>
      <c r="C38" s="15"/>
      <c r="D38" s="15"/>
      <c r="E38" s="15"/>
      <c r="F38" s="15"/>
      <c r="I38" s="39"/>
      <c r="J38" s="39"/>
      <c r="K38" s="39"/>
      <c r="L38" s="39"/>
      <c r="M38" s="39"/>
    </row>
    <row r="39" spans="1:13" ht="12.75">
      <c r="A39" s="15"/>
      <c r="B39" s="15"/>
      <c r="C39" s="15"/>
      <c r="D39" s="15"/>
      <c r="E39" s="15"/>
      <c r="F39" s="15"/>
      <c r="I39" s="39"/>
      <c r="J39" s="39"/>
      <c r="K39" s="39"/>
      <c r="L39" s="39"/>
      <c r="M39" s="39"/>
    </row>
    <row r="40" spans="1:13" ht="12.75">
      <c r="A40" s="15"/>
      <c r="B40" s="15"/>
      <c r="C40" s="15"/>
      <c r="D40" s="15"/>
      <c r="E40" s="15"/>
      <c r="F40" s="15"/>
      <c r="I40" s="39"/>
      <c r="J40" s="39"/>
      <c r="K40" s="39"/>
      <c r="L40" s="39"/>
      <c r="M40" s="39"/>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39">
      <selection activeCell="I39" sqref="I39"/>
    </sheetView>
  </sheetViews>
  <sheetFormatPr defaultColWidth="11.421875" defaultRowHeight="12.75"/>
  <cols>
    <col min="1" max="1" width="15.140625" style="0" customWidth="1"/>
    <col min="2" max="2" width="16.140625" style="0" bestFit="1" customWidth="1"/>
    <col min="3" max="3" width="15.00390625" style="0" customWidth="1"/>
    <col min="4" max="4" width="14.28125" style="0" customWidth="1"/>
    <col min="5" max="5" width="14.7109375" style="0" customWidth="1"/>
    <col min="6" max="6" width="15.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3" customFormat="1" ht="15.75" customHeight="1">
      <c r="A1" s="292" t="s">
        <v>234</v>
      </c>
      <c r="B1" s="292"/>
      <c r="C1" s="292"/>
      <c r="D1" s="292"/>
      <c r="E1" s="292"/>
      <c r="F1" s="292"/>
      <c r="G1" s="194"/>
      <c r="H1" s="194"/>
      <c r="I1" s="194"/>
      <c r="J1" s="194"/>
      <c r="K1" s="194"/>
      <c r="L1" s="194"/>
      <c r="P1" s="189" t="s">
        <v>379</v>
      </c>
      <c r="Q1" s="38"/>
      <c r="R1" s="38"/>
      <c r="S1" s="38"/>
      <c r="T1" s="38"/>
      <c r="U1" s="38"/>
      <c r="V1" s="38"/>
      <c r="W1" s="38"/>
      <c r="Z1" s="39"/>
      <c r="AA1" s="39"/>
      <c r="AB1" s="39"/>
      <c r="AC1" s="38"/>
    </row>
    <row r="2" spans="1:20" ht="13.5" customHeight="1">
      <c r="A2" s="289" t="s">
        <v>448</v>
      </c>
      <c r="B2" s="289"/>
      <c r="C2" s="289"/>
      <c r="D2" s="289"/>
      <c r="E2" s="289"/>
      <c r="F2" s="289"/>
      <c r="G2" s="194"/>
      <c r="H2" s="194"/>
      <c r="I2" s="194"/>
      <c r="J2" s="194"/>
      <c r="K2" s="194"/>
      <c r="L2" s="194"/>
      <c r="P2" s="32" t="s">
        <v>227</v>
      </c>
      <c r="Q2" s="206" t="s">
        <v>498</v>
      </c>
      <c r="R2" s="206" t="s">
        <v>499</v>
      </c>
      <c r="S2" s="206" t="s">
        <v>500</v>
      </c>
      <c r="T2" s="190" t="s">
        <v>377</v>
      </c>
    </row>
    <row r="3" spans="1:29" s="43" customFormat="1" ht="15.75" customHeight="1">
      <c r="A3" s="289" t="s">
        <v>226</v>
      </c>
      <c r="B3" s="289"/>
      <c r="C3" s="289"/>
      <c r="D3" s="289"/>
      <c r="E3" s="289"/>
      <c r="F3" s="289"/>
      <c r="G3" s="194"/>
      <c r="H3" s="194"/>
      <c r="I3" s="194"/>
      <c r="J3" s="194"/>
      <c r="K3" s="194"/>
      <c r="L3" s="194"/>
      <c r="M3" s="44"/>
      <c r="P3" s="200" t="s">
        <v>545</v>
      </c>
      <c r="Q3" s="249">
        <v>2419431.749</v>
      </c>
      <c r="R3" s="249">
        <v>286833.432</v>
      </c>
      <c r="S3" s="249">
        <v>1420861.834</v>
      </c>
      <c r="T3" s="53">
        <f>SUM(Q3:S3)</f>
        <v>4127127.0149999997</v>
      </c>
      <c r="U3" s="38"/>
      <c r="V3" s="38"/>
      <c r="W3" s="38"/>
      <c r="Y3" s="45"/>
      <c r="Z3" s="39"/>
      <c r="AA3" s="39"/>
      <c r="AB3" s="39"/>
      <c r="AC3" s="38"/>
    </row>
    <row r="4" spans="1:29" s="43" customFormat="1" ht="15.75" customHeight="1">
      <c r="A4" s="289" t="s">
        <v>437</v>
      </c>
      <c r="B4" s="289"/>
      <c r="C4" s="289"/>
      <c r="D4" s="289"/>
      <c r="E4" s="289"/>
      <c r="F4" s="289"/>
      <c r="G4" s="194"/>
      <c r="H4" s="194"/>
      <c r="I4" s="194"/>
      <c r="J4" s="194"/>
      <c r="K4" s="194"/>
      <c r="L4" s="194"/>
      <c r="M4" s="44"/>
      <c r="P4" s="200" t="s">
        <v>546</v>
      </c>
      <c r="Q4" s="249">
        <v>2878917.864</v>
      </c>
      <c r="R4" s="249">
        <v>379363.969</v>
      </c>
      <c r="S4" s="249">
        <v>1593347.48</v>
      </c>
      <c r="T4" s="53">
        <f>SUM(Q4:S4)</f>
        <v>4851629.313</v>
      </c>
      <c r="U4" s="38"/>
      <c r="V4" s="38"/>
      <c r="W4" s="38"/>
      <c r="AC4" s="38"/>
    </row>
    <row r="5" spans="2:20" ht="13.5" thickBot="1">
      <c r="B5" s="55"/>
      <c r="C5" s="55"/>
      <c r="D5" s="55"/>
      <c r="E5" s="55"/>
      <c r="F5" s="55"/>
      <c r="G5" s="55"/>
      <c r="H5" s="55"/>
      <c r="I5" s="55"/>
      <c r="J5" s="55"/>
      <c r="K5" s="55"/>
      <c r="L5" s="55"/>
      <c r="P5" s="200" t="s">
        <v>547</v>
      </c>
      <c r="Q5" s="249">
        <v>2790942.535</v>
      </c>
      <c r="R5" s="249">
        <v>318477.781</v>
      </c>
      <c r="S5" s="249">
        <v>1183991.918</v>
      </c>
      <c r="T5" s="53">
        <f>SUM(Q5:S5)</f>
        <v>4293412.234</v>
      </c>
    </row>
    <row r="6" spans="1:20" ht="15" customHeight="1" thickTop="1">
      <c r="A6" s="74" t="s">
        <v>227</v>
      </c>
      <c r="B6" s="293" t="str">
        <f>+balanza!C5</f>
        <v>enero - abril</v>
      </c>
      <c r="C6" s="293"/>
      <c r="D6" s="293"/>
      <c r="E6" s="293"/>
      <c r="F6" s="293"/>
      <c r="G6" s="195"/>
      <c r="H6" s="195"/>
      <c r="I6" s="195"/>
      <c r="J6" s="195"/>
      <c r="K6" s="195"/>
      <c r="L6" s="195"/>
      <c r="P6" s="200" t="s">
        <v>548</v>
      </c>
      <c r="Q6" s="249">
        <v>2944333.907</v>
      </c>
      <c r="R6" s="249">
        <v>293724.726</v>
      </c>
      <c r="S6" s="249">
        <v>1097605.026</v>
      </c>
      <c r="T6" s="53">
        <f>SUM(Q6:S6)</f>
        <v>4335663.659</v>
      </c>
    </row>
    <row r="7" spans="1:20" ht="15" customHeight="1">
      <c r="A7" s="76"/>
      <c r="B7" s="75">
        <v>2007</v>
      </c>
      <c r="C7" s="75">
        <v>2008</v>
      </c>
      <c r="D7" s="75">
        <v>2009</v>
      </c>
      <c r="E7" s="75">
        <v>2010</v>
      </c>
      <c r="F7" s="75">
        <v>2011</v>
      </c>
      <c r="G7" s="195"/>
      <c r="H7" s="195"/>
      <c r="I7" s="195"/>
      <c r="J7" s="195"/>
      <c r="K7" s="195"/>
      <c r="L7" s="195"/>
      <c r="P7" s="200" t="s">
        <v>549</v>
      </c>
      <c r="Q7" s="249">
        <v>2884724.335</v>
      </c>
      <c r="R7" s="249">
        <v>393831.181</v>
      </c>
      <c r="S7" s="249">
        <v>1722642.903</v>
      </c>
      <c r="T7" s="53">
        <f>SUM(Q7:S7)</f>
        <v>5001198.419</v>
      </c>
    </row>
    <row r="8" spans="1:12" ht="19.5" customHeight="1">
      <c r="A8" s="205" t="s">
        <v>498</v>
      </c>
      <c r="B8" s="248">
        <v>2419431.749</v>
      </c>
      <c r="C8" s="248">
        <v>2878917.864</v>
      </c>
      <c r="D8" s="248">
        <v>2790942.535</v>
      </c>
      <c r="E8" s="248">
        <v>2944333.907</v>
      </c>
      <c r="F8" s="248">
        <v>2884724.335</v>
      </c>
      <c r="G8" s="73"/>
      <c r="H8" s="73"/>
      <c r="I8" s="73"/>
      <c r="J8" s="73"/>
      <c r="K8" s="73"/>
      <c r="L8" s="73"/>
    </row>
    <row r="9" spans="1:12" ht="19.5" customHeight="1">
      <c r="A9" s="205" t="s">
        <v>499</v>
      </c>
      <c r="B9" s="57">
        <v>286833.432</v>
      </c>
      <c r="C9" s="57">
        <v>379363.969</v>
      </c>
      <c r="D9" s="57">
        <v>318477.781</v>
      </c>
      <c r="E9" s="57">
        <v>293724.726</v>
      </c>
      <c r="F9" s="57">
        <v>393831.181</v>
      </c>
      <c r="G9" s="57"/>
      <c r="H9" s="57"/>
      <c r="I9" s="57"/>
      <c r="J9" s="57"/>
      <c r="K9" s="57"/>
      <c r="L9" s="57"/>
    </row>
    <row r="10" spans="1:16" ht="19.5" customHeight="1">
      <c r="A10" s="205" t="s">
        <v>500</v>
      </c>
      <c r="B10" s="57">
        <v>1420861.834</v>
      </c>
      <c r="C10" s="57">
        <v>1593347.48</v>
      </c>
      <c r="D10" s="57">
        <v>1183991.918</v>
      </c>
      <c r="E10" s="57">
        <v>1097605.026</v>
      </c>
      <c r="F10" s="57">
        <v>1722642.903</v>
      </c>
      <c r="G10" s="57"/>
      <c r="H10" s="57"/>
      <c r="I10" s="57"/>
      <c r="J10" s="57"/>
      <c r="K10" s="57"/>
      <c r="L10" s="57"/>
      <c r="P10" t="s">
        <v>16</v>
      </c>
    </row>
    <row r="11" spans="1:20" ht="19.5" customHeight="1" thickBot="1">
      <c r="A11" s="247" t="s">
        <v>377</v>
      </c>
      <c r="B11" s="246">
        <f>SUM(B8:B10)</f>
        <v>4127127.0149999997</v>
      </c>
      <c r="C11" s="246">
        <f>SUM(C8:C10)</f>
        <v>4851629.313</v>
      </c>
      <c r="D11" s="246">
        <f>SUM(D8:D10)</f>
        <v>4293412.234</v>
      </c>
      <c r="E11" s="246">
        <f>+balanza!C8</f>
        <v>4335664</v>
      </c>
      <c r="F11" s="246">
        <f>+balanza!D8</f>
        <v>5001198</v>
      </c>
      <c r="G11" s="73"/>
      <c r="H11" s="73"/>
      <c r="I11" s="73"/>
      <c r="J11" s="73"/>
      <c r="K11" s="73"/>
      <c r="L11" s="73"/>
      <c r="P11" s="2"/>
      <c r="Q11" s="206" t="s">
        <v>498</v>
      </c>
      <c r="R11" s="206" t="s">
        <v>499</v>
      </c>
      <c r="S11" s="206" t="s">
        <v>500</v>
      </c>
      <c r="T11" s="192" t="s">
        <v>377</v>
      </c>
    </row>
    <row r="12" spans="1:20" ht="30.75" customHeight="1" thickTop="1">
      <c r="A12" s="294" t="s">
        <v>438</v>
      </c>
      <c r="B12" s="295"/>
      <c r="C12" s="295"/>
      <c r="D12" s="295"/>
      <c r="E12" s="295"/>
      <c r="P12" s="200" t="str">
        <f>+P3</f>
        <v>ene-abr 07</v>
      </c>
      <c r="Q12" s="249">
        <v>642149.709</v>
      </c>
      <c r="R12" s="249">
        <v>170142.459</v>
      </c>
      <c r="S12" s="249">
        <v>59606.699</v>
      </c>
      <c r="T12" s="193">
        <f>SUM(Q12:S12)</f>
        <v>871898.8670000001</v>
      </c>
    </row>
    <row r="13" spans="1:20" ht="12.75">
      <c r="A13" s="14"/>
      <c r="B13" s="33"/>
      <c r="C13" s="34"/>
      <c r="D13" s="34"/>
      <c r="E13" s="34"/>
      <c r="P13" s="200" t="str">
        <f>+P4</f>
        <v>ene-abr 08</v>
      </c>
      <c r="Q13" s="249">
        <v>943001.822</v>
      </c>
      <c r="R13" s="249">
        <v>194071.562</v>
      </c>
      <c r="S13" s="249">
        <v>91743.504</v>
      </c>
      <c r="T13" s="193">
        <f>SUM(Q13:S13)</f>
        <v>1228816.888</v>
      </c>
    </row>
    <row r="14" spans="1:20" ht="12.75">
      <c r="A14" s="14"/>
      <c r="B14" s="33"/>
      <c r="C14" s="34"/>
      <c r="D14" s="34"/>
      <c r="E14" s="34"/>
      <c r="P14" s="200" t="str">
        <f>+P5</f>
        <v>ene-abr 09</v>
      </c>
      <c r="Q14" s="249">
        <v>702452.874</v>
      </c>
      <c r="R14" s="249">
        <v>171645.587</v>
      </c>
      <c r="S14" s="249">
        <v>52695.108</v>
      </c>
      <c r="T14" s="193">
        <f>SUM(Q14:S14)</f>
        <v>926793.5689999999</v>
      </c>
    </row>
    <row r="15" spans="1:20" ht="12.75">
      <c r="A15" s="14"/>
      <c r="B15" s="33"/>
      <c r="C15" s="34"/>
      <c r="D15" s="34"/>
      <c r="E15" s="34"/>
      <c r="P15" s="200" t="str">
        <f>+P6</f>
        <v>ene-abr 10</v>
      </c>
      <c r="Q15" s="249">
        <v>762620.857</v>
      </c>
      <c r="R15" s="249">
        <v>296097.958</v>
      </c>
      <c r="S15" s="249">
        <v>74802.834</v>
      </c>
      <c r="T15" s="193">
        <f>SUM(Q15:S15)</f>
        <v>1133521.649</v>
      </c>
    </row>
    <row r="16" spans="16:20" ht="12.75">
      <c r="P16" s="200" t="str">
        <f>+P7</f>
        <v>ene-abr 11</v>
      </c>
      <c r="Q16" s="249">
        <v>1142674.359</v>
      </c>
      <c r="R16" s="249">
        <v>361450.28</v>
      </c>
      <c r="S16" s="249">
        <v>75801.18</v>
      </c>
      <c r="T16" s="193">
        <f>SUM(Q16:S16)</f>
        <v>1579925.819</v>
      </c>
    </row>
    <row r="17" spans="17:19" ht="12.75">
      <c r="Q17" s="56"/>
      <c r="R17" s="56"/>
      <c r="S17" s="56"/>
    </row>
    <row r="32" spans="17:20" ht="12.75">
      <c r="Q32" s="56"/>
      <c r="R32" s="56"/>
      <c r="S32" s="56"/>
      <c r="T32" s="56"/>
    </row>
    <row r="33" spans="17:21" ht="12.75">
      <c r="Q33" s="56"/>
      <c r="R33" s="56"/>
      <c r="S33" s="56"/>
      <c r="T33" s="56"/>
      <c r="U33" s="54"/>
    </row>
    <row r="34" spans="17:21" ht="12.75">
      <c r="Q34" s="56"/>
      <c r="R34" s="56"/>
      <c r="S34" s="56"/>
      <c r="T34" s="56"/>
      <c r="U34" s="54"/>
    </row>
    <row r="35" spans="17:21" ht="12.75">
      <c r="Q35" s="56"/>
      <c r="R35" s="56"/>
      <c r="S35" s="56"/>
      <c r="T35" s="56"/>
      <c r="U35" s="54"/>
    </row>
    <row r="36" spans="17:21" ht="12.75">
      <c r="Q36" s="56"/>
      <c r="R36" s="56"/>
      <c r="S36" s="56"/>
      <c r="T36" s="56"/>
      <c r="U36" s="54"/>
    </row>
    <row r="37" spans="1:29" s="43" customFormat="1" ht="15.75" customHeight="1">
      <c r="A37" s="292" t="s">
        <v>378</v>
      </c>
      <c r="B37" s="292"/>
      <c r="C37" s="292"/>
      <c r="D37" s="292"/>
      <c r="E37" s="292"/>
      <c r="F37" s="292"/>
      <c r="G37" s="194"/>
      <c r="H37" s="194"/>
      <c r="I37" s="194"/>
      <c r="J37" s="194"/>
      <c r="K37" s="194"/>
      <c r="L37" s="194"/>
      <c r="O37"/>
      <c r="P37"/>
      <c r="Q37" s="56"/>
      <c r="R37" s="56"/>
      <c r="S37" s="56"/>
      <c r="T37" s="56"/>
      <c r="U37" s="54"/>
      <c r="V37" s="38"/>
      <c r="W37" s="38"/>
      <c r="Z37" s="39"/>
      <c r="AA37" s="39"/>
      <c r="AB37" s="39"/>
      <c r="AC37" s="38"/>
    </row>
    <row r="38" spans="1:21" ht="13.5" customHeight="1">
      <c r="A38" s="289" t="s">
        <v>451</v>
      </c>
      <c r="B38" s="289"/>
      <c r="C38" s="289"/>
      <c r="D38" s="289"/>
      <c r="E38" s="289"/>
      <c r="F38" s="289"/>
      <c r="G38" s="194"/>
      <c r="H38" s="194"/>
      <c r="I38" s="194"/>
      <c r="J38" s="194"/>
      <c r="K38" s="194"/>
      <c r="L38" s="194"/>
      <c r="Q38" s="56"/>
      <c r="R38" s="56"/>
      <c r="S38" s="56"/>
      <c r="T38" s="56"/>
      <c r="U38" s="54"/>
    </row>
    <row r="39" spans="1:29" s="43" customFormat="1" ht="15.75" customHeight="1">
      <c r="A39" s="289" t="s">
        <v>226</v>
      </c>
      <c r="B39" s="289"/>
      <c r="C39" s="289"/>
      <c r="D39" s="289"/>
      <c r="E39" s="289"/>
      <c r="F39" s="289"/>
      <c r="G39" s="194"/>
      <c r="H39" s="194"/>
      <c r="I39" s="194"/>
      <c r="J39" s="194"/>
      <c r="K39" s="194"/>
      <c r="L39" s="194"/>
      <c r="M39" s="44"/>
      <c r="O39"/>
      <c r="P39"/>
      <c r="Q39" s="56"/>
      <c r="R39" s="56"/>
      <c r="S39" s="56"/>
      <c r="T39" s="56"/>
      <c r="U39" s="54"/>
      <c r="V39" s="38"/>
      <c r="W39" s="38"/>
      <c r="Y39" s="45"/>
      <c r="Z39" s="39"/>
      <c r="AA39" s="39"/>
      <c r="AB39" s="39"/>
      <c r="AC39" s="38"/>
    </row>
    <row r="40" spans="1:29" s="43" customFormat="1" ht="15.75" customHeight="1">
      <c r="A40" s="289" t="s">
        <v>437</v>
      </c>
      <c r="B40" s="289"/>
      <c r="C40" s="289"/>
      <c r="D40" s="289"/>
      <c r="E40" s="289"/>
      <c r="F40" s="289"/>
      <c r="G40" s="194"/>
      <c r="H40" s="194"/>
      <c r="I40" s="194"/>
      <c r="J40" s="194"/>
      <c r="K40" s="194"/>
      <c r="L40" s="194"/>
      <c r="M40" s="44"/>
      <c r="O40"/>
      <c r="P40"/>
      <c r="Q40" s="56"/>
      <c r="R40" s="56"/>
      <c r="S40" s="56"/>
      <c r="T40" s="56"/>
      <c r="U40" s="54"/>
      <c r="V40" s="38"/>
      <c r="W40" s="38"/>
      <c r="AC40" s="38"/>
    </row>
    <row r="41" spans="2:21" ht="13.5" thickBot="1">
      <c r="B41" s="55"/>
      <c r="C41" s="55"/>
      <c r="D41" s="55"/>
      <c r="E41" s="55"/>
      <c r="F41" s="55"/>
      <c r="G41" s="55"/>
      <c r="H41" s="55"/>
      <c r="I41" s="55"/>
      <c r="J41" s="55"/>
      <c r="K41" s="55"/>
      <c r="L41" s="55"/>
      <c r="Q41" s="56"/>
      <c r="R41" s="56"/>
      <c r="S41" s="56"/>
      <c r="T41" s="56"/>
      <c r="U41" s="54"/>
    </row>
    <row r="42" spans="1:21" ht="13.5" thickTop="1">
      <c r="A42" s="74" t="s">
        <v>227</v>
      </c>
      <c r="B42" s="293" t="str">
        <f>+B6</f>
        <v>enero - abril</v>
      </c>
      <c r="C42" s="293"/>
      <c r="D42" s="293"/>
      <c r="E42" s="293"/>
      <c r="F42" s="293"/>
      <c r="G42" s="195"/>
      <c r="H42" s="195"/>
      <c r="I42" s="195"/>
      <c r="J42" s="195"/>
      <c r="K42" s="195"/>
      <c r="L42" s="195"/>
      <c r="Q42" s="56"/>
      <c r="R42" s="56"/>
      <c r="S42" s="56"/>
      <c r="T42" s="56"/>
      <c r="U42" s="54"/>
    </row>
    <row r="43" spans="1:20" ht="15" customHeight="1">
      <c r="A43" s="76"/>
      <c r="B43" s="75">
        <v>2007</v>
      </c>
      <c r="C43" s="75">
        <v>2008</v>
      </c>
      <c r="D43" s="75">
        <v>2009</v>
      </c>
      <c r="E43" s="75">
        <v>2010</v>
      </c>
      <c r="F43" s="75">
        <v>2011</v>
      </c>
      <c r="G43" s="195"/>
      <c r="H43" s="195"/>
      <c r="I43" s="195"/>
      <c r="J43" s="195"/>
      <c r="K43" s="195"/>
      <c r="L43" s="195"/>
      <c r="P43" s="200" t="s">
        <v>512</v>
      </c>
      <c r="Q43" s="249">
        <v>6295509.938</v>
      </c>
      <c r="R43" s="249">
        <v>924360.426</v>
      </c>
      <c r="S43" s="249">
        <v>3954059.502</v>
      </c>
      <c r="T43" s="53">
        <f>SUM(Q43:S43)</f>
        <v>11173929.866</v>
      </c>
    </row>
    <row r="44" spans="1:12" ht="19.5" customHeight="1">
      <c r="A44" s="205" t="s">
        <v>498</v>
      </c>
      <c r="B44" s="248">
        <v>642149.709</v>
      </c>
      <c r="C44" s="248">
        <v>943001.822</v>
      </c>
      <c r="D44" s="248">
        <v>702452.874</v>
      </c>
      <c r="E44" s="248">
        <v>762620.857</v>
      </c>
      <c r="F44" s="248">
        <v>1142674.359</v>
      </c>
      <c r="G44" s="73"/>
      <c r="H44" s="73"/>
      <c r="I44" s="73"/>
      <c r="J44" s="73"/>
      <c r="K44" s="73"/>
      <c r="L44" s="73"/>
    </row>
    <row r="45" spans="1:12" ht="19.5" customHeight="1">
      <c r="A45" s="205" t="s">
        <v>499</v>
      </c>
      <c r="B45" s="57">
        <v>170142.459</v>
      </c>
      <c r="C45" s="57">
        <v>194071.562</v>
      </c>
      <c r="D45" s="57">
        <v>171645.587</v>
      </c>
      <c r="E45" s="57">
        <v>296097.958</v>
      </c>
      <c r="F45" s="57">
        <v>361450.28</v>
      </c>
      <c r="G45" s="57"/>
      <c r="H45" s="57"/>
      <c r="I45" s="57"/>
      <c r="J45" s="57"/>
      <c r="K45" s="57"/>
      <c r="L45" s="57"/>
    </row>
    <row r="46" spans="1:12" ht="19.5" customHeight="1">
      <c r="A46" s="205" t="s">
        <v>500</v>
      </c>
      <c r="B46" s="57">
        <v>59606.699</v>
      </c>
      <c r="C46" s="57">
        <v>91743.504</v>
      </c>
      <c r="D46" s="57">
        <v>52695.108</v>
      </c>
      <c r="E46" s="57">
        <v>74802.834</v>
      </c>
      <c r="F46" s="57">
        <v>75801.18</v>
      </c>
      <c r="G46" s="57"/>
      <c r="H46" s="57"/>
      <c r="I46" s="57"/>
      <c r="J46" s="57"/>
      <c r="K46" s="57"/>
      <c r="L46" s="57"/>
    </row>
    <row r="47" spans="1:12" ht="19.5" customHeight="1" thickBot="1">
      <c r="A47" s="172" t="s">
        <v>377</v>
      </c>
      <c r="B47" s="244">
        <f>SUM(B44:B46)</f>
        <v>871898.8670000001</v>
      </c>
      <c r="C47" s="244">
        <f>SUM(C44:C46)</f>
        <v>1228816.888</v>
      </c>
      <c r="D47" s="244">
        <f>SUM(D43:D46)</f>
        <v>928802.5689999999</v>
      </c>
      <c r="E47" s="244">
        <f>+balanza!C13</f>
        <v>1133522</v>
      </c>
      <c r="F47" s="244">
        <f>+balanza!D13</f>
        <v>1579925</v>
      </c>
      <c r="G47" s="191"/>
      <c r="H47" s="191"/>
      <c r="I47" s="191"/>
      <c r="J47" s="191"/>
      <c r="K47" s="191"/>
      <c r="L47" s="191"/>
    </row>
    <row r="48" spans="1:5" ht="30.75" customHeight="1" thickTop="1">
      <c r="A48" s="294" t="s">
        <v>439</v>
      </c>
      <c r="B48" s="295"/>
      <c r="C48" s="295"/>
      <c r="D48" s="295"/>
      <c r="E48" s="295"/>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selection activeCell="B11" sqref="B11"/>
    </sheetView>
  </sheetViews>
  <sheetFormatPr defaultColWidth="11.421875" defaultRowHeight="12.75"/>
  <cols>
    <col min="1" max="1" width="24.00390625" style="43" customWidth="1"/>
    <col min="2" max="2" width="14.140625" style="43" bestFit="1" customWidth="1"/>
    <col min="3" max="3" width="13.7109375" style="43" bestFit="1" customWidth="1"/>
    <col min="4" max="4" width="13.421875" style="43" bestFit="1" customWidth="1"/>
    <col min="5" max="5" width="10.8515625" style="43" customWidth="1"/>
    <col min="6" max="6" width="14.00390625" style="43" customWidth="1"/>
    <col min="7" max="7" width="12.421875" style="43" customWidth="1"/>
    <col min="8" max="11" width="11.421875" style="43" customWidth="1"/>
    <col min="12" max="15" width="11.421875" style="38" customWidth="1"/>
    <col min="16" max="16" width="42.57421875" style="38" bestFit="1" customWidth="1"/>
    <col min="17" max="17" width="11.421875" style="38" customWidth="1"/>
    <col min="18" max="18" width="11.421875" style="43" customWidth="1"/>
    <col min="19" max="20" width="11.57421875" style="43" bestFit="1" customWidth="1"/>
    <col min="21" max="16384" width="11.421875" style="43" customWidth="1"/>
  </cols>
  <sheetData>
    <row r="1" spans="1:21" ht="15.75" customHeight="1">
      <c r="A1" s="292" t="s">
        <v>381</v>
      </c>
      <c r="B1" s="292"/>
      <c r="C1" s="292"/>
      <c r="D1" s="292"/>
      <c r="E1" s="292"/>
      <c r="F1" s="292"/>
      <c r="U1" s="41"/>
    </row>
    <row r="2" spans="1:21" ht="15.75" customHeight="1">
      <c r="A2" s="289" t="s">
        <v>235</v>
      </c>
      <c r="B2" s="289"/>
      <c r="C2" s="289"/>
      <c r="D2" s="289"/>
      <c r="E2" s="289"/>
      <c r="F2" s="289"/>
      <c r="G2" s="44"/>
      <c r="H2" s="44"/>
      <c r="U2" s="38"/>
    </row>
    <row r="3" spans="1:21" ht="15.75" customHeight="1">
      <c r="A3" s="289" t="s">
        <v>226</v>
      </c>
      <c r="B3" s="289"/>
      <c r="C3" s="289"/>
      <c r="D3" s="289"/>
      <c r="E3" s="289"/>
      <c r="F3" s="289"/>
      <c r="G3" s="44"/>
      <c r="H3" s="44"/>
      <c r="R3" s="45" t="s">
        <v>203</v>
      </c>
      <c r="U3" s="77"/>
    </row>
    <row r="4" spans="1:21" ht="15.75" customHeight="1" thickBot="1">
      <c r="A4" s="289" t="s">
        <v>437</v>
      </c>
      <c r="B4" s="289"/>
      <c r="C4" s="289"/>
      <c r="D4" s="289"/>
      <c r="E4" s="289"/>
      <c r="F4" s="289"/>
      <c r="G4" s="44"/>
      <c r="H4" s="44"/>
      <c r="M4" s="46"/>
      <c r="N4" s="299"/>
      <c r="O4" s="299"/>
      <c r="R4" s="45"/>
      <c r="U4" s="38"/>
    </row>
    <row r="5" spans="1:21" ht="18" customHeight="1" thickTop="1">
      <c r="A5" s="83" t="s">
        <v>236</v>
      </c>
      <c r="B5" s="84">
        <f>+balanza!B5</f>
        <v>2010</v>
      </c>
      <c r="C5" s="300" t="str">
        <f>+evolución_comercio!B6</f>
        <v>enero - abril</v>
      </c>
      <c r="D5" s="300"/>
      <c r="E5" s="85" t="s">
        <v>241</v>
      </c>
      <c r="F5" s="85" t="s">
        <v>233</v>
      </c>
      <c r="G5" s="46"/>
      <c r="H5" s="46"/>
      <c r="M5" s="46"/>
      <c r="N5" s="78"/>
      <c r="O5" s="78"/>
      <c r="S5" s="39">
        <f>+S6+S7</f>
        <v>5001200</v>
      </c>
      <c r="U5" s="38"/>
    </row>
    <row r="6" spans="1:21" ht="18" customHeight="1" thickBot="1">
      <c r="A6" s="86"/>
      <c r="B6" s="70" t="s">
        <v>232</v>
      </c>
      <c r="C6" s="71">
        <f>+balanza!C6</f>
        <v>2010</v>
      </c>
      <c r="D6" s="71">
        <f>+balanza!D6</f>
        <v>2011</v>
      </c>
      <c r="E6" s="72" t="str">
        <f>+balanza!$E$6</f>
        <v> 2011-2010</v>
      </c>
      <c r="F6" s="72">
        <f>+balanza!$F$6</f>
        <v>2011</v>
      </c>
      <c r="G6" s="46"/>
      <c r="H6" s="46"/>
      <c r="M6" s="32"/>
      <c r="N6" s="32"/>
      <c r="O6" s="32"/>
      <c r="R6" s="43" t="s">
        <v>17</v>
      </c>
      <c r="S6" s="39">
        <f>D9</f>
        <v>2117730</v>
      </c>
      <c r="T6" s="79">
        <f>+S6/S5*100</f>
        <v>42.34443733503959</v>
      </c>
      <c r="U6" s="41"/>
    </row>
    <row r="7" spans="1:21" ht="18" customHeight="1" thickTop="1">
      <c r="A7" s="289" t="s">
        <v>239</v>
      </c>
      <c r="B7" s="289"/>
      <c r="C7" s="289"/>
      <c r="D7" s="289"/>
      <c r="E7" s="289"/>
      <c r="F7" s="289"/>
      <c r="G7" s="46"/>
      <c r="H7" s="46"/>
      <c r="M7" s="32"/>
      <c r="N7" s="32"/>
      <c r="O7" s="32"/>
      <c r="R7" s="43" t="s">
        <v>18</v>
      </c>
      <c r="S7" s="39">
        <f>D13</f>
        <v>2883470</v>
      </c>
      <c r="T7" s="79">
        <f>+S7/S5*100</f>
        <v>57.655562664960414</v>
      </c>
      <c r="U7" s="38"/>
    </row>
    <row r="8" spans="1:21" ht="18" customHeight="1">
      <c r="A8" s="80" t="s">
        <v>228</v>
      </c>
      <c r="B8" s="32">
        <f>+balanza!B8</f>
        <v>12263142</v>
      </c>
      <c r="C8" s="32">
        <f>+balanza!C8</f>
        <v>4335664</v>
      </c>
      <c r="D8" s="32">
        <f>+balanza!D8</f>
        <v>5001198</v>
      </c>
      <c r="E8" s="40">
        <f>+(D8-C8)/C8</f>
        <v>0.15350220865823552</v>
      </c>
      <c r="F8" s="80"/>
      <c r="G8" s="37"/>
      <c r="H8" s="37"/>
      <c r="M8" s="32"/>
      <c r="N8" s="32"/>
      <c r="O8" s="32"/>
      <c r="T8" s="79">
        <f>SUM(T6:T7)</f>
        <v>100</v>
      </c>
      <c r="U8" s="38"/>
    </row>
    <row r="9" spans="1:21" s="45" customFormat="1" ht="18" customHeight="1">
      <c r="A9" s="35" t="s">
        <v>238</v>
      </c>
      <c r="B9" s="31">
        <v>4408146</v>
      </c>
      <c r="C9" s="31">
        <v>2282229</v>
      </c>
      <c r="D9" s="31">
        <v>2117730</v>
      </c>
      <c r="E9" s="36">
        <f aca="true" t="shared" si="0" ref="E9:E36">+(D9-C9)/C9</f>
        <v>-0.07207821826819306</v>
      </c>
      <c r="F9" s="36">
        <f>+D9/$D$8</f>
        <v>0.42344454268757203</v>
      </c>
      <c r="G9" s="37"/>
      <c r="H9" s="37"/>
      <c r="M9" s="31"/>
      <c r="N9" s="31"/>
      <c r="O9" s="31"/>
      <c r="P9" s="41"/>
      <c r="Q9" s="41"/>
      <c r="R9" s="45" t="s">
        <v>202</v>
      </c>
      <c r="S9" s="39">
        <f>SUM(S10:S12)</f>
        <v>5001200</v>
      </c>
      <c r="T9" s="79"/>
      <c r="U9" s="38"/>
    </row>
    <row r="10" spans="1:21" ht="18" customHeight="1">
      <c r="A10" s="201" t="s">
        <v>509</v>
      </c>
      <c r="B10" s="32">
        <v>3975804</v>
      </c>
      <c r="C10" s="32">
        <v>2153224</v>
      </c>
      <c r="D10" s="32">
        <v>1935254</v>
      </c>
      <c r="E10" s="40">
        <f t="shared" si="0"/>
        <v>-0.1012295980353182</v>
      </c>
      <c r="F10" s="40">
        <f>+D10/$D$9</f>
        <v>0.9138341526068007</v>
      </c>
      <c r="G10" s="80"/>
      <c r="H10" s="32"/>
      <c r="I10" s="32"/>
      <c r="J10" s="32"/>
      <c r="M10" s="32"/>
      <c r="N10" s="32"/>
      <c r="O10" s="32"/>
      <c r="R10" s="43" t="s">
        <v>19</v>
      </c>
      <c r="S10" s="39">
        <f>D10+D14</f>
        <v>2884725</v>
      </c>
      <c r="T10" s="79">
        <f>+S10/$S9*100</f>
        <v>57.68065664240582</v>
      </c>
      <c r="U10" s="41"/>
    </row>
    <row r="11" spans="1:21" ht="18" customHeight="1">
      <c r="A11" s="201" t="s">
        <v>510</v>
      </c>
      <c r="B11" s="32">
        <v>90688</v>
      </c>
      <c r="C11" s="32">
        <v>29469</v>
      </c>
      <c r="D11" s="32">
        <v>35071</v>
      </c>
      <c r="E11" s="40">
        <f t="shared" si="0"/>
        <v>0.19009806915741967</v>
      </c>
      <c r="F11" s="40">
        <f>+D11/$D$9</f>
        <v>0.016560656929825803</v>
      </c>
      <c r="G11" s="80"/>
      <c r="H11" s="32"/>
      <c r="I11" s="32"/>
      <c r="J11" s="32"/>
      <c r="M11" s="32"/>
      <c r="N11" s="32"/>
      <c r="O11" s="32"/>
      <c r="R11" s="43" t="s">
        <v>20</v>
      </c>
      <c r="S11" s="39">
        <f>D11+D15</f>
        <v>393832</v>
      </c>
      <c r="T11" s="79">
        <f>+S11/S9*100</f>
        <v>7.874750059985604</v>
      </c>
      <c r="U11" s="38"/>
    </row>
    <row r="12" spans="1:21" ht="18" customHeight="1">
      <c r="A12" s="201" t="s">
        <v>511</v>
      </c>
      <c r="B12" s="32">
        <v>341654</v>
      </c>
      <c r="C12" s="32">
        <v>99536</v>
      </c>
      <c r="D12" s="32">
        <v>147405</v>
      </c>
      <c r="E12" s="40">
        <f t="shared" si="0"/>
        <v>0.4809214756470021</v>
      </c>
      <c r="F12" s="40">
        <f>+D12/$D$9</f>
        <v>0.06960519046337352</v>
      </c>
      <c r="G12" s="37"/>
      <c r="H12" s="42"/>
      <c r="M12" s="32"/>
      <c r="N12" s="32"/>
      <c r="O12" s="32"/>
      <c r="R12" s="43" t="s">
        <v>21</v>
      </c>
      <c r="S12" s="39">
        <f>D12+D16</f>
        <v>1722643</v>
      </c>
      <c r="T12" s="79">
        <f>+S12/S9*100</f>
        <v>34.44459329760857</v>
      </c>
      <c r="U12" s="38"/>
    </row>
    <row r="13" spans="1:21" s="45" customFormat="1" ht="18" customHeight="1">
      <c r="A13" s="35" t="s">
        <v>237</v>
      </c>
      <c r="B13" s="31">
        <v>7854995</v>
      </c>
      <c r="C13" s="31">
        <v>2053435</v>
      </c>
      <c r="D13" s="31">
        <v>2883470</v>
      </c>
      <c r="E13" s="36">
        <f t="shared" si="0"/>
        <v>0.4042178106441158</v>
      </c>
      <c r="F13" s="36">
        <f>+D13/$D$8</f>
        <v>0.5765558572166108</v>
      </c>
      <c r="G13" s="37"/>
      <c r="H13" s="37"/>
      <c r="M13" s="31"/>
      <c r="N13" s="31"/>
      <c r="O13" s="31"/>
      <c r="P13" s="41"/>
      <c r="Q13" s="41"/>
      <c r="R13" s="43"/>
      <c r="S13" s="43"/>
      <c r="T13" s="79">
        <f>SUM(T10:T12)</f>
        <v>100</v>
      </c>
      <c r="U13" s="38"/>
    </row>
    <row r="14" spans="1:21" ht="18" customHeight="1">
      <c r="A14" s="201" t="s">
        <v>509</v>
      </c>
      <c r="B14" s="32">
        <v>2953174</v>
      </c>
      <c r="C14" s="32">
        <v>791109</v>
      </c>
      <c r="D14" s="32">
        <v>949471</v>
      </c>
      <c r="E14" s="40">
        <f t="shared" si="0"/>
        <v>0.200177219574041</v>
      </c>
      <c r="F14" s="40">
        <f>+D14/$D$13</f>
        <v>0.32928069305385527</v>
      </c>
      <c r="G14" s="37"/>
      <c r="H14" s="42"/>
      <c r="M14" s="32"/>
      <c r="N14" s="32"/>
      <c r="O14" s="32"/>
      <c r="T14" s="79"/>
      <c r="U14" s="38"/>
    </row>
    <row r="15" spans="1:21" ht="18" customHeight="1">
      <c r="A15" s="201" t="s">
        <v>510</v>
      </c>
      <c r="B15" s="32">
        <v>919420</v>
      </c>
      <c r="C15" s="32">
        <v>264256</v>
      </c>
      <c r="D15" s="32">
        <v>358761</v>
      </c>
      <c r="E15" s="40">
        <f t="shared" si="0"/>
        <v>0.35762669532574476</v>
      </c>
      <c r="F15" s="40">
        <f>+D15/$D$13</f>
        <v>0.12441988298820518</v>
      </c>
      <c r="G15" s="37"/>
      <c r="H15" s="42"/>
      <c r="U15" s="38"/>
    </row>
    <row r="16" spans="1:15" ht="18" customHeight="1">
      <c r="A16" s="201" t="s">
        <v>511</v>
      </c>
      <c r="B16" s="32">
        <v>3982401</v>
      </c>
      <c r="C16" s="32">
        <v>998070</v>
      </c>
      <c r="D16" s="32">
        <v>1575238</v>
      </c>
      <c r="E16" s="40">
        <f t="shared" si="0"/>
        <v>0.5782840882904005</v>
      </c>
      <c r="F16" s="40">
        <f>+D16/$D$13</f>
        <v>0.5462994239579395</v>
      </c>
      <c r="G16" s="37"/>
      <c r="H16" s="42"/>
      <c r="M16" s="32"/>
      <c r="N16" s="32"/>
      <c r="O16" s="32"/>
    </row>
    <row r="17" spans="1:15" ht="18" customHeight="1">
      <c r="A17" s="289" t="s">
        <v>240</v>
      </c>
      <c r="B17" s="289"/>
      <c r="C17" s="289"/>
      <c r="D17" s="289"/>
      <c r="E17" s="289"/>
      <c r="F17" s="289"/>
      <c r="G17" s="37"/>
      <c r="H17" s="42"/>
      <c r="M17" s="32"/>
      <c r="N17" s="32"/>
      <c r="O17" s="32"/>
    </row>
    <row r="18" spans="1:15" ht="18" customHeight="1">
      <c r="A18" s="80" t="s">
        <v>228</v>
      </c>
      <c r="B18" s="32">
        <f>+balanza!B13</f>
        <v>3886466</v>
      </c>
      <c r="C18" s="32">
        <f>+balanza!C13</f>
        <v>1133522</v>
      </c>
      <c r="D18" s="32">
        <f>+balanza!D13</f>
        <v>1579925</v>
      </c>
      <c r="E18" s="40">
        <f t="shared" si="0"/>
        <v>0.3938194406460572</v>
      </c>
      <c r="F18" s="81"/>
      <c r="G18" s="37"/>
      <c r="H18" s="37"/>
      <c r="M18" s="32"/>
      <c r="N18" s="32"/>
      <c r="O18" s="32"/>
    </row>
    <row r="19" spans="1:15" ht="18" customHeight="1">
      <c r="A19" s="35" t="s">
        <v>238</v>
      </c>
      <c r="B19" s="31">
        <v>798001</v>
      </c>
      <c r="C19" s="31">
        <v>210098</v>
      </c>
      <c r="D19" s="31">
        <v>297373</v>
      </c>
      <c r="E19" s="36">
        <f t="shared" si="0"/>
        <v>0.415401384115984</v>
      </c>
      <c r="F19" s="36">
        <f>+D19/$D$18</f>
        <v>0.18821969397281516</v>
      </c>
      <c r="G19" s="37"/>
      <c r="H19" s="31"/>
      <c r="I19" s="39"/>
      <c r="M19" s="32"/>
      <c r="N19" s="32"/>
      <c r="O19" s="32"/>
    </row>
    <row r="20" spans="1:15" ht="18" customHeight="1">
      <c r="A20" s="201" t="s">
        <v>509</v>
      </c>
      <c r="B20" s="32">
        <v>758596</v>
      </c>
      <c r="C20" s="32">
        <v>198910</v>
      </c>
      <c r="D20" s="32">
        <v>283093</v>
      </c>
      <c r="E20" s="40">
        <f t="shared" si="0"/>
        <v>0.4232215574883113</v>
      </c>
      <c r="F20" s="40">
        <f>+D20/$D$19</f>
        <v>0.9519795004926472</v>
      </c>
      <c r="G20" s="37"/>
      <c r="H20" s="32"/>
      <c r="M20" s="32"/>
      <c r="N20" s="32"/>
      <c r="O20" s="32"/>
    </row>
    <row r="21" spans="1:15" ht="18" customHeight="1">
      <c r="A21" s="201" t="s">
        <v>510</v>
      </c>
      <c r="B21" s="32">
        <v>23192</v>
      </c>
      <c r="C21" s="32">
        <v>7345</v>
      </c>
      <c r="D21" s="32">
        <v>9815</v>
      </c>
      <c r="E21" s="40">
        <f t="shared" si="0"/>
        <v>0.336283185840708</v>
      </c>
      <c r="F21" s="40">
        <f>+D21/$D$19</f>
        <v>0.03300568646111113</v>
      </c>
      <c r="G21" s="37"/>
      <c r="H21" s="32"/>
      <c r="M21" s="32"/>
      <c r="N21" s="32"/>
      <c r="O21" s="32"/>
    </row>
    <row r="22" spans="1:15" ht="18" customHeight="1">
      <c r="A22" s="201" t="s">
        <v>511</v>
      </c>
      <c r="B22" s="32">
        <v>16213</v>
      </c>
      <c r="C22" s="32">
        <v>3843</v>
      </c>
      <c r="D22" s="32">
        <v>4465</v>
      </c>
      <c r="E22" s="40">
        <f t="shared" si="0"/>
        <v>0.1618527192297684</v>
      </c>
      <c r="F22" s="40">
        <f>+D22/$D$19</f>
        <v>0.015014813046241589</v>
      </c>
      <c r="G22" s="37"/>
      <c r="H22" s="32"/>
      <c r="M22" s="32"/>
      <c r="N22" s="32"/>
      <c r="O22" s="32"/>
    </row>
    <row r="23" spans="1:15" ht="18" customHeight="1">
      <c r="A23" s="35" t="s">
        <v>237</v>
      </c>
      <c r="B23" s="31">
        <v>3088464</v>
      </c>
      <c r="C23" s="31">
        <v>923424</v>
      </c>
      <c r="D23" s="31">
        <v>1282553</v>
      </c>
      <c r="E23" s="36">
        <f t="shared" si="0"/>
        <v>0.3889101864365665</v>
      </c>
      <c r="F23" s="36">
        <f>+D23/$D$18</f>
        <v>0.8117809389686219</v>
      </c>
      <c r="G23" s="37"/>
      <c r="H23" s="31"/>
      <c r="M23" s="32"/>
      <c r="N23" s="32"/>
      <c r="O23" s="32"/>
    </row>
    <row r="24" spans="1:15" ht="18" customHeight="1">
      <c r="A24" s="201" t="s">
        <v>509</v>
      </c>
      <c r="B24" s="32">
        <v>1858112</v>
      </c>
      <c r="C24" s="32">
        <v>563711</v>
      </c>
      <c r="D24" s="32">
        <v>859581</v>
      </c>
      <c r="E24" s="40">
        <f t="shared" si="0"/>
        <v>0.524861143387303</v>
      </c>
      <c r="F24" s="40">
        <f>+D24/$D$23</f>
        <v>0.6702108996665245</v>
      </c>
      <c r="G24" s="37"/>
      <c r="H24" s="32"/>
      <c r="M24" s="32"/>
      <c r="N24" s="32"/>
      <c r="O24" s="32"/>
    </row>
    <row r="25" spans="1:8" ht="18" customHeight="1">
      <c r="A25" s="201" t="s">
        <v>510</v>
      </c>
      <c r="B25" s="32">
        <v>1014199</v>
      </c>
      <c r="C25" s="32">
        <v>288753</v>
      </c>
      <c r="D25" s="32">
        <v>351636</v>
      </c>
      <c r="E25" s="40">
        <f t="shared" si="0"/>
        <v>0.21777436078586196</v>
      </c>
      <c r="F25" s="40">
        <f>+D25/$D$23</f>
        <v>0.27416878678697876</v>
      </c>
      <c r="G25" s="37"/>
      <c r="H25" s="32"/>
    </row>
    <row r="26" spans="1:15" ht="18" customHeight="1">
      <c r="A26" s="201" t="s">
        <v>511</v>
      </c>
      <c r="B26" s="32">
        <v>216153</v>
      </c>
      <c r="C26" s="32">
        <v>70960</v>
      </c>
      <c r="D26" s="32">
        <v>71336</v>
      </c>
      <c r="E26" s="40">
        <f t="shared" si="0"/>
        <v>0.005298759864712514</v>
      </c>
      <c r="F26" s="40">
        <f>+D26/$D$23</f>
        <v>0.055620313546496714</v>
      </c>
      <c r="G26" s="37"/>
      <c r="H26" s="32"/>
      <c r="M26" s="32"/>
      <c r="N26" s="32"/>
      <c r="O26" s="32"/>
    </row>
    <row r="27" spans="1:15" ht="18" customHeight="1">
      <c r="A27" s="289" t="s">
        <v>230</v>
      </c>
      <c r="B27" s="289"/>
      <c r="C27" s="289"/>
      <c r="D27" s="289"/>
      <c r="E27" s="289"/>
      <c r="F27" s="289"/>
      <c r="G27" s="37"/>
      <c r="H27" s="42"/>
      <c r="M27" s="32"/>
      <c r="N27" s="32"/>
      <c r="O27" s="32"/>
    </row>
    <row r="28" spans="1:15" ht="18" customHeight="1">
      <c r="A28" s="80" t="s">
        <v>228</v>
      </c>
      <c r="B28" s="32">
        <f>+balanza!B18</f>
        <v>8376676</v>
      </c>
      <c r="C28" s="32">
        <f>+balanza!C18</f>
        <v>3202142</v>
      </c>
      <c r="D28" s="32">
        <f>+balanza!D18</f>
        <v>3421273</v>
      </c>
      <c r="E28" s="40">
        <f t="shared" si="0"/>
        <v>0.06843263040802063</v>
      </c>
      <c r="F28" s="37"/>
      <c r="G28" s="37"/>
      <c r="H28" s="37"/>
      <c r="M28" s="32"/>
      <c r="N28" s="32"/>
      <c r="O28" s="32"/>
    </row>
    <row r="29" spans="1:15" ht="18" customHeight="1">
      <c r="A29" s="35" t="s">
        <v>238</v>
      </c>
      <c r="B29" s="31">
        <v>3610145</v>
      </c>
      <c r="C29" s="31">
        <v>2072131</v>
      </c>
      <c r="D29" s="31">
        <v>1820357</v>
      </c>
      <c r="E29" s="36">
        <f t="shared" si="0"/>
        <v>-0.1215048662463908</v>
      </c>
      <c r="F29" s="36">
        <f>+D29/$D$28</f>
        <v>0.532070080347286</v>
      </c>
      <c r="G29" s="37"/>
      <c r="H29" s="42"/>
      <c r="M29" s="32"/>
      <c r="N29" s="32"/>
      <c r="O29" s="32"/>
    </row>
    <row r="30" spans="1:15" ht="18" customHeight="1">
      <c r="A30" s="201" t="s">
        <v>509</v>
      </c>
      <c r="B30" s="32">
        <v>3217208</v>
      </c>
      <c r="C30" s="32">
        <v>1954314</v>
      </c>
      <c r="D30" s="32">
        <v>1652161</v>
      </c>
      <c r="E30" s="40">
        <f t="shared" si="0"/>
        <v>-0.15460821546588727</v>
      </c>
      <c r="F30" s="40">
        <f>+D30/$D$29</f>
        <v>0.9076027394626439</v>
      </c>
      <c r="G30" s="37"/>
      <c r="H30" s="42"/>
      <c r="M30" s="32"/>
      <c r="N30" s="32"/>
      <c r="O30" s="32"/>
    </row>
    <row r="31" spans="1:15" ht="18" customHeight="1">
      <c r="A31" s="201" t="s">
        <v>510</v>
      </c>
      <c r="B31" s="32">
        <v>67496</v>
      </c>
      <c r="C31" s="32">
        <v>22124</v>
      </c>
      <c r="D31" s="32">
        <v>25256</v>
      </c>
      <c r="E31" s="40">
        <f t="shared" si="0"/>
        <v>0.14156572048454166</v>
      </c>
      <c r="F31" s="40">
        <f>+D31/$D$29</f>
        <v>0.013874201598917136</v>
      </c>
      <c r="G31" s="37"/>
      <c r="H31" s="42"/>
      <c r="M31" s="32"/>
      <c r="N31" s="32"/>
      <c r="O31" s="32"/>
    </row>
    <row r="32" spans="1:15" ht="18" customHeight="1">
      <c r="A32" s="201" t="s">
        <v>511</v>
      </c>
      <c r="B32" s="32">
        <v>325441</v>
      </c>
      <c r="C32" s="32">
        <v>95693</v>
      </c>
      <c r="D32" s="32">
        <v>142940</v>
      </c>
      <c r="E32" s="40">
        <f t="shared" si="0"/>
        <v>0.4937351739416676</v>
      </c>
      <c r="F32" s="40">
        <f>+D32/$D$29</f>
        <v>0.078523058938439</v>
      </c>
      <c r="G32" s="37"/>
      <c r="H32" s="42"/>
      <c r="M32" s="32"/>
      <c r="N32" s="32"/>
      <c r="O32" s="32"/>
    </row>
    <row r="33" spans="1:15" ht="18" customHeight="1">
      <c r="A33" s="35" t="s">
        <v>237</v>
      </c>
      <c r="B33" s="31">
        <v>4766531</v>
      </c>
      <c r="C33" s="31">
        <v>1130011</v>
      </c>
      <c r="D33" s="31">
        <v>1600917</v>
      </c>
      <c r="E33" s="36">
        <f t="shared" si="0"/>
        <v>0.4167269168176239</v>
      </c>
      <c r="F33" s="36">
        <f>+D33/$D$28</f>
        <v>0.46793021194157847</v>
      </c>
      <c r="G33" s="37"/>
      <c r="H33" s="42"/>
      <c r="M33" s="32"/>
      <c r="N33" s="32"/>
      <c r="O33" s="32"/>
    </row>
    <row r="34" spans="1:15" ht="18" customHeight="1">
      <c r="A34" s="201" t="s">
        <v>509</v>
      </c>
      <c r="B34" s="32">
        <v>1095062</v>
      </c>
      <c r="C34" s="32">
        <v>227398</v>
      </c>
      <c r="D34" s="32">
        <v>89890</v>
      </c>
      <c r="E34" s="40">
        <f t="shared" si="0"/>
        <v>-0.6047018883191585</v>
      </c>
      <c r="F34" s="40">
        <f>+D34/$D$33</f>
        <v>0.05614906956450584</v>
      </c>
      <c r="G34" s="37"/>
      <c r="H34" s="42"/>
      <c r="M34" s="32"/>
      <c r="N34" s="32"/>
      <c r="O34" s="32"/>
    </row>
    <row r="35" spans="1:15" ht="18" customHeight="1">
      <c r="A35" s="201" t="s">
        <v>510</v>
      </c>
      <c r="B35" s="32">
        <v>-94779</v>
      </c>
      <c r="C35" s="32">
        <v>-24497</v>
      </c>
      <c r="D35" s="32">
        <v>7125</v>
      </c>
      <c r="E35" s="40">
        <f t="shared" si="0"/>
        <v>-1.2908519410540067</v>
      </c>
      <c r="F35" s="40">
        <f>+D35/$D$33</f>
        <v>0.004450574264624587</v>
      </c>
      <c r="G35" s="42"/>
      <c r="H35" s="42"/>
      <c r="M35" s="32"/>
      <c r="N35" s="32"/>
      <c r="O35" s="32"/>
    </row>
    <row r="36" spans="1:15" ht="18" customHeight="1" thickBot="1">
      <c r="A36" s="87" t="s">
        <v>511</v>
      </c>
      <c r="B36" s="87">
        <v>3766248</v>
      </c>
      <c r="C36" s="87">
        <v>927110</v>
      </c>
      <c r="D36" s="87">
        <v>1503902</v>
      </c>
      <c r="E36" s="88">
        <f t="shared" si="0"/>
        <v>0.6221397676651098</v>
      </c>
      <c r="F36" s="88">
        <f>+D36/$D$33</f>
        <v>0.9394003561708696</v>
      </c>
      <c r="G36" s="37"/>
      <c r="H36" s="42"/>
      <c r="M36" s="32"/>
      <c r="N36" s="32"/>
      <c r="O36" s="32"/>
    </row>
    <row r="37" spans="1:15" ht="25.5" customHeight="1" thickTop="1">
      <c r="A37" s="296" t="s">
        <v>438</v>
      </c>
      <c r="B37" s="297"/>
      <c r="C37" s="297"/>
      <c r="D37" s="297"/>
      <c r="E37" s="297"/>
      <c r="F37" s="80"/>
      <c r="G37" s="80"/>
      <c r="H37" s="80"/>
      <c r="M37" s="32"/>
      <c r="N37" s="32"/>
      <c r="O37" s="32"/>
    </row>
    <row r="39" spans="1:8" ht="15.75" customHeight="1">
      <c r="A39" s="298"/>
      <c r="B39" s="298"/>
      <c r="C39" s="298"/>
      <c r="D39" s="298"/>
      <c r="E39" s="298"/>
      <c r="F39" s="44"/>
      <c r="G39" s="44"/>
      <c r="H39" s="44"/>
    </row>
    <row r="40" ht="15.75" customHeight="1"/>
    <row r="41" ht="15.75" customHeight="1">
      <c r="G41" s="44"/>
    </row>
    <row r="42" spans="8:11" ht="15.75" customHeight="1">
      <c r="H42" s="82"/>
      <c r="I42" s="39"/>
      <c r="J42" s="39"/>
      <c r="K42" s="39"/>
    </row>
    <row r="43" spans="7:11" ht="15.75" customHeight="1">
      <c r="G43" s="44"/>
      <c r="I43" s="39"/>
      <c r="J43" s="39"/>
      <c r="K43" s="39"/>
    </row>
    <row r="44" spans="9:11" ht="15.75" customHeight="1">
      <c r="I44" s="39"/>
      <c r="J44" s="39"/>
      <c r="K44" s="39"/>
    </row>
    <row r="45" spans="7:11" ht="15.75" customHeight="1">
      <c r="G45" s="44"/>
      <c r="I45" s="39"/>
      <c r="J45" s="39"/>
      <c r="K45" s="39"/>
    </row>
    <row r="46" spans="9:11" ht="15.75" customHeight="1">
      <c r="I46" s="39"/>
      <c r="J46" s="39"/>
      <c r="K46" s="39"/>
    </row>
    <row r="47" spans="7:11" ht="15.75" customHeight="1">
      <c r="G47" s="44"/>
      <c r="I47" s="39"/>
      <c r="J47" s="39"/>
      <c r="K47" s="39"/>
    </row>
    <row r="48" spans="9:11" ht="15.75" customHeight="1">
      <c r="I48" s="39"/>
      <c r="J48" s="39"/>
      <c r="K48" s="39"/>
    </row>
    <row r="49" spans="7:11" ht="15.75" customHeight="1">
      <c r="G49" s="44"/>
      <c r="I49" s="39"/>
      <c r="J49" s="39"/>
      <c r="K49" s="39"/>
    </row>
    <row r="50" spans="9:11" ht="15.75" customHeight="1">
      <c r="I50" s="39"/>
      <c r="J50" s="39"/>
      <c r="K50" s="39"/>
    </row>
    <row r="51" ht="15.75" customHeight="1">
      <c r="G51" s="44"/>
    </row>
    <row r="52" spans="9:11" ht="15.75" customHeight="1">
      <c r="I52" s="39"/>
      <c r="J52" s="39"/>
      <c r="K52" s="39"/>
    </row>
    <row r="53" spans="7:11" ht="15.75" customHeight="1">
      <c r="G53" s="44"/>
      <c r="I53" s="39"/>
      <c r="J53" s="39"/>
      <c r="K53" s="39"/>
    </row>
    <row r="54" spans="9:11" ht="15.75" customHeight="1">
      <c r="I54" s="39"/>
      <c r="J54" s="39"/>
      <c r="K54" s="39"/>
    </row>
    <row r="55" spans="7:11" ht="15.75" customHeight="1">
      <c r="G55" s="44"/>
      <c r="I55" s="39"/>
      <c r="J55" s="39"/>
      <c r="K55" s="39"/>
    </row>
    <row r="56" spans="9:11" ht="15.75" customHeight="1">
      <c r="I56" s="39"/>
      <c r="J56" s="39"/>
      <c r="K56" s="39"/>
    </row>
    <row r="57" spans="7:11" ht="15.75" customHeight="1">
      <c r="G57" s="44"/>
      <c r="I57" s="39"/>
      <c r="J57" s="39"/>
      <c r="K57" s="39"/>
    </row>
    <row r="58" spans="9:11" ht="15.75" customHeight="1">
      <c r="I58" s="39"/>
      <c r="J58" s="39"/>
      <c r="K58" s="39"/>
    </row>
    <row r="59" spans="9:11" ht="15.75" customHeight="1">
      <c r="I59" s="39"/>
      <c r="J59" s="39"/>
      <c r="K59" s="39"/>
    </row>
    <row r="60" spans="7:11" ht="15.75" customHeight="1">
      <c r="G60" s="44"/>
      <c r="I60" s="39"/>
      <c r="J60" s="39"/>
      <c r="K60" s="39"/>
    </row>
    <row r="61" ht="15.75" customHeight="1"/>
    <row r="62" spans="7:11" ht="15.75" customHeight="1">
      <c r="G62" s="44"/>
      <c r="I62" s="39"/>
      <c r="J62" s="39"/>
      <c r="K62" s="39"/>
    </row>
    <row r="63" spans="9:11" ht="15.75" customHeight="1">
      <c r="I63" s="39"/>
      <c r="J63" s="39"/>
      <c r="K63" s="39"/>
    </row>
    <row r="64" spans="7:11" ht="15.75" customHeight="1">
      <c r="G64" s="44"/>
      <c r="I64" s="39"/>
      <c r="J64" s="39"/>
      <c r="K64" s="39"/>
    </row>
    <row r="65" spans="9:11" ht="15.75" customHeight="1">
      <c r="I65" s="39"/>
      <c r="J65" s="39"/>
      <c r="K65" s="39"/>
    </row>
    <row r="66" spans="7:11" ht="15.75" customHeight="1">
      <c r="G66" s="44"/>
      <c r="I66" s="39"/>
      <c r="J66" s="39"/>
      <c r="K66" s="39"/>
    </row>
    <row r="67" spans="9:11" ht="15.75" customHeight="1">
      <c r="I67" s="39"/>
      <c r="J67" s="39"/>
      <c r="K67" s="39"/>
    </row>
    <row r="68" spans="7:11" ht="15.75" customHeight="1">
      <c r="G68" s="44"/>
      <c r="I68" s="39"/>
      <c r="J68" s="39"/>
      <c r="K68" s="39"/>
    </row>
    <row r="69" spans="9:11" ht="15.75" customHeight="1">
      <c r="I69" s="39"/>
      <c r="J69" s="39"/>
      <c r="K69" s="39"/>
    </row>
    <row r="70" spans="7:11" ht="15.75" customHeight="1">
      <c r="G70" s="44"/>
      <c r="I70" s="39"/>
      <c r="J70" s="39"/>
      <c r="K70" s="39"/>
    </row>
    <row r="71" ht="15.75" customHeight="1"/>
    <row r="72" ht="15.75" customHeight="1">
      <c r="G72" s="44"/>
    </row>
    <row r="73" ht="15.75" customHeight="1"/>
    <row r="74" ht="15.75" customHeight="1">
      <c r="G74" s="44"/>
    </row>
    <row r="75" ht="15.75" customHeight="1"/>
    <row r="76" ht="15.75" customHeight="1">
      <c r="G76" s="44"/>
    </row>
    <row r="77" ht="15.75" customHeight="1"/>
    <row r="78" ht="15.75" customHeight="1">
      <c r="G78" s="44"/>
    </row>
    <row r="79" spans="1:5" ht="15.75" customHeight="1">
      <c r="A79" s="38"/>
      <c r="B79" s="38"/>
      <c r="C79" s="38"/>
      <c r="D79" s="38"/>
      <c r="E79" s="38"/>
    </row>
    <row r="80" spans="1:6" ht="15.75" customHeight="1" thickBot="1">
      <c r="A80" s="173"/>
      <c r="B80" s="173"/>
      <c r="C80" s="173"/>
      <c r="D80" s="173"/>
      <c r="E80" s="173"/>
      <c r="F80" s="173"/>
    </row>
    <row r="81" spans="1:6" ht="26.25" customHeight="1" thickTop="1">
      <c r="A81" s="296"/>
      <c r="B81" s="297"/>
      <c r="C81" s="297"/>
      <c r="D81" s="297"/>
      <c r="E81" s="297"/>
      <c r="F81" s="38"/>
    </row>
  </sheetData>
  <sheetProtection/>
  <mergeCells count="12">
    <mergeCell ref="N4:O4"/>
    <mergeCell ref="A17:F17"/>
    <mergeCell ref="A7:F7"/>
    <mergeCell ref="C5:D5"/>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300" verticalDpi="300" orientation="portrait" paperSize="119"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1">
      <selection activeCell="B23" sqref="B23"/>
    </sheetView>
  </sheetViews>
  <sheetFormatPr defaultColWidth="11.421875" defaultRowHeight="12.75"/>
  <cols>
    <col min="1" max="1" width="34.7109375" style="89" customWidth="1"/>
    <col min="2" max="2" width="12.140625" style="89" bestFit="1" customWidth="1"/>
    <col min="3" max="3" width="12.421875" style="113" bestFit="1" customWidth="1"/>
    <col min="4" max="4" width="11.7109375" style="89" customWidth="1"/>
    <col min="5" max="5" width="12.8515625" style="89" customWidth="1"/>
    <col min="6" max="6" width="12.7109375" style="89" customWidth="1"/>
    <col min="7" max="7" width="14.00390625" style="89" customWidth="1"/>
    <col min="8" max="16384" width="11.421875" style="89" customWidth="1"/>
  </cols>
  <sheetData>
    <row r="1" spans="1:26" ht="15.75" customHeight="1">
      <c r="A1" s="302" t="s">
        <v>294</v>
      </c>
      <c r="B1" s="302"/>
      <c r="C1" s="302"/>
      <c r="D1" s="302"/>
      <c r="U1" s="90"/>
      <c r="V1" s="90"/>
      <c r="W1" s="90"/>
      <c r="X1" s="90"/>
      <c r="Y1" s="90"/>
      <c r="Z1" s="90"/>
    </row>
    <row r="2" spans="1:256" ht="15.75" customHeight="1">
      <c r="A2" s="301" t="s">
        <v>244</v>
      </c>
      <c r="B2" s="301"/>
      <c r="C2" s="301"/>
      <c r="D2" s="301"/>
      <c r="E2" s="90"/>
      <c r="F2" s="90"/>
      <c r="G2" s="90"/>
      <c r="H2" s="90"/>
      <c r="I2" s="90"/>
      <c r="J2" s="90"/>
      <c r="K2" s="90"/>
      <c r="L2" s="90"/>
      <c r="M2" s="90"/>
      <c r="N2" s="90"/>
      <c r="O2" s="90"/>
      <c r="P2" s="90"/>
      <c r="Q2" s="301"/>
      <c r="R2" s="301"/>
      <c r="S2" s="301"/>
      <c r="T2" s="301"/>
      <c r="U2" s="90"/>
      <c r="V2" s="90" t="s">
        <v>263</v>
      </c>
      <c r="W2" s="90"/>
      <c r="X2" s="90"/>
      <c r="Y2" s="90"/>
      <c r="Z2" s="90"/>
      <c r="AA2" s="91"/>
      <c r="AB2" s="9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c r="BA2" s="301"/>
      <c r="BB2" s="301"/>
      <c r="BC2" s="301"/>
      <c r="BD2" s="301"/>
      <c r="BE2" s="301"/>
      <c r="BF2" s="301"/>
      <c r="BG2" s="301"/>
      <c r="BH2" s="301"/>
      <c r="BI2" s="301"/>
      <c r="BJ2" s="301"/>
      <c r="BK2" s="301"/>
      <c r="BL2" s="301"/>
      <c r="BM2" s="301"/>
      <c r="BN2" s="301"/>
      <c r="BO2" s="301"/>
      <c r="BP2" s="301"/>
      <c r="BQ2" s="301"/>
      <c r="BR2" s="301"/>
      <c r="BS2" s="301"/>
      <c r="BT2" s="301"/>
      <c r="BU2" s="301"/>
      <c r="BV2" s="301"/>
      <c r="BW2" s="301"/>
      <c r="BX2" s="301"/>
      <c r="BY2" s="301"/>
      <c r="BZ2" s="301"/>
      <c r="CA2" s="301"/>
      <c r="CB2" s="301"/>
      <c r="CC2" s="301"/>
      <c r="CD2" s="301"/>
      <c r="CE2" s="301"/>
      <c r="CF2" s="301"/>
      <c r="CG2" s="301"/>
      <c r="CH2" s="301"/>
      <c r="CI2" s="301"/>
      <c r="CJ2" s="301"/>
      <c r="CK2" s="301"/>
      <c r="CL2" s="301"/>
      <c r="CM2" s="301"/>
      <c r="CN2" s="301"/>
      <c r="CO2" s="301"/>
      <c r="CP2" s="301"/>
      <c r="CQ2" s="301"/>
      <c r="CR2" s="301"/>
      <c r="CS2" s="301"/>
      <c r="CT2" s="301"/>
      <c r="CU2" s="301"/>
      <c r="CV2" s="301"/>
      <c r="CW2" s="301"/>
      <c r="CX2" s="301"/>
      <c r="CY2" s="301"/>
      <c r="CZ2" s="301"/>
      <c r="DA2" s="301"/>
      <c r="DB2" s="301"/>
      <c r="DC2" s="301"/>
      <c r="DD2" s="301"/>
      <c r="DE2" s="301"/>
      <c r="DF2" s="301"/>
      <c r="DG2" s="301"/>
      <c r="DH2" s="301"/>
      <c r="DI2" s="301"/>
      <c r="DJ2" s="301"/>
      <c r="DK2" s="301"/>
      <c r="DL2" s="301"/>
      <c r="DM2" s="301"/>
      <c r="DN2" s="301"/>
      <c r="DO2" s="301"/>
      <c r="DP2" s="301"/>
      <c r="DQ2" s="301"/>
      <c r="DR2" s="301"/>
      <c r="DS2" s="301"/>
      <c r="DT2" s="301"/>
      <c r="DU2" s="301"/>
      <c r="DV2" s="301"/>
      <c r="DW2" s="301"/>
      <c r="DX2" s="301"/>
      <c r="DY2" s="301"/>
      <c r="DZ2" s="301"/>
      <c r="EA2" s="301"/>
      <c r="EB2" s="301"/>
      <c r="EC2" s="301"/>
      <c r="ED2" s="301"/>
      <c r="EE2" s="301"/>
      <c r="EF2" s="301"/>
      <c r="EG2" s="301"/>
      <c r="EH2" s="301"/>
      <c r="EI2" s="301"/>
      <c r="EJ2" s="301"/>
      <c r="EK2" s="301"/>
      <c r="EL2" s="301"/>
      <c r="EM2" s="301"/>
      <c r="EN2" s="301"/>
      <c r="EO2" s="301"/>
      <c r="EP2" s="301"/>
      <c r="EQ2" s="301"/>
      <c r="ER2" s="301"/>
      <c r="ES2" s="301"/>
      <c r="ET2" s="301"/>
      <c r="EU2" s="301"/>
      <c r="EV2" s="301"/>
      <c r="EW2" s="301"/>
      <c r="EX2" s="301"/>
      <c r="EY2" s="301"/>
      <c r="EZ2" s="301"/>
      <c r="FA2" s="301"/>
      <c r="FB2" s="301"/>
      <c r="FC2" s="301"/>
      <c r="FD2" s="301"/>
      <c r="FE2" s="301"/>
      <c r="FF2" s="301"/>
      <c r="FG2" s="301"/>
      <c r="FH2" s="301"/>
      <c r="FI2" s="301"/>
      <c r="FJ2" s="301"/>
      <c r="FK2" s="301"/>
      <c r="FL2" s="301"/>
      <c r="FM2" s="301"/>
      <c r="FN2" s="301"/>
      <c r="FO2" s="301"/>
      <c r="FP2" s="301"/>
      <c r="FQ2" s="301"/>
      <c r="FR2" s="301"/>
      <c r="FS2" s="301"/>
      <c r="FT2" s="301"/>
      <c r="FU2" s="301"/>
      <c r="FV2" s="301"/>
      <c r="FW2" s="301"/>
      <c r="FX2" s="301"/>
      <c r="FY2" s="301"/>
      <c r="FZ2" s="301"/>
      <c r="GA2" s="301"/>
      <c r="GB2" s="301"/>
      <c r="GC2" s="301"/>
      <c r="GD2" s="301"/>
      <c r="GE2" s="301"/>
      <c r="GF2" s="301"/>
      <c r="GG2" s="301"/>
      <c r="GH2" s="301"/>
      <c r="GI2" s="301"/>
      <c r="GJ2" s="301"/>
      <c r="GK2" s="301"/>
      <c r="GL2" s="301"/>
      <c r="GM2" s="301"/>
      <c r="GN2" s="301"/>
      <c r="GO2" s="301"/>
      <c r="GP2" s="301"/>
      <c r="GQ2" s="301"/>
      <c r="GR2" s="301"/>
      <c r="GS2" s="301"/>
      <c r="GT2" s="301"/>
      <c r="GU2" s="301"/>
      <c r="GV2" s="301"/>
      <c r="GW2" s="301"/>
      <c r="GX2" s="301"/>
      <c r="GY2" s="301"/>
      <c r="GZ2" s="301"/>
      <c r="HA2" s="301"/>
      <c r="HB2" s="301"/>
      <c r="HC2" s="301"/>
      <c r="HD2" s="301"/>
      <c r="HE2" s="301"/>
      <c r="HF2" s="301"/>
      <c r="HG2" s="301"/>
      <c r="HH2" s="301"/>
      <c r="HI2" s="301"/>
      <c r="HJ2" s="301"/>
      <c r="HK2" s="301"/>
      <c r="HL2" s="301"/>
      <c r="HM2" s="301"/>
      <c r="HN2" s="301"/>
      <c r="HO2" s="301"/>
      <c r="HP2" s="301"/>
      <c r="HQ2" s="301"/>
      <c r="HR2" s="301"/>
      <c r="HS2" s="301"/>
      <c r="HT2" s="301"/>
      <c r="HU2" s="301"/>
      <c r="HV2" s="301"/>
      <c r="HW2" s="301"/>
      <c r="HX2" s="301"/>
      <c r="HY2" s="301"/>
      <c r="HZ2" s="301"/>
      <c r="IA2" s="301"/>
      <c r="IB2" s="301"/>
      <c r="IC2" s="301"/>
      <c r="ID2" s="301"/>
      <c r="IE2" s="301"/>
      <c r="IF2" s="301"/>
      <c r="IG2" s="301"/>
      <c r="IH2" s="301"/>
      <c r="II2" s="301"/>
      <c r="IJ2" s="301"/>
      <c r="IK2" s="301"/>
      <c r="IL2" s="301"/>
      <c r="IM2" s="301"/>
      <c r="IN2" s="301"/>
      <c r="IO2" s="301"/>
      <c r="IP2" s="301"/>
      <c r="IQ2" s="301"/>
      <c r="IR2" s="301"/>
      <c r="IS2" s="301"/>
      <c r="IT2" s="301"/>
      <c r="IU2" s="301"/>
      <c r="IV2" s="301"/>
    </row>
    <row r="3" spans="1:256" ht="15.75" customHeight="1" thickBot="1">
      <c r="A3" s="303" t="s">
        <v>437</v>
      </c>
      <c r="B3" s="303"/>
      <c r="C3" s="303"/>
      <c r="D3" s="303"/>
      <c r="E3" s="90"/>
      <c r="F3" s="90"/>
      <c r="M3" s="90"/>
      <c r="N3" s="90"/>
      <c r="O3" s="90"/>
      <c r="P3" s="90"/>
      <c r="Q3" s="301"/>
      <c r="R3" s="301"/>
      <c r="S3" s="301"/>
      <c r="T3" s="301"/>
      <c r="U3" s="90"/>
      <c r="V3" s="90"/>
      <c r="W3" s="90"/>
      <c r="X3" s="90"/>
      <c r="Y3" s="90"/>
      <c r="Z3" s="90"/>
      <c r="AA3" s="91"/>
      <c r="AB3" s="9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c r="HW3" s="301"/>
      <c r="HX3" s="301"/>
      <c r="HY3" s="301"/>
      <c r="HZ3" s="301"/>
      <c r="IA3" s="301"/>
      <c r="IB3" s="301"/>
      <c r="IC3" s="301"/>
      <c r="ID3" s="301"/>
      <c r="IE3" s="301"/>
      <c r="IF3" s="301"/>
      <c r="IG3" s="301"/>
      <c r="IH3" s="301"/>
      <c r="II3" s="301"/>
      <c r="IJ3" s="301"/>
      <c r="IK3" s="301"/>
      <c r="IL3" s="301"/>
      <c r="IM3" s="301"/>
      <c r="IN3" s="301"/>
      <c r="IO3" s="301"/>
      <c r="IP3" s="301"/>
      <c r="IQ3" s="301"/>
      <c r="IR3" s="301"/>
      <c r="IS3" s="301"/>
      <c r="IT3" s="301"/>
      <c r="IU3" s="301"/>
      <c r="IV3" s="301"/>
    </row>
    <row r="4" spans="1:26" s="90" customFormat="1" ht="13.5" customHeight="1" thickTop="1">
      <c r="A4" s="114" t="s">
        <v>245</v>
      </c>
      <c r="B4" s="115" t="s">
        <v>15</v>
      </c>
      <c r="C4" s="115" t="s">
        <v>16</v>
      </c>
      <c r="D4" s="115" t="s">
        <v>47</v>
      </c>
      <c r="U4" s="89"/>
      <c r="V4" s="89" t="s">
        <v>46</v>
      </c>
      <c r="W4" s="92">
        <f>SUM(W5:W9)</f>
        <v>5001198</v>
      </c>
      <c r="X4" s="93">
        <f>SUM(X5:X9)</f>
        <v>100</v>
      </c>
      <c r="Y4" s="89"/>
      <c r="Z4" s="89"/>
    </row>
    <row r="5" spans="1:26" s="90" customFormat="1" ht="13.5" customHeight="1" thickBot="1">
      <c r="A5" s="116"/>
      <c r="B5" s="117"/>
      <c r="C5" s="118"/>
      <c r="D5" s="117"/>
      <c r="E5" s="95"/>
      <c r="F5" s="95"/>
      <c r="U5" s="89"/>
      <c r="V5" s="89" t="s">
        <v>52</v>
      </c>
      <c r="W5" s="92">
        <f>+B9</f>
        <v>1524980</v>
      </c>
      <c r="X5" s="96">
        <f>+W5/$W$4*100</f>
        <v>30.492294046346498</v>
      </c>
      <c r="Y5" s="89"/>
      <c r="Z5" s="89"/>
    </row>
    <row r="6" spans="1:24" ht="13.5" customHeight="1" thickTop="1">
      <c r="A6" s="304" t="s">
        <v>49</v>
      </c>
      <c r="B6" s="304"/>
      <c r="C6" s="304"/>
      <c r="D6" s="304"/>
      <c r="E6" s="90"/>
      <c r="F6" s="90"/>
      <c r="V6" s="89" t="s">
        <v>50</v>
      </c>
      <c r="W6" s="92">
        <f>+B21</f>
        <v>172094</v>
      </c>
      <c r="X6" s="96">
        <f>+W6/$W$4*100</f>
        <v>3.441055523096666</v>
      </c>
    </row>
    <row r="7" spans="1:24" ht="13.5" customHeight="1">
      <c r="A7" s="97">
        <v>2010</v>
      </c>
      <c r="B7" s="98">
        <v>3572487</v>
      </c>
      <c r="C7" s="99">
        <v>204069</v>
      </c>
      <c r="D7" s="98">
        <v>3368418</v>
      </c>
      <c r="E7" s="98"/>
      <c r="F7" s="98"/>
      <c r="V7" s="89" t="s">
        <v>51</v>
      </c>
      <c r="W7" s="92">
        <f>+B27</f>
        <v>1624070</v>
      </c>
      <c r="X7" s="96">
        <f>+W7/$W$4*100</f>
        <v>32.473619320810734</v>
      </c>
    </row>
    <row r="8" spans="1:24" ht="13.5" customHeight="1">
      <c r="A8" s="100" t="s">
        <v>542</v>
      </c>
      <c r="B8" s="98">
        <v>1120803</v>
      </c>
      <c r="C8" s="99">
        <v>48618</v>
      </c>
      <c r="D8" s="98">
        <v>1072185</v>
      </c>
      <c r="E8" s="98"/>
      <c r="F8" s="98"/>
      <c r="V8" s="89" t="s">
        <v>53</v>
      </c>
      <c r="W8" s="92">
        <f>+B15</f>
        <v>1174876</v>
      </c>
      <c r="X8" s="96">
        <f>+W8/$W$4*100</f>
        <v>23.491891342834258</v>
      </c>
    </row>
    <row r="9" spans="1:24" ht="13.5" customHeight="1">
      <c r="A9" s="100" t="s">
        <v>543</v>
      </c>
      <c r="B9" s="98">
        <v>1524980</v>
      </c>
      <c r="C9" s="99">
        <v>80066</v>
      </c>
      <c r="D9" s="98">
        <v>1444914</v>
      </c>
      <c r="E9" s="98"/>
      <c r="F9" s="98"/>
      <c r="V9" s="89" t="s">
        <v>54</v>
      </c>
      <c r="W9" s="92">
        <f>+B33</f>
        <v>505178</v>
      </c>
      <c r="X9" s="96">
        <f>+W9/$W$4*100</f>
        <v>10.10113976691185</v>
      </c>
    </row>
    <row r="10" spans="1:22" ht="13.5" customHeight="1">
      <c r="A10" s="101" t="s">
        <v>514</v>
      </c>
      <c r="B10" s="102">
        <f>+B9/B8*100-100</f>
        <v>36.06137742315107</v>
      </c>
      <c r="C10" s="103">
        <f>+C9/C8*100-100</f>
        <v>64.68386194413591</v>
      </c>
      <c r="D10" s="102">
        <f>+D9/D8*100-100</f>
        <v>34.76349697113838</v>
      </c>
      <c r="E10" s="102"/>
      <c r="F10" s="102"/>
      <c r="V10" s="90" t="s">
        <v>264</v>
      </c>
    </row>
    <row r="11" spans="1:24" ht="13.5" customHeight="1">
      <c r="A11" s="101"/>
      <c r="B11" s="102"/>
      <c r="C11" s="103"/>
      <c r="D11" s="102"/>
      <c r="E11" s="102"/>
      <c r="F11" s="102"/>
      <c r="V11" s="89" t="s">
        <v>48</v>
      </c>
      <c r="W11" s="92">
        <f>SUM(W12:W16)</f>
        <v>1579925</v>
      </c>
      <c r="X11" s="93">
        <f>SUM(X12:X16)</f>
        <v>100</v>
      </c>
    </row>
    <row r="12" spans="1:24" ht="13.5" customHeight="1">
      <c r="A12" s="304" t="s">
        <v>133</v>
      </c>
      <c r="B12" s="304"/>
      <c r="C12" s="304"/>
      <c r="D12" s="304"/>
      <c r="E12" s="90"/>
      <c r="F12" s="90"/>
      <c r="V12" s="89" t="s">
        <v>52</v>
      </c>
      <c r="W12" s="92">
        <f>+C9</f>
        <v>80066</v>
      </c>
      <c r="X12" s="96">
        <f>+W12/$W$11*100</f>
        <v>5.067708910233081</v>
      </c>
    </row>
    <row r="13" spans="1:24" ht="13.5" customHeight="1">
      <c r="A13" s="97">
        <f>+A7</f>
        <v>2010</v>
      </c>
      <c r="B13" s="98">
        <v>2984699</v>
      </c>
      <c r="C13" s="99">
        <v>318168</v>
      </c>
      <c r="D13" s="98">
        <v>2666531</v>
      </c>
      <c r="E13" s="98"/>
      <c r="F13" s="98"/>
      <c r="V13" s="89" t="s">
        <v>50</v>
      </c>
      <c r="W13" s="92">
        <f>+C21</f>
        <v>857971</v>
      </c>
      <c r="X13" s="96">
        <f>+W13/$W$11*100</f>
        <v>54.30453977245755</v>
      </c>
    </row>
    <row r="14" spans="1:24" ht="13.5" customHeight="1">
      <c r="A14" s="104" t="str">
        <f>+A8</f>
        <v>enero - abril  2010</v>
      </c>
      <c r="B14" s="98">
        <v>1000328</v>
      </c>
      <c r="C14" s="99">
        <v>92869</v>
      </c>
      <c r="D14" s="98">
        <v>907459</v>
      </c>
      <c r="E14" s="98"/>
      <c r="F14" s="98"/>
      <c r="V14" s="89" t="s">
        <v>51</v>
      </c>
      <c r="W14" s="92">
        <f>+C27</f>
        <v>235794</v>
      </c>
      <c r="X14" s="96">
        <f>+W14/$W$11*100</f>
        <v>14.924379321803249</v>
      </c>
    </row>
    <row r="15" spans="1:24" ht="13.5" customHeight="1">
      <c r="A15" s="104" t="str">
        <f>+A9</f>
        <v>enero - abril  2011</v>
      </c>
      <c r="B15" s="98">
        <v>1174876</v>
      </c>
      <c r="C15" s="99">
        <v>136526</v>
      </c>
      <c r="D15" s="98">
        <v>1038350</v>
      </c>
      <c r="E15" s="98"/>
      <c r="F15" s="98"/>
      <c r="V15" s="89" t="s">
        <v>53</v>
      </c>
      <c r="W15" s="92">
        <f>+C15</f>
        <v>136526</v>
      </c>
      <c r="X15" s="96">
        <f>+W15/$W$11*100</f>
        <v>8.641296264063167</v>
      </c>
    </row>
    <row r="16" spans="1:24" ht="13.5" customHeight="1">
      <c r="A16" s="101" t="str">
        <f>+A10</f>
        <v>Var. (%)   2011/2010</v>
      </c>
      <c r="B16" s="105">
        <f>+B15/B14*100-100</f>
        <v>17.449076702841467</v>
      </c>
      <c r="C16" s="106">
        <f>+C15/C14*100-100</f>
        <v>47.00922805241791</v>
      </c>
      <c r="D16" s="105">
        <f>+D15/D14*100-100</f>
        <v>14.423902347103294</v>
      </c>
      <c r="E16" s="102"/>
      <c r="F16" s="102"/>
      <c r="V16" s="89" t="s">
        <v>54</v>
      </c>
      <c r="W16" s="92">
        <f>+C33</f>
        <v>269568</v>
      </c>
      <c r="X16" s="96">
        <f>+W16/$W$11*100</f>
        <v>17.06207573144295</v>
      </c>
    </row>
    <row r="17" spans="1:6" ht="13.5" customHeight="1">
      <c r="A17" s="101"/>
      <c r="B17" s="105"/>
      <c r="C17" s="106"/>
      <c r="D17" s="105"/>
      <c r="E17" s="102"/>
      <c r="F17" s="102"/>
    </row>
    <row r="18" spans="1:6" ht="13.5" customHeight="1">
      <c r="A18" s="304" t="s">
        <v>50</v>
      </c>
      <c r="B18" s="304"/>
      <c r="C18" s="304"/>
      <c r="D18" s="304"/>
      <c r="E18" s="90"/>
      <c r="F18" s="90"/>
    </row>
    <row r="19" spans="1:6" ht="13.5" customHeight="1">
      <c r="A19" s="97">
        <f>+A7</f>
        <v>2010</v>
      </c>
      <c r="B19" s="98">
        <v>563211</v>
      </c>
      <c r="C19" s="99">
        <v>2298734</v>
      </c>
      <c r="D19" s="98">
        <v>-1735523</v>
      </c>
      <c r="E19" s="98"/>
      <c r="F19" s="98"/>
    </row>
    <row r="20" spans="1:6" ht="13.5" customHeight="1">
      <c r="A20" s="104" t="str">
        <f>+A14</f>
        <v>enero - abril  2010</v>
      </c>
      <c r="B20" s="98">
        <v>152681</v>
      </c>
      <c r="C20" s="99">
        <v>686916</v>
      </c>
      <c r="D20" s="98">
        <v>-534235</v>
      </c>
      <c r="E20" s="98"/>
      <c r="F20" s="98"/>
    </row>
    <row r="21" spans="1:10" ht="13.5" customHeight="1">
      <c r="A21" s="104" t="str">
        <f>+A15</f>
        <v>enero - abril  2011</v>
      </c>
      <c r="B21" s="98">
        <v>172094</v>
      </c>
      <c r="C21" s="99">
        <v>857971</v>
      </c>
      <c r="D21" s="98">
        <v>-685877</v>
      </c>
      <c r="E21" s="98"/>
      <c r="F21" s="98"/>
      <c r="G21" s="92"/>
      <c r="H21" s="92"/>
      <c r="I21" s="92"/>
      <c r="J21" s="92"/>
    </row>
    <row r="22" spans="1:10" ht="13.5" customHeight="1">
      <c r="A22" s="101" t="str">
        <f>+A16</f>
        <v>Var. (%)   2011/2010</v>
      </c>
      <c r="B22" s="105">
        <f>+B21/B20*100-100</f>
        <v>12.714745122182848</v>
      </c>
      <c r="C22" s="106">
        <f>+C21/C20*100-100</f>
        <v>24.901880288128382</v>
      </c>
      <c r="D22" s="105">
        <f>+D21/D20*100-100</f>
        <v>28.384886800752497</v>
      </c>
      <c r="E22" s="102"/>
      <c r="F22" s="102"/>
      <c r="G22" s="92"/>
      <c r="H22" s="92"/>
      <c r="I22" s="92"/>
      <c r="J22" s="92"/>
    </row>
    <row r="23" spans="1:10" ht="13.5" customHeight="1">
      <c r="A23" s="101"/>
      <c r="B23" s="105"/>
      <c r="C23" s="106"/>
      <c r="D23" s="105"/>
      <c r="E23" s="102"/>
      <c r="F23" s="102"/>
      <c r="G23" s="92"/>
      <c r="H23" s="92"/>
      <c r="I23" s="92"/>
      <c r="J23" s="92"/>
    </row>
    <row r="24" spans="1:10" ht="13.5" customHeight="1">
      <c r="A24" s="304" t="s">
        <v>51</v>
      </c>
      <c r="B24" s="304"/>
      <c r="C24" s="304"/>
      <c r="D24" s="304"/>
      <c r="E24" s="90"/>
      <c r="F24" s="90"/>
      <c r="G24" s="92"/>
      <c r="H24" s="92"/>
      <c r="I24" s="92"/>
      <c r="J24" s="92"/>
    </row>
    <row r="25" spans="1:10" ht="13.5" customHeight="1">
      <c r="A25" s="97">
        <f>+A19</f>
        <v>2010</v>
      </c>
      <c r="B25" s="98">
        <v>3688748</v>
      </c>
      <c r="C25" s="99">
        <v>581906</v>
      </c>
      <c r="D25" s="98">
        <v>3106842</v>
      </c>
      <c r="E25" s="98"/>
      <c r="F25" s="98"/>
      <c r="G25" s="92"/>
      <c r="H25" s="92"/>
      <c r="I25" s="92"/>
      <c r="J25" s="92"/>
    </row>
    <row r="26" spans="1:6" ht="13.5" customHeight="1">
      <c r="A26" s="104" t="str">
        <f>+A20</f>
        <v>enero - abril  2010</v>
      </c>
      <c r="B26" s="98">
        <v>1709218</v>
      </c>
      <c r="C26" s="99">
        <v>164481</v>
      </c>
      <c r="D26" s="98">
        <v>1544737</v>
      </c>
      <c r="E26" s="98"/>
      <c r="F26" s="98"/>
    </row>
    <row r="27" spans="1:6" ht="13.5" customHeight="1">
      <c r="A27" s="104" t="str">
        <f>+A21</f>
        <v>enero - abril  2011</v>
      </c>
      <c r="B27" s="98">
        <v>1624070</v>
      </c>
      <c r="C27" s="99">
        <v>235794</v>
      </c>
      <c r="D27" s="98">
        <v>1388276</v>
      </c>
      <c r="E27" s="98"/>
      <c r="F27" s="98"/>
    </row>
    <row r="28" spans="1:6" ht="13.5" customHeight="1">
      <c r="A28" s="101" t="str">
        <f>+A22</f>
        <v>Var. (%)   2011/2010</v>
      </c>
      <c r="B28" s="105">
        <f>+B27/B26*100-100</f>
        <v>-4.981693382587821</v>
      </c>
      <c r="C28" s="106">
        <f>+C27/C26*100-100</f>
        <v>43.356375508417386</v>
      </c>
      <c r="D28" s="105">
        <f>+D27/D26*100-100</f>
        <v>-10.128649731313487</v>
      </c>
      <c r="E28" s="94"/>
      <c r="F28" s="102"/>
    </row>
    <row r="29" spans="1:8" ht="13.5" customHeight="1">
      <c r="A29" s="101"/>
      <c r="B29" s="105"/>
      <c r="C29" s="106"/>
      <c r="D29" s="105"/>
      <c r="E29" s="102"/>
      <c r="F29" s="107"/>
      <c r="G29" s="108"/>
      <c r="H29" s="109"/>
    </row>
    <row r="30" spans="1:6" ht="13.5" customHeight="1">
      <c r="A30" s="304" t="s">
        <v>246</v>
      </c>
      <c r="B30" s="304"/>
      <c r="C30" s="304"/>
      <c r="D30" s="304"/>
      <c r="E30" s="90"/>
      <c r="F30" s="90"/>
    </row>
    <row r="31" spans="1:8" ht="13.5" customHeight="1">
      <c r="A31" s="97">
        <f>+A25</f>
        <v>2010</v>
      </c>
      <c r="B31" s="98">
        <f>+B37-(B7+B13+B19+B25)</f>
        <v>1453997</v>
      </c>
      <c r="C31" s="99">
        <f>+C37-(C7+C13+C19+C25)</f>
        <v>483589</v>
      </c>
      <c r="D31" s="98">
        <f>+D37-(D7+D13+D19+D25)</f>
        <v>970408</v>
      </c>
      <c r="E31" s="110"/>
      <c r="F31" s="98"/>
      <c r="G31" s="98"/>
      <c r="H31" s="98"/>
    </row>
    <row r="32" spans="1:8" ht="13.5" customHeight="1">
      <c r="A32" s="104" t="str">
        <f>+A26</f>
        <v>enero - abril  2010</v>
      </c>
      <c r="B32" s="98">
        <f aca="true" t="shared" si="0" ref="B32:D33">+B38-(B8+B14+B20+B26)</f>
        <v>352634</v>
      </c>
      <c r="C32" s="99">
        <f t="shared" si="0"/>
        <v>140638</v>
      </c>
      <c r="D32" s="98">
        <f t="shared" si="0"/>
        <v>211996</v>
      </c>
      <c r="E32" s="111"/>
      <c r="F32" s="98"/>
      <c r="G32" s="98"/>
      <c r="H32" s="98"/>
    </row>
    <row r="33" spans="1:8" ht="13.5" customHeight="1">
      <c r="A33" s="104" t="str">
        <f>+A27</f>
        <v>enero - abril  2011</v>
      </c>
      <c r="B33" s="98">
        <f t="shared" si="0"/>
        <v>505178</v>
      </c>
      <c r="C33" s="99">
        <f t="shared" si="0"/>
        <v>269568</v>
      </c>
      <c r="D33" s="98">
        <f t="shared" si="0"/>
        <v>235610</v>
      </c>
      <c r="E33" s="111"/>
      <c r="F33" s="98"/>
      <c r="G33" s="98"/>
      <c r="H33" s="98"/>
    </row>
    <row r="34" spans="1:8" ht="13.5" customHeight="1">
      <c r="A34" s="101" t="str">
        <f>+A28</f>
        <v>Var. (%)   2011/2010</v>
      </c>
      <c r="B34" s="105">
        <f>(B33/B32-1)*100</f>
        <v>43.2584492703483</v>
      </c>
      <c r="C34" s="106">
        <f>(C33/C32-1)*100</f>
        <v>91.67508070365051</v>
      </c>
      <c r="D34" s="105">
        <f>(D33/D32-1)*100</f>
        <v>11.138889413007803</v>
      </c>
      <c r="E34" s="102"/>
      <c r="F34" s="98"/>
      <c r="G34" s="98"/>
      <c r="H34" s="98"/>
    </row>
    <row r="35" spans="1:8" ht="13.5" customHeight="1">
      <c r="A35" s="101"/>
      <c r="B35" s="98"/>
      <c r="C35" s="99"/>
      <c r="E35" s="102"/>
      <c r="F35" s="112"/>
      <c r="G35" s="112"/>
      <c r="H35" s="98"/>
    </row>
    <row r="36" spans="1:8" ht="13.5" customHeight="1">
      <c r="A36" s="301" t="s">
        <v>230</v>
      </c>
      <c r="B36" s="301"/>
      <c r="C36" s="301"/>
      <c r="D36" s="301"/>
      <c r="E36" s="108"/>
      <c r="F36" s="108"/>
      <c r="G36" s="108"/>
      <c r="H36" s="109"/>
    </row>
    <row r="37" spans="1:8" ht="13.5" customHeight="1">
      <c r="A37" s="97">
        <f>+A31</f>
        <v>2010</v>
      </c>
      <c r="B37" s="98">
        <f>+balanza!B8</f>
        <v>12263142</v>
      </c>
      <c r="C37" s="99">
        <f>+balanza!B13</f>
        <v>3886466</v>
      </c>
      <c r="D37" s="98">
        <f>+B37-C37</f>
        <v>8376676</v>
      </c>
      <c r="E37" s="110"/>
      <c r="F37" s="98"/>
      <c r="G37" s="98"/>
      <c r="H37" s="98"/>
    </row>
    <row r="38" spans="1:8" ht="13.5" customHeight="1">
      <c r="A38" s="104" t="str">
        <f>+A32</f>
        <v>enero - abril  2010</v>
      </c>
      <c r="B38" s="98">
        <f>+balanza!C8</f>
        <v>4335664</v>
      </c>
      <c r="C38" s="99">
        <f>+balanza!C13</f>
        <v>1133522</v>
      </c>
      <c r="D38" s="98">
        <f>+B38-C38</f>
        <v>3202142</v>
      </c>
      <c r="E38" s="112"/>
      <c r="F38" s="98"/>
      <c r="G38" s="98"/>
      <c r="H38" s="98"/>
    </row>
    <row r="39" spans="1:8" ht="13.5" customHeight="1">
      <c r="A39" s="104" t="str">
        <f>+A33</f>
        <v>enero - abril  2011</v>
      </c>
      <c r="B39" s="98">
        <f>+balanza!D8</f>
        <v>5001198</v>
      </c>
      <c r="C39" s="99">
        <f>+balanza!D13</f>
        <v>1579925</v>
      </c>
      <c r="D39" s="98">
        <f>+B39-C39</f>
        <v>3421273</v>
      </c>
      <c r="E39" s="112"/>
      <c r="F39" s="98"/>
      <c r="G39" s="98"/>
      <c r="H39" s="98"/>
    </row>
    <row r="40" spans="1:8" ht="13.5" customHeight="1" thickBot="1">
      <c r="A40" s="119" t="str">
        <f>+A34</f>
        <v>Var. (%)   2011/2010</v>
      </c>
      <c r="B40" s="120">
        <f>+B39/B38*100-100</f>
        <v>15.350220865823559</v>
      </c>
      <c r="C40" s="121">
        <f>+C39/C38*100-100</f>
        <v>39.381944064605705</v>
      </c>
      <c r="D40" s="120">
        <f>+D39/D38*100-100</f>
        <v>6.843263040802071</v>
      </c>
      <c r="E40" s="102"/>
      <c r="F40" s="98"/>
      <c r="G40" s="98"/>
      <c r="H40" s="98"/>
    </row>
    <row r="41" spans="1:8" ht="26.25" customHeight="1" thickTop="1">
      <c r="A41" s="296" t="s">
        <v>440</v>
      </c>
      <c r="B41" s="297"/>
      <c r="C41" s="297"/>
      <c r="D41" s="297"/>
      <c r="E41" s="102"/>
      <c r="F41" s="98"/>
      <c r="G41" s="98"/>
      <c r="H41" s="98"/>
    </row>
    <row r="42" spans="5:8" ht="13.5" customHeight="1">
      <c r="E42" s="102"/>
      <c r="F42" s="98"/>
      <c r="G42" s="98"/>
      <c r="H42" s="98"/>
    </row>
    <row r="43" ht="13.5" customHeight="1"/>
    <row r="44" spans="5:8" ht="13.5" customHeight="1">
      <c r="E44" s="110"/>
      <c r="F44" s="92"/>
      <c r="G44" s="92"/>
      <c r="H44" s="92"/>
    </row>
    <row r="45" spans="5:8" ht="13.5" customHeight="1">
      <c r="E45" s="112"/>
      <c r="F45" s="92"/>
      <c r="G45" s="92"/>
      <c r="H45" s="92"/>
    </row>
    <row r="46" spans="5:8" ht="13.5" customHeight="1">
      <c r="E46" s="112"/>
      <c r="F46" s="92"/>
      <c r="G46" s="92"/>
      <c r="H46" s="92"/>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90"/>
      <c r="B82" s="90"/>
      <c r="C82" s="101"/>
      <c r="D82" s="90"/>
    </row>
    <row r="83" spans="1:4" ht="34.5" customHeight="1">
      <c r="A83" s="305"/>
      <c r="B83" s="306"/>
      <c r="C83" s="306"/>
      <c r="D83" s="306"/>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94"/>
  <sheetViews>
    <sheetView zoomScalePageLayoutView="0" workbookViewId="0" topLeftCell="A1">
      <selection activeCell="A14" sqref="A14"/>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13" t="s">
        <v>382</v>
      </c>
      <c r="B1" s="313"/>
      <c r="C1" s="313"/>
      <c r="D1" s="313"/>
      <c r="E1" s="313"/>
      <c r="F1" s="313"/>
    </row>
    <row r="2" spans="1:6" ht="15.75" customHeight="1">
      <c r="A2" s="311" t="s">
        <v>247</v>
      </c>
      <c r="B2" s="311"/>
      <c r="C2" s="311"/>
      <c r="D2" s="311"/>
      <c r="E2" s="311"/>
      <c r="F2" s="311"/>
    </row>
    <row r="3" spans="1:6" ht="15.75" customHeight="1" thickBot="1">
      <c r="A3" s="311" t="s">
        <v>441</v>
      </c>
      <c r="B3" s="311"/>
      <c r="C3" s="311"/>
      <c r="D3" s="311"/>
      <c r="E3" s="311"/>
      <c r="F3" s="311"/>
    </row>
    <row r="4" spans="1:6" ht="12.75" customHeight="1" thickTop="1">
      <c r="A4" s="309" t="s">
        <v>36</v>
      </c>
      <c r="B4" s="174">
        <f>+'balanza productos_clase_sector'!B5</f>
        <v>2010</v>
      </c>
      <c r="C4" s="307" t="str">
        <f>+'balanza productos_clase_sector'!C5</f>
        <v>enero - abril</v>
      </c>
      <c r="D4" s="307"/>
      <c r="E4" s="175" t="s">
        <v>242</v>
      </c>
      <c r="F4" s="176" t="s">
        <v>233</v>
      </c>
    </row>
    <row r="5" spans="1:6" ht="12" thickBot="1">
      <c r="A5" s="310"/>
      <c r="B5" s="64" t="s">
        <v>232</v>
      </c>
      <c r="C5" s="65">
        <v>2010</v>
      </c>
      <c r="D5" s="65">
        <v>2011</v>
      </c>
      <c r="E5" s="66" t="str">
        <f>+'balanza productos_clase_sector'!E6</f>
        <v> 2011-2010</v>
      </c>
      <c r="F5" s="67">
        <f>+'balanza productos_clase_sector'!F6</f>
        <v>2011</v>
      </c>
    </row>
    <row r="6" spans="1:6" ht="12" thickTop="1">
      <c r="A6" s="62"/>
      <c r="B6" s="60"/>
      <c r="C6" s="60"/>
      <c r="D6" s="60"/>
      <c r="E6" s="60"/>
      <c r="F6" s="63"/>
    </row>
    <row r="7" spans="1:6" ht="12.75" customHeight="1">
      <c r="A7" s="59" t="s">
        <v>23</v>
      </c>
      <c r="B7" s="60">
        <v>2775085</v>
      </c>
      <c r="C7" s="60">
        <v>1439790</v>
      </c>
      <c r="D7" s="60">
        <v>1274677</v>
      </c>
      <c r="E7" s="5">
        <f>+(D7-C7)/C7</f>
        <v>-0.11467852950777543</v>
      </c>
      <c r="F7" s="61">
        <f>+D7/$D$23</f>
        <v>0.2548743321100264</v>
      </c>
    </row>
    <row r="8" spans="1:6" ht="11.25">
      <c r="A8" s="62" t="s">
        <v>28</v>
      </c>
      <c r="B8" s="60">
        <v>943122</v>
      </c>
      <c r="C8" s="60">
        <v>281906</v>
      </c>
      <c r="D8" s="60">
        <v>471645</v>
      </c>
      <c r="E8" s="5">
        <f aca="true" t="shared" si="0" ref="E8:E23">+(D8-C8)/C8</f>
        <v>0.6730576858952985</v>
      </c>
      <c r="F8" s="61">
        <f aca="true" t="shared" si="1" ref="F8:F23">+D8/$D$23</f>
        <v>0.09430640418555714</v>
      </c>
    </row>
    <row r="9" spans="1:6" ht="11.25">
      <c r="A9" s="62" t="s">
        <v>26</v>
      </c>
      <c r="B9" s="60">
        <v>736280</v>
      </c>
      <c r="C9" s="60">
        <v>269679</v>
      </c>
      <c r="D9" s="60">
        <v>311500</v>
      </c>
      <c r="E9" s="5">
        <f t="shared" si="0"/>
        <v>0.15507696186948186</v>
      </c>
      <c r="F9" s="61">
        <f t="shared" si="1"/>
        <v>0.06228507649567164</v>
      </c>
    </row>
    <row r="10" spans="1:6" ht="11.25">
      <c r="A10" s="62" t="s">
        <v>24</v>
      </c>
      <c r="B10" s="60">
        <v>786672</v>
      </c>
      <c r="C10" s="60">
        <v>213934</v>
      </c>
      <c r="D10" s="60">
        <v>311074</v>
      </c>
      <c r="E10" s="5">
        <f t="shared" si="0"/>
        <v>0.4540652724672095</v>
      </c>
      <c r="F10" s="61">
        <f t="shared" si="1"/>
        <v>0.06219989690470163</v>
      </c>
    </row>
    <row r="11" spans="1:6" ht="11.25">
      <c r="A11" s="62" t="s">
        <v>25</v>
      </c>
      <c r="B11" s="60">
        <v>641106</v>
      </c>
      <c r="C11" s="60">
        <v>179428</v>
      </c>
      <c r="D11" s="60">
        <v>236021</v>
      </c>
      <c r="E11" s="5">
        <f t="shared" si="0"/>
        <v>0.31540785161736185</v>
      </c>
      <c r="F11" s="61">
        <f t="shared" si="1"/>
        <v>0.04719289258293713</v>
      </c>
    </row>
    <row r="12" spans="1:6" ht="11.25">
      <c r="A12" s="62" t="s">
        <v>147</v>
      </c>
      <c r="B12" s="60">
        <v>530696</v>
      </c>
      <c r="C12" s="60">
        <v>191150</v>
      </c>
      <c r="D12" s="60">
        <v>230570</v>
      </c>
      <c r="E12" s="5">
        <f t="shared" si="0"/>
        <v>0.2062254773737902</v>
      </c>
      <c r="F12" s="61">
        <f t="shared" si="1"/>
        <v>0.04610295373228574</v>
      </c>
    </row>
    <row r="13" spans="1:6" ht="11.25">
      <c r="A13" s="62" t="s">
        <v>27</v>
      </c>
      <c r="B13" s="60">
        <v>548270</v>
      </c>
      <c r="C13" s="60">
        <v>217325</v>
      </c>
      <c r="D13" s="60">
        <v>212058</v>
      </c>
      <c r="E13" s="5">
        <f t="shared" si="0"/>
        <v>-0.024235591855515933</v>
      </c>
      <c r="F13" s="61">
        <f t="shared" si="1"/>
        <v>0.04240144061482869</v>
      </c>
    </row>
    <row r="14" spans="1:6" ht="11.25">
      <c r="A14" s="62" t="s">
        <v>29</v>
      </c>
      <c r="B14" s="60">
        <v>439823</v>
      </c>
      <c r="C14" s="60">
        <v>106800</v>
      </c>
      <c r="D14" s="60">
        <v>180413</v>
      </c>
      <c r="E14" s="5">
        <f t="shared" si="0"/>
        <v>0.6892602996254682</v>
      </c>
      <c r="F14" s="61">
        <f t="shared" si="1"/>
        <v>0.03607395667997948</v>
      </c>
    </row>
    <row r="15" spans="1:6" ht="11.25">
      <c r="A15" s="62" t="s">
        <v>30</v>
      </c>
      <c r="B15" s="60">
        <v>361319</v>
      </c>
      <c r="C15" s="60">
        <v>107272</v>
      </c>
      <c r="D15" s="60">
        <v>130059</v>
      </c>
      <c r="E15" s="5">
        <f t="shared" si="0"/>
        <v>0.2124226265940786</v>
      </c>
      <c r="F15" s="61">
        <f t="shared" si="1"/>
        <v>0.02600556906565187</v>
      </c>
    </row>
    <row r="16" spans="1:6" ht="11.25">
      <c r="A16" s="62" t="s">
        <v>32</v>
      </c>
      <c r="B16" s="60">
        <v>272557</v>
      </c>
      <c r="C16" s="60">
        <v>90000</v>
      </c>
      <c r="D16" s="60">
        <v>113372</v>
      </c>
      <c r="E16" s="5">
        <f t="shared" si="0"/>
        <v>0.2596888888888889</v>
      </c>
      <c r="F16" s="61">
        <f t="shared" si="1"/>
        <v>0.022668968515143773</v>
      </c>
    </row>
    <row r="17" spans="1:6" ht="11.25">
      <c r="A17" s="62" t="s">
        <v>33</v>
      </c>
      <c r="B17" s="60">
        <v>298860</v>
      </c>
      <c r="C17" s="60">
        <v>75371</v>
      </c>
      <c r="D17" s="60">
        <v>107149</v>
      </c>
      <c r="E17" s="5">
        <f t="shared" si="0"/>
        <v>0.4216210478831381</v>
      </c>
      <c r="F17" s="61">
        <f t="shared" si="1"/>
        <v>0.02142466664987069</v>
      </c>
    </row>
    <row r="18" spans="1:6" ht="11.25">
      <c r="A18" s="62" t="s">
        <v>558</v>
      </c>
      <c r="B18" s="60">
        <v>175569</v>
      </c>
      <c r="C18" s="60">
        <v>106300</v>
      </c>
      <c r="D18" s="60">
        <v>105733</v>
      </c>
      <c r="E18" s="5">
        <f t="shared" si="0"/>
        <v>-0.005333960489181562</v>
      </c>
      <c r="F18" s="61">
        <f t="shared" si="1"/>
        <v>0.021141534488336593</v>
      </c>
    </row>
    <row r="19" spans="1:6" ht="11.25">
      <c r="A19" s="62" t="s">
        <v>265</v>
      </c>
      <c r="B19" s="60">
        <v>314560</v>
      </c>
      <c r="C19" s="60">
        <v>70688</v>
      </c>
      <c r="D19" s="60">
        <v>100120</v>
      </c>
      <c r="E19" s="5">
        <f t="shared" si="0"/>
        <v>0.4163648709823449</v>
      </c>
      <c r="F19" s="61">
        <f t="shared" si="1"/>
        <v>0.02001920339886563</v>
      </c>
    </row>
    <row r="20" spans="1:6" ht="11.25">
      <c r="A20" s="62" t="s">
        <v>40</v>
      </c>
      <c r="B20" s="60">
        <v>336371</v>
      </c>
      <c r="C20" s="60">
        <v>87461</v>
      </c>
      <c r="D20" s="60">
        <v>97113</v>
      </c>
      <c r="E20" s="5">
        <f t="shared" si="0"/>
        <v>0.1103577594585015</v>
      </c>
      <c r="F20" s="61">
        <f t="shared" si="1"/>
        <v>0.019417947459788636</v>
      </c>
    </row>
    <row r="21" spans="1:6" ht="11.25">
      <c r="A21" s="62" t="s">
        <v>494</v>
      </c>
      <c r="B21" s="60">
        <v>252397</v>
      </c>
      <c r="C21" s="60">
        <v>77035</v>
      </c>
      <c r="D21" s="60">
        <v>96914</v>
      </c>
      <c r="E21" s="5">
        <f t="shared" si="0"/>
        <v>0.2580515350165509</v>
      </c>
      <c r="F21" s="61">
        <f t="shared" si="1"/>
        <v>0.019378156993584337</v>
      </c>
    </row>
    <row r="22" spans="1:9" ht="11.25">
      <c r="A22" s="62" t="s">
        <v>34</v>
      </c>
      <c r="B22" s="60">
        <v>2850454</v>
      </c>
      <c r="C22" s="60">
        <v>821526</v>
      </c>
      <c r="D22" s="60">
        <v>1022780</v>
      </c>
      <c r="E22" s="5">
        <f t="shared" si="0"/>
        <v>0.24497581330353513</v>
      </c>
      <c r="F22" s="61">
        <f t="shared" si="1"/>
        <v>0.2045070001227706</v>
      </c>
      <c r="I22" s="7"/>
    </row>
    <row r="23" spans="1:6" ht="12" thickBot="1">
      <c r="A23" s="177" t="s">
        <v>35</v>
      </c>
      <c r="B23" s="178">
        <f>+balanza!B8</f>
        <v>12263142</v>
      </c>
      <c r="C23" s="178">
        <f>+balanza!C8</f>
        <v>4335664</v>
      </c>
      <c r="D23" s="178">
        <f>+balanza!D8</f>
        <v>5001198</v>
      </c>
      <c r="E23" s="179">
        <f t="shared" si="0"/>
        <v>0.15350220865823552</v>
      </c>
      <c r="F23" s="180">
        <f t="shared" si="1"/>
        <v>1</v>
      </c>
    </row>
    <row r="24" spans="1:6" s="62" customFormat="1" ht="31.5" customHeight="1" thickTop="1">
      <c r="A24" s="308" t="s">
        <v>440</v>
      </c>
      <c r="B24" s="308"/>
      <c r="C24" s="308"/>
      <c r="D24" s="308"/>
      <c r="E24" s="308"/>
      <c r="F24" s="308"/>
    </row>
    <row r="32" ht="11.25">
      <c r="F32" s="6"/>
    </row>
    <row r="33" ht="11.25">
      <c r="F33" s="6"/>
    </row>
    <row r="34" ht="11.25">
      <c r="F34" s="6"/>
    </row>
    <row r="35" ht="11.25">
      <c r="F35" s="6"/>
    </row>
    <row r="36" ht="11.25">
      <c r="F36" s="6"/>
    </row>
    <row r="37" ht="11.25">
      <c r="F37" s="6"/>
    </row>
    <row r="38" ht="11.25">
      <c r="F38" s="6"/>
    </row>
    <row r="49" spans="1:6" ht="15.75" customHeight="1">
      <c r="A49" s="313" t="s">
        <v>293</v>
      </c>
      <c r="B49" s="313"/>
      <c r="C49" s="313"/>
      <c r="D49" s="313"/>
      <c r="E49" s="313"/>
      <c r="F49" s="313"/>
    </row>
    <row r="50" spans="1:6" ht="15.75" customHeight="1">
      <c r="A50" s="311" t="s">
        <v>262</v>
      </c>
      <c r="B50" s="311"/>
      <c r="C50" s="311"/>
      <c r="D50" s="311"/>
      <c r="E50" s="311"/>
      <c r="F50" s="311"/>
    </row>
    <row r="51" spans="1:6" ht="15.75" customHeight="1" thickBot="1">
      <c r="A51" s="312" t="s">
        <v>442</v>
      </c>
      <c r="B51" s="312"/>
      <c r="C51" s="312"/>
      <c r="D51" s="312"/>
      <c r="E51" s="312"/>
      <c r="F51" s="312"/>
    </row>
    <row r="52" spans="1:6" ht="12.75" customHeight="1" thickTop="1">
      <c r="A52" s="309" t="s">
        <v>36</v>
      </c>
      <c r="B52" s="174">
        <f>+B4</f>
        <v>2010</v>
      </c>
      <c r="C52" s="307" t="str">
        <f>+C4</f>
        <v>enero - abril</v>
      </c>
      <c r="D52" s="307"/>
      <c r="E52" s="175" t="s">
        <v>242</v>
      </c>
      <c r="F52" s="176" t="s">
        <v>233</v>
      </c>
    </row>
    <row r="53" spans="1:6" ht="12" thickBot="1">
      <c r="A53" s="310"/>
      <c r="B53" s="64" t="s">
        <v>232</v>
      </c>
      <c r="C53" s="65">
        <f>+balanza!C6</f>
        <v>2010</v>
      </c>
      <c r="D53" s="65">
        <f>+D5</f>
        <v>2011</v>
      </c>
      <c r="E53" s="66" t="str">
        <f>+E5</f>
        <v> 2011-2010</v>
      </c>
      <c r="F53" s="67">
        <f>+F5</f>
        <v>2011</v>
      </c>
    </row>
    <row r="54" spans="1:6" ht="12" thickTop="1">
      <c r="A54" s="62"/>
      <c r="B54" s="60"/>
      <c r="C54" s="60"/>
      <c r="D54" s="60"/>
      <c r="E54" s="60"/>
      <c r="F54" s="63"/>
    </row>
    <row r="55" spans="1:9" ht="12.75" customHeight="1">
      <c r="A55" s="62" t="s">
        <v>39</v>
      </c>
      <c r="B55" s="60">
        <v>1278450</v>
      </c>
      <c r="C55" s="60">
        <v>414264</v>
      </c>
      <c r="D55" s="60">
        <v>469418</v>
      </c>
      <c r="E55" s="5">
        <f>+(D55-C55)/C55</f>
        <v>0.1331373230596914</v>
      </c>
      <c r="F55" s="61">
        <f>+D55/$D$71</f>
        <v>0.29711410351757206</v>
      </c>
      <c r="I55" s="60"/>
    </row>
    <row r="56" spans="1:9" ht="11.25">
      <c r="A56" s="62" t="s">
        <v>41</v>
      </c>
      <c r="B56" s="60">
        <v>602013</v>
      </c>
      <c r="C56" s="60">
        <v>171342</v>
      </c>
      <c r="D56" s="60">
        <v>234068</v>
      </c>
      <c r="E56" s="5">
        <f aca="true" t="shared" si="2" ref="E56:E71">+(D56-C56)/C56</f>
        <v>0.3660865403695533</v>
      </c>
      <c r="F56" s="61">
        <f aca="true" t="shared" si="3" ref="F56:F71">+D56/$D$71</f>
        <v>0.14815133629760907</v>
      </c>
      <c r="I56" s="60"/>
    </row>
    <row r="57" spans="1:9" ht="11.25">
      <c r="A57" s="62" t="s">
        <v>23</v>
      </c>
      <c r="B57" s="60">
        <v>449784</v>
      </c>
      <c r="C57" s="60">
        <v>128655</v>
      </c>
      <c r="D57" s="60">
        <v>157059</v>
      </c>
      <c r="E57" s="5">
        <f t="shared" si="2"/>
        <v>0.22077649527806925</v>
      </c>
      <c r="F57" s="61">
        <f t="shared" si="3"/>
        <v>0.09940914916847318</v>
      </c>
      <c r="I57" s="60"/>
    </row>
    <row r="58" spans="1:9" ht="11.25">
      <c r="A58" s="62" t="s">
        <v>40</v>
      </c>
      <c r="B58" s="60">
        <v>342176</v>
      </c>
      <c r="C58" s="60">
        <v>81020</v>
      </c>
      <c r="D58" s="60">
        <v>130629</v>
      </c>
      <c r="E58" s="5">
        <f t="shared" si="2"/>
        <v>0.6123056035546779</v>
      </c>
      <c r="F58" s="61">
        <f t="shared" si="3"/>
        <v>0.08268050698609111</v>
      </c>
      <c r="I58" s="60"/>
    </row>
    <row r="59" spans="1:9" ht="11.25">
      <c r="A59" s="62" t="s">
        <v>204</v>
      </c>
      <c r="B59" s="60">
        <v>77701</v>
      </c>
      <c r="C59" s="60">
        <v>27240</v>
      </c>
      <c r="D59" s="60">
        <v>86047</v>
      </c>
      <c r="E59" s="5">
        <f t="shared" si="2"/>
        <v>2.1588472834067547</v>
      </c>
      <c r="F59" s="61">
        <f t="shared" si="3"/>
        <v>0.054462711837587226</v>
      </c>
      <c r="I59" s="60"/>
    </row>
    <row r="60" spans="1:9" ht="11.25">
      <c r="A60" s="62" t="s">
        <v>33</v>
      </c>
      <c r="B60" s="60">
        <v>129363</v>
      </c>
      <c r="C60" s="60">
        <v>33266</v>
      </c>
      <c r="D60" s="60">
        <v>69143</v>
      </c>
      <c r="E60" s="5">
        <f t="shared" si="2"/>
        <v>1.0784885468646666</v>
      </c>
      <c r="F60" s="61">
        <f t="shared" si="3"/>
        <v>0.043763469784958146</v>
      </c>
      <c r="I60" s="60"/>
    </row>
    <row r="61" spans="1:9" ht="11.25">
      <c r="A61" s="62" t="s">
        <v>32</v>
      </c>
      <c r="B61" s="60">
        <v>92524</v>
      </c>
      <c r="C61" s="60">
        <v>25907</v>
      </c>
      <c r="D61" s="60">
        <v>59936</v>
      </c>
      <c r="E61" s="5">
        <f t="shared" si="2"/>
        <v>1.3135060022387772</v>
      </c>
      <c r="F61" s="61">
        <f t="shared" si="3"/>
        <v>0.03793597797363799</v>
      </c>
      <c r="I61" s="60"/>
    </row>
    <row r="62" spans="1:9" ht="11.25">
      <c r="A62" s="62" t="s">
        <v>28</v>
      </c>
      <c r="B62" s="60">
        <v>84491</v>
      </c>
      <c r="C62" s="60">
        <v>21365</v>
      </c>
      <c r="D62" s="60">
        <v>35015</v>
      </c>
      <c r="E62" s="5">
        <f t="shared" si="2"/>
        <v>0.6388953896559794</v>
      </c>
      <c r="F62" s="61">
        <f t="shared" si="3"/>
        <v>0.022162444419830056</v>
      </c>
      <c r="I62" s="60"/>
    </row>
    <row r="63" spans="1:9" ht="11.25">
      <c r="A63" s="62" t="s">
        <v>43</v>
      </c>
      <c r="B63" s="60">
        <v>89941</v>
      </c>
      <c r="C63" s="60">
        <v>26136</v>
      </c>
      <c r="D63" s="60">
        <v>30727</v>
      </c>
      <c r="E63" s="5">
        <f t="shared" si="2"/>
        <v>0.17565809611264158</v>
      </c>
      <c r="F63" s="61">
        <f t="shared" si="3"/>
        <v>0.019448391537572985</v>
      </c>
      <c r="I63" s="60"/>
    </row>
    <row r="64" spans="1:9" ht="11.25">
      <c r="A64" s="62" t="s">
        <v>31</v>
      </c>
      <c r="B64" s="60">
        <v>60530</v>
      </c>
      <c r="C64" s="60">
        <v>22642</v>
      </c>
      <c r="D64" s="60">
        <v>30220</v>
      </c>
      <c r="E64" s="5">
        <f t="shared" si="2"/>
        <v>0.3346877484321173</v>
      </c>
      <c r="F64" s="61">
        <f t="shared" si="3"/>
        <v>0.019127490228966565</v>
      </c>
      <c r="I64" s="60"/>
    </row>
    <row r="65" spans="1:9" ht="11.25">
      <c r="A65" s="62" t="s">
        <v>42</v>
      </c>
      <c r="B65" s="60">
        <v>70303</v>
      </c>
      <c r="C65" s="60">
        <v>22414</v>
      </c>
      <c r="D65" s="60">
        <v>26360</v>
      </c>
      <c r="E65" s="5">
        <f t="shared" si="2"/>
        <v>0.1760506826090836</v>
      </c>
      <c r="F65" s="61">
        <f t="shared" si="3"/>
        <v>0.016684336281785526</v>
      </c>
      <c r="I65" s="60"/>
    </row>
    <row r="66" spans="1:9" ht="11.25">
      <c r="A66" s="62" t="s">
        <v>389</v>
      </c>
      <c r="B66" s="60">
        <v>76095</v>
      </c>
      <c r="C66" s="60">
        <v>20289</v>
      </c>
      <c r="D66" s="60">
        <v>23856</v>
      </c>
      <c r="E66" s="5">
        <f t="shared" si="2"/>
        <v>0.17580955197397605</v>
      </c>
      <c r="F66" s="61">
        <f t="shared" si="3"/>
        <v>0.015099450923303321</v>
      </c>
      <c r="I66" s="60"/>
    </row>
    <row r="67" spans="1:9" ht="11.25">
      <c r="A67" s="62" t="s">
        <v>550</v>
      </c>
      <c r="B67" s="60">
        <v>64465</v>
      </c>
      <c r="C67" s="60">
        <v>18290</v>
      </c>
      <c r="D67" s="60">
        <v>23240</v>
      </c>
      <c r="E67" s="5">
        <f t="shared" si="2"/>
        <v>0.2706396938217605</v>
      </c>
      <c r="F67" s="61">
        <f t="shared" si="3"/>
        <v>0.014709558998053705</v>
      </c>
      <c r="I67" s="60"/>
    </row>
    <row r="68" spans="1:9" ht="11.25">
      <c r="A68" s="62" t="s">
        <v>26</v>
      </c>
      <c r="B68" s="60">
        <v>39243</v>
      </c>
      <c r="C68" s="60">
        <v>11763</v>
      </c>
      <c r="D68" s="60">
        <v>19560</v>
      </c>
      <c r="E68" s="5">
        <f t="shared" si="2"/>
        <v>0.6628411119612344</v>
      </c>
      <c r="F68" s="61">
        <f t="shared" si="3"/>
        <v>0.012380334509549503</v>
      </c>
      <c r="I68" s="60"/>
    </row>
    <row r="69" spans="1:9" ht="11.25">
      <c r="A69" s="62" t="s">
        <v>25</v>
      </c>
      <c r="B69" s="60">
        <v>39599</v>
      </c>
      <c r="C69" s="60">
        <v>9919</v>
      </c>
      <c r="D69" s="60">
        <v>18799</v>
      </c>
      <c r="E69" s="5">
        <f t="shared" si="2"/>
        <v>0.8952515374533723</v>
      </c>
      <c r="F69" s="61">
        <f t="shared" si="3"/>
        <v>0.011898666075921325</v>
      </c>
      <c r="I69" s="60"/>
    </row>
    <row r="70" spans="1:9" ht="11.25">
      <c r="A70" s="62" t="s">
        <v>34</v>
      </c>
      <c r="B70" s="60">
        <v>389787</v>
      </c>
      <c r="C70" s="60">
        <v>99008</v>
      </c>
      <c r="D70" s="60">
        <v>165847</v>
      </c>
      <c r="E70" s="5">
        <f t="shared" si="2"/>
        <v>0.675086861667744</v>
      </c>
      <c r="F70" s="61">
        <f t="shared" si="3"/>
        <v>0.10497143851765116</v>
      </c>
      <c r="I70" s="60"/>
    </row>
    <row r="71" spans="1:9" ht="12.75" customHeight="1" thickBot="1">
      <c r="A71" s="177" t="s">
        <v>35</v>
      </c>
      <c r="B71" s="178">
        <f>+balanza!B13</f>
        <v>3886466</v>
      </c>
      <c r="C71" s="178">
        <f>+balanza!C13</f>
        <v>1133522</v>
      </c>
      <c r="D71" s="178">
        <f>+balanza!D13</f>
        <v>1579925</v>
      </c>
      <c r="E71" s="179">
        <f t="shared" si="2"/>
        <v>0.3938194406460572</v>
      </c>
      <c r="F71" s="180">
        <f t="shared" si="3"/>
        <v>1</v>
      </c>
      <c r="I71" s="7"/>
    </row>
    <row r="72" spans="1:6" ht="22.5" customHeight="1" thickTop="1">
      <c r="A72" s="308" t="s">
        <v>443</v>
      </c>
      <c r="B72" s="308"/>
      <c r="C72" s="308"/>
      <c r="D72" s="308"/>
      <c r="E72" s="308"/>
      <c r="F72" s="308"/>
    </row>
    <row r="94" s="18" customFormat="1" ht="11.25">
      <c r="F94" s="58"/>
    </row>
  </sheetData>
  <sheetProtection/>
  <mergeCells count="12">
    <mergeCell ref="A1:F1"/>
    <mergeCell ref="A2:F2"/>
    <mergeCell ref="A3:F3"/>
    <mergeCell ref="A24:F24"/>
    <mergeCell ref="A4:A5"/>
    <mergeCell ref="C4:D4"/>
    <mergeCell ref="C52:D52"/>
    <mergeCell ref="A72:F72"/>
    <mergeCell ref="A52:A53"/>
    <mergeCell ref="A50:F50"/>
    <mergeCell ref="A51:F51"/>
    <mergeCell ref="A49:F49"/>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J74"/>
  <sheetViews>
    <sheetView zoomScalePageLayoutView="0" workbookViewId="0" topLeftCell="A1">
      <selection activeCell="A1" sqref="A1:G1"/>
    </sheetView>
  </sheetViews>
  <sheetFormatPr defaultColWidth="11.421875" defaultRowHeight="12.75"/>
  <cols>
    <col min="1" max="1" width="40.7109375" style="6" customWidth="1"/>
    <col min="2" max="5" width="10.421875" style="6" bestFit="1" customWidth="1"/>
    <col min="6" max="6" width="11.7109375" style="6" bestFit="1" customWidth="1"/>
    <col min="7" max="7" width="11.00390625" style="6" bestFit="1" customWidth="1"/>
    <col min="8" max="16384" width="11.421875" style="6" customWidth="1"/>
  </cols>
  <sheetData>
    <row r="1" spans="1:10" s="18" customFormat="1" ht="15.75" customHeight="1">
      <c r="A1" s="313" t="s">
        <v>295</v>
      </c>
      <c r="B1" s="313"/>
      <c r="C1" s="313"/>
      <c r="D1" s="313"/>
      <c r="E1" s="313"/>
      <c r="F1" s="313"/>
      <c r="G1" s="313"/>
      <c r="H1" s="6"/>
      <c r="I1" s="6"/>
      <c r="J1" s="6"/>
    </row>
    <row r="2" spans="1:10" s="18" customFormat="1" ht="15.75" customHeight="1">
      <c r="A2" s="311" t="s">
        <v>248</v>
      </c>
      <c r="B2" s="311"/>
      <c r="C2" s="311"/>
      <c r="D2" s="311"/>
      <c r="E2" s="311"/>
      <c r="F2" s="311"/>
      <c r="G2" s="311"/>
      <c r="H2" s="6"/>
      <c r="I2" s="6"/>
      <c r="J2" s="6"/>
    </row>
    <row r="3" spans="1:10" s="18" customFormat="1" ht="15.75" customHeight="1" thickBot="1">
      <c r="A3" s="311" t="s">
        <v>444</v>
      </c>
      <c r="B3" s="311"/>
      <c r="C3" s="311"/>
      <c r="D3" s="311"/>
      <c r="E3" s="311"/>
      <c r="F3" s="311"/>
      <c r="G3" s="311"/>
      <c r="H3" s="6"/>
      <c r="I3" s="6"/>
      <c r="J3" s="6"/>
    </row>
    <row r="4" spans="1:7" ht="12.75" customHeight="1" thickTop="1">
      <c r="A4" s="309" t="s">
        <v>38</v>
      </c>
      <c r="B4" s="181" t="s">
        <v>132</v>
      </c>
      <c r="C4" s="182">
        <f>+'prin paises exp e imp'!B4</f>
        <v>2010</v>
      </c>
      <c r="D4" s="314" t="str">
        <f>+'prin paises exp e imp'!C4</f>
        <v>enero - abril</v>
      </c>
      <c r="E4" s="314"/>
      <c r="F4" s="183" t="s">
        <v>242</v>
      </c>
      <c r="G4" s="183" t="s">
        <v>233</v>
      </c>
    </row>
    <row r="5" spans="1:7" ht="12.75" customHeight="1" thickBot="1">
      <c r="A5" s="315"/>
      <c r="B5" s="64" t="s">
        <v>45</v>
      </c>
      <c r="C5" s="185" t="s">
        <v>232</v>
      </c>
      <c r="D5" s="184">
        <f>+balanza!C6</f>
        <v>2010</v>
      </c>
      <c r="E5" s="184">
        <f>+balanza!D6</f>
        <v>2011</v>
      </c>
      <c r="F5" s="185" t="str">
        <f>+'prin paises exp e imp'!E5</f>
        <v> 2011-2010</v>
      </c>
      <c r="G5" s="185">
        <f>+'prin paises exp e imp'!F5</f>
        <v>2011</v>
      </c>
    </row>
    <row r="6" spans="3:7" ht="12" thickTop="1">
      <c r="C6" s="7"/>
      <c r="D6" s="7"/>
      <c r="E6" s="7"/>
      <c r="F6" s="7"/>
      <c r="G6" s="7"/>
    </row>
    <row r="7" spans="1:7" ht="12.75" customHeight="1">
      <c r="A7" s="11" t="s">
        <v>513</v>
      </c>
      <c r="B7" s="8" t="s">
        <v>148</v>
      </c>
      <c r="C7" s="7">
        <v>1294672</v>
      </c>
      <c r="D7" s="7">
        <v>1044941</v>
      </c>
      <c r="E7" s="7">
        <v>842204</v>
      </c>
      <c r="F7" s="5">
        <f>+(E7-D7)/D7</f>
        <v>-0.19401765267129914</v>
      </c>
      <c r="G7" s="9">
        <f>+E7/$E$23</f>
        <v>0.16840045125188005</v>
      </c>
    </row>
    <row r="8" spans="1:7" ht="12.75" customHeight="1">
      <c r="A8" s="11" t="s">
        <v>552</v>
      </c>
      <c r="B8" s="8">
        <v>47032100</v>
      </c>
      <c r="C8" s="7">
        <v>1136911</v>
      </c>
      <c r="D8" s="7">
        <v>288494</v>
      </c>
      <c r="E8" s="7">
        <v>451018</v>
      </c>
      <c r="F8" s="5">
        <f aca="true" t="shared" si="0" ref="F8:F15">+(E8-D8)/D8</f>
        <v>0.5633531373269461</v>
      </c>
      <c r="G8" s="9">
        <f aca="true" t="shared" si="1" ref="G8:G23">+E8/$E$23</f>
        <v>0.09018199239462225</v>
      </c>
    </row>
    <row r="9" spans="1:7" ht="12.75" customHeight="1">
      <c r="A9" s="11" t="s">
        <v>531</v>
      </c>
      <c r="B9" s="8">
        <v>47032900</v>
      </c>
      <c r="C9" s="7">
        <v>1054779</v>
      </c>
      <c r="D9" s="7">
        <v>269838</v>
      </c>
      <c r="E9" s="7">
        <v>430368</v>
      </c>
      <c r="F9" s="5">
        <f t="shared" si="0"/>
        <v>0.59491250305739</v>
      </c>
      <c r="G9" s="9">
        <f t="shared" si="1"/>
        <v>0.08605298170558334</v>
      </c>
    </row>
    <row r="10" spans="1:7" ht="11.25">
      <c r="A10" s="11" t="s">
        <v>142</v>
      </c>
      <c r="B10" s="8">
        <v>22042110</v>
      </c>
      <c r="C10" s="7">
        <v>1186463</v>
      </c>
      <c r="D10" s="7">
        <v>319972</v>
      </c>
      <c r="E10" s="7">
        <v>391459</v>
      </c>
      <c r="F10" s="5">
        <f t="shared" si="0"/>
        <v>0.2234164239370945</v>
      </c>
      <c r="G10" s="5">
        <f t="shared" si="1"/>
        <v>0.07827304577823153</v>
      </c>
    </row>
    <row r="11" spans="1:7" ht="12" customHeight="1">
      <c r="A11" s="11" t="s">
        <v>551</v>
      </c>
      <c r="B11" s="8" t="s">
        <v>181</v>
      </c>
      <c r="C11" s="7">
        <v>305324</v>
      </c>
      <c r="D11" s="7">
        <v>241865</v>
      </c>
      <c r="E11" s="7">
        <v>234708</v>
      </c>
      <c r="F11" s="5">
        <f t="shared" si="0"/>
        <v>-0.029590887478552083</v>
      </c>
      <c r="G11" s="9">
        <f t="shared" si="1"/>
        <v>0.04693035548682536</v>
      </c>
    </row>
    <row r="12" spans="1:7" ht="11.25">
      <c r="A12" s="11" t="s">
        <v>535</v>
      </c>
      <c r="B12" s="8" t="s">
        <v>149</v>
      </c>
      <c r="C12" s="7">
        <v>621968</v>
      </c>
      <c r="D12" s="7">
        <v>138623</v>
      </c>
      <c r="E12" s="7">
        <v>150673</v>
      </c>
      <c r="F12" s="5">
        <f t="shared" si="0"/>
        <v>0.08692641192298536</v>
      </c>
      <c r="G12" s="9">
        <f t="shared" si="1"/>
        <v>0.030127381479397537</v>
      </c>
    </row>
    <row r="13" spans="1:7" ht="12.75" customHeight="1">
      <c r="A13" s="11" t="s">
        <v>536</v>
      </c>
      <c r="B13" s="8">
        <v>44012200</v>
      </c>
      <c r="C13" s="7">
        <v>334828</v>
      </c>
      <c r="D13" s="7">
        <v>97933</v>
      </c>
      <c r="E13" s="7">
        <v>144980</v>
      </c>
      <c r="F13" s="5">
        <f t="shared" si="0"/>
        <v>0.4803998652139728</v>
      </c>
      <c r="G13" s="9">
        <f t="shared" si="1"/>
        <v>0.028989054222608262</v>
      </c>
    </row>
    <row r="14" spans="1:7" ht="12.75" customHeight="1">
      <c r="A14" s="11" t="s">
        <v>453</v>
      </c>
      <c r="B14" s="8">
        <v>44071012</v>
      </c>
      <c r="C14" s="7">
        <v>355968</v>
      </c>
      <c r="D14" s="7">
        <v>76545</v>
      </c>
      <c r="E14" s="7">
        <v>136921</v>
      </c>
      <c r="F14" s="5">
        <f t="shared" si="0"/>
        <v>0.7887647788882357</v>
      </c>
      <c r="G14" s="9">
        <f t="shared" si="1"/>
        <v>0.027377640317379957</v>
      </c>
    </row>
    <row r="15" spans="1:7" ht="12.75" customHeight="1">
      <c r="A15" s="11" t="s">
        <v>553</v>
      </c>
      <c r="B15" s="8">
        <v>44123910</v>
      </c>
      <c r="C15" s="7">
        <v>328409</v>
      </c>
      <c r="D15" s="7">
        <v>80421</v>
      </c>
      <c r="E15" s="7">
        <v>130730</v>
      </c>
      <c r="F15" s="5">
        <f t="shared" si="0"/>
        <v>0.6255704355827458</v>
      </c>
      <c r="G15" s="9">
        <f t="shared" si="1"/>
        <v>0.0261397369190342</v>
      </c>
    </row>
    <row r="16" spans="1:7" ht="11.25">
      <c r="A16" s="11" t="s">
        <v>517</v>
      </c>
      <c r="B16" s="8" t="s">
        <v>188</v>
      </c>
      <c r="C16" s="7">
        <v>217657</v>
      </c>
      <c r="D16" s="7">
        <v>141381</v>
      </c>
      <c r="E16" s="7">
        <v>119391</v>
      </c>
      <c r="F16" s="5">
        <f aca="true" t="shared" si="2" ref="F16:F23">+(E16-D16)/D16</f>
        <v>-0.15553716553143634</v>
      </c>
      <c r="G16" s="9">
        <f t="shared" si="1"/>
        <v>0.02387248015375516</v>
      </c>
    </row>
    <row r="17" spans="1:7" ht="12.75" customHeight="1">
      <c r="A17" s="11" t="s">
        <v>554</v>
      </c>
      <c r="B17" s="8">
        <v>10051000</v>
      </c>
      <c r="C17" s="7">
        <v>166038</v>
      </c>
      <c r="D17" s="7">
        <v>94095</v>
      </c>
      <c r="E17" s="7">
        <v>110801</v>
      </c>
      <c r="F17" s="5">
        <f t="shared" si="2"/>
        <v>0.17754397151814655</v>
      </c>
      <c r="G17" s="9">
        <f t="shared" si="1"/>
        <v>0.022154891687951567</v>
      </c>
    </row>
    <row r="18" spans="1:7" ht="12.75" customHeight="1">
      <c r="A18" s="11" t="s">
        <v>503</v>
      </c>
      <c r="B18" s="8" t="s">
        <v>504</v>
      </c>
      <c r="C18" s="7">
        <v>297842</v>
      </c>
      <c r="D18" s="7">
        <v>87436</v>
      </c>
      <c r="E18" s="7">
        <v>109111</v>
      </c>
      <c r="F18" s="5">
        <f t="shared" si="2"/>
        <v>0.24789560364152066</v>
      </c>
      <c r="G18" s="9">
        <f t="shared" si="1"/>
        <v>0.021816972653352258</v>
      </c>
    </row>
    <row r="19" spans="1:7" ht="12.75" customHeight="1">
      <c r="A19" s="11" t="s">
        <v>532</v>
      </c>
      <c r="B19" s="8">
        <v>47031100</v>
      </c>
      <c r="C19" s="7">
        <v>195247</v>
      </c>
      <c r="D19" s="7">
        <v>48189</v>
      </c>
      <c r="E19" s="7">
        <v>105989</v>
      </c>
      <c r="F19" s="5">
        <f t="shared" si="2"/>
        <v>1.1994438564817698</v>
      </c>
      <c r="G19" s="9">
        <f t="shared" si="1"/>
        <v>0.02119272222375519</v>
      </c>
    </row>
    <row r="20" spans="1:7" ht="12.75" customHeight="1">
      <c r="A20" s="11" t="s">
        <v>530</v>
      </c>
      <c r="B20" s="8" t="s">
        <v>179</v>
      </c>
      <c r="C20" s="7">
        <v>111026</v>
      </c>
      <c r="D20" s="7">
        <v>102041</v>
      </c>
      <c r="E20" s="7">
        <v>91075</v>
      </c>
      <c r="F20" s="5">
        <f t="shared" si="2"/>
        <v>-0.10746660656010819</v>
      </c>
      <c r="G20" s="9">
        <f t="shared" si="1"/>
        <v>0.018210636731439148</v>
      </c>
    </row>
    <row r="21" spans="1:7" ht="12.75" customHeight="1">
      <c r="A21" s="11" t="s">
        <v>143</v>
      </c>
      <c r="B21" s="8">
        <v>22042990</v>
      </c>
      <c r="C21" s="7">
        <v>243255</v>
      </c>
      <c r="D21" s="7">
        <v>85445</v>
      </c>
      <c r="E21" s="7">
        <v>63158</v>
      </c>
      <c r="F21" s="5">
        <f t="shared" si="2"/>
        <v>-0.26083445491251683</v>
      </c>
      <c r="G21" s="9">
        <f t="shared" si="1"/>
        <v>0.012628574193623208</v>
      </c>
    </row>
    <row r="22" spans="1:7" ht="12.75" customHeight="1">
      <c r="A22" s="11" t="s">
        <v>37</v>
      </c>
      <c r="B22" s="11"/>
      <c r="C22" s="7">
        <v>4412755</v>
      </c>
      <c r="D22" s="7">
        <v>1218445</v>
      </c>
      <c r="E22" s="7">
        <v>1488612</v>
      </c>
      <c r="F22" s="5">
        <f t="shared" si="2"/>
        <v>0.22173097677777823</v>
      </c>
      <c r="G22" s="9">
        <f t="shared" si="1"/>
        <v>0.29765108280056096</v>
      </c>
    </row>
    <row r="23" spans="1:7" ht="12.75" customHeight="1">
      <c r="A23" s="11" t="s">
        <v>35</v>
      </c>
      <c r="B23" s="11"/>
      <c r="C23" s="7">
        <f>+balanza!B8</f>
        <v>12263142</v>
      </c>
      <c r="D23" s="7">
        <f>+balanza!C8</f>
        <v>4335664</v>
      </c>
      <c r="E23" s="7">
        <f>+balanza!D8</f>
        <v>5001198</v>
      </c>
      <c r="F23" s="5">
        <f t="shared" si="2"/>
        <v>0.15350220865823552</v>
      </c>
      <c r="G23" s="9">
        <f t="shared" si="1"/>
        <v>1</v>
      </c>
    </row>
    <row r="24" spans="1:7" ht="12" thickBot="1">
      <c r="A24" s="177"/>
      <c r="B24" s="177"/>
      <c r="C24" s="178"/>
      <c r="D24" s="178"/>
      <c r="E24" s="178"/>
      <c r="F24" s="177"/>
      <c r="G24" s="177"/>
    </row>
    <row r="25" spans="1:7" ht="33.75" customHeight="1" thickTop="1">
      <c r="A25" s="308" t="s">
        <v>440</v>
      </c>
      <c r="B25" s="308"/>
      <c r="C25" s="308"/>
      <c r="D25" s="308"/>
      <c r="E25" s="308"/>
      <c r="F25" s="308"/>
      <c r="G25" s="308"/>
    </row>
    <row r="50" spans="1:7" ht="15.75" customHeight="1">
      <c r="A50" s="313" t="s">
        <v>251</v>
      </c>
      <c r="B50" s="313"/>
      <c r="C50" s="313"/>
      <c r="D50" s="313"/>
      <c r="E50" s="313"/>
      <c r="F50" s="313"/>
      <c r="G50" s="313"/>
    </row>
    <row r="51" spans="1:7" ht="15.75" customHeight="1">
      <c r="A51" s="311" t="s">
        <v>249</v>
      </c>
      <c r="B51" s="311"/>
      <c r="C51" s="311"/>
      <c r="D51" s="311"/>
      <c r="E51" s="311"/>
      <c r="F51" s="311"/>
      <c r="G51" s="311"/>
    </row>
    <row r="52" spans="1:7" ht="15.75" customHeight="1" thickBot="1">
      <c r="A52" s="311" t="s">
        <v>445</v>
      </c>
      <c r="B52" s="311"/>
      <c r="C52" s="311"/>
      <c r="D52" s="311"/>
      <c r="E52" s="311"/>
      <c r="F52" s="311"/>
      <c r="G52" s="311"/>
    </row>
    <row r="53" spans="1:7" ht="12.75" customHeight="1" thickTop="1">
      <c r="A53" s="309" t="s">
        <v>38</v>
      </c>
      <c r="B53" s="181" t="s">
        <v>132</v>
      </c>
      <c r="C53" s="182">
        <f>+C4</f>
        <v>2010</v>
      </c>
      <c r="D53" s="314" t="str">
        <f>+D4</f>
        <v>enero - abril</v>
      </c>
      <c r="E53" s="314"/>
      <c r="F53" s="183" t="s">
        <v>242</v>
      </c>
      <c r="G53" s="183" t="s">
        <v>233</v>
      </c>
    </row>
    <row r="54" spans="1:7" ht="12.75" customHeight="1" thickBot="1">
      <c r="A54" s="315"/>
      <c r="B54" s="64" t="s">
        <v>45</v>
      </c>
      <c r="C54" s="185" t="s">
        <v>232</v>
      </c>
      <c r="D54" s="184">
        <f>+balanza!C6</f>
        <v>2010</v>
      </c>
      <c r="E54" s="184">
        <f>+E5</f>
        <v>2011</v>
      </c>
      <c r="F54" s="185" t="str">
        <f>+F5</f>
        <v> 2011-2010</v>
      </c>
      <c r="G54" s="185">
        <f>+G5</f>
        <v>2011</v>
      </c>
    </row>
    <row r="55" spans="3:7" ht="12" thickTop="1">
      <c r="C55" s="7"/>
      <c r="D55" s="7"/>
      <c r="E55" s="7"/>
      <c r="F55" s="7"/>
      <c r="G55" s="7"/>
    </row>
    <row r="56" spans="1:7" ht="12.75" customHeight="1">
      <c r="A56" s="6" t="s">
        <v>537</v>
      </c>
      <c r="B56" s="12" t="s">
        <v>507</v>
      </c>
      <c r="C56" s="7">
        <v>675675</v>
      </c>
      <c r="D56" s="7">
        <v>182397</v>
      </c>
      <c r="E56" s="7">
        <v>206541</v>
      </c>
      <c r="F56" s="5">
        <f>+(E56-D56)/D56</f>
        <v>0.1323705982006283</v>
      </c>
      <c r="G56" s="13">
        <f>+E56/$E$72</f>
        <v>0.1307283573587354</v>
      </c>
    </row>
    <row r="57" spans="1:7" ht="12.75" customHeight="1">
      <c r="A57" s="6" t="s">
        <v>14</v>
      </c>
      <c r="B57" s="8">
        <v>17019900</v>
      </c>
      <c r="C57" s="7">
        <v>257431</v>
      </c>
      <c r="D57" s="7">
        <v>81102</v>
      </c>
      <c r="E57" s="7">
        <v>173129</v>
      </c>
      <c r="F57" s="5">
        <f aca="true" t="shared" si="3" ref="F57:F72">+(E57-D57)/D57</f>
        <v>1.1347069122832976</v>
      </c>
      <c r="G57" s="13">
        <f aca="true" t="shared" si="4" ref="G57:G72">+E57/$E$72</f>
        <v>0.10958051806256626</v>
      </c>
    </row>
    <row r="58" spans="1:7" ht="12.75" customHeight="1">
      <c r="A58" s="6" t="s">
        <v>505</v>
      </c>
      <c r="B58" s="8">
        <v>15179000</v>
      </c>
      <c r="C58" s="7">
        <v>269643</v>
      </c>
      <c r="D58" s="7">
        <v>90347</v>
      </c>
      <c r="E58" s="7">
        <v>132125</v>
      </c>
      <c r="F58" s="5">
        <f t="shared" si="3"/>
        <v>0.4624171250843968</v>
      </c>
      <c r="G58" s="13">
        <f t="shared" si="4"/>
        <v>0.08362738737598303</v>
      </c>
    </row>
    <row r="59" spans="1:7" ht="12.75" customHeight="1">
      <c r="A59" s="6" t="s">
        <v>538</v>
      </c>
      <c r="B59" s="10">
        <v>23099090</v>
      </c>
      <c r="C59" s="7">
        <v>241281</v>
      </c>
      <c r="D59" s="7">
        <v>79751</v>
      </c>
      <c r="E59" s="7">
        <v>90256</v>
      </c>
      <c r="F59" s="5">
        <f t="shared" si="3"/>
        <v>0.13172248623841706</v>
      </c>
      <c r="G59" s="13">
        <f t="shared" si="4"/>
        <v>0.057126762346313906</v>
      </c>
    </row>
    <row r="60" spans="1:7" ht="12.75" customHeight="1">
      <c r="A60" s="6" t="s">
        <v>506</v>
      </c>
      <c r="B60" s="8">
        <v>23040000</v>
      </c>
      <c r="C60" s="7">
        <v>170216</v>
      </c>
      <c r="D60" s="7">
        <v>47141</v>
      </c>
      <c r="E60" s="7">
        <v>87661</v>
      </c>
      <c r="F60" s="5">
        <f t="shared" si="3"/>
        <v>0.8595490125368576</v>
      </c>
      <c r="G60" s="13">
        <f t="shared" si="4"/>
        <v>0.05548427931705619</v>
      </c>
    </row>
    <row r="61" spans="1:7" ht="12.75" customHeight="1">
      <c r="A61" s="6" t="s">
        <v>213</v>
      </c>
      <c r="B61" s="8">
        <v>10059000</v>
      </c>
      <c r="C61" s="7">
        <v>138588</v>
      </c>
      <c r="D61" s="7">
        <v>50926</v>
      </c>
      <c r="E61" s="7">
        <v>55819</v>
      </c>
      <c r="F61" s="5">
        <f t="shared" si="3"/>
        <v>0.09608058751914543</v>
      </c>
      <c r="G61" s="13">
        <f t="shared" si="4"/>
        <v>0.03533015807712391</v>
      </c>
    </row>
    <row r="62" spans="1:7" ht="12.75" customHeight="1">
      <c r="A62" s="6" t="s">
        <v>44</v>
      </c>
      <c r="B62" s="10">
        <v>12010000</v>
      </c>
      <c r="C62" s="7">
        <v>27772</v>
      </c>
      <c r="D62" s="7">
        <v>1255</v>
      </c>
      <c r="E62" s="7">
        <v>42095</v>
      </c>
      <c r="F62" s="5">
        <f t="shared" si="3"/>
        <v>32.54183266932271</v>
      </c>
      <c r="G62" s="13">
        <f t="shared" si="4"/>
        <v>0.02664366979445227</v>
      </c>
    </row>
    <row r="63" spans="1:7" ht="12.75" customHeight="1">
      <c r="A63" s="6" t="s">
        <v>533</v>
      </c>
      <c r="B63" s="8">
        <v>10070000</v>
      </c>
      <c r="C63" s="7">
        <v>110989</v>
      </c>
      <c r="D63" s="7">
        <v>20077</v>
      </c>
      <c r="E63" s="7">
        <v>41638</v>
      </c>
      <c r="F63" s="5">
        <f t="shared" si="3"/>
        <v>1.073915425611396</v>
      </c>
      <c r="G63" s="13">
        <f t="shared" si="4"/>
        <v>0.026354415557700524</v>
      </c>
    </row>
    <row r="64" spans="1:7" ht="12.75" customHeight="1">
      <c r="A64" s="6" t="s">
        <v>214</v>
      </c>
      <c r="B64" s="8">
        <v>21069090</v>
      </c>
      <c r="C64" s="7">
        <v>83174</v>
      </c>
      <c r="D64" s="7">
        <v>25168</v>
      </c>
      <c r="E64" s="7">
        <v>33341</v>
      </c>
      <c r="F64" s="5">
        <f t="shared" si="3"/>
        <v>0.32473776223776224</v>
      </c>
      <c r="G64" s="13">
        <f t="shared" si="4"/>
        <v>0.02110290045413548</v>
      </c>
    </row>
    <row r="65" spans="1:7" ht="12.75" customHeight="1">
      <c r="A65" s="6" t="s">
        <v>557</v>
      </c>
      <c r="B65" s="8" t="s">
        <v>508</v>
      </c>
      <c r="C65" s="7">
        <v>62336</v>
      </c>
      <c r="D65" s="7">
        <v>19867</v>
      </c>
      <c r="E65" s="7">
        <v>27980</v>
      </c>
      <c r="F65" s="5">
        <f t="shared" si="3"/>
        <v>0.40836563144913673</v>
      </c>
      <c r="G65" s="13">
        <f t="shared" si="4"/>
        <v>0.01770970140987705</v>
      </c>
    </row>
    <row r="66" spans="1:7" ht="12.75" customHeight="1">
      <c r="A66" s="6" t="s">
        <v>555</v>
      </c>
      <c r="B66" s="8">
        <v>15141100</v>
      </c>
      <c r="C66" s="7">
        <v>2256</v>
      </c>
      <c r="D66" s="7">
        <v>0</v>
      </c>
      <c r="E66" s="7">
        <v>27791</v>
      </c>
      <c r="F66" s="5"/>
      <c r="G66" s="13">
        <f t="shared" si="4"/>
        <v>0.017590075478266375</v>
      </c>
    </row>
    <row r="67" spans="1:7" ht="12.75" customHeight="1">
      <c r="A67" s="6" t="s">
        <v>435</v>
      </c>
      <c r="B67" s="8">
        <v>10019000</v>
      </c>
      <c r="C67" s="7">
        <v>152152</v>
      </c>
      <c r="D67" s="7">
        <v>31950</v>
      </c>
      <c r="E67" s="7">
        <v>27037</v>
      </c>
      <c r="F67" s="5">
        <f t="shared" si="3"/>
        <v>-0.1537715179968701</v>
      </c>
      <c r="G67" s="13">
        <f t="shared" si="4"/>
        <v>0.01711283763469785</v>
      </c>
    </row>
    <row r="68" spans="1:7" ht="12.75" customHeight="1">
      <c r="A68" s="6" t="s">
        <v>495</v>
      </c>
      <c r="B68" s="8">
        <v>23031000</v>
      </c>
      <c r="C68" s="7">
        <v>41506</v>
      </c>
      <c r="D68" s="7">
        <v>12327</v>
      </c>
      <c r="E68" s="7">
        <v>21993</v>
      </c>
      <c r="F68" s="5">
        <f t="shared" si="3"/>
        <v>0.7841323923095643</v>
      </c>
      <c r="G68" s="13">
        <f t="shared" si="4"/>
        <v>0.01392028102599807</v>
      </c>
    </row>
    <row r="69" spans="1:7" ht="12.75" customHeight="1">
      <c r="A69" s="6" t="s">
        <v>556</v>
      </c>
      <c r="B69" s="8">
        <v>44160000</v>
      </c>
      <c r="C69" s="7">
        <v>29998</v>
      </c>
      <c r="D69" s="7">
        <v>15879</v>
      </c>
      <c r="E69" s="7">
        <v>19388</v>
      </c>
      <c r="F69" s="5">
        <f t="shared" si="3"/>
        <v>0.22098368914919075</v>
      </c>
      <c r="G69" s="13">
        <f t="shared" si="4"/>
        <v>0.012271468582369415</v>
      </c>
    </row>
    <row r="70" spans="1:7" ht="12.75" customHeight="1">
      <c r="A70" s="6" t="s">
        <v>503</v>
      </c>
      <c r="B70" s="8" t="s">
        <v>504</v>
      </c>
      <c r="C70" s="7">
        <v>29028</v>
      </c>
      <c r="D70" s="7">
        <v>13500</v>
      </c>
      <c r="E70" s="7">
        <v>19310</v>
      </c>
      <c r="F70" s="5">
        <f t="shared" si="3"/>
        <v>0.43037037037037035</v>
      </c>
      <c r="G70" s="13">
        <f t="shared" si="4"/>
        <v>0.012222099150276122</v>
      </c>
    </row>
    <row r="71" spans="1:7" ht="12.75" customHeight="1">
      <c r="A71" s="6" t="s">
        <v>37</v>
      </c>
      <c r="B71" s="11"/>
      <c r="C71" s="7">
        <v>1594421</v>
      </c>
      <c r="D71" s="7">
        <v>461832</v>
      </c>
      <c r="E71" s="7">
        <v>573821</v>
      </c>
      <c r="F71" s="5">
        <f t="shared" si="3"/>
        <v>0.24248861057700635</v>
      </c>
      <c r="G71" s="13">
        <f t="shared" si="4"/>
        <v>0.36319508837444814</v>
      </c>
    </row>
    <row r="72" spans="1:7" ht="12.75" customHeight="1">
      <c r="A72" s="11" t="s">
        <v>35</v>
      </c>
      <c r="B72" s="11"/>
      <c r="C72" s="7">
        <f>+balanza!B13</f>
        <v>3886466</v>
      </c>
      <c r="D72" s="7">
        <f>+balanza!C13</f>
        <v>1133522</v>
      </c>
      <c r="E72" s="7">
        <f>+balanza!D13</f>
        <v>1579925</v>
      </c>
      <c r="F72" s="5">
        <f t="shared" si="3"/>
        <v>0.3938194406460572</v>
      </c>
      <c r="G72" s="13">
        <f t="shared" si="4"/>
        <v>1</v>
      </c>
    </row>
    <row r="73" spans="1:7" ht="12" thickBot="1">
      <c r="A73" s="186"/>
      <c r="B73" s="186"/>
      <c r="C73" s="187"/>
      <c r="D73" s="187"/>
      <c r="E73" s="187"/>
      <c r="F73" s="186"/>
      <c r="G73" s="186"/>
    </row>
    <row r="74" spans="1:7" ht="12.75" customHeight="1" thickTop="1">
      <c r="A74" s="308" t="s">
        <v>443</v>
      </c>
      <c r="B74" s="308"/>
      <c r="C74" s="308"/>
      <c r="D74" s="308"/>
      <c r="E74" s="308"/>
      <c r="F74" s="308"/>
      <c r="G74" s="308"/>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9">
      <selection activeCell="L43" sqref="L43"/>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7.8515625" style="0" bestFit="1" customWidth="1"/>
    <col min="9" max="9" width="8.7109375" style="0" bestFit="1" customWidth="1"/>
    <col min="10" max="10" width="9.7109375" style="0" bestFit="1" customWidth="1"/>
    <col min="11" max="11" width="9.28125" style="0" bestFit="1" customWidth="1"/>
  </cols>
  <sheetData>
    <row r="1" spans="1:15" s="22" customFormat="1" ht="19.5" customHeight="1">
      <c r="A1" s="316" t="s">
        <v>462</v>
      </c>
      <c r="B1" s="316"/>
      <c r="C1" s="316"/>
      <c r="D1" s="316"/>
      <c r="E1" s="316"/>
      <c r="F1" s="316"/>
      <c r="G1" s="316"/>
      <c r="H1" s="316"/>
      <c r="I1" s="316"/>
      <c r="J1" s="316"/>
      <c r="K1" s="316"/>
      <c r="L1" s="124"/>
      <c r="M1" s="124"/>
      <c r="N1" s="124"/>
      <c r="O1" s="124"/>
    </row>
    <row r="2" spans="1:15" s="22" customFormat="1" ht="19.5" customHeight="1">
      <c r="A2" s="317" t="s">
        <v>482</v>
      </c>
      <c r="B2" s="317"/>
      <c r="C2" s="317"/>
      <c r="D2" s="317"/>
      <c r="E2" s="317"/>
      <c r="F2" s="317"/>
      <c r="G2" s="317"/>
      <c r="H2" s="317"/>
      <c r="I2" s="317"/>
      <c r="J2" s="317"/>
      <c r="K2" s="317"/>
      <c r="L2" s="126"/>
      <c r="M2" s="126"/>
      <c r="N2" s="126"/>
      <c r="O2" s="126"/>
    </row>
    <row r="3" spans="1:15" s="29" customFormat="1" ht="11.25">
      <c r="A3" s="26"/>
      <c r="B3" s="318" t="s">
        <v>484</v>
      </c>
      <c r="C3" s="318"/>
      <c r="D3" s="318"/>
      <c r="E3" s="318"/>
      <c r="F3" s="214"/>
      <c r="G3" s="318" t="s">
        <v>483</v>
      </c>
      <c r="H3" s="318"/>
      <c r="I3" s="318"/>
      <c r="J3" s="318"/>
      <c r="K3" s="318"/>
      <c r="L3" s="152"/>
      <c r="M3" s="152"/>
      <c r="N3" s="152"/>
      <c r="O3" s="152"/>
    </row>
    <row r="4" spans="1:15" s="29" customFormat="1" ht="11.25">
      <c r="A4" s="26" t="s">
        <v>493</v>
      </c>
      <c r="B4" s="215">
        <v>2010</v>
      </c>
      <c r="C4" s="319" t="str">
        <f>+balanza!C5</f>
        <v>enero - abril</v>
      </c>
      <c r="D4" s="319"/>
      <c r="E4" s="319"/>
      <c r="F4" s="214"/>
      <c r="G4" s="215">
        <f>+B4</f>
        <v>2010</v>
      </c>
      <c r="H4" s="319" t="str">
        <f>+C4</f>
        <v>enero - abril</v>
      </c>
      <c r="I4" s="319"/>
      <c r="J4" s="319"/>
      <c r="K4" s="319"/>
      <c r="L4" s="152"/>
      <c r="M4" s="152"/>
      <c r="N4" s="152"/>
      <c r="O4" s="152"/>
    </row>
    <row r="5" spans="1:11" s="29" customFormat="1" ht="11.25">
      <c r="A5" s="217"/>
      <c r="B5" s="217"/>
      <c r="C5" s="218">
        <v>2010</v>
      </c>
      <c r="D5" s="218">
        <v>2011</v>
      </c>
      <c r="E5" s="219" t="s">
        <v>516</v>
      </c>
      <c r="F5" s="220"/>
      <c r="G5" s="217"/>
      <c r="H5" s="218">
        <f>+C5</f>
        <v>2010</v>
      </c>
      <c r="I5" s="218">
        <f>+D5</f>
        <v>2011</v>
      </c>
      <c r="J5" s="219" t="str">
        <f>+productos!K5</f>
        <v>Var % 11/10</v>
      </c>
      <c r="K5" s="219" t="s">
        <v>518</v>
      </c>
    </row>
    <row r="7" spans="1:10" ht="12.75">
      <c r="A7" s="26" t="s">
        <v>461</v>
      </c>
      <c r="B7" s="222"/>
      <c r="C7" s="222"/>
      <c r="D7" s="222"/>
      <c r="E7" s="223"/>
      <c r="F7" s="3"/>
      <c r="G7" s="222">
        <f>+balanza!B8</f>
        <v>12263142</v>
      </c>
      <c r="H7" s="222">
        <f>+balanza!C8</f>
        <v>4335664</v>
      </c>
      <c r="I7" s="222">
        <f>+balanza!D8</f>
        <v>5001198</v>
      </c>
      <c r="J7" s="224">
        <f>+I7/H7-1</f>
        <v>0.1535022086582356</v>
      </c>
    </row>
    <row r="9" spans="1:11" s="196" customFormat="1" ht="11.25">
      <c r="A9" s="17" t="s">
        <v>308</v>
      </c>
      <c r="B9" s="208">
        <f>+productos!C11</f>
        <v>2468208.8530000006</v>
      </c>
      <c r="C9" s="208">
        <f>+productos!D11</f>
        <v>1158632.33</v>
      </c>
      <c r="D9" s="208">
        <f>+productos!E11</f>
        <v>1313201.0110000004</v>
      </c>
      <c r="E9" s="211">
        <f>+D9/C9-1</f>
        <v>0.13340615223467855</v>
      </c>
      <c r="G9" s="208">
        <f>+productos!H11</f>
        <v>3455763.6289999997</v>
      </c>
      <c r="H9" s="208">
        <f>+productos!I11</f>
        <v>1945230.9540000004</v>
      </c>
      <c r="I9" s="208">
        <f>+productos!J11</f>
        <v>1679809.3820000004</v>
      </c>
      <c r="J9" s="212">
        <f aca="true" t="shared" si="0" ref="J9:J22">+I9/H9-1</f>
        <v>-0.13644733107614315</v>
      </c>
      <c r="K9" s="212">
        <f aca="true" t="shared" si="1" ref="K9:K22">+I9/$I$7</f>
        <v>0.33588139921674776</v>
      </c>
    </row>
    <row r="10" spans="1:17" s="196" customFormat="1" ht="11.25">
      <c r="A10" s="18" t="s">
        <v>96</v>
      </c>
      <c r="B10" s="208">
        <f>+productos!C312</f>
        <v>3353100.6780000003</v>
      </c>
      <c r="C10" s="167">
        <f>+productos!D312</f>
        <v>946170.969</v>
      </c>
      <c r="D10" s="167">
        <f>+productos!E312</f>
        <v>1354014.508</v>
      </c>
      <c r="E10" s="211">
        <f>+D10/C10-1</f>
        <v>0.43104634612816994</v>
      </c>
      <c r="F10" s="167"/>
      <c r="G10" s="167">
        <f>+productos!H312</f>
        <v>2386937.04</v>
      </c>
      <c r="H10" s="167">
        <f>+productos!I312</f>
        <v>606520.41</v>
      </c>
      <c r="I10" s="167">
        <f>+productos!J312</f>
        <v>987375.3430000001</v>
      </c>
      <c r="J10" s="212">
        <f t="shared" si="0"/>
        <v>0.6279342404981887</v>
      </c>
      <c r="K10" s="212">
        <f t="shared" si="1"/>
        <v>0.19742776490752817</v>
      </c>
      <c r="L10" s="23"/>
      <c r="M10" s="23"/>
      <c r="N10" s="23"/>
      <c r="O10" s="22"/>
      <c r="P10" s="22"/>
      <c r="Q10" s="23"/>
    </row>
    <row r="11" spans="1:11" s="196" customFormat="1" ht="11.25">
      <c r="A11" s="196" t="s">
        <v>485</v>
      </c>
      <c r="B11" s="208">
        <f>+productos!C227</f>
        <v>736533.8389999999</v>
      </c>
      <c r="C11" s="208">
        <f>+productos!D227</f>
        <v>241472.198</v>
      </c>
      <c r="D11" s="208">
        <f>+productos!E227</f>
        <v>196944.80399999997</v>
      </c>
      <c r="E11" s="211">
        <f>+D11/C11-1</f>
        <v>-0.18439967155142234</v>
      </c>
      <c r="G11" s="208">
        <f>+productos!H227</f>
        <v>1562926.7489999996</v>
      </c>
      <c r="H11" s="208">
        <f>+productos!I227</f>
        <v>437462.068</v>
      </c>
      <c r="I11" s="208">
        <f>+productos!J227</f>
        <v>498434.699</v>
      </c>
      <c r="J11" s="212">
        <f t="shared" si="0"/>
        <v>0.1393780980343191</v>
      </c>
      <c r="K11" s="212">
        <f t="shared" si="1"/>
        <v>0.09966306053069685</v>
      </c>
    </row>
    <row r="12" spans="1:11" s="196" customFormat="1" ht="11.25">
      <c r="A12" s="196" t="s">
        <v>496</v>
      </c>
      <c r="B12" s="237" t="s">
        <v>177</v>
      </c>
      <c r="C12" s="237" t="s">
        <v>177</v>
      </c>
      <c r="D12" s="237" t="s">
        <v>177</v>
      </c>
      <c r="E12" s="237" t="s">
        <v>177</v>
      </c>
      <c r="G12" s="208">
        <f>+productos!H324</f>
        <v>925574.802</v>
      </c>
      <c r="H12" s="208">
        <f>+productos!I324</f>
        <v>240224.935</v>
      </c>
      <c r="I12" s="208">
        <f>+productos!J324</f>
        <v>335224.761</v>
      </c>
      <c r="J12" s="212">
        <f t="shared" si="0"/>
        <v>0.395461969840891</v>
      </c>
      <c r="K12" s="212">
        <f t="shared" si="1"/>
        <v>0.06702889207745824</v>
      </c>
    </row>
    <row r="13" spans="1:11" s="196" customFormat="1" ht="11.25">
      <c r="A13" s="17" t="s">
        <v>454</v>
      </c>
      <c r="B13" s="208">
        <f>+productos!C50</f>
        <v>535389.2019999999</v>
      </c>
      <c r="C13" s="208">
        <f>+productos!D50</f>
        <v>138391.216</v>
      </c>
      <c r="D13" s="208">
        <f>+productos!E50</f>
        <v>157022.842</v>
      </c>
      <c r="E13" s="211">
        <f>+D13/C13-1</f>
        <v>0.1346301198769726</v>
      </c>
      <c r="G13" s="208">
        <f>+productos!H50</f>
        <v>909821.4770000001</v>
      </c>
      <c r="H13" s="208">
        <f>+productos!I50</f>
        <v>230895.463</v>
      </c>
      <c r="I13" s="208">
        <f>+productos!J50</f>
        <v>307182.10400000005</v>
      </c>
      <c r="J13" s="212">
        <f t="shared" si="0"/>
        <v>0.3303947163310006</v>
      </c>
      <c r="K13" s="212">
        <f t="shared" si="1"/>
        <v>0.06142170415968335</v>
      </c>
    </row>
    <row r="14" spans="1:11" s="196" customFormat="1" ht="11.25">
      <c r="A14" s="196" t="s">
        <v>86</v>
      </c>
      <c r="B14" s="208">
        <f>+productos!C280</f>
        <v>217153.95400000003</v>
      </c>
      <c r="C14" s="208">
        <f>+productos!D280</f>
        <v>64945.48299999999</v>
      </c>
      <c r="D14" s="208">
        <f>+productos!E280</f>
        <v>73396.41500000001</v>
      </c>
      <c r="E14" s="211">
        <f>+D14/C14-1</f>
        <v>0.1301234760237293</v>
      </c>
      <c r="G14" s="208">
        <f>+productos!H280</f>
        <v>623303.27</v>
      </c>
      <c r="H14" s="208">
        <f>+productos!I280</f>
        <v>176280.025</v>
      </c>
      <c r="I14" s="208">
        <f>+productos!J280</f>
        <v>228377.00799999997</v>
      </c>
      <c r="J14" s="212">
        <f t="shared" si="0"/>
        <v>0.29553537333569113</v>
      </c>
      <c r="K14" s="212">
        <f t="shared" si="1"/>
        <v>0.045664460395289284</v>
      </c>
    </row>
    <row r="15" spans="1:11" s="196" customFormat="1" ht="11.25">
      <c r="A15" s="196" t="s">
        <v>497</v>
      </c>
      <c r="B15" s="237" t="s">
        <v>177</v>
      </c>
      <c r="C15" s="237" t="s">
        <v>177</v>
      </c>
      <c r="D15" s="237" t="s">
        <v>177</v>
      </c>
      <c r="E15" s="238" t="s">
        <v>177</v>
      </c>
      <c r="G15" s="208">
        <f>+productos!H319</f>
        <v>547406.2869999999</v>
      </c>
      <c r="H15" s="208">
        <f>+productos!I319</f>
        <v>123977.918</v>
      </c>
      <c r="I15" s="208">
        <f>+productos!J319</f>
        <v>205753.345</v>
      </c>
      <c r="J15" s="212">
        <f t="shared" si="0"/>
        <v>0.6595967114079138</v>
      </c>
      <c r="K15" s="212">
        <f t="shared" si="1"/>
        <v>0.041140811661525896</v>
      </c>
    </row>
    <row r="16" spans="1:11" s="196" customFormat="1" ht="11.25">
      <c r="A16" s="196" t="s">
        <v>457</v>
      </c>
      <c r="B16" s="208">
        <f>+productos!C104</f>
        <v>82803.77199999998</v>
      </c>
      <c r="C16" s="208">
        <f>+productos!D104</f>
        <v>40952.94899999999</v>
      </c>
      <c r="D16" s="208">
        <f>+productos!E104</f>
        <v>49560.37700000001</v>
      </c>
      <c r="E16" s="211">
        <f aca="true" t="shared" si="2" ref="E16:E22">+D16/C16-1</f>
        <v>0.2101784660245105</v>
      </c>
      <c r="G16" s="208">
        <f>+productos!H104</f>
        <v>358739.263</v>
      </c>
      <c r="H16" s="208">
        <f>+productos!I104</f>
        <v>148284.28599999996</v>
      </c>
      <c r="I16" s="208">
        <f>+productos!J104</f>
        <v>183820.52000000002</v>
      </c>
      <c r="J16" s="212">
        <f t="shared" si="0"/>
        <v>0.2396493583952657</v>
      </c>
      <c r="K16" s="212">
        <f t="shared" si="1"/>
        <v>0.0367552974307356</v>
      </c>
    </row>
    <row r="17" spans="1:11" s="196" customFormat="1" ht="11.25">
      <c r="A17" s="196" t="s">
        <v>94</v>
      </c>
      <c r="B17" s="208">
        <f>+productos!C302</f>
        <v>4614908.461</v>
      </c>
      <c r="C17" s="208">
        <f>+productos!D302</f>
        <v>1408163.713</v>
      </c>
      <c r="D17" s="208">
        <f>+productos!E302</f>
        <v>1813380.987</v>
      </c>
      <c r="E17" s="211">
        <f t="shared" si="2"/>
        <v>0.28776290019340944</v>
      </c>
      <c r="G17" s="208">
        <f>+productos!H302</f>
        <v>334827.977</v>
      </c>
      <c r="H17" s="208">
        <f>+productos!I302</f>
        <v>97933.153</v>
      </c>
      <c r="I17" s="208">
        <f>+productos!J302</f>
        <v>144980.359</v>
      </c>
      <c r="J17" s="212">
        <f t="shared" si="0"/>
        <v>0.4804012181656194</v>
      </c>
      <c r="K17" s="212">
        <f t="shared" si="1"/>
        <v>0.028989126005409104</v>
      </c>
    </row>
    <row r="18" spans="1:11" s="196" customFormat="1" ht="11.25">
      <c r="A18" s="196" t="s">
        <v>79</v>
      </c>
      <c r="B18" s="208">
        <f>+productos!C270</f>
        <v>67174.948</v>
      </c>
      <c r="C18" s="208">
        <f>+productos!D270</f>
        <v>22845.399000000005</v>
      </c>
      <c r="D18" s="208">
        <f>+productos!E270</f>
        <v>26755.048000000006</v>
      </c>
      <c r="E18" s="211">
        <f t="shared" si="2"/>
        <v>0.17113507188033794</v>
      </c>
      <c r="G18" s="208">
        <f>+productos!H270</f>
        <v>159099.609</v>
      </c>
      <c r="H18" s="208">
        <f>+productos!I270</f>
        <v>51715.096000000005</v>
      </c>
      <c r="I18" s="208">
        <f>+productos!J270</f>
        <v>75510.84199999999</v>
      </c>
      <c r="J18" s="212">
        <f t="shared" si="0"/>
        <v>0.46013152523201306</v>
      </c>
      <c r="K18" s="212">
        <f t="shared" si="1"/>
        <v>0.015098550787231378</v>
      </c>
    </row>
    <row r="19" spans="1:11" s="196" customFormat="1" ht="11.25">
      <c r="A19" s="196" t="s">
        <v>455</v>
      </c>
      <c r="B19" s="208">
        <f>+productos!C195</f>
        <v>95069.925</v>
      </c>
      <c r="C19" s="208">
        <f>+productos!D195</f>
        <v>60134.74999999999</v>
      </c>
      <c r="D19" s="208">
        <f>+productos!E195</f>
        <v>58929.581</v>
      </c>
      <c r="E19" s="211">
        <f t="shared" si="2"/>
        <v>-0.020041140937644086</v>
      </c>
      <c r="G19" s="208">
        <f>+productos!H195</f>
        <v>64537.92100000001</v>
      </c>
      <c r="H19" s="208">
        <f>+productos!I195</f>
        <v>41932.114</v>
      </c>
      <c r="I19" s="208">
        <f>+productos!J195</f>
        <v>46672.789000000004</v>
      </c>
      <c r="J19" s="212">
        <f t="shared" si="0"/>
        <v>0.11305595038685623</v>
      </c>
      <c r="K19" s="212">
        <f t="shared" si="1"/>
        <v>0.009332321775702543</v>
      </c>
    </row>
    <row r="20" spans="1:11" s="196" customFormat="1" ht="11.25">
      <c r="A20" s="196" t="s">
        <v>456</v>
      </c>
      <c r="B20" s="208">
        <f>+productos!C212</f>
        <v>132994.336</v>
      </c>
      <c r="C20" s="208">
        <f>+productos!D212</f>
        <v>35196.57</v>
      </c>
      <c r="D20" s="208">
        <f>+productos!E212</f>
        <v>28551.684</v>
      </c>
      <c r="E20" s="211">
        <f t="shared" si="2"/>
        <v>-0.1887935671004305</v>
      </c>
      <c r="G20" s="208">
        <f>+productos!H212</f>
        <v>187710.212</v>
      </c>
      <c r="H20" s="208">
        <f>+productos!I212</f>
        <v>46856.888999999996</v>
      </c>
      <c r="I20" s="208">
        <f>+productos!J212</f>
        <v>40334.261</v>
      </c>
      <c r="J20" s="212">
        <f t="shared" si="0"/>
        <v>-0.13920318098796525</v>
      </c>
      <c r="K20" s="212">
        <f t="shared" si="1"/>
        <v>0.008064919845205088</v>
      </c>
    </row>
    <row r="21" spans="1:11" s="196" customFormat="1" ht="11.25">
      <c r="A21" s="196" t="s">
        <v>460</v>
      </c>
      <c r="B21" s="208">
        <f>+productos!C265</f>
        <v>8601.466</v>
      </c>
      <c r="C21" s="208">
        <f>+productos!D265</f>
        <v>3017.145</v>
      </c>
      <c r="D21" s="208">
        <f>+productos!E265</f>
        <v>3850.897</v>
      </c>
      <c r="E21" s="211">
        <f t="shared" si="2"/>
        <v>0.2763380613129298</v>
      </c>
      <c r="G21" s="208">
        <f>+productos!H265</f>
        <v>28985.636</v>
      </c>
      <c r="H21" s="208">
        <f>+productos!I265</f>
        <v>10001.635</v>
      </c>
      <c r="I21" s="208">
        <f>+productos!J265</f>
        <v>14123.141</v>
      </c>
      <c r="J21" s="212">
        <f t="shared" si="0"/>
        <v>0.41208322439281164</v>
      </c>
      <c r="K21" s="212">
        <f t="shared" si="1"/>
        <v>0.002823951581201144</v>
      </c>
    </row>
    <row r="22" spans="1:17" s="22" customFormat="1" ht="11.25">
      <c r="A22" s="209" t="s">
        <v>458</v>
      </c>
      <c r="B22" s="210">
        <f>+productos!C160</f>
        <v>12206.795999999998</v>
      </c>
      <c r="C22" s="210">
        <f>+productos!D160</f>
        <v>504.438</v>
      </c>
      <c r="D22" s="210">
        <f>+productos!E160</f>
        <v>391.68999999999994</v>
      </c>
      <c r="E22" s="213">
        <f t="shared" si="2"/>
        <v>-0.22351210654233034</v>
      </c>
      <c r="F22" s="209"/>
      <c r="G22" s="210">
        <f>+productos!H160</f>
        <v>36887.4</v>
      </c>
      <c r="H22" s="210">
        <f>+productos!I160</f>
        <v>3718.588</v>
      </c>
      <c r="I22" s="210">
        <f>+productos!J160</f>
        <v>2661.537</v>
      </c>
      <c r="J22" s="213">
        <f t="shared" si="0"/>
        <v>-0.2842613916895339</v>
      </c>
      <c r="K22" s="213">
        <f t="shared" si="1"/>
        <v>0.0005321798896984282</v>
      </c>
      <c r="L22" s="196"/>
      <c r="M22" s="196"/>
      <c r="N22" s="196"/>
      <c r="O22" s="196"/>
      <c r="P22" s="196"/>
      <c r="Q22" s="196"/>
    </row>
    <row r="23" spans="1:17" s="22" customFormat="1" ht="11.25">
      <c r="A23" s="17" t="s">
        <v>69</v>
      </c>
      <c r="B23" s="17"/>
      <c r="C23" s="17"/>
      <c r="D23" s="17"/>
      <c r="E23" s="17"/>
      <c r="F23" s="17"/>
      <c r="G23" s="17"/>
      <c r="H23" s="17"/>
      <c r="I23" s="17"/>
      <c r="J23" s="17"/>
      <c r="K23" s="17"/>
      <c r="L23" s="23"/>
      <c r="M23" s="23"/>
      <c r="N23" s="23"/>
      <c r="Q23" s="23"/>
    </row>
    <row r="24" s="196" customFormat="1" ht="11.25">
      <c r="A24" s="196" t="s">
        <v>492</v>
      </c>
    </row>
    <row r="25" s="196" customFormat="1" ht="11.25"/>
    <row r="26" s="196" customFormat="1" ht="11.25"/>
    <row r="27" s="196" customFormat="1" ht="11.25"/>
    <row r="28" s="196" customFormat="1" ht="11.25"/>
    <row r="29" s="196" customFormat="1" ht="11.25"/>
    <row r="30" s="196" customFormat="1" ht="11.25"/>
    <row r="31" s="196" customFormat="1" ht="11.25"/>
    <row r="32" s="196" customFormat="1" ht="11.25"/>
    <row r="33" s="196" customFormat="1" ht="11.25"/>
    <row r="34" s="196" customFormat="1" ht="11.25"/>
    <row r="35" s="196" customFormat="1" ht="11.25"/>
    <row r="36" spans="9:10" s="196" customFormat="1" ht="11.25">
      <c r="I36" s="212"/>
      <c r="J36" s="212"/>
    </row>
    <row r="37" s="196"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19" scale="85" r:id="rId2"/>
  <drawing r:id="rId1"/>
</worksheet>
</file>

<file path=xl/worksheets/sheet9.xml><?xml version="1.0" encoding="utf-8"?>
<worksheet xmlns="http://schemas.openxmlformats.org/spreadsheetml/2006/main" xmlns:r="http://schemas.openxmlformats.org/officeDocument/2006/relationships">
  <dimension ref="A1:AA411"/>
  <sheetViews>
    <sheetView zoomScale="82" zoomScaleNormal="82" zoomScalePageLayoutView="0" workbookViewId="0" topLeftCell="B1">
      <selection activeCell="D29" sqref="D29"/>
    </sheetView>
  </sheetViews>
  <sheetFormatPr defaultColWidth="11.421875" defaultRowHeight="12.75" outlineLevelRow="1"/>
  <cols>
    <col min="1" max="1" width="29.00390625" style="22" customWidth="1"/>
    <col min="2" max="5" width="9.8515625" style="22" bestFit="1" customWidth="1"/>
    <col min="6" max="6" width="11.421875" style="22" bestFit="1" customWidth="1"/>
    <col min="7" max="7" width="1.7109375" style="22" customWidth="1"/>
    <col min="8" max="10" width="9.8515625" style="22" bestFit="1" customWidth="1"/>
    <col min="11" max="11" width="11.421875" style="22" bestFit="1" customWidth="1"/>
    <col min="12" max="12" width="15.28125" style="22" hidden="1" customWidth="1"/>
    <col min="13" max="15" width="7.8515625" style="23" hidden="1" customWidth="1"/>
    <col min="16" max="17" width="4.57421875" style="22" customWidth="1"/>
    <col min="18" max="18" width="12.57421875" style="22" customWidth="1"/>
    <col min="19" max="19" width="18.57421875" style="22" bestFit="1" customWidth="1"/>
    <col min="20" max="20" width="19.28125" style="22" bestFit="1" customWidth="1"/>
    <col min="21" max="22" width="18.7109375" style="22" bestFit="1" customWidth="1"/>
    <col min="23" max="23" width="15.57421875" style="22" bestFit="1" customWidth="1"/>
    <col min="24" max="26" width="15.140625" style="22" bestFit="1" customWidth="1"/>
    <col min="27" max="16384" width="11.421875" style="22" customWidth="1"/>
  </cols>
  <sheetData>
    <row r="1" spans="1:21" ht="19.5" customHeight="1">
      <c r="A1" s="316" t="s">
        <v>463</v>
      </c>
      <c r="B1" s="316"/>
      <c r="C1" s="316"/>
      <c r="D1" s="316"/>
      <c r="E1" s="316"/>
      <c r="F1" s="316"/>
      <c r="G1" s="316"/>
      <c r="H1" s="316"/>
      <c r="I1" s="316"/>
      <c r="J1" s="316"/>
      <c r="K1" s="316"/>
      <c r="L1" s="316"/>
      <c r="M1" s="29"/>
      <c r="P1" s="124"/>
      <c r="Q1" s="124"/>
      <c r="R1" s="124"/>
      <c r="S1" s="124"/>
      <c r="T1" s="124"/>
      <c r="U1" s="124"/>
    </row>
    <row r="2" spans="1:21" ht="19.5" customHeight="1">
      <c r="A2" s="317" t="s">
        <v>250</v>
      </c>
      <c r="B2" s="317"/>
      <c r="C2" s="317"/>
      <c r="D2" s="317"/>
      <c r="E2" s="317"/>
      <c r="F2" s="317"/>
      <c r="G2" s="317"/>
      <c r="H2" s="317"/>
      <c r="I2" s="317"/>
      <c r="J2" s="317"/>
      <c r="K2" s="317"/>
      <c r="L2" s="317"/>
      <c r="P2" s="126"/>
      <c r="Q2" s="126"/>
      <c r="R2" s="126"/>
      <c r="S2" s="126"/>
      <c r="T2" s="126"/>
      <c r="U2" s="126"/>
    </row>
    <row r="3" spans="1:21" s="29" customFormat="1" ht="11.25">
      <c r="A3" s="26"/>
      <c r="B3" s="26"/>
      <c r="C3" s="318" t="s">
        <v>145</v>
      </c>
      <c r="D3" s="318"/>
      <c r="E3" s="318"/>
      <c r="F3" s="318"/>
      <c r="G3" s="214"/>
      <c r="H3" s="318" t="s">
        <v>146</v>
      </c>
      <c r="I3" s="318"/>
      <c r="J3" s="318"/>
      <c r="K3" s="318"/>
      <c r="L3" s="214"/>
      <c r="M3" s="320" t="s">
        <v>291</v>
      </c>
      <c r="N3" s="320"/>
      <c r="O3" s="320"/>
      <c r="P3" s="152"/>
      <c r="Q3" s="152"/>
      <c r="R3" s="152"/>
      <c r="S3" s="152"/>
      <c r="T3" s="152"/>
      <c r="U3" s="152"/>
    </row>
    <row r="4" spans="1:21" s="29" customFormat="1" ht="11.25">
      <c r="A4" s="26" t="s">
        <v>475</v>
      </c>
      <c r="B4" s="216" t="s">
        <v>132</v>
      </c>
      <c r="C4" s="215">
        <v>2010</v>
      </c>
      <c r="D4" s="319" t="str">
        <f>+balanza!C5</f>
        <v>enero - abril</v>
      </c>
      <c r="E4" s="319"/>
      <c r="F4" s="319"/>
      <c r="G4" s="214"/>
      <c r="H4" s="215">
        <f>+C4</f>
        <v>2010</v>
      </c>
      <c r="I4" s="319" t="str">
        <f>+D4</f>
        <v>enero - abril</v>
      </c>
      <c r="J4" s="319"/>
      <c r="K4" s="319"/>
      <c r="L4" s="216" t="s">
        <v>326</v>
      </c>
      <c r="M4" s="321" t="s">
        <v>290</v>
      </c>
      <c r="N4" s="321"/>
      <c r="O4" s="321"/>
      <c r="P4" s="152"/>
      <c r="Q4" s="152"/>
      <c r="R4" s="152"/>
      <c r="S4" s="152"/>
      <c r="T4" s="152"/>
      <c r="U4" s="152"/>
    </row>
    <row r="5" spans="1:15" s="29" customFormat="1" ht="11.25">
      <c r="A5" s="217"/>
      <c r="B5" s="220" t="s">
        <v>45</v>
      </c>
      <c r="C5" s="217"/>
      <c r="D5" s="218">
        <v>2010</v>
      </c>
      <c r="E5" s="218">
        <v>2011</v>
      </c>
      <c r="F5" s="219" t="s">
        <v>516</v>
      </c>
      <c r="G5" s="220"/>
      <c r="H5" s="217"/>
      <c r="I5" s="218">
        <f>+D5</f>
        <v>2010</v>
      </c>
      <c r="J5" s="218">
        <f>+E5</f>
        <v>2011</v>
      </c>
      <c r="K5" s="219" t="str">
        <f>+F5</f>
        <v>Var % 11/10</v>
      </c>
      <c r="L5" s="220">
        <v>2011</v>
      </c>
      <c r="M5" s="221">
        <v>2010</v>
      </c>
      <c r="N5" s="221">
        <v>2011</v>
      </c>
      <c r="O5" s="220" t="s">
        <v>516</v>
      </c>
    </row>
    <row r="6" spans="1:12" ht="11.25">
      <c r="A6" s="17"/>
      <c r="B6" s="17"/>
      <c r="C6" s="17"/>
      <c r="D6" s="17"/>
      <c r="E6" s="17"/>
      <c r="F6" s="17"/>
      <c r="G6" s="17"/>
      <c r="H6" s="17"/>
      <c r="I6" s="17"/>
      <c r="J6" s="17"/>
      <c r="K6" s="17"/>
      <c r="L6" s="17"/>
    </row>
    <row r="7" spans="1:15" s="29" customFormat="1" ht="11.25">
      <c r="A7" s="26" t="s">
        <v>465</v>
      </c>
      <c r="B7" s="26"/>
      <c r="C7" s="26"/>
      <c r="D7" s="26"/>
      <c r="E7" s="26"/>
      <c r="F7" s="26"/>
      <c r="G7" s="26"/>
      <c r="H7" s="27">
        <f>+balanza!B9</f>
        <v>6928978</v>
      </c>
      <c r="I7" s="27">
        <f>+balanza!C9</f>
        <v>2944334</v>
      </c>
      <c r="J7" s="27">
        <f>+balanza!D9</f>
        <v>2884724</v>
      </c>
      <c r="K7" s="25">
        <f>+J7/I7*100-100</f>
        <v>-2.0245665063814045</v>
      </c>
      <c r="L7" s="26"/>
      <c r="M7" s="28"/>
      <c r="N7" s="28"/>
      <c r="O7" s="28"/>
    </row>
    <row r="8" spans="1:15" s="29" customFormat="1" ht="11.25">
      <c r="A8" s="26"/>
      <c r="B8" s="26"/>
      <c r="C8" s="26"/>
      <c r="D8" s="26"/>
      <c r="E8" s="26"/>
      <c r="F8" s="26"/>
      <c r="G8" s="26"/>
      <c r="H8" s="27"/>
      <c r="I8" s="27"/>
      <c r="J8" s="27"/>
      <c r="K8" s="25"/>
      <c r="L8" s="26"/>
      <c r="M8" s="28"/>
      <c r="N8" s="28"/>
      <c r="O8" s="28"/>
    </row>
    <row r="9" spans="1:18" s="129" customFormat="1" ht="11.25">
      <c r="A9" s="127" t="s">
        <v>466</v>
      </c>
      <c r="B9" s="127"/>
      <c r="C9" s="127">
        <f>+C11+C50</f>
        <v>3003598.0550000006</v>
      </c>
      <c r="D9" s="127">
        <f>+D11+D50</f>
        <v>1297023.546</v>
      </c>
      <c r="E9" s="127">
        <f>+E11+E50</f>
        <v>1470223.8530000004</v>
      </c>
      <c r="F9" s="128">
        <f>+E9/D9*100-100</f>
        <v>13.35367484531389</v>
      </c>
      <c r="G9" s="127"/>
      <c r="H9" s="127">
        <f>+H11+H50</f>
        <v>4365585.106</v>
      </c>
      <c r="I9" s="127">
        <f>+I11+I50</f>
        <v>2176126.4170000004</v>
      </c>
      <c r="J9" s="127">
        <f>+J11+J50</f>
        <v>1986991.4860000005</v>
      </c>
      <c r="K9" s="128">
        <f>+J9/I9*100-100</f>
        <v>-8.691357704335061</v>
      </c>
      <c r="L9" s="128">
        <f>+J9/$J$7*100</f>
        <v>68.87977796142718</v>
      </c>
      <c r="M9" s="128"/>
      <c r="N9" s="128"/>
      <c r="O9" s="128"/>
      <c r="R9" s="28"/>
    </row>
    <row r="10" spans="1:20" ht="11.25" customHeight="1">
      <c r="A10" s="17"/>
      <c r="B10" s="17"/>
      <c r="C10" s="19"/>
      <c r="D10" s="19"/>
      <c r="E10" s="19"/>
      <c r="F10" s="20"/>
      <c r="G10" s="20"/>
      <c r="H10" s="19"/>
      <c r="I10" s="19"/>
      <c r="J10" s="19"/>
      <c r="K10" s="20"/>
      <c r="R10" s="23"/>
      <c r="T10" s="21"/>
    </row>
    <row r="11" spans="1:18" ht="11.25" customHeight="1">
      <c r="A11" s="26" t="s">
        <v>467</v>
      </c>
      <c r="B11" s="26"/>
      <c r="C11" s="27">
        <f>+C13+C30</f>
        <v>2468208.8530000006</v>
      </c>
      <c r="D11" s="27">
        <f>+D13+D30</f>
        <v>1158632.33</v>
      </c>
      <c r="E11" s="27">
        <f>+E13+E30</f>
        <v>1313201.0110000004</v>
      </c>
      <c r="F11" s="25">
        <f>+E11/D11*100-100</f>
        <v>13.34061522346785</v>
      </c>
      <c r="G11" s="25"/>
      <c r="H11" s="27">
        <f>+H13+H30</f>
        <v>3455763.6289999997</v>
      </c>
      <c r="I11" s="27">
        <f>+I13+I30</f>
        <v>1945230.9540000004</v>
      </c>
      <c r="J11" s="27">
        <f>+J13+J30</f>
        <v>1679809.3820000004</v>
      </c>
      <c r="K11" s="25">
        <f>+J11/I11*100-100</f>
        <v>-13.644733107614314</v>
      </c>
      <c r="L11" s="25">
        <f>+J11/J9*100</f>
        <v>84.54034120607197</v>
      </c>
      <c r="M11" s="23">
        <f>+I11/D11</f>
        <v>1.6789027059170705</v>
      </c>
      <c r="N11" s="23">
        <f>+J11/E11</f>
        <v>1.279171557080076</v>
      </c>
      <c r="O11" s="23">
        <f>+N11/M11*100-100</f>
        <v>-23.809071688799776</v>
      </c>
      <c r="R11" s="28"/>
    </row>
    <row r="12" spans="1:18" ht="11.25" customHeight="1">
      <c r="A12" s="17"/>
      <c r="B12" s="17"/>
      <c r="C12" s="19"/>
      <c r="D12" s="19"/>
      <c r="E12" s="19"/>
      <c r="F12" s="20"/>
      <c r="G12" s="20"/>
      <c r="H12" s="19"/>
      <c r="I12" s="19"/>
      <c r="J12" s="19"/>
      <c r="K12" s="20"/>
      <c r="L12" s="20"/>
      <c r="R12" s="23"/>
    </row>
    <row r="13" spans="1:18" s="29" customFormat="1" ht="11.25" customHeight="1">
      <c r="A13" s="26" t="s">
        <v>308</v>
      </c>
      <c r="B13" s="26"/>
      <c r="C13" s="27">
        <f>SUM(C14:C28)</f>
        <v>2437747.6690000007</v>
      </c>
      <c r="D13" s="27">
        <f>SUM(D14:D28)</f>
        <v>1155884.658</v>
      </c>
      <c r="E13" s="27">
        <f>SUM(E14:E28)</f>
        <v>1309666.1950000003</v>
      </c>
      <c r="F13" s="25">
        <f>+E13/D13*100-100</f>
        <v>13.304228578142457</v>
      </c>
      <c r="G13" s="25"/>
      <c r="H13" s="27">
        <f>SUM(H14:H28)</f>
        <v>3247326.2509999997</v>
      </c>
      <c r="I13" s="27">
        <f>SUM(I14:I28)</f>
        <v>1931640.5420000004</v>
      </c>
      <c r="J13" s="27">
        <f>SUM(J14:J28)</f>
        <v>1662356.6890000005</v>
      </c>
      <c r="K13" s="25">
        <f>+J13/I13*100-100</f>
        <v>-13.94068136099412</v>
      </c>
      <c r="L13" s="25">
        <f>+J13/J11*100</f>
        <v>98.96103134159064</v>
      </c>
      <c r="M13" s="28"/>
      <c r="N13" s="28"/>
      <c r="O13" s="28"/>
      <c r="R13" s="28"/>
    </row>
    <row r="14" spans="1:18" ht="11.25" customHeight="1">
      <c r="A14" s="18" t="s">
        <v>296</v>
      </c>
      <c r="B14" s="130" t="s">
        <v>148</v>
      </c>
      <c r="C14" s="19">
        <v>781085.135</v>
      </c>
      <c r="D14" s="19">
        <v>618172.627</v>
      </c>
      <c r="E14" s="19">
        <v>680101.588</v>
      </c>
      <c r="F14" s="20">
        <f aca="true" t="shared" si="0" ref="F14:F39">+E14/D14*100-100</f>
        <v>10.018069111300207</v>
      </c>
      <c r="G14" s="20"/>
      <c r="H14" s="19">
        <v>1294672.379</v>
      </c>
      <c r="I14" s="19">
        <v>1044941.474</v>
      </c>
      <c r="J14" s="19">
        <v>842204.333</v>
      </c>
      <c r="K14" s="20">
        <f aca="true" t="shared" si="1" ref="K14:K28">+J14/I14*100-100</f>
        <v>-19.401769959797775</v>
      </c>
      <c r="L14" s="20">
        <f>+J14/$J$13*100</f>
        <v>50.66327452904421</v>
      </c>
      <c r="M14" s="23">
        <f>+I14/D14</f>
        <v>1.690371634653438</v>
      </c>
      <c r="N14" s="23">
        <f>+J14/E14</f>
        <v>1.2383507815011896</v>
      </c>
      <c r="O14" s="23">
        <f>+N14/M14*100-100</f>
        <v>-26.74091565934981</v>
      </c>
      <c r="R14" s="23"/>
    </row>
    <row r="15" spans="1:18" ht="11.25" customHeight="1">
      <c r="A15" s="18" t="s">
        <v>134</v>
      </c>
      <c r="B15" s="130" t="s">
        <v>149</v>
      </c>
      <c r="C15" s="19">
        <v>837149.04</v>
      </c>
      <c r="D15" s="19">
        <v>188076.132</v>
      </c>
      <c r="E15" s="19">
        <v>225490.562</v>
      </c>
      <c r="F15" s="20">
        <f t="shared" si="0"/>
        <v>19.89323663887346</v>
      </c>
      <c r="G15" s="20"/>
      <c r="H15" s="19">
        <v>621967.685</v>
      </c>
      <c r="I15" s="19">
        <v>138623.174</v>
      </c>
      <c r="J15" s="19">
        <v>150672.52</v>
      </c>
      <c r="K15" s="20">
        <f t="shared" si="1"/>
        <v>8.692158498693743</v>
      </c>
      <c r="L15" s="20">
        <f aca="true" t="shared" si="2" ref="L15:L28">+J15/$J$13*100</f>
        <v>9.063790039587584</v>
      </c>
      <c r="M15" s="23">
        <f aca="true" t="shared" si="3" ref="M15:M28">+I15/D15</f>
        <v>0.7370588310482693</v>
      </c>
      <c r="N15" s="23">
        <f aca="true" t="shared" si="4" ref="N15:N28">+J15/E15</f>
        <v>0.6681987869629771</v>
      </c>
      <c r="O15" s="23">
        <f aca="true" t="shared" si="5" ref="O15:O28">+N15/M15*100-100</f>
        <v>-9.342543794958289</v>
      </c>
      <c r="R15" s="23"/>
    </row>
    <row r="16" spans="1:18" ht="11.25" customHeight="1">
      <c r="A16" s="18" t="s">
        <v>135</v>
      </c>
      <c r="B16" s="130" t="s">
        <v>150</v>
      </c>
      <c r="C16" s="19">
        <v>181869.98</v>
      </c>
      <c r="D16" s="19">
        <v>19690.773</v>
      </c>
      <c r="E16" s="19">
        <v>21855.809</v>
      </c>
      <c r="F16" s="20">
        <f t="shared" si="0"/>
        <v>10.99518033141716</v>
      </c>
      <c r="G16" s="20"/>
      <c r="H16" s="19">
        <v>146863.651</v>
      </c>
      <c r="I16" s="19">
        <v>18479.394</v>
      </c>
      <c r="J16" s="19">
        <v>20887.735</v>
      </c>
      <c r="K16" s="20">
        <f t="shared" si="1"/>
        <v>13.03257563532658</v>
      </c>
      <c r="L16" s="20">
        <f t="shared" si="2"/>
        <v>1.2565134268846434</v>
      </c>
      <c r="M16" s="23">
        <f t="shared" si="3"/>
        <v>0.9384798656710938</v>
      </c>
      <c r="N16" s="23">
        <f t="shared" si="4"/>
        <v>0.9557063296078402</v>
      </c>
      <c r="O16" s="23">
        <f t="shared" si="5"/>
        <v>1.8355709660780093</v>
      </c>
      <c r="R16" s="23"/>
    </row>
    <row r="17" spans="1:18" ht="11.25" customHeight="1">
      <c r="A17" s="18" t="s">
        <v>140</v>
      </c>
      <c r="B17" s="130" t="s">
        <v>178</v>
      </c>
      <c r="C17" s="19">
        <v>107921.734</v>
      </c>
      <c r="D17" s="19">
        <v>44813.443</v>
      </c>
      <c r="E17" s="19">
        <v>26055.749</v>
      </c>
      <c r="F17" s="20">
        <f t="shared" si="0"/>
        <v>-41.85729268782138</v>
      </c>
      <c r="G17" s="20"/>
      <c r="H17" s="19">
        <v>156380.769</v>
      </c>
      <c r="I17" s="19">
        <v>58016.997</v>
      </c>
      <c r="J17" s="19">
        <v>42702.878</v>
      </c>
      <c r="K17" s="20">
        <f t="shared" si="1"/>
        <v>-26.395918078972628</v>
      </c>
      <c r="L17" s="20">
        <f t="shared" si="2"/>
        <v>2.568815602726521</v>
      </c>
      <c r="M17" s="23">
        <f t="shared" si="3"/>
        <v>1.2946337776367687</v>
      </c>
      <c r="N17" s="23">
        <f t="shared" si="4"/>
        <v>1.6389042587108127</v>
      </c>
      <c r="O17" s="23">
        <f t="shared" si="5"/>
        <v>26.592113308095293</v>
      </c>
      <c r="R17" s="23"/>
    </row>
    <row r="18" spans="1:18" ht="11.25" customHeight="1">
      <c r="A18" s="18" t="s">
        <v>136</v>
      </c>
      <c r="B18" s="130" t="s">
        <v>179</v>
      </c>
      <c r="C18" s="19">
        <v>74398.585</v>
      </c>
      <c r="D18" s="19">
        <v>68468.304</v>
      </c>
      <c r="E18" s="19">
        <v>90589.158</v>
      </c>
      <c r="F18" s="20">
        <f t="shared" si="0"/>
        <v>32.30816700235485</v>
      </c>
      <c r="G18" s="20"/>
      <c r="H18" s="19">
        <v>111026.096</v>
      </c>
      <c r="I18" s="19">
        <v>102041.486</v>
      </c>
      <c r="J18" s="19">
        <v>91075.222</v>
      </c>
      <c r="K18" s="20">
        <f t="shared" si="1"/>
        <v>-10.746868190453455</v>
      </c>
      <c r="L18" s="20">
        <f t="shared" si="2"/>
        <v>5.478681115951522</v>
      </c>
      <c r="M18" s="23">
        <f t="shared" si="3"/>
        <v>1.4903463360214093</v>
      </c>
      <c r="N18" s="23">
        <f t="shared" si="4"/>
        <v>1.0053655869061064</v>
      </c>
      <c r="O18" s="23">
        <f t="shared" si="5"/>
        <v>-32.54147961406039</v>
      </c>
      <c r="R18" s="23"/>
    </row>
    <row r="19" spans="1:18" ht="11.25" customHeight="1">
      <c r="A19" s="18" t="s">
        <v>297</v>
      </c>
      <c r="B19" s="130" t="s">
        <v>180</v>
      </c>
      <c r="C19" s="19">
        <v>116281.41</v>
      </c>
      <c r="D19" s="19">
        <v>62821.01</v>
      </c>
      <c r="E19" s="19">
        <v>75140.749</v>
      </c>
      <c r="F19" s="20">
        <f t="shared" si="0"/>
        <v>19.610857896108328</v>
      </c>
      <c r="G19" s="20"/>
      <c r="H19" s="19">
        <v>106232.07</v>
      </c>
      <c r="I19" s="19">
        <v>59513.051</v>
      </c>
      <c r="J19" s="19">
        <v>60752.209</v>
      </c>
      <c r="K19" s="20">
        <f t="shared" si="1"/>
        <v>2.0821617765824243</v>
      </c>
      <c r="L19" s="20">
        <f t="shared" si="2"/>
        <v>3.6545832432957464</v>
      </c>
      <c r="M19" s="23">
        <f t="shared" si="3"/>
        <v>0.9473431102110583</v>
      </c>
      <c r="N19" s="23">
        <f t="shared" si="4"/>
        <v>0.8085121563001721</v>
      </c>
      <c r="O19" s="23">
        <f t="shared" si="5"/>
        <v>-14.654769999853173</v>
      </c>
      <c r="R19" s="23"/>
    </row>
    <row r="20" spans="1:18" ht="11.25" customHeight="1">
      <c r="A20" s="18" t="s">
        <v>376</v>
      </c>
      <c r="B20" s="130" t="s">
        <v>181</v>
      </c>
      <c r="C20" s="19">
        <v>55011.49</v>
      </c>
      <c r="D20" s="19">
        <v>42307.485</v>
      </c>
      <c r="E20" s="19">
        <v>56443.307</v>
      </c>
      <c r="F20" s="20">
        <f t="shared" si="0"/>
        <v>33.4121066284134</v>
      </c>
      <c r="G20" s="20"/>
      <c r="H20" s="19">
        <v>305324.046</v>
      </c>
      <c r="I20" s="19">
        <v>241865.185</v>
      </c>
      <c r="J20" s="19">
        <v>234707.915</v>
      </c>
      <c r="K20" s="20">
        <f t="shared" si="1"/>
        <v>-2.9591981169178894</v>
      </c>
      <c r="L20" s="20">
        <f t="shared" si="2"/>
        <v>14.11898640966096</v>
      </c>
      <c r="M20" s="23">
        <f t="shared" si="3"/>
        <v>5.716841476159597</v>
      </c>
      <c r="N20" s="23">
        <f t="shared" si="4"/>
        <v>4.158294888710189</v>
      </c>
      <c r="O20" s="23">
        <f t="shared" si="5"/>
        <v>-27.26237195746755</v>
      </c>
      <c r="R20" s="23"/>
    </row>
    <row r="21" spans="1:18" ht="11.25" customHeight="1">
      <c r="A21" s="18" t="s">
        <v>298</v>
      </c>
      <c r="B21" s="130" t="s">
        <v>182</v>
      </c>
      <c r="C21" s="19">
        <v>55203.45</v>
      </c>
      <c r="D21" s="19">
        <v>50255.46</v>
      </c>
      <c r="E21" s="19">
        <v>56850.003</v>
      </c>
      <c r="F21" s="20">
        <f t="shared" si="0"/>
        <v>13.122042858626699</v>
      </c>
      <c r="G21" s="20"/>
      <c r="H21" s="19">
        <v>76669.831</v>
      </c>
      <c r="I21" s="19">
        <v>70583.522</v>
      </c>
      <c r="J21" s="19">
        <v>57026.77</v>
      </c>
      <c r="K21" s="20">
        <f t="shared" si="1"/>
        <v>-19.206681128776765</v>
      </c>
      <c r="L21" s="20">
        <f t="shared" si="2"/>
        <v>3.4304773685065597</v>
      </c>
      <c r="M21" s="23">
        <f t="shared" si="3"/>
        <v>1.4044945962090487</v>
      </c>
      <c r="N21" s="23">
        <f t="shared" si="4"/>
        <v>1.0031093577954604</v>
      </c>
      <c r="O21" s="23">
        <f t="shared" si="5"/>
        <v>-28.57862461678316</v>
      </c>
      <c r="R21" s="23"/>
    </row>
    <row r="22" spans="1:18" ht="11.25" customHeight="1">
      <c r="A22" s="18" t="s">
        <v>137</v>
      </c>
      <c r="B22" s="130" t="s">
        <v>309</v>
      </c>
      <c r="C22" s="19">
        <v>36636.158</v>
      </c>
      <c r="D22" s="19">
        <v>31796.08</v>
      </c>
      <c r="E22" s="19">
        <v>33070.67</v>
      </c>
      <c r="F22" s="20">
        <f t="shared" si="0"/>
        <v>4.008638800757808</v>
      </c>
      <c r="G22" s="20"/>
      <c r="H22" s="19">
        <v>48602.441</v>
      </c>
      <c r="I22" s="19">
        <v>42006.796</v>
      </c>
      <c r="J22" s="19">
        <v>29905.022</v>
      </c>
      <c r="K22" s="20">
        <f t="shared" si="1"/>
        <v>-28.80908603455498</v>
      </c>
      <c r="L22" s="20">
        <f t="shared" si="2"/>
        <v>1.7989533893589063</v>
      </c>
      <c r="M22" s="23">
        <f t="shared" si="3"/>
        <v>1.321131284107978</v>
      </c>
      <c r="N22" s="23">
        <f t="shared" si="4"/>
        <v>0.9042762665528096</v>
      </c>
      <c r="O22" s="23">
        <f t="shared" si="5"/>
        <v>-31.55288369668932</v>
      </c>
      <c r="R22" s="23"/>
    </row>
    <row r="23" spans="1:18" ht="11.25" customHeight="1">
      <c r="A23" s="18" t="s">
        <v>319</v>
      </c>
      <c r="B23" s="130" t="s">
        <v>185</v>
      </c>
      <c r="C23" s="19">
        <v>580.436</v>
      </c>
      <c r="D23" s="19">
        <v>487.705</v>
      </c>
      <c r="E23" s="19">
        <v>310.92</v>
      </c>
      <c r="F23" s="20">
        <f t="shared" si="0"/>
        <v>-36.24834684901733</v>
      </c>
      <c r="G23" s="20"/>
      <c r="H23" s="19">
        <v>3571.012</v>
      </c>
      <c r="I23" s="19">
        <v>3283.683</v>
      </c>
      <c r="J23" s="19">
        <v>1897.698</v>
      </c>
      <c r="K23" s="20">
        <f t="shared" si="1"/>
        <v>-42.208246045674926</v>
      </c>
      <c r="L23" s="20">
        <f t="shared" si="2"/>
        <v>0.11415708870167753</v>
      </c>
      <c r="M23" s="23">
        <f t="shared" si="3"/>
        <v>6.732928717154838</v>
      </c>
      <c r="N23" s="23">
        <f t="shared" si="4"/>
        <v>6.103492859899653</v>
      </c>
      <c r="O23" s="23">
        <f t="shared" si="5"/>
        <v>-9.348619058619235</v>
      </c>
      <c r="R23" s="23"/>
    </row>
    <row r="24" spans="1:18" ht="11.25" customHeight="1">
      <c r="A24" s="18" t="s">
        <v>299</v>
      </c>
      <c r="B24" s="130" t="s">
        <v>186</v>
      </c>
      <c r="C24" s="19">
        <v>44967.804</v>
      </c>
      <c r="D24" s="19">
        <v>1671.905</v>
      </c>
      <c r="E24" s="19">
        <v>1006.556</v>
      </c>
      <c r="F24" s="20">
        <f t="shared" si="0"/>
        <v>-39.7958616069693</v>
      </c>
      <c r="G24" s="20"/>
      <c r="H24" s="19">
        <v>42650.114</v>
      </c>
      <c r="I24" s="19">
        <v>1292.416</v>
      </c>
      <c r="J24" s="19">
        <v>1310.781</v>
      </c>
      <c r="K24" s="20">
        <f t="shared" si="1"/>
        <v>1.4209820986431652</v>
      </c>
      <c r="L24" s="20">
        <f t="shared" si="2"/>
        <v>0.07885076702693133</v>
      </c>
      <c r="M24" s="23">
        <f t="shared" si="3"/>
        <v>0.7730199981458277</v>
      </c>
      <c r="N24" s="23">
        <f t="shared" si="4"/>
        <v>1.3022434916686205</v>
      </c>
      <c r="O24" s="23">
        <f t="shared" si="5"/>
        <v>68.46181143983245</v>
      </c>
      <c r="R24" s="23"/>
    </row>
    <row r="25" spans="1:18" ht="11.25" customHeight="1">
      <c r="A25" s="18" t="s">
        <v>318</v>
      </c>
      <c r="B25" s="130" t="s">
        <v>187</v>
      </c>
      <c r="C25" s="19">
        <v>39721.663</v>
      </c>
      <c r="D25" s="19">
        <v>0.05</v>
      </c>
      <c r="E25" s="19">
        <v>0</v>
      </c>
      <c r="F25" s="20"/>
      <c r="G25" s="20"/>
      <c r="H25" s="19">
        <v>45416.318</v>
      </c>
      <c r="I25" s="19">
        <v>0.124</v>
      </c>
      <c r="J25" s="19">
        <v>0</v>
      </c>
      <c r="K25" s="20"/>
      <c r="L25" s="20">
        <f t="shared" si="2"/>
        <v>0</v>
      </c>
      <c r="R25" s="23"/>
    </row>
    <row r="26" spans="1:18" ht="11.25" customHeight="1">
      <c r="A26" s="18" t="s">
        <v>138</v>
      </c>
      <c r="B26" s="130" t="s">
        <v>188</v>
      </c>
      <c r="C26" s="19">
        <v>44112.113</v>
      </c>
      <c r="D26" s="19">
        <v>22977.92</v>
      </c>
      <c r="E26" s="19">
        <v>36440.353</v>
      </c>
      <c r="F26" s="20">
        <f t="shared" si="0"/>
        <v>58.58856241121916</v>
      </c>
      <c r="G26" s="20"/>
      <c r="H26" s="19">
        <v>217657.039</v>
      </c>
      <c r="I26" s="19">
        <v>141380.939</v>
      </c>
      <c r="J26" s="19">
        <v>119390.816</v>
      </c>
      <c r="K26" s="20">
        <f t="shared" si="1"/>
        <v>-15.553810262923776</v>
      </c>
      <c r="L26" s="20">
        <f t="shared" si="2"/>
        <v>7.182021571544925</v>
      </c>
      <c r="M26" s="23">
        <f t="shared" si="3"/>
        <v>6.152904135796453</v>
      </c>
      <c r="N26" s="23">
        <f t="shared" si="4"/>
        <v>3.276335330780138</v>
      </c>
      <c r="O26" s="23">
        <f t="shared" si="5"/>
        <v>-46.75139968914795</v>
      </c>
      <c r="R26" s="23"/>
    </row>
    <row r="27" spans="1:18" ht="11.25" customHeight="1">
      <c r="A27" s="18" t="s">
        <v>141</v>
      </c>
      <c r="B27" s="130" t="s">
        <v>190</v>
      </c>
      <c r="C27" s="19">
        <v>52732.827</v>
      </c>
      <c r="D27" s="19">
        <v>2.655</v>
      </c>
      <c r="E27" s="19">
        <v>24.995</v>
      </c>
      <c r="F27" s="20">
        <f t="shared" si="0"/>
        <v>841.431261770245</v>
      </c>
      <c r="G27" s="20"/>
      <c r="H27" s="19">
        <v>48881.388</v>
      </c>
      <c r="I27" s="19">
        <v>5.155</v>
      </c>
      <c r="J27" s="19">
        <v>14.055</v>
      </c>
      <c r="K27" s="20">
        <f t="shared" si="1"/>
        <v>172.64791464597477</v>
      </c>
      <c r="L27" s="20">
        <f t="shared" si="2"/>
        <v>0.0008454864165436637</v>
      </c>
      <c r="M27" s="23">
        <f t="shared" si="3"/>
        <v>1.9416195856873826</v>
      </c>
      <c r="N27" s="23">
        <f t="shared" si="4"/>
        <v>0.5623124624924984</v>
      </c>
      <c r="O27" s="23">
        <f t="shared" si="5"/>
        <v>-71.03899926445038</v>
      </c>
      <c r="R27" s="23"/>
    </row>
    <row r="28" spans="1:18" ht="11.25" customHeight="1">
      <c r="A28" s="18" t="s">
        <v>10</v>
      </c>
      <c r="B28" s="130" t="s">
        <v>177</v>
      </c>
      <c r="C28" s="19">
        <v>10075.844</v>
      </c>
      <c r="D28" s="19">
        <v>4343.109</v>
      </c>
      <c r="E28" s="19">
        <v>6285.776</v>
      </c>
      <c r="F28" s="20">
        <f t="shared" si="0"/>
        <v>44.72986977761781</v>
      </c>
      <c r="G28" s="20"/>
      <c r="H28" s="19">
        <v>21411.412</v>
      </c>
      <c r="I28" s="19">
        <v>9607.146</v>
      </c>
      <c r="J28" s="19">
        <v>9808.735</v>
      </c>
      <c r="K28" s="20">
        <f t="shared" si="1"/>
        <v>2.0983234771283747</v>
      </c>
      <c r="L28" s="20">
        <f t="shared" si="2"/>
        <v>0.5900499612932347</v>
      </c>
      <c r="M28" s="23">
        <f t="shared" si="3"/>
        <v>2.212043492346151</v>
      </c>
      <c r="N28" s="23">
        <f t="shared" si="4"/>
        <v>1.5604652472502998</v>
      </c>
      <c r="O28" s="23">
        <f t="shared" si="5"/>
        <v>-29.4559418632755</v>
      </c>
      <c r="R28" s="23"/>
    </row>
    <row r="29" spans="1:18" ht="11.25" customHeight="1">
      <c r="A29" s="17"/>
      <c r="B29" s="24"/>
      <c r="C29" s="19"/>
      <c r="D29" s="19"/>
      <c r="E29" s="19"/>
      <c r="F29" s="20"/>
      <c r="G29" s="20"/>
      <c r="H29" s="19"/>
      <c r="I29" s="19"/>
      <c r="J29" s="19"/>
      <c r="K29" s="20"/>
      <c r="L29" s="20"/>
      <c r="R29" s="23"/>
    </row>
    <row r="30" spans="1:18" s="29" customFormat="1" ht="11.25" customHeight="1">
      <c r="A30" s="131" t="s">
        <v>307</v>
      </c>
      <c r="B30" s="132"/>
      <c r="C30" s="27">
        <f>SUM(C31:C41)</f>
        <v>30461.184000000005</v>
      </c>
      <c r="D30" s="27">
        <f>SUM(D31:D41)</f>
        <v>2747.6719999999996</v>
      </c>
      <c r="E30" s="27">
        <f>SUM(E31:E41)</f>
        <v>3534.816</v>
      </c>
      <c r="F30" s="25">
        <f t="shared" si="0"/>
        <v>28.647669736416873</v>
      </c>
      <c r="G30" s="25"/>
      <c r="H30" s="27">
        <f>SUM(H31:H41)</f>
        <v>208437.378</v>
      </c>
      <c r="I30" s="27">
        <f>SUM(I31:I41)</f>
        <v>13590.412</v>
      </c>
      <c r="J30" s="27">
        <f>SUM(J31:J41)</f>
        <v>17452.693</v>
      </c>
      <c r="K30" s="25">
        <f>+J30/I30*100-100</f>
        <v>28.419160508158257</v>
      </c>
      <c r="L30" s="25">
        <f>+J30/$J$11*100</f>
        <v>1.038968658409362</v>
      </c>
      <c r="M30" s="28"/>
      <c r="N30" s="28"/>
      <c r="O30" s="28"/>
      <c r="R30" s="28"/>
    </row>
    <row r="31" spans="1:18" ht="11.25" customHeight="1">
      <c r="A31" s="18" t="s">
        <v>300</v>
      </c>
      <c r="B31" s="130" t="s">
        <v>313</v>
      </c>
      <c r="C31" s="19">
        <v>443.98</v>
      </c>
      <c r="D31" s="19">
        <v>80.425</v>
      </c>
      <c r="E31" s="19">
        <v>0</v>
      </c>
      <c r="F31" s="20">
        <f t="shared" si="0"/>
        <v>-100</v>
      </c>
      <c r="G31" s="20"/>
      <c r="H31" s="19">
        <v>1867.593</v>
      </c>
      <c r="I31" s="19">
        <v>312.348</v>
      </c>
      <c r="J31" s="19">
        <v>0</v>
      </c>
      <c r="K31" s="20">
        <f>+J31/I31*100-100</f>
        <v>-100</v>
      </c>
      <c r="L31" s="20">
        <f aca="true" t="shared" si="6" ref="L31:L40">+J31/$J$30*100</f>
        <v>0</v>
      </c>
      <c r="R31" s="23"/>
    </row>
    <row r="32" spans="1:18" ht="11.25" customHeight="1">
      <c r="A32" s="18" t="s">
        <v>301</v>
      </c>
      <c r="B32" s="130" t="s">
        <v>183</v>
      </c>
      <c r="C32" s="19">
        <v>6245.301</v>
      </c>
      <c r="D32" s="19">
        <v>1049.389</v>
      </c>
      <c r="E32" s="19">
        <v>695.496</v>
      </c>
      <c r="F32" s="20">
        <f t="shared" si="0"/>
        <v>-33.723719230904834</v>
      </c>
      <c r="G32" s="20"/>
      <c r="H32" s="19">
        <v>39344.084</v>
      </c>
      <c r="I32" s="19">
        <v>5541.092</v>
      </c>
      <c r="J32" s="19">
        <v>4494.072</v>
      </c>
      <c r="K32" s="20">
        <f>+J32/I32*100-100</f>
        <v>-18.895553439646903</v>
      </c>
      <c r="L32" s="20">
        <f t="shared" si="6"/>
        <v>25.750020355024866</v>
      </c>
      <c r="M32" s="23">
        <f>+I32/D32</f>
        <v>5.280303109714319</v>
      </c>
      <c r="N32" s="23">
        <f>+J32/E32</f>
        <v>6.461679146968494</v>
      </c>
      <c r="O32" s="23">
        <f>+N32/M32*100-100</f>
        <v>22.3732617750819</v>
      </c>
      <c r="R32" s="23"/>
    </row>
    <row r="33" spans="1:18" ht="11.25" customHeight="1">
      <c r="A33" s="18" t="s">
        <v>302</v>
      </c>
      <c r="B33" s="130" t="s">
        <v>311</v>
      </c>
      <c r="C33" s="19">
        <v>2203.131</v>
      </c>
      <c r="D33" s="19">
        <v>1072.261</v>
      </c>
      <c r="E33" s="19">
        <v>1969.925</v>
      </c>
      <c r="F33" s="20">
        <f t="shared" si="0"/>
        <v>83.71693085918449</v>
      </c>
      <c r="G33" s="20"/>
      <c r="H33" s="19">
        <v>6422.474</v>
      </c>
      <c r="I33" s="19">
        <v>3408.92</v>
      </c>
      <c r="J33" s="19">
        <v>5565.123</v>
      </c>
      <c r="K33" s="20">
        <f aca="true" t="shared" si="7" ref="K33:K39">+J33/I33*100-100</f>
        <v>63.25179235652345</v>
      </c>
      <c r="L33" s="20">
        <f t="shared" si="6"/>
        <v>31.886901350983482</v>
      </c>
      <c r="M33" s="23">
        <f>+I33/D33</f>
        <v>3.1791886490322785</v>
      </c>
      <c r="N33" s="23">
        <f aca="true" t="shared" si="8" ref="N33:N40">+J33/E33</f>
        <v>2.825043085396652</v>
      </c>
      <c r="O33" s="23">
        <f>+N33/M33*100-100</f>
        <v>-11.13949509549947</v>
      </c>
      <c r="R33" s="23"/>
    </row>
    <row r="34" spans="1:25" ht="11.25" customHeight="1">
      <c r="A34" s="18" t="s">
        <v>303</v>
      </c>
      <c r="B34" s="130" t="s">
        <v>314</v>
      </c>
      <c r="C34" s="19">
        <v>47.651</v>
      </c>
      <c r="D34" s="19">
        <v>11.235</v>
      </c>
      <c r="E34" s="19">
        <v>2.13</v>
      </c>
      <c r="F34" s="20">
        <f t="shared" si="0"/>
        <v>-81.04138851802404</v>
      </c>
      <c r="G34" s="20"/>
      <c r="H34" s="19">
        <v>315.721</v>
      </c>
      <c r="I34" s="19">
        <v>67.857</v>
      </c>
      <c r="J34" s="19">
        <v>17.557</v>
      </c>
      <c r="K34" s="20">
        <f t="shared" si="7"/>
        <v>-74.12647184520388</v>
      </c>
      <c r="L34" s="20">
        <f t="shared" si="6"/>
        <v>0.10059765561681512</v>
      </c>
      <c r="M34" s="23">
        <f aca="true" t="shared" si="9" ref="M34:M39">+I34/D34</f>
        <v>6.039786381842457</v>
      </c>
      <c r="N34" s="23">
        <f t="shared" si="8"/>
        <v>8.242723004694836</v>
      </c>
      <c r="O34" s="23">
        <f aca="true" t="shared" si="10" ref="O34:O39">+N34/M34*100-100</f>
        <v>36.473750619311915</v>
      </c>
      <c r="R34" s="23"/>
      <c r="T34" s="21"/>
      <c r="U34" s="21"/>
      <c r="V34" s="21"/>
      <c r="W34" s="21"/>
      <c r="X34" s="21"/>
      <c r="Y34" s="21"/>
    </row>
    <row r="35" spans="1:18" ht="11.25" customHeight="1">
      <c r="A35" s="18" t="s">
        <v>304</v>
      </c>
      <c r="B35" s="130" t="s">
        <v>312</v>
      </c>
      <c r="C35" s="19">
        <v>124.279</v>
      </c>
      <c r="D35" s="19">
        <v>0</v>
      </c>
      <c r="E35" s="19">
        <v>23.5</v>
      </c>
      <c r="F35" s="20"/>
      <c r="G35" s="20"/>
      <c r="H35" s="19">
        <v>107.777</v>
      </c>
      <c r="I35" s="19">
        <v>0</v>
      </c>
      <c r="J35" s="19">
        <v>30.074</v>
      </c>
      <c r="K35" s="20"/>
      <c r="L35" s="20">
        <f t="shared" si="6"/>
        <v>0.17231724639859305</v>
      </c>
      <c r="N35" s="23">
        <f t="shared" si="8"/>
        <v>1.279744680851064</v>
      </c>
      <c r="R35" s="23"/>
    </row>
    <row r="36" spans="1:18" ht="11.25" customHeight="1">
      <c r="A36" s="18" t="s">
        <v>305</v>
      </c>
      <c r="B36" s="130" t="s">
        <v>315</v>
      </c>
      <c r="C36" s="19">
        <v>1.104</v>
      </c>
      <c r="D36" s="19">
        <v>0.54</v>
      </c>
      <c r="E36" s="19">
        <v>4.17</v>
      </c>
      <c r="F36" s="20">
        <f t="shared" si="0"/>
        <v>672.2222222222222</v>
      </c>
      <c r="G36" s="20"/>
      <c r="H36" s="19">
        <v>8.72</v>
      </c>
      <c r="I36" s="19">
        <v>6.84</v>
      </c>
      <c r="J36" s="19">
        <v>7.89</v>
      </c>
      <c r="K36" s="20">
        <f t="shared" si="7"/>
        <v>15.350877192982452</v>
      </c>
      <c r="L36" s="20">
        <f t="shared" si="6"/>
        <v>0.04520792292627848</v>
      </c>
      <c r="M36" s="23">
        <f t="shared" si="9"/>
        <v>12.666666666666666</v>
      </c>
      <c r="N36" s="23">
        <f t="shared" si="8"/>
        <v>1.8920863309352518</v>
      </c>
      <c r="O36" s="23">
        <f t="shared" si="10"/>
        <v>-85.0624763347217</v>
      </c>
      <c r="R36" s="23"/>
    </row>
    <row r="37" spans="1:18" ht="11.25" customHeight="1">
      <c r="A37" s="18" t="s">
        <v>486</v>
      </c>
      <c r="B37" s="130" t="s">
        <v>487</v>
      </c>
      <c r="C37" s="19">
        <v>180.375</v>
      </c>
      <c r="D37" s="19">
        <v>0</v>
      </c>
      <c r="E37" s="19">
        <v>0</v>
      </c>
      <c r="F37" s="20"/>
      <c r="G37" s="20"/>
      <c r="H37" s="19">
        <v>840.336</v>
      </c>
      <c r="I37" s="19">
        <v>0</v>
      </c>
      <c r="J37" s="19">
        <v>0</v>
      </c>
      <c r="K37" s="20"/>
      <c r="L37" s="20"/>
      <c r="R37" s="23"/>
    </row>
    <row r="38" spans="1:18" ht="11.25" customHeight="1">
      <c r="A38" s="18" t="s">
        <v>139</v>
      </c>
      <c r="B38" s="130" t="s">
        <v>189</v>
      </c>
      <c r="C38" s="19">
        <v>12832.814</v>
      </c>
      <c r="D38" s="19">
        <v>106.2</v>
      </c>
      <c r="E38" s="19">
        <v>314.745</v>
      </c>
      <c r="F38" s="20">
        <f t="shared" si="0"/>
        <v>196.37005649717514</v>
      </c>
      <c r="G38" s="20"/>
      <c r="H38" s="19">
        <v>56666.468</v>
      </c>
      <c r="I38" s="19">
        <v>476.349</v>
      </c>
      <c r="J38" s="19">
        <v>1469.791</v>
      </c>
      <c r="K38" s="20">
        <f t="shared" si="7"/>
        <v>208.55339257561155</v>
      </c>
      <c r="L38" s="20">
        <f t="shared" si="6"/>
        <v>8.421571387292493</v>
      </c>
      <c r="N38" s="23">
        <f t="shared" si="8"/>
        <v>4.669783475511922</v>
      </c>
      <c r="R38" s="23"/>
    </row>
    <row r="39" spans="1:18" ht="11.25" customHeight="1">
      <c r="A39" s="18" t="s">
        <v>306</v>
      </c>
      <c r="B39" s="130" t="s">
        <v>184</v>
      </c>
      <c r="C39" s="19">
        <v>8379.023</v>
      </c>
      <c r="D39" s="19">
        <v>427.622</v>
      </c>
      <c r="E39" s="19">
        <v>524.6</v>
      </c>
      <c r="F39" s="20">
        <f t="shared" si="0"/>
        <v>22.678440304755142</v>
      </c>
      <c r="G39" s="20"/>
      <c r="H39" s="19">
        <v>102825.701</v>
      </c>
      <c r="I39" s="19">
        <v>3777.006</v>
      </c>
      <c r="J39" s="19">
        <v>5864.806</v>
      </c>
      <c r="K39" s="20">
        <f t="shared" si="7"/>
        <v>55.27658679917374</v>
      </c>
      <c r="L39" s="20">
        <f t="shared" si="6"/>
        <v>33.60401744303873</v>
      </c>
      <c r="M39" s="23">
        <f t="shared" si="9"/>
        <v>8.832581111355355</v>
      </c>
      <c r="N39" s="23">
        <f t="shared" si="8"/>
        <v>11.179576820434615</v>
      </c>
      <c r="O39" s="23">
        <f t="shared" si="10"/>
        <v>26.572025543721452</v>
      </c>
      <c r="R39" s="23"/>
    </row>
    <row r="40" spans="1:18" ht="11.25" customHeight="1">
      <c r="A40" s="18" t="s">
        <v>317</v>
      </c>
      <c r="B40" s="130" t="s">
        <v>310</v>
      </c>
      <c r="C40" s="19">
        <v>3</v>
      </c>
      <c r="D40" s="19">
        <v>0</v>
      </c>
      <c r="E40" s="19">
        <v>0.25</v>
      </c>
      <c r="F40" s="20"/>
      <c r="G40" s="20"/>
      <c r="H40" s="19">
        <v>34</v>
      </c>
      <c r="I40" s="19">
        <v>0</v>
      </c>
      <c r="J40" s="19">
        <v>3.38</v>
      </c>
      <c r="K40" s="20"/>
      <c r="L40" s="20">
        <f t="shared" si="6"/>
        <v>0.019366638718735268</v>
      </c>
      <c r="N40" s="23">
        <f t="shared" si="8"/>
        <v>13.52</v>
      </c>
      <c r="R40" s="23"/>
    </row>
    <row r="41" spans="1:18" ht="11.25" customHeight="1">
      <c r="A41" s="18" t="s">
        <v>434</v>
      </c>
      <c r="B41" s="130" t="s">
        <v>488</v>
      </c>
      <c r="C41" s="19">
        <v>0.526</v>
      </c>
      <c r="D41" s="19">
        <v>0</v>
      </c>
      <c r="E41" s="19">
        <v>0</v>
      </c>
      <c r="F41" s="20"/>
      <c r="G41" s="20"/>
      <c r="H41" s="19">
        <v>4.504</v>
      </c>
      <c r="I41" s="19">
        <v>0</v>
      </c>
      <c r="J41" s="19">
        <v>0</v>
      </c>
      <c r="K41" s="20"/>
      <c r="L41" s="20"/>
      <c r="R41" s="23"/>
    </row>
    <row r="42" spans="1:18" ht="11.25">
      <c r="A42" s="125"/>
      <c r="B42" s="125"/>
      <c r="C42" s="133"/>
      <c r="D42" s="133"/>
      <c r="E42" s="133"/>
      <c r="F42" s="133"/>
      <c r="G42" s="133"/>
      <c r="H42" s="133"/>
      <c r="I42" s="133"/>
      <c r="J42" s="133"/>
      <c r="K42" s="125"/>
      <c r="L42" s="125"/>
      <c r="R42" s="23"/>
    </row>
    <row r="43" spans="1:18" ht="11.25">
      <c r="A43" s="17" t="s">
        <v>69</v>
      </c>
      <c r="B43" s="17"/>
      <c r="C43" s="17"/>
      <c r="D43" s="17"/>
      <c r="E43" s="17"/>
      <c r="F43" s="17"/>
      <c r="G43" s="17"/>
      <c r="H43" s="17"/>
      <c r="I43" s="17"/>
      <c r="J43" s="17"/>
      <c r="K43" s="17"/>
      <c r="L43" s="17"/>
      <c r="R43" s="23"/>
    </row>
    <row r="44" spans="1:18" ht="11.25" customHeight="1">
      <c r="A44" s="17"/>
      <c r="B44" s="17"/>
      <c r="C44" s="19"/>
      <c r="D44" s="19"/>
      <c r="E44" s="19"/>
      <c r="F44" s="20"/>
      <c r="G44" s="20"/>
      <c r="H44" s="19"/>
      <c r="I44" s="19"/>
      <c r="J44" s="19"/>
      <c r="K44" s="20"/>
      <c r="L44" s="20"/>
      <c r="R44" s="23"/>
    </row>
    <row r="45" spans="1:21" ht="19.5" customHeight="1">
      <c r="A45" s="316" t="s">
        <v>464</v>
      </c>
      <c r="B45" s="316"/>
      <c r="C45" s="316"/>
      <c r="D45" s="316"/>
      <c r="E45" s="316"/>
      <c r="F45" s="316"/>
      <c r="G45" s="316"/>
      <c r="H45" s="316"/>
      <c r="I45" s="316"/>
      <c r="J45" s="316"/>
      <c r="K45" s="316"/>
      <c r="L45" s="316"/>
      <c r="M45" s="29"/>
      <c r="P45" s="124"/>
      <c r="Q45" s="124"/>
      <c r="R45" s="124"/>
      <c r="S45" s="124"/>
      <c r="T45" s="124"/>
      <c r="U45" s="124"/>
    </row>
    <row r="46" spans="1:21" ht="19.5" customHeight="1">
      <c r="A46" s="317" t="s">
        <v>250</v>
      </c>
      <c r="B46" s="317"/>
      <c r="C46" s="317"/>
      <c r="D46" s="317"/>
      <c r="E46" s="317"/>
      <c r="F46" s="317"/>
      <c r="G46" s="317"/>
      <c r="H46" s="317"/>
      <c r="I46" s="317"/>
      <c r="J46" s="317"/>
      <c r="K46" s="317"/>
      <c r="L46" s="317"/>
      <c r="P46" s="126"/>
      <c r="Q46" s="126"/>
      <c r="R46" s="126"/>
      <c r="S46" s="126"/>
      <c r="T46" s="126"/>
      <c r="U46" s="126"/>
    </row>
    <row r="47" spans="1:21" s="29" customFormat="1" ht="11.25">
      <c r="A47" s="26"/>
      <c r="B47" s="26"/>
      <c r="C47" s="318" t="s">
        <v>145</v>
      </c>
      <c r="D47" s="318"/>
      <c r="E47" s="318"/>
      <c r="F47" s="318"/>
      <c r="G47" s="214"/>
      <c r="H47" s="318" t="s">
        <v>146</v>
      </c>
      <c r="I47" s="318"/>
      <c r="J47" s="318"/>
      <c r="K47" s="318"/>
      <c r="L47" s="214"/>
      <c r="M47" s="320" t="s">
        <v>291</v>
      </c>
      <c r="N47" s="320"/>
      <c r="O47" s="320"/>
      <c r="P47" s="152"/>
      <c r="Q47" s="152"/>
      <c r="R47" s="152"/>
      <c r="S47" s="152"/>
      <c r="T47" s="152"/>
      <c r="U47" s="152"/>
    </row>
    <row r="48" spans="1:21" s="29" customFormat="1" ht="11.25">
      <c r="A48" s="26" t="s">
        <v>475</v>
      </c>
      <c r="B48" s="216" t="s">
        <v>132</v>
      </c>
      <c r="C48" s="215">
        <f>+C4</f>
        <v>2010</v>
      </c>
      <c r="D48" s="319" t="str">
        <f>+D4</f>
        <v>enero - abril</v>
      </c>
      <c r="E48" s="319"/>
      <c r="F48" s="319"/>
      <c r="G48" s="214"/>
      <c r="H48" s="215">
        <f>+C48</f>
        <v>2010</v>
      </c>
      <c r="I48" s="319" t="str">
        <f>+D48</f>
        <v>enero - abril</v>
      </c>
      <c r="J48" s="319"/>
      <c r="K48" s="319"/>
      <c r="L48" s="216" t="s">
        <v>326</v>
      </c>
      <c r="M48" s="321" t="s">
        <v>290</v>
      </c>
      <c r="N48" s="321"/>
      <c r="O48" s="321"/>
      <c r="P48" s="152"/>
      <c r="Q48" s="152"/>
      <c r="R48" s="152"/>
      <c r="S48" s="152"/>
      <c r="T48" s="152"/>
      <c r="U48" s="152"/>
    </row>
    <row r="49" spans="1:15" s="29" customFormat="1" ht="11.25">
      <c r="A49" s="217"/>
      <c r="B49" s="220" t="s">
        <v>45</v>
      </c>
      <c r="C49" s="217"/>
      <c r="D49" s="218">
        <f>+D5</f>
        <v>2010</v>
      </c>
      <c r="E49" s="218">
        <f>+E5</f>
        <v>2011</v>
      </c>
      <c r="F49" s="219" t="str">
        <f>+F5</f>
        <v>Var % 11/10</v>
      </c>
      <c r="G49" s="220"/>
      <c r="H49" s="217"/>
      <c r="I49" s="218">
        <f>+D49</f>
        <v>2010</v>
      </c>
      <c r="J49" s="218">
        <f>+E49</f>
        <v>2011</v>
      </c>
      <c r="K49" s="219" t="str">
        <f>+F49</f>
        <v>Var % 11/10</v>
      </c>
      <c r="L49" s="220">
        <v>2008</v>
      </c>
      <c r="M49" s="221">
        <v>2007</v>
      </c>
      <c r="N49" s="221">
        <v>2008</v>
      </c>
      <c r="O49" s="220" t="s">
        <v>266</v>
      </c>
    </row>
    <row r="50" spans="1:18" ht="11.25" customHeight="1">
      <c r="A50" s="26" t="s">
        <v>468</v>
      </c>
      <c r="B50" s="26"/>
      <c r="C50" s="27">
        <f>+C52+C58+C65+C76+C83+C88+C93</f>
        <v>535389.2019999999</v>
      </c>
      <c r="D50" s="27">
        <f>+D52+D58+D65+D76+D83+D88+D93</f>
        <v>138391.216</v>
      </c>
      <c r="E50" s="27">
        <f>+E52+E58+E65+E76+E83+E88+E93</f>
        <v>157022.842</v>
      </c>
      <c r="F50" s="25">
        <f>+E50/D50*100-100</f>
        <v>13.463011987697257</v>
      </c>
      <c r="G50" s="25"/>
      <c r="H50" s="27">
        <f>+H52+H58+H65+H76+H83+H88+H93</f>
        <v>909821.4770000001</v>
      </c>
      <c r="I50" s="27">
        <f>+I52+I58+I65+I76+I83+I88+I93</f>
        <v>230895.463</v>
      </c>
      <c r="J50" s="27">
        <f>+J52+J58+J65+J76+J83+J88+J93</f>
        <v>307182.10400000005</v>
      </c>
      <c r="K50" s="25">
        <f>+J50/I50*100-100</f>
        <v>33.03947163310005</v>
      </c>
      <c r="L50" s="25">
        <f>+J50/J9*100</f>
        <v>15.459658793928016</v>
      </c>
      <c r="M50" s="23">
        <f>+I50/D50</f>
        <v>1.668425711354397</v>
      </c>
      <c r="N50" s="23">
        <f>+J50/E50</f>
        <v>1.956289289427076</v>
      </c>
      <c r="O50" s="23">
        <f>+N50/M50*100-100</f>
        <v>17.253604767274695</v>
      </c>
      <c r="Q50" s="23"/>
      <c r="R50" s="28"/>
    </row>
    <row r="51" spans="1:18" ht="11.25" customHeight="1">
      <c r="A51" s="17"/>
      <c r="B51" s="17"/>
      <c r="C51" s="19"/>
      <c r="D51" s="19"/>
      <c r="E51" s="19"/>
      <c r="F51" s="20"/>
      <c r="G51" s="20"/>
      <c r="H51" s="19"/>
      <c r="I51" s="19"/>
      <c r="J51" s="19"/>
      <c r="K51" s="20"/>
      <c r="L51" s="20"/>
      <c r="R51" s="23"/>
    </row>
    <row r="52" spans="1:18" s="29" customFormat="1" ht="11.25" customHeight="1">
      <c r="A52" s="26" t="s">
        <v>12</v>
      </c>
      <c r="B52" s="26"/>
      <c r="C52" s="27">
        <f>SUM(C53:C56)</f>
        <v>124728.74799999999</v>
      </c>
      <c r="D52" s="27">
        <f>SUM(D53:D56)</f>
        <v>32353.596</v>
      </c>
      <c r="E52" s="27">
        <f>SUM(E53:E56)</f>
        <v>35135.237</v>
      </c>
      <c r="F52" s="25">
        <f aca="true" t="shared" si="11" ref="F52:F93">+E52/D52*100-100</f>
        <v>8.597625438606585</v>
      </c>
      <c r="G52" s="25"/>
      <c r="H52" s="27">
        <f>SUM(H53:H56)</f>
        <v>103723.60500000001</v>
      </c>
      <c r="I52" s="27">
        <f>SUM(I53:I56)</f>
        <v>26037.677999999996</v>
      </c>
      <c r="J52" s="27">
        <f>SUM(J53:J56)</f>
        <v>35096.668</v>
      </c>
      <c r="K52" s="25">
        <f aca="true" t="shared" si="12" ref="K52:K93">+J52/I52*100-100</f>
        <v>34.79185048682146</v>
      </c>
      <c r="L52" s="25"/>
      <c r="M52" s="28"/>
      <c r="N52" s="28"/>
      <c r="O52" s="28"/>
      <c r="R52" s="28"/>
    </row>
    <row r="53" spans="1:18" ht="11.25" customHeight="1">
      <c r="A53" s="17" t="s">
        <v>390</v>
      </c>
      <c r="B53"/>
      <c r="C53" s="19">
        <v>696.473</v>
      </c>
      <c r="D53" s="19">
        <v>421.311</v>
      </c>
      <c r="E53" s="19">
        <v>463.131</v>
      </c>
      <c r="F53" s="20">
        <f t="shared" si="11"/>
        <v>9.926159060646398</v>
      </c>
      <c r="G53" s="20"/>
      <c r="H53" s="19">
        <v>680.903</v>
      </c>
      <c r="I53" s="19">
        <v>412.461</v>
      </c>
      <c r="J53" s="19">
        <v>531.299</v>
      </c>
      <c r="K53" s="20">
        <f t="shared" si="12"/>
        <v>28.811936158812586</v>
      </c>
      <c r="L53" s="20"/>
      <c r="R53" s="23"/>
    </row>
    <row r="54" spans="1:18" ht="11.25" customHeight="1">
      <c r="A54" s="17" t="s">
        <v>391</v>
      </c>
      <c r="B54"/>
      <c r="C54" s="19">
        <v>41121.22</v>
      </c>
      <c r="D54" s="19">
        <v>14106.462</v>
      </c>
      <c r="E54" s="19">
        <v>12402.603</v>
      </c>
      <c r="F54" s="20">
        <f t="shared" si="11"/>
        <v>-12.078570799680321</v>
      </c>
      <c r="G54" s="20"/>
      <c r="H54" s="19">
        <v>35412.819</v>
      </c>
      <c r="I54" s="19">
        <v>11453.532</v>
      </c>
      <c r="J54" s="19">
        <v>12900.267</v>
      </c>
      <c r="K54" s="20">
        <f t="shared" si="12"/>
        <v>12.631343763653007</v>
      </c>
      <c r="L54" s="20"/>
      <c r="R54" s="23"/>
    </row>
    <row r="55" spans="1:18" ht="11.25" customHeight="1">
      <c r="A55" s="17" t="s">
        <v>392</v>
      </c>
      <c r="B55"/>
      <c r="C55" s="19">
        <v>82905.014</v>
      </c>
      <c r="D55" s="19">
        <v>17825.82</v>
      </c>
      <c r="E55" s="19">
        <v>22269.181</v>
      </c>
      <c r="F55" s="20">
        <f t="shared" si="11"/>
        <v>24.926544753621442</v>
      </c>
      <c r="G55" s="20"/>
      <c r="H55" s="19">
        <v>67617.408</v>
      </c>
      <c r="I55" s="19">
        <v>14171.658</v>
      </c>
      <c r="J55" s="19">
        <v>21664.004</v>
      </c>
      <c r="K55" s="20">
        <f t="shared" si="12"/>
        <v>52.86852110035397</v>
      </c>
      <c r="L55" s="20"/>
      <c r="R55" s="23"/>
    </row>
    <row r="56" spans="1:18" ht="11.25" customHeight="1">
      <c r="A56" s="17" t="s">
        <v>246</v>
      </c>
      <c r="B56"/>
      <c r="C56" s="19">
        <v>6.041</v>
      </c>
      <c r="D56" s="19">
        <v>0.003</v>
      </c>
      <c r="E56" s="19">
        <v>0.322</v>
      </c>
      <c r="F56" s="20"/>
      <c r="G56" s="20"/>
      <c r="H56" s="19">
        <v>12.475</v>
      </c>
      <c r="I56" s="19">
        <v>0.027</v>
      </c>
      <c r="J56" s="19">
        <v>1.098</v>
      </c>
      <c r="K56" s="20"/>
      <c r="L56" s="20"/>
      <c r="R56" s="23"/>
    </row>
    <row r="57" spans="1:18" ht="11.25" customHeight="1">
      <c r="A57" s="17"/>
      <c r="B57"/>
      <c r="C57" s="19"/>
      <c r="D57" s="19"/>
      <c r="E57" s="19"/>
      <c r="F57" s="20"/>
      <c r="G57" s="20"/>
      <c r="H57" s="19"/>
      <c r="I57" s="19"/>
      <c r="J57" s="19"/>
      <c r="K57" s="20"/>
      <c r="L57" s="20"/>
      <c r="R57" s="23"/>
    </row>
    <row r="58" spans="1:18" s="29" customFormat="1" ht="11.25" customHeight="1">
      <c r="A58" s="26" t="s">
        <v>410</v>
      </c>
      <c r="B58" s="3"/>
      <c r="C58" s="27">
        <f>SUM(C59:C63)</f>
        <v>105337.07299999999</v>
      </c>
      <c r="D58" s="27">
        <f>SUM(D59:D63)</f>
        <v>47149.477999999996</v>
      </c>
      <c r="E58" s="27">
        <f>SUM(E59:E63)</f>
        <v>55828.78599999999</v>
      </c>
      <c r="F58" s="25">
        <f t="shared" si="11"/>
        <v>18.40806805962943</v>
      </c>
      <c r="G58" s="25"/>
      <c r="H58" s="27">
        <f>SUM(H59:H63)</f>
        <v>227216.752</v>
      </c>
      <c r="I58" s="27">
        <f>SUM(I59:I63)</f>
        <v>101534.81599999999</v>
      </c>
      <c r="J58" s="27">
        <f>SUM(J59:J63)</f>
        <v>145123.986</v>
      </c>
      <c r="K58" s="25">
        <f t="shared" si="12"/>
        <v>42.9302693570647</v>
      </c>
      <c r="L58" s="25"/>
      <c r="M58" s="28"/>
      <c r="N58" s="28"/>
      <c r="O58" s="28"/>
      <c r="R58" s="28"/>
    </row>
    <row r="59" spans="1:18" ht="11.25" customHeight="1">
      <c r="A59" s="17" t="s">
        <v>393</v>
      </c>
      <c r="B59"/>
      <c r="C59" s="19">
        <v>45946.929</v>
      </c>
      <c r="D59" s="19">
        <v>21123.001</v>
      </c>
      <c r="E59" s="19">
        <v>21169.306</v>
      </c>
      <c r="F59" s="20">
        <f t="shared" si="11"/>
        <v>0.2192160100735805</v>
      </c>
      <c r="G59" s="20"/>
      <c r="H59" s="19">
        <v>131707.534</v>
      </c>
      <c r="I59" s="19">
        <v>63843.896</v>
      </c>
      <c r="J59" s="19">
        <v>56233.744</v>
      </c>
      <c r="K59" s="20">
        <f t="shared" si="12"/>
        <v>-11.91993671564154</v>
      </c>
      <c r="L59" s="20"/>
      <c r="R59" s="23"/>
    </row>
    <row r="60" spans="1:18" ht="11.25" customHeight="1">
      <c r="A60" s="17" t="s">
        <v>394</v>
      </c>
      <c r="B60"/>
      <c r="C60" s="19">
        <v>21704.339</v>
      </c>
      <c r="D60" s="19">
        <v>10817.08</v>
      </c>
      <c r="E60" s="19">
        <v>7102.739</v>
      </c>
      <c r="F60" s="20">
        <f t="shared" si="11"/>
        <v>-34.33774179353394</v>
      </c>
      <c r="G60" s="20"/>
      <c r="H60" s="19">
        <v>30133.675</v>
      </c>
      <c r="I60" s="19">
        <v>13749.246</v>
      </c>
      <c r="J60" s="19">
        <v>12241.54</v>
      </c>
      <c r="K60" s="20">
        <f t="shared" si="12"/>
        <v>-10.965735866534061</v>
      </c>
      <c r="L60" s="20"/>
      <c r="R60" s="23"/>
    </row>
    <row r="61" spans="1:18" ht="11.25" customHeight="1">
      <c r="A61" s="17" t="s">
        <v>395</v>
      </c>
      <c r="B61"/>
      <c r="C61" s="19">
        <v>14835.635</v>
      </c>
      <c r="D61" s="19">
        <v>8061.25</v>
      </c>
      <c r="E61" s="19">
        <v>8574.149</v>
      </c>
      <c r="F61" s="20">
        <f t="shared" si="11"/>
        <v>6.3625244223910755</v>
      </c>
      <c r="G61" s="20"/>
      <c r="H61" s="19">
        <v>19991.523</v>
      </c>
      <c r="I61" s="19">
        <v>10381.042</v>
      </c>
      <c r="J61" s="19">
        <v>19005.461</v>
      </c>
      <c r="K61" s="20">
        <f t="shared" si="12"/>
        <v>83.07854837693557</v>
      </c>
      <c r="L61" s="20"/>
      <c r="R61" s="23"/>
    </row>
    <row r="62" spans="1:18" ht="11.25" customHeight="1">
      <c r="A62" s="17" t="s">
        <v>396</v>
      </c>
      <c r="B62"/>
      <c r="C62" s="19">
        <v>2715.962</v>
      </c>
      <c r="D62" s="19">
        <v>686.554</v>
      </c>
      <c r="E62" s="19">
        <v>1102.598</v>
      </c>
      <c r="F62" s="20">
        <f t="shared" si="11"/>
        <v>60.598874961037296</v>
      </c>
      <c r="G62" s="20"/>
      <c r="H62" s="19">
        <v>6048.191</v>
      </c>
      <c r="I62" s="19">
        <v>1298.288</v>
      </c>
      <c r="J62" s="19">
        <v>3137.981</v>
      </c>
      <c r="K62" s="20">
        <f t="shared" si="12"/>
        <v>141.70145607138016</v>
      </c>
      <c r="L62" s="20"/>
      <c r="R62" s="23"/>
    </row>
    <row r="63" spans="1:18" ht="11.25" customHeight="1">
      <c r="A63" s="17" t="s">
        <v>397</v>
      </c>
      <c r="B63"/>
      <c r="C63" s="19">
        <v>20134.208</v>
      </c>
      <c r="D63" s="19">
        <v>6461.593</v>
      </c>
      <c r="E63" s="19">
        <v>17879.994</v>
      </c>
      <c r="F63" s="20">
        <f t="shared" si="11"/>
        <v>176.71185727729988</v>
      </c>
      <c r="G63" s="20"/>
      <c r="H63" s="19">
        <v>39335.829</v>
      </c>
      <c r="I63" s="19">
        <v>12262.344</v>
      </c>
      <c r="J63" s="19">
        <v>54505.26</v>
      </c>
      <c r="K63" s="20">
        <f t="shared" si="12"/>
        <v>344.4929941616383</v>
      </c>
      <c r="L63" s="20"/>
      <c r="R63" s="23"/>
    </row>
    <row r="64" spans="1:18" ht="11.25" customHeight="1">
      <c r="A64" s="17"/>
      <c r="B64"/>
      <c r="C64" s="19"/>
      <c r="D64" s="19"/>
      <c r="E64" s="19"/>
      <c r="F64" s="20"/>
      <c r="G64" s="20"/>
      <c r="H64" s="19"/>
      <c r="I64" s="19"/>
      <c r="J64" s="19"/>
      <c r="K64" s="20"/>
      <c r="L64" s="20"/>
      <c r="R64" s="23"/>
    </row>
    <row r="65" spans="1:18" s="29" customFormat="1" ht="11.25" customHeight="1">
      <c r="A65" s="26" t="s">
        <v>154</v>
      </c>
      <c r="B65" s="3"/>
      <c r="C65" s="27">
        <f>SUM(C66:C74)</f>
        <v>78850.091</v>
      </c>
      <c r="D65" s="27">
        <f>SUM(D66:D74)</f>
        <v>17260.099000000002</v>
      </c>
      <c r="E65" s="27">
        <f>SUM(E66:E74)</f>
        <v>25059.849</v>
      </c>
      <c r="F65" s="25">
        <f t="shared" si="11"/>
        <v>45.189485877224655</v>
      </c>
      <c r="G65" s="25"/>
      <c r="H65" s="27">
        <f>SUM(H66:H74)</f>
        <v>110953.22699999998</v>
      </c>
      <c r="I65" s="27">
        <f>SUM(I66:I74)</f>
        <v>25796.259000000002</v>
      </c>
      <c r="J65" s="27">
        <f>SUM(J66:J74)</f>
        <v>38650.965000000004</v>
      </c>
      <c r="K65" s="25">
        <f t="shared" si="12"/>
        <v>49.83166745224571</v>
      </c>
      <c r="L65" s="25"/>
      <c r="M65" s="28"/>
      <c r="N65" s="28"/>
      <c r="O65" s="28"/>
      <c r="R65" s="28"/>
    </row>
    <row r="66" spans="1:18" ht="11.25" customHeight="1">
      <c r="A66" s="17" t="s">
        <v>398</v>
      </c>
      <c r="B66"/>
      <c r="C66" s="19">
        <v>2794.609</v>
      </c>
      <c r="D66" s="19">
        <v>882.52</v>
      </c>
      <c r="E66" s="19">
        <v>603.067</v>
      </c>
      <c r="F66" s="20">
        <f t="shared" si="11"/>
        <v>-31.665344694737797</v>
      </c>
      <c r="G66" s="20"/>
      <c r="H66" s="19">
        <v>5186.227</v>
      </c>
      <c r="I66" s="19">
        <v>1401.486</v>
      </c>
      <c r="J66" s="19">
        <v>1303.667</v>
      </c>
      <c r="K66" s="20">
        <f t="shared" si="12"/>
        <v>-6.97966301482856</v>
      </c>
      <c r="L66" s="20"/>
      <c r="R66" s="23"/>
    </row>
    <row r="67" spans="1:18" ht="11.25" customHeight="1">
      <c r="A67" s="17" t="s">
        <v>138</v>
      </c>
      <c r="B67"/>
      <c r="C67" s="19">
        <v>4499.683</v>
      </c>
      <c r="D67" s="19">
        <v>1544.03</v>
      </c>
      <c r="E67" s="19">
        <v>1625.501</v>
      </c>
      <c r="F67" s="20">
        <f t="shared" si="11"/>
        <v>5.276516647992608</v>
      </c>
      <c r="G67" s="20"/>
      <c r="H67" s="19">
        <v>11909.625</v>
      </c>
      <c r="I67" s="19">
        <v>3779.547</v>
      </c>
      <c r="J67" s="19">
        <v>4717.798</v>
      </c>
      <c r="K67" s="20">
        <f t="shared" si="12"/>
        <v>24.824430017671432</v>
      </c>
      <c r="L67" s="20"/>
      <c r="R67" s="23"/>
    </row>
    <row r="68" spans="1:18" ht="11.25" customHeight="1">
      <c r="A68" s="17" t="s">
        <v>390</v>
      </c>
      <c r="B68"/>
      <c r="C68" s="19">
        <v>75.726</v>
      </c>
      <c r="D68" s="19">
        <v>69.639</v>
      </c>
      <c r="E68" s="19">
        <v>136.721</v>
      </c>
      <c r="F68" s="20">
        <f t="shared" si="11"/>
        <v>96.32820689556141</v>
      </c>
      <c r="G68" s="20"/>
      <c r="H68" s="19">
        <v>94.961</v>
      </c>
      <c r="I68" s="19">
        <v>87.048</v>
      </c>
      <c r="J68" s="19">
        <v>182.659</v>
      </c>
      <c r="K68" s="20">
        <f t="shared" si="12"/>
        <v>109.8371013693594</v>
      </c>
      <c r="L68" s="20"/>
      <c r="R68" s="23"/>
    </row>
    <row r="69" spans="1:18" ht="11.25" customHeight="1">
      <c r="A69" s="17" t="s">
        <v>391</v>
      </c>
      <c r="B69"/>
      <c r="C69" s="19">
        <v>60858.489</v>
      </c>
      <c r="D69" s="19">
        <v>12607.427</v>
      </c>
      <c r="E69" s="19">
        <v>19250.355</v>
      </c>
      <c r="F69" s="20">
        <f t="shared" si="11"/>
        <v>52.69059261655849</v>
      </c>
      <c r="G69" s="20"/>
      <c r="H69" s="19">
        <v>70741.809</v>
      </c>
      <c r="I69" s="19">
        <v>15315.696</v>
      </c>
      <c r="J69" s="19">
        <v>24419.007</v>
      </c>
      <c r="K69" s="20">
        <f t="shared" si="12"/>
        <v>59.43778852753411</v>
      </c>
      <c r="L69" s="20"/>
      <c r="R69" s="23"/>
    </row>
    <row r="70" spans="1:18" ht="11.25" customHeight="1">
      <c r="A70" s="17" t="s">
        <v>501</v>
      </c>
      <c r="B70"/>
      <c r="C70" s="19">
        <v>1986.655</v>
      </c>
      <c r="D70" s="19">
        <v>428.721</v>
      </c>
      <c r="E70" s="19">
        <v>341.362</v>
      </c>
      <c r="F70" s="20">
        <f t="shared" si="11"/>
        <v>-20.37665521399697</v>
      </c>
      <c r="G70" s="20"/>
      <c r="H70" s="19">
        <v>3966.892</v>
      </c>
      <c r="I70" s="19">
        <v>1089.458</v>
      </c>
      <c r="J70" s="19">
        <v>1216.632</v>
      </c>
      <c r="K70" s="20">
        <f t="shared" si="12"/>
        <v>11.673143893569076</v>
      </c>
      <c r="L70" s="20"/>
      <c r="R70" s="23"/>
    </row>
    <row r="71" spans="1:18" ht="11.25" customHeight="1">
      <c r="A71" s="17" t="s">
        <v>502</v>
      </c>
      <c r="B71"/>
      <c r="C71" s="19">
        <v>1188.543</v>
      </c>
      <c r="D71" s="19">
        <v>354.7</v>
      </c>
      <c r="E71" s="19">
        <v>357.462</v>
      </c>
      <c r="F71" s="20">
        <f t="shared" si="11"/>
        <v>0.7786862137017181</v>
      </c>
      <c r="G71" s="20"/>
      <c r="H71" s="19">
        <v>8721.556</v>
      </c>
      <c r="I71" s="19">
        <v>2246.099</v>
      </c>
      <c r="J71" s="19">
        <v>2711.009</v>
      </c>
      <c r="K71" s="20">
        <f t="shared" si="12"/>
        <v>20.698553358511788</v>
      </c>
      <c r="L71" s="20"/>
      <c r="R71" s="23"/>
    </row>
    <row r="72" spans="1:18" ht="11.25" customHeight="1">
      <c r="A72" s="17" t="s">
        <v>399</v>
      </c>
      <c r="B72"/>
      <c r="C72" s="19">
        <v>7059.839</v>
      </c>
      <c r="D72" s="19">
        <v>1335.444</v>
      </c>
      <c r="E72" s="19">
        <v>2635.537</v>
      </c>
      <c r="F72" s="20">
        <f t="shared" si="11"/>
        <v>97.35286541404955</v>
      </c>
      <c r="G72" s="20"/>
      <c r="H72" s="19">
        <v>9542.356</v>
      </c>
      <c r="I72" s="19">
        <v>1814.52</v>
      </c>
      <c r="J72" s="19">
        <v>3832.288</v>
      </c>
      <c r="K72" s="20">
        <f t="shared" si="12"/>
        <v>111.20119921521945</v>
      </c>
      <c r="L72" s="20"/>
      <c r="R72" s="23"/>
    </row>
    <row r="73" spans="1:18" ht="11.25" customHeight="1">
      <c r="A73" s="17" t="s">
        <v>400</v>
      </c>
      <c r="B73"/>
      <c r="C73" s="19">
        <v>198.6</v>
      </c>
      <c r="D73" s="19">
        <v>0.201</v>
      </c>
      <c r="E73" s="19">
        <v>4.475</v>
      </c>
      <c r="F73" s="20">
        <f t="shared" si="11"/>
        <v>2126.3681592039798</v>
      </c>
      <c r="G73" s="20"/>
      <c r="H73" s="19">
        <v>227.991</v>
      </c>
      <c r="I73" s="19">
        <v>0.493</v>
      </c>
      <c r="J73" s="19">
        <v>31.537</v>
      </c>
      <c r="K73" s="20">
        <f t="shared" si="12"/>
        <v>6296.957403651116</v>
      </c>
      <c r="L73" s="20"/>
      <c r="R73" s="23"/>
    </row>
    <row r="74" spans="1:18" ht="11.25" customHeight="1">
      <c r="A74" s="17" t="s">
        <v>401</v>
      </c>
      <c r="B74"/>
      <c r="C74" s="19">
        <v>187.947</v>
      </c>
      <c r="D74" s="19">
        <v>37.417</v>
      </c>
      <c r="E74" s="19">
        <v>105.369</v>
      </c>
      <c r="F74" s="20">
        <f t="shared" si="11"/>
        <v>181.60729080364536</v>
      </c>
      <c r="G74" s="20"/>
      <c r="H74" s="19">
        <v>561.81</v>
      </c>
      <c r="I74" s="19">
        <v>61.912</v>
      </c>
      <c r="J74" s="19">
        <v>236.368</v>
      </c>
      <c r="K74" s="20">
        <f t="shared" si="12"/>
        <v>281.7805918077271</v>
      </c>
      <c r="L74" s="20"/>
      <c r="R74" s="23"/>
    </row>
    <row r="75" spans="1:18" ht="11.25" customHeight="1">
      <c r="A75" s="17"/>
      <c r="B75"/>
      <c r="C75" s="19"/>
      <c r="D75" s="19"/>
      <c r="E75" s="19"/>
      <c r="F75" s="20"/>
      <c r="G75" s="20"/>
      <c r="H75" s="19"/>
      <c r="I75" s="19"/>
      <c r="J75" s="19"/>
      <c r="K75" s="20"/>
      <c r="L75" s="20"/>
      <c r="R75" s="23"/>
    </row>
    <row r="76" spans="1:18" s="29" customFormat="1" ht="11.25" customHeight="1">
      <c r="A76" s="26" t="s">
        <v>11</v>
      </c>
      <c r="B76" s="3"/>
      <c r="C76" s="27">
        <f>SUM(C77:C81)</f>
        <v>143836.073</v>
      </c>
      <c r="D76" s="27">
        <f>SUM(D77:D81)</f>
        <v>26422.157</v>
      </c>
      <c r="E76" s="27">
        <f>SUM(E77:E81)</f>
        <v>22996.389000000003</v>
      </c>
      <c r="F76" s="25">
        <f t="shared" si="11"/>
        <v>-12.965512240351899</v>
      </c>
      <c r="G76" s="25"/>
      <c r="H76" s="27">
        <f>SUM(H77:H81)</f>
        <v>327722.655</v>
      </c>
      <c r="I76" s="27">
        <f>SUM(I77:I81)</f>
        <v>53467.913</v>
      </c>
      <c r="J76" s="27">
        <f>SUM(J77:J81)</f>
        <v>54682.395</v>
      </c>
      <c r="K76" s="25">
        <f t="shared" si="12"/>
        <v>2.2714221144184137</v>
      </c>
      <c r="L76" s="25"/>
      <c r="M76" s="28"/>
      <c r="N76" s="28"/>
      <c r="O76" s="28"/>
      <c r="R76" s="28"/>
    </row>
    <row r="77" spans="1:18" ht="11.25" customHeight="1">
      <c r="A77" s="17" t="s">
        <v>402</v>
      </c>
      <c r="B77"/>
      <c r="C77" s="19">
        <v>67172.131</v>
      </c>
      <c r="D77" s="19">
        <v>14029.153</v>
      </c>
      <c r="E77" s="19">
        <v>11215.5</v>
      </c>
      <c r="F77" s="20">
        <f t="shared" si="11"/>
        <v>-20.055758177275564</v>
      </c>
      <c r="G77" s="20"/>
      <c r="H77" s="19">
        <v>125521.649</v>
      </c>
      <c r="I77" s="19">
        <v>25072.566</v>
      </c>
      <c r="J77" s="19">
        <v>21479.666</v>
      </c>
      <c r="K77" s="20">
        <f t="shared" si="12"/>
        <v>-14.330005153840247</v>
      </c>
      <c r="L77" s="20"/>
      <c r="R77" s="23"/>
    </row>
    <row r="78" spans="1:18" ht="11.25" customHeight="1">
      <c r="A78" s="17" t="s">
        <v>134</v>
      </c>
      <c r="B78"/>
      <c r="C78" s="19">
        <v>6423.93</v>
      </c>
      <c r="D78" s="19">
        <v>1306.832</v>
      </c>
      <c r="E78" s="19">
        <v>1370.604</v>
      </c>
      <c r="F78" s="20">
        <f t="shared" si="11"/>
        <v>4.879892748264496</v>
      </c>
      <c r="G78" s="20"/>
      <c r="H78" s="19">
        <v>32381.045</v>
      </c>
      <c r="I78" s="19">
        <v>6701.978</v>
      </c>
      <c r="J78" s="19">
        <v>6947.008</v>
      </c>
      <c r="K78" s="20">
        <f t="shared" si="12"/>
        <v>3.656084815557435</v>
      </c>
      <c r="L78" s="20"/>
      <c r="R78" s="23"/>
    </row>
    <row r="79" spans="1:18" ht="11.25" customHeight="1">
      <c r="A79" s="17" t="s">
        <v>403</v>
      </c>
      <c r="B79"/>
      <c r="C79" s="19">
        <v>6339</v>
      </c>
      <c r="D79" s="19">
        <v>692.224</v>
      </c>
      <c r="E79" s="19">
        <v>623.004</v>
      </c>
      <c r="F79" s="20">
        <f t="shared" si="11"/>
        <v>-9.999653291420117</v>
      </c>
      <c r="G79" s="20"/>
      <c r="H79" s="19">
        <v>24714.183</v>
      </c>
      <c r="I79" s="19">
        <v>3004.642</v>
      </c>
      <c r="J79" s="19">
        <v>2156.474</v>
      </c>
      <c r="K79" s="20">
        <f t="shared" si="12"/>
        <v>-28.228587632070628</v>
      </c>
      <c r="L79" s="20"/>
      <c r="R79" s="23"/>
    </row>
    <row r="80" spans="1:18" ht="11.25" customHeight="1">
      <c r="A80" s="17" t="s">
        <v>404</v>
      </c>
      <c r="B80"/>
      <c r="C80" s="19">
        <v>63544.597</v>
      </c>
      <c r="D80" s="19">
        <v>10286.103</v>
      </c>
      <c r="E80" s="19">
        <v>9606.173</v>
      </c>
      <c r="F80" s="20">
        <f t="shared" si="11"/>
        <v>-6.610180745808194</v>
      </c>
      <c r="G80" s="20"/>
      <c r="H80" s="19">
        <v>141181.922</v>
      </c>
      <c r="I80" s="19">
        <v>17676.837</v>
      </c>
      <c r="J80" s="19">
        <v>21577.802</v>
      </c>
      <c r="K80" s="20">
        <f t="shared" si="12"/>
        <v>22.068229740422467</v>
      </c>
      <c r="L80" s="20"/>
      <c r="R80" s="23"/>
    </row>
    <row r="81" spans="1:18" ht="11.25" customHeight="1">
      <c r="A81" s="17" t="s">
        <v>405</v>
      </c>
      <c r="B81"/>
      <c r="C81" s="19">
        <v>356.415</v>
      </c>
      <c r="D81" s="19">
        <v>107.845</v>
      </c>
      <c r="E81" s="19">
        <v>181.108</v>
      </c>
      <c r="F81" s="20">
        <f t="shared" si="11"/>
        <v>67.93360841949095</v>
      </c>
      <c r="G81" s="20"/>
      <c r="H81" s="19">
        <v>3923.856</v>
      </c>
      <c r="I81" s="19">
        <v>1011.89</v>
      </c>
      <c r="J81" s="19">
        <v>2521.445</v>
      </c>
      <c r="K81" s="20">
        <f t="shared" si="12"/>
        <v>149.1817292393442</v>
      </c>
      <c r="L81" s="20"/>
      <c r="R81" s="23"/>
    </row>
    <row r="82" spans="1:18" ht="11.25" customHeight="1">
      <c r="A82" s="17"/>
      <c r="B82"/>
      <c r="C82" s="19"/>
      <c r="D82" s="19"/>
      <c r="E82" s="19"/>
      <c r="F82" s="20"/>
      <c r="G82" s="20"/>
      <c r="H82" s="19"/>
      <c r="I82" s="19"/>
      <c r="J82" s="19"/>
      <c r="K82" s="20"/>
      <c r="L82" s="20"/>
      <c r="R82" s="23"/>
    </row>
    <row r="83" spans="1:18" s="29" customFormat="1" ht="11.25" customHeight="1">
      <c r="A83" s="26" t="s">
        <v>411</v>
      </c>
      <c r="B83" s="3"/>
      <c r="C83" s="27">
        <f>SUM(C84:C86)</f>
        <v>3357.284</v>
      </c>
      <c r="D83" s="27">
        <f>SUM(D84:D86)</f>
        <v>485.161</v>
      </c>
      <c r="E83" s="27">
        <f>SUM(E84:E86)</f>
        <v>797.388</v>
      </c>
      <c r="F83" s="25">
        <f t="shared" si="11"/>
        <v>64.35533771263559</v>
      </c>
      <c r="G83" s="25"/>
      <c r="H83" s="27">
        <f>SUM(H84:H86)</f>
        <v>17231.612</v>
      </c>
      <c r="I83" s="27">
        <f>SUM(I84:I86)</f>
        <v>3563.771</v>
      </c>
      <c r="J83" s="27">
        <f>SUM(J84:J86)</f>
        <v>4583.727000000001</v>
      </c>
      <c r="K83" s="25">
        <f t="shared" si="12"/>
        <v>28.620132999567062</v>
      </c>
      <c r="L83" s="25"/>
      <c r="M83" s="28"/>
      <c r="N83" s="28"/>
      <c r="O83" s="28"/>
      <c r="R83" s="28"/>
    </row>
    <row r="84" spans="1:18" ht="11.25" customHeight="1">
      <c r="A84" s="17" t="s">
        <v>406</v>
      </c>
      <c r="B84"/>
      <c r="C84" s="19">
        <v>3022.389</v>
      </c>
      <c r="D84" s="19">
        <v>393.422</v>
      </c>
      <c r="E84" s="19">
        <v>693.056</v>
      </c>
      <c r="F84" s="20">
        <f t="shared" si="11"/>
        <v>76.1609671040257</v>
      </c>
      <c r="G84" s="20"/>
      <c r="H84" s="19">
        <v>12173.004</v>
      </c>
      <c r="I84" s="19">
        <v>2189.34</v>
      </c>
      <c r="J84" s="19">
        <v>3109.675</v>
      </c>
      <c r="K84" s="20">
        <f t="shared" si="12"/>
        <v>42.03709793819141</v>
      </c>
      <c r="L84" s="20"/>
      <c r="R84" s="23"/>
    </row>
    <row r="85" spans="1:18" ht="11.25" customHeight="1">
      <c r="A85" s="17" t="s">
        <v>407</v>
      </c>
      <c r="B85"/>
      <c r="C85" s="19">
        <v>321.579</v>
      </c>
      <c r="D85" s="19">
        <v>89.685</v>
      </c>
      <c r="E85" s="19">
        <v>83.931</v>
      </c>
      <c r="F85" s="20">
        <f t="shared" si="11"/>
        <v>-6.415788593410269</v>
      </c>
      <c r="G85" s="20"/>
      <c r="H85" s="19">
        <v>4988.14</v>
      </c>
      <c r="I85" s="19">
        <v>1355.397</v>
      </c>
      <c r="J85" s="19">
        <v>1384.399</v>
      </c>
      <c r="K85" s="20">
        <f t="shared" si="12"/>
        <v>2.13974208294691</v>
      </c>
      <c r="L85" s="20"/>
      <c r="R85" s="23"/>
    </row>
    <row r="86" spans="1:18" ht="11.25" customHeight="1">
      <c r="A86" s="17" t="s">
        <v>10</v>
      </c>
      <c r="B86"/>
      <c r="C86" s="19">
        <v>13.316</v>
      </c>
      <c r="D86" s="19">
        <v>2.054</v>
      </c>
      <c r="E86" s="19">
        <v>20.401</v>
      </c>
      <c r="F86" s="20">
        <f t="shared" si="11"/>
        <v>893.2327166504383</v>
      </c>
      <c r="G86" s="20"/>
      <c r="H86" s="19">
        <v>70.468</v>
      </c>
      <c r="I86" s="19">
        <v>19.034</v>
      </c>
      <c r="J86" s="19">
        <v>89.653</v>
      </c>
      <c r="K86" s="20">
        <f t="shared" si="12"/>
        <v>371.01502574340657</v>
      </c>
      <c r="L86" s="20"/>
      <c r="R86" s="23"/>
    </row>
    <row r="87" spans="1:18" ht="11.25" customHeight="1">
      <c r="A87" s="17"/>
      <c r="B87"/>
      <c r="C87" s="19"/>
      <c r="D87" s="19"/>
      <c r="E87" s="19"/>
      <c r="F87" s="20"/>
      <c r="G87" s="20"/>
      <c r="H87" s="19"/>
      <c r="I87" s="19"/>
      <c r="J87" s="19"/>
      <c r="K87" s="20"/>
      <c r="L87" s="20"/>
      <c r="R87" s="23"/>
    </row>
    <row r="88" spans="1:18" s="29" customFormat="1" ht="11.25" customHeight="1">
      <c r="A88" s="26" t="s">
        <v>13</v>
      </c>
      <c r="B88" s="3"/>
      <c r="C88" s="27">
        <f>SUM(C89:C91)</f>
        <v>74803.16399999999</v>
      </c>
      <c r="D88" s="27">
        <f>SUM(D89:D91)</f>
        <v>13877.845</v>
      </c>
      <c r="E88" s="27">
        <f>SUM(E89:E91)</f>
        <v>16412.052</v>
      </c>
      <c r="F88" s="25">
        <f t="shared" si="11"/>
        <v>18.260810666209352</v>
      </c>
      <c r="G88" s="25"/>
      <c r="H88" s="27">
        <f>SUM(H89:H91)</f>
        <v>111578.418</v>
      </c>
      <c r="I88" s="27">
        <f>SUM(I89:I91)</f>
        <v>18495.465</v>
      </c>
      <c r="J88" s="27">
        <f>SUM(J89:J91)</f>
        <v>26795.691</v>
      </c>
      <c r="K88" s="25">
        <f t="shared" si="12"/>
        <v>44.87708743737991</v>
      </c>
      <c r="L88" s="25"/>
      <c r="M88" s="28"/>
      <c r="N88" s="28"/>
      <c r="O88" s="28"/>
      <c r="R88" s="28"/>
    </row>
    <row r="89" spans="1:18" ht="11.25" customHeight="1">
      <c r="A89" s="17" t="s">
        <v>134</v>
      </c>
      <c r="B89"/>
      <c r="C89" s="19">
        <v>37732.325</v>
      </c>
      <c r="D89" s="19">
        <v>5001.497</v>
      </c>
      <c r="E89" s="19">
        <v>10087.609</v>
      </c>
      <c r="F89" s="20">
        <f t="shared" si="11"/>
        <v>101.691793477033</v>
      </c>
      <c r="G89" s="20"/>
      <c r="H89" s="19">
        <v>39846.543</v>
      </c>
      <c r="I89" s="19">
        <v>4455.799</v>
      </c>
      <c r="J89" s="19">
        <v>14531.489</v>
      </c>
      <c r="K89" s="20">
        <f t="shared" si="12"/>
        <v>226.12532567110856</v>
      </c>
      <c r="L89" s="20"/>
      <c r="R89" s="23"/>
    </row>
    <row r="90" spans="1:18" ht="11.25" customHeight="1">
      <c r="A90" s="17" t="s">
        <v>408</v>
      </c>
      <c r="B90"/>
      <c r="C90" s="19">
        <v>36919.556</v>
      </c>
      <c r="D90" s="19">
        <v>8788.194</v>
      </c>
      <c r="E90" s="19">
        <v>6281.477</v>
      </c>
      <c r="F90" s="20">
        <f t="shared" si="11"/>
        <v>-28.52368757448913</v>
      </c>
      <c r="G90" s="20"/>
      <c r="H90" s="19">
        <v>71484.12</v>
      </c>
      <c r="I90" s="19">
        <v>13911.627</v>
      </c>
      <c r="J90" s="19">
        <v>12151.489</v>
      </c>
      <c r="K90" s="20">
        <f t="shared" si="12"/>
        <v>-12.6522799957187</v>
      </c>
      <c r="L90" s="20"/>
      <c r="R90" s="23"/>
    </row>
    <row r="91" spans="1:18" ht="11.25" customHeight="1">
      <c r="A91" s="17" t="s">
        <v>10</v>
      </c>
      <c r="B91"/>
      <c r="C91" s="19">
        <v>151.283</v>
      </c>
      <c r="D91" s="19">
        <v>88.154</v>
      </c>
      <c r="E91" s="19">
        <v>42.966</v>
      </c>
      <c r="F91" s="20">
        <f t="shared" si="11"/>
        <v>-51.26029448465186</v>
      </c>
      <c r="G91" s="20"/>
      <c r="H91" s="19">
        <v>247.755</v>
      </c>
      <c r="I91" s="19">
        <v>128.039</v>
      </c>
      <c r="J91" s="19">
        <v>112.713</v>
      </c>
      <c r="K91" s="20">
        <f t="shared" si="12"/>
        <v>-11.969790454470896</v>
      </c>
      <c r="L91" s="20"/>
      <c r="R91" s="23"/>
    </row>
    <row r="92" spans="1:18" ht="11.25" customHeight="1">
      <c r="A92" s="17"/>
      <c r="B92"/>
      <c r="C92" s="19"/>
      <c r="D92" s="19"/>
      <c r="E92" s="19"/>
      <c r="F92" s="20"/>
      <c r="G92" s="20"/>
      <c r="H92" s="19"/>
      <c r="I92" s="19"/>
      <c r="J92" s="19"/>
      <c r="K92" s="20"/>
      <c r="L92" s="20"/>
      <c r="R92" s="23"/>
    </row>
    <row r="93" spans="1:18" s="29" customFormat="1" ht="11.25" customHeight="1">
      <c r="A93" s="26" t="s">
        <v>409</v>
      </c>
      <c r="B93" s="3"/>
      <c r="C93" s="27">
        <v>4476.769</v>
      </c>
      <c r="D93" s="27">
        <v>842.88</v>
      </c>
      <c r="E93" s="27">
        <v>793.141</v>
      </c>
      <c r="F93" s="25">
        <f t="shared" si="11"/>
        <v>-5.901077258921788</v>
      </c>
      <c r="G93" s="25"/>
      <c r="H93" s="27">
        <v>11395.208</v>
      </c>
      <c r="I93" s="27">
        <v>1999.561</v>
      </c>
      <c r="J93" s="27">
        <v>2248.672</v>
      </c>
      <c r="K93" s="25">
        <f t="shared" si="12"/>
        <v>12.458284593468278</v>
      </c>
      <c r="L93" s="25"/>
      <c r="M93" s="28"/>
      <c r="N93" s="28"/>
      <c r="O93" s="28"/>
      <c r="R93" s="28"/>
    </row>
    <row r="94" spans="1:18" ht="11.25" customHeight="1">
      <c r="A94" s="17"/>
      <c r="B94" s="17"/>
      <c r="C94" s="19"/>
      <c r="D94" s="19"/>
      <c r="E94" s="19"/>
      <c r="F94" s="20"/>
      <c r="G94" s="20"/>
      <c r="H94" s="19"/>
      <c r="I94" s="19"/>
      <c r="J94" s="19"/>
      <c r="K94" s="20"/>
      <c r="L94" s="20"/>
      <c r="R94" s="23"/>
    </row>
    <row r="95" spans="1:18" ht="11.25">
      <c r="A95" s="125"/>
      <c r="B95" s="125"/>
      <c r="C95" s="133"/>
      <c r="D95" s="133"/>
      <c r="E95" s="133"/>
      <c r="F95" s="133"/>
      <c r="G95" s="133"/>
      <c r="H95" s="133"/>
      <c r="I95" s="133"/>
      <c r="J95" s="133"/>
      <c r="K95" s="125"/>
      <c r="L95" s="125"/>
      <c r="R95" s="23"/>
    </row>
    <row r="96" spans="1:18" ht="11.25">
      <c r="A96" s="17" t="s">
        <v>69</v>
      </c>
      <c r="B96" s="17"/>
      <c r="C96" s="17"/>
      <c r="D96" s="17"/>
      <c r="E96" s="17"/>
      <c r="F96" s="17"/>
      <c r="G96" s="17"/>
      <c r="H96" s="17"/>
      <c r="I96" s="17"/>
      <c r="J96" s="17"/>
      <c r="K96" s="17"/>
      <c r="L96" s="17"/>
      <c r="R96" s="23"/>
    </row>
    <row r="97" spans="1:18" ht="19.5" customHeight="1">
      <c r="A97" s="316" t="s">
        <v>255</v>
      </c>
      <c r="B97" s="316"/>
      <c r="C97" s="316"/>
      <c r="D97" s="316"/>
      <c r="E97" s="316"/>
      <c r="F97" s="316"/>
      <c r="G97" s="316"/>
      <c r="H97" s="316"/>
      <c r="I97" s="316"/>
      <c r="J97" s="316"/>
      <c r="K97" s="316"/>
      <c r="L97" s="316"/>
      <c r="R97" s="23"/>
    </row>
    <row r="98" spans="1:18" ht="19.5" customHeight="1">
      <c r="A98" s="317" t="s">
        <v>252</v>
      </c>
      <c r="B98" s="317"/>
      <c r="C98" s="317"/>
      <c r="D98" s="317"/>
      <c r="E98" s="317"/>
      <c r="F98" s="317"/>
      <c r="G98" s="317"/>
      <c r="H98" s="317"/>
      <c r="I98" s="317"/>
      <c r="J98" s="317"/>
      <c r="K98" s="317"/>
      <c r="L98" s="317"/>
      <c r="R98" s="23"/>
    </row>
    <row r="99" spans="1:21" s="29" customFormat="1" ht="11.25">
      <c r="A99" s="26"/>
      <c r="B99" s="26"/>
      <c r="C99" s="318" t="s">
        <v>145</v>
      </c>
      <c r="D99" s="318"/>
      <c r="E99" s="318"/>
      <c r="F99" s="318"/>
      <c r="G99" s="214"/>
      <c r="H99" s="318" t="s">
        <v>146</v>
      </c>
      <c r="I99" s="318"/>
      <c r="J99" s="318"/>
      <c r="K99" s="318"/>
      <c r="L99" s="214"/>
      <c r="M99" s="320"/>
      <c r="N99" s="320"/>
      <c r="O99" s="320"/>
      <c r="P99" s="152"/>
      <c r="Q99" s="152"/>
      <c r="R99" s="152"/>
      <c r="S99" s="152"/>
      <c r="T99" s="152"/>
      <c r="U99" s="152"/>
    </row>
    <row r="100" spans="1:21" s="29" customFormat="1" ht="11.25">
      <c r="A100" s="26" t="s">
        <v>475</v>
      </c>
      <c r="B100" s="216" t="s">
        <v>132</v>
      </c>
      <c r="C100" s="215">
        <f>+C4</f>
        <v>2010</v>
      </c>
      <c r="D100" s="319" t="str">
        <f>+D4</f>
        <v>enero - abril</v>
      </c>
      <c r="E100" s="319"/>
      <c r="F100" s="319"/>
      <c r="G100" s="214"/>
      <c r="H100" s="215">
        <f>+C100</f>
        <v>2010</v>
      </c>
      <c r="I100" s="319" t="str">
        <f>+D100</f>
        <v>enero - abril</v>
      </c>
      <c r="J100" s="319"/>
      <c r="K100" s="319"/>
      <c r="L100" s="216" t="s">
        <v>326</v>
      </c>
      <c r="M100" s="321"/>
      <c r="N100" s="321"/>
      <c r="O100" s="321"/>
      <c r="P100" s="152"/>
      <c r="Q100" s="152"/>
      <c r="R100" s="152"/>
      <c r="S100" s="152"/>
      <c r="T100" s="152"/>
      <c r="U100" s="152"/>
    </row>
    <row r="101" spans="1:15" s="29" customFormat="1" ht="11.25">
      <c r="A101" s="217"/>
      <c r="B101" s="220" t="s">
        <v>45</v>
      </c>
      <c r="C101" s="217"/>
      <c r="D101" s="218">
        <f>+D5</f>
        <v>2010</v>
      </c>
      <c r="E101" s="218">
        <f>+E5</f>
        <v>2011</v>
      </c>
      <c r="F101" s="219" t="str">
        <f>+F5</f>
        <v>Var % 11/10</v>
      </c>
      <c r="G101" s="220"/>
      <c r="H101" s="217"/>
      <c r="I101" s="218">
        <f>+D101</f>
        <v>2010</v>
      </c>
      <c r="J101" s="218">
        <f>+E101</f>
        <v>2011</v>
      </c>
      <c r="K101" s="219" t="str">
        <f>+F101</f>
        <v>Var % 11/10</v>
      </c>
      <c r="L101" s="220">
        <v>2008</v>
      </c>
      <c r="M101" s="221"/>
      <c r="N101" s="221"/>
      <c r="O101" s="220"/>
    </row>
    <row r="102" spans="1:18" ht="11.25">
      <c r="A102" s="17"/>
      <c r="B102" s="17"/>
      <c r="C102" s="17"/>
      <c r="D102" s="17"/>
      <c r="E102" s="17"/>
      <c r="F102" s="17"/>
      <c r="G102" s="17"/>
      <c r="H102" s="17"/>
      <c r="I102" s="17"/>
      <c r="J102" s="17"/>
      <c r="K102" s="19"/>
      <c r="L102" s="19"/>
      <c r="R102" s="23"/>
    </row>
    <row r="103" spans="1:15" s="29" customFormat="1" ht="11.25">
      <c r="A103" s="26" t="s">
        <v>465</v>
      </c>
      <c r="B103" s="26"/>
      <c r="C103" s="26"/>
      <c r="D103" s="26"/>
      <c r="E103" s="26"/>
      <c r="F103" s="26"/>
      <c r="G103" s="26"/>
      <c r="H103" s="27">
        <f>+H7</f>
        <v>6928978</v>
      </c>
      <c r="I103" s="27">
        <f>+I7</f>
        <v>2944334</v>
      </c>
      <c r="J103" s="27">
        <f>+J7</f>
        <v>2884724</v>
      </c>
      <c r="K103" s="25">
        <f>+J103/I103*100-100</f>
        <v>-2.0245665063814045</v>
      </c>
      <c r="L103" s="26"/>
      <c r="M103" s="28"/>
      <c r="N103" s="28"/>
      <c r="O103" s="28"/>
    </row>
    <row r="104" spans="1:18" s="129" customFormat="1" ht="11.25">
      <c r="A104" s="127" t="s">
        <v>480</v>
      </c>
      <c r="B104" s="127"/>
      <c r="C104" s="127">
        <f>+C106+C107+C111+C112+C113+C114+C115+C116+C117+C118+C121++C122+C123+C124+C125+C126+C127+C128+C137+C147+C148+C149+C150</f>
        <v>82803.77199999998</v>
      </c>
      <c r="D104" s="127">
        <f>+D106+D107+D111+D112+D113+D114+D115+D116+D117+D118+D121++D122+D123+D124+D125+D126+D127+D128+D137+D147+D148+D149+D150</f>
        <v>40952.94899999999</v>
      </c>
      <c r="E104" s="127">
        <f>+E106+E107+E111+E112+E113+E114+E115+E116+E117+E118+E121++E122+E123+E124+E125+E126+E127+E128+E137+E147+E148+E149+E150</f>
        <v>49560.37700000001</v>
      </c>
      <c r="F104" s="128">
        <f>+E104/D104*100-100</f>
        <v>21.017846602451044</v>
      </c>
      <c r="G104" s="127"/>
      <c r="H104" s="127">
        <f>+H106+H107+H111+H112+H113+H114+H115+H116+H117+H118+H121++H122+H123+H124+H125+H126+H127+H128+H137+H147+H148+H149+H150</f>
        <v>358739.263</v>
      </c>
      <c r="I104" s="127">
        <f>+I106+I107+I111+I112+I113+I114+I115+I116+I117+I118+I121++I122+I123+I124+I125+I126+I127+I128+I137+I147+I148+I149+I150</f>
        <v>148284.28599999996</v>
      </c>
      <c r="J104" s="127">
        <f>+J106+J107+J111+J112+J113+J114+J115+J116+J117+J118+J121++J122+J123+J124+J125+J126+J127+J128+J137+J147+J148+J149+J150</f>
        <v>183820.52000000002</v>
      </c>
      <c r="K104" s="128">
        <f>+J104/I104*100-100</f>
        <v>23.964935839526575</v>
      </c>
      <c r="L104" s="128">
        <f>+J104/$J$7*100</f>
        <v>6.372204758583491</v>
      </c>
      <c r="M104" s="134"/>
      <c r="N104" s="134"/>
      <c r="O104" s="134"/>
      <c r="R104" s="28"/>
    </row>
    <row r="105" spans="1:27" ht="11.25" customHeight="1">
      <c r="A105" s="26"/>
      <c r="B105" s="26"/>
      <c r="C105" s="27"/>
      <c r="D105" s="27"/>
      <c r="E105" s="27"/>
      <c r="F105" s="25"/>
      <c r="G105" s="25"/>
      <c r="H105" s="27"/>
      <c r="I105" s="27"/>
      <c r="J105" s="27"/>
      <c r="K105" s="20"/>
      <c r="P105" s="124"/>
      <c r="Q105" s="124"/>
      <c r="R105" s="134"/>
      <c r="S105" s="124"/>
      <c r="T105" s="124"/>
      <c r="U105" s="124"/>
      <c r="V105" s="124"/>
      <c r="W105" s="124"/>
      <c r="X105" s="124"/>
      <c r="Y105" s="124"/>
      <c r="Z105" s="124"/>
      <c r="AA105" s="124"/>
    </row>
    <row r="106" spans="1:27" s="140" customFormat="1" ht="11.25" customHeight="1">
      <c r="A106" s="135" t="s">
        <v>2</v>
      </c>
      <c r="B106" s="135">
        <v>7011000</v>
      </c>
      <c r="C106" s="136">
        <v>968.975</v>
      </c>
      <c r="D106" s="136">
        <v>0</v>
      </c>
      <c r="E106" s="136">
        <v>0</v>
      </c>
      <c r="F106" s="20"/>
      <c r="G106" s="137"/>
      <c r="H106" s="136">
        <v>1084.382</v>
      </c>
      <c r="I106" s="136">
        <v>0</v>
      </c>
      <c r="J106" s="136">
        <v>0</v>
      </c>
      <c r="K106" s="20"/>
      <c r="L106" s="20">
        <f>+J106/$J$104*100</f>
        <v>0</v>
      </c>
      <c r="M106" s="23"/>
      <c r="N106" s="23"/>
      <c r="O106" s="23"/>
      <c r="P106" s="138"/>
      <c r="Q106" s="138"/>
      <c r="R106" s="138"/>
      <c r="S106" s="138"/>
      <c r="T106" s="138"/>
      <c r="U106" s="138"/>
      <c r="V106" s="139"/>
      <c r="W106" s="139"/>
      <c r="X106" s="139"/>
      <c r="Y106" s="139"/>
      <c r="Z106" s="139"/>
      <c r="AA106" s="139"/>
    </row>
    <row r="107" spans="1:27" ht="11.25" customHeight="1">
      <c r="A107" s="18" t="s">
        <v>207</v>
      </c>
      <c r="B107" s="18"/>
      <c r="C107" s="19">
        <f>SUM(C108:C110)</f>
        <v>2205.864</v>
      </c>
      <c r="D107" s="19">
        <f>SUM(D108:D110)</f>
        <v>286.431</v>
      </c>
      <c r="E107" s="19">
        <f>SUM(E108:E110)</f>
        <v>767.022</v>
      </c>
      <c r="F107" s="20">
        <f>+E107/D107*100-100</f>
        <v>167.78595892204407</v>
      </c>
      <c r="G107" s="20"/>
      <c r="H107" s="19">
        <f>SUM(H108:H110)</f>
        <v>6744.776</v>
      </c>
      <c r="I107" s="19">
        <f>SUM(I108:I110)</f>
        <v>618.728</v>
      </c>
      <c r="J107" s="19">
        <f>SUM(J108:J110)</f>
        <v>1837.4379999999999</v>
      </c>
      <c r="K107" s="20">
        <f>+J107/I107*100-100</f>
        <v>196.97023570939092</v>
      </c>
      <c r="L107" s="20">
        <f aca="true" t="shared" si="13" ref="L107:L150">+J107/$J$104*100</f>
        <v>0.9995826363672564</v>
      </c>
      <c r="M107" s="23">
        <f aca="true" t="shared" si="14" ref="M107:M115">+I107/D107</f>
        <v>2.160129315611788</v>
      </c>
      <c r="N107" s="23">
        <f aca="true" t="shared" si="15" ref="N107:N115">+J107/E107</f>
        <v>2.3955479764596057</v>
      </c>
      <c r="O107" s="23">
        <f aca="true" t="shared" si="16" ref="O107:O115">+N107/M107*100-100</f>
        <v>10.898359609602508</v>
      </c>
      <c r="P107" s="124"/>
      <c r="Q107" s="124"/>
      <c r="R107" s="134"/>
      <c r="S107" s="124"/>
      <c r="T107" s="124"/>
      <c r="U107" s="124"/>
      <c r="V107" s="124"/>
      <c r="W107" s="124"/>
      <c r="X107" s="124"/>
      <c r="Y107" s="124"/>
      <c r="Z107" s="124"/>
      <c r="AA107" s="124"/>
    </row>
    <row r="108" spans="1:27" s="140" customFormat="1" ht="11.25" customHeight="1" hidden="1" outlineLevel="1">
      <c r="A108" s="135" t="s">
        <v>354</v>
      </c>
      <c r="B108" s="135">
        <v>7133110</v>
      </c>
      <c r="C108" s="136"/>
      <c r="D108" s="136"/>
      <c r="E108" s="136"/>
      <c r="F108" s="20"/>
      <c r="G108" s="137"/>
      <c r="H108" s="136"/>
      <c r="I108" s="136"/>
      <c r="J108" s="136"/>
      <c r="K108" s="20" t="e">
        <f>+J108/I108*100-100</f>
        <v>#DIV/0!</v>
      </c>
      <c r="L108" s="20">
        <f t="shared" si="13"/>
        <v>0</v>
      </c>
      <c r="M108" s="23" t="e">
        <f t="shared" si="14"/>
        <v>#DIV/0!</v>
      </c>
      <c r="N108" s="23" t="e">
        <f t="shared" si="15"/>
        <v>#DIV/0!</v>
      </c>
      <c r="O108" s="23" t="e">
        <f t="shared" si="16"/>
        <v>#DIV/0!</v>
      </c>
      <c r="P108" s="139"/>
      <c r="Q108" s="139"/>
      <c r="R108" s="134"/>
      <c r="S108" s="139"/>
      <c r="T108" s="139"/>
      <c r="U108" s="139"/>
      <c r="V108" s="139"/>
      <c r="W108" s="139"/>
      <c r="X108" s="139"/>
      <c r="Y108" s="139"/>
      <c r="Z108" s="139"/>
      <c r="AA108" s="139"/>
    </row>
    <row r="109" spans="1:18" s="140" customFormat="1" ht="11.25" customHeight="1" hidden="1" outlineLevel="1">
      <c r="A109" s="135" t="s">
        <v>355</v>
      </c>
      <c r="B109" s="135">
        <v>7133310</v>
      </c>
      <c r="C109" s="136">
        <v>2205.864</v>
      </c>
      <c r="D109" s="136">
        <v>286.431</v>
      </c>
      <c r="E109" s="136">
        <v>765.481</v>
      </c>
      <c r="F109" s="20">
        <f>+E109/D109*100-100</f>
        <v>167.24795849611252</v>
      </c>
      <c r="G109" s="20"/>
      <c r="H109" s="136">
        <v>6744.776</v>
      </c>
      <c r="I109" s="136">
        <v>618.728</v>
      </c>
      <c r="J109" s="136">
        <v>1834.079</v>
      </c>
      <c r="K109" s="20">
        <f>+J109/I109*100-100</f>
        <v>196.4273477198381</v>
      </c>
      <c r="L109" s="20">
        <f t="shared" si="13"/>
        <v>0.9977553104517383</v>
      </c>
      <c r="M109" s="23">
        <f t="shared" si="14"/>
        <v>2.160129315611788</v>
      </c>
      <c r="N109" s="23">
        <f t="shared" si="15"/>
        <v>2.3959823953827724</v>
      </c>
      <c r="O109" s="23">
        <f t="shared" si="16"/>
        <v>10.918470392786944</v>
      </c>
      <c r="R109" s="23"/>
    </row>
    <row r="110" spans="1:18" s="140" customFormat="1" ht="11.25" customHeight="1" hidden="1" outlineLevel="1">
      <c r="A110" s="135" t="s">
        <v>356</v>
      </c>
      <c r="B110" s="135">
        <v>7133910</v>
      </c>
      <c r="C110" s="136">
        <v>0</v>
      </c>
      <c r="D110" s="136">
        <v>0</v>
      </c>
      <c r="E110" s="136">
        <v>1.541</v>
      </c>
      <c r="F110" s="20"/>
      <c r="G110" s="20"/>
      <c r="H110" s="136">
        <v>0</v>
      </c>
      <c r="I110" s="136">
        <v>0</v>
      </c>
      <c r="J110" s="136">
        <v>3.359</v>
      </c>
      <c r="K110" s="20" t="e">
        <f>+J110/I110*100-100</f>
        <v>#DIV/0!</v>
      </c>
      <c r="L110" s="20">
        <f t="shared" si="13"/>
        <v>0.001827325915518028</v>
      </c>
      <c r="M110" s="23" t="e">
        <f t="shared" si="14"/>
        <v>#DIV/0!</v>
      </c>
      <c r="N110" s="23">
        <f t="shared" si="15"/>
        <v>2.17975340687865</v>
      </c>
      <c r="O110" s="23" t="e">
        <f t="shared" si="16"/>
        <v>#DIV/0!</v>
      </c>
      <c r="R110" s="23"/>
    </row>
    <row r="111" spans="1:18" ht="11.25" customHeight="1" collapsed="1">
      <c r="A111" s="18" t="s">
        <v>205</v>
      </c>
      <c r="B111" s="18">
        <v>10011000</v>
      </c>
      <c r="C111" s="19">
        <v>0</v>
      </c>
      <c r="D111" s="19">
        <v>0</v>
      </c>
      <c r="E111" s="19">
        <v>0.6</v>
      </c>
      <c r="F111" s="20"/>
      <c r="G111" s="20"/>
      <c r="H111" s="19">
        <v>0</v>
      </c>
      <c r="I111" s="19">
        <v>0</v>
      </c>
      <c r="J111" s="19">
        <v>1.317</v>
      </c>
      <c r="K111" s="20"/>
      <c r="L111" s="20">
        <f t="shared" si="13"/>
        <v>0.0007164597293055203</v>
      </c>
      <c r="R111" s="23"/>
    </row>
    <row r="112" spans="1:18" ht="11.25" customHeight="1">
      <c r="A112" s="18" t="s">
        <v>206</v>
      </c>
      <c r="B112" s="18">
        <v>10030000</v>
      </c>
      <c r="C112" s="19">
        <v>610</v>
      </c>
      <c r="D112" s="19">
        <v>41</v>
      </c>
      <c r="E112" s="19">
        <v>206.28</v>
      </c>
      <c r="F112" s="20">
        <f>+E112/D112*100-100</f>
        <v>403.1219512195122</v>
      </c>
      <c r="G112" s="20"/>
      <c r="H112" s="19">
        <v>236.252</v>
      </c>
      <c r="I112" s="19">
        <v>14.8</v>
      </c>
      <c r="J112" s="19">
        <v>112.764</v>
      </c>
      <c r="K112" s="20">
        <f>+J112/I112*100-100</f>
        <v>661.9189189189188</v>
      </c>
      <c r="L112" s="20">
        <f t="shared" si="13"/>
        <v>0.0613446202850476</v>
      </c>
      <c r="M112" s="23">
        <f t="shared" si="14"/>
        <v>0.3609756097560976</v>
      </c>
      <c r="N112" s="23">
        <f t="shared" si="15"/>
        <v>0.5466550319953462</v>
      </c>
      <c r="O112" s="23">
        <f t="shared" si="16"/>
        <v>51.438218323035045</v>
      </c>
      <c r="R112" s="23"/>
    </row>
    <row r="113" spans="1:18" ht="11.25" customHeight="1">
      <c r="A113" s="18" t="s">
        <v>0</v>
      </c>
      <c r="B113" s="18">
        <v>10051000</v>
      </c>
      <c r="C113" s="19">
        <v>56900.577999999994</v>
      </c>
      <c r="D113" s="19">
        <v>33860.108</v>
      </c>
      <c r="E113" s="141">
        <v>36753.202</v>
      </c>
      <c r="F113" s="20">
        <f>+E113/D113*100-100</f>
        <v>8.544255086250743</v>
      </c>
      <c r="G113" s="20"/>
      <c r="H113" s="19">
        <v>166037.516</v>
      </c>
      <c r="I113" s="19">
        <v>94094.86499999999</v>
      </c>
      <c r="J113" s="19">
        <v>110800.847</v>
      </c>
      <c r="K113" s="20">
        <f>+J113/I113*100-100</f>
        <v>17.75440349481346</v>
      </c>
      <c r="L113" s="20">
        <f t="shared" si="13"/>
        <v>60.27664756905268</v>
      </c>
      <c r="M113" s="23">
        <f t="shared" si="14"/>
        <v>2.7789298545651415</v>
      </c>
      <c r="N113" s="23">
        <f t="shared" si="15"/>
        <v>3.014726363161501</v>
      </c>
      <c r="O113" s="23">
        <f t="shared" si="16"/>
        <v>8.48515511138217</v>
      </c>
      <c r="R113" s="23"/>
    </row>
    <row r="114" spans="1:18" ht="11.25" customHeight="1">
      <c r="A114" s="18" t="s">
        <v>1</v>
      </c>
      <c r="B114" s="18">
        <v>10070010</v>
      </c>
      <c r="C114" s="19">
        <v>22.499</v>
      </c>
      <c r="D114" s="19">
        <v>0</v>
      </c>
      <c r="E114" s="19">
        <v>0</v>
      </c>
      <c r="F114" s="20"/>
      <c r="G114" s="20"/>
      <c r="H114" s="19">
        <v>69.932</v>
      </c>
      <c r="I114" s="19">
        <v>0</v>
      </c>
      <c r="J114" s="19">
        <v>0</v>
      </c>
      <c r="K114" s="20"/>
      <c r="L114" s="20">
        <f t="shared" si="13"/>
        <v>0</v>
      </c>
      <c r="R114" s="23"/>
    </row>
    <row r="115" spans="1:18" ht="11.25">
      <c r="A115" s="18" t="s">
        <v>208</v>
      </c>
      <c r="B115" s="18">
        <v>12010010</v>
      </c>
      <c r="C115" s="19">
        <v>12778.298</v>
      </c>
      <c r="D115" s="19">
        <v>2806.729</v>
      </c>
      <c r="E115" s="19">
        <v>4128.082</v>
      </c>
      <c r="F115" s="20">
        <f>+E115/D115*100-100</f>
        <v>47.07803995326947</v>
      </c>
      <c r="G115" s="20"/>
      <c r="H115" s="19">
        <v>25999.787</v>
      </c>
      <c r="I115" s="19">
        <v>5817.001</v>
      </c>
      <c r="J115" s="19">
        <v>6595.935</v>
      </c>
      <c r="K115" s="20">
        <f>+J115/I115*100-100</f>
        <v>13.39064579841056</v>
      </c>
      <c r="L115" s="20">
        <f t="shared" si="13"/>
        <v>3.5882473839155713</v>
      </c>
      <c r="M115" s="23">
        <f t="shared" si="14"/>
        <v>2.0725196483165993</v>
      </c>
      <c r="N115" s="23">
        <f t="shared" si="15"/>
        <v>1.5978207312742334</v>
      </c>
      <c r="O115" s="23">
        <f t="shared" si="16"/>
        <v>-22.90443506424363</v>
      </c>
      <c r="R115" s="23"/>
    </row>
    <row r="116" spans="1:18" ht="11.25" customHeight="1">
      <c r="A116" s="18" t="s">
        <v>3</v>
      </c>
      <c r="B116" s="142">
        <v>12040010</v>
      </c>
      <c r="C116" s="19"/>
      <c r="D116" s="19"/>
      <c r="E116" s="19"/>
      <c r="F116" s="20"/>
      <c r="G116" s="20"/>
      <c r="H116" s="19"/>
      <c r="I116" s="19"/>
      <c r="J116" s="19"/>
      <c r="K116" s="20"/>
      <c r="L116" s="20"/>
      <c r="R116" s="23"/>
    </row>
    <row r="117" spans="1:18" ht="11.25" customHeight="1">
      <c r="A117" s="18" t="s">
        <v>216</v>
      </c>
      <c r="B117" s="142">
        <v>12072010</v>
      </c>
      <c r="C117" s="19"/>
      <c r="D117" s="19"/>
      <c r="E117" s="19"/>
      <c r="F117" s="20"/>
      <c r="G117" s="20"/>
      <c r="H117" s="19"/>
      <c r="I117" s="19"/>
      <c r="J117" s="19"/>
      <c r="K117" s="20"/>
      <c r="L117" s="20"/>
      <c r="R117" s="23"/>
    </row>
    <row r="118" spans="1:18" ht="12.75" customHeight="1">
      <c r="A118" s="18" t="s">
        <v>4</v>
      </c>
      <c r="B118" s="18"/>
      <c r="C118" s="19">
        <f>SUM(C119:C120)</f>
        <v>3342.771</v>
      </c>
      <c r="D118" s="19">
        <f>SUM(D119:D120)</f>
        <v>1892.8519999999999</v>
      </c>
      <c r="E118" s="19">
        <f>SUM(E119:E120)</f>
        <v>5944.298000000001</v>
      </c>
      <c r="F118" s="20">
        <f>+E118/D118*100-100</f>
        <v>214.03923814434523</v>
      </c>
      <c r="G118" s="20"/>
      <c r="H118" s="19">
        <f>SUM(H119:H120)</f>
        <v>9665.525</v>
      </c>
      <c r="I118" s="19">
        <f>SUM(I119:I120)</f>
        <v>5171.803</v>
      </c>
      <c r="J118" s="19">
        <f>SUM(J119:J120)</f>
        <v>15126.706999999999</v>
      </c>
      <c r="K118" s="20">
        <f>+J118/I118*100-100</f>
        <v>192.48420715174183</v>
      </c>
      <c r="L118" s="20">
        <f t="shared" si="13"/>
        <v>8.229063327641548</v>
      </c>
      <c r="R118" s="23"/>
    </row>
    <row r="119" spans="1:18" s="140" customFormat="1" ht="11.25" customHeight="1" hidden="1" outlineLevel="1">
      <c r="A119" s="135" t="s">
        <v>358</v>
      </c>
      <c r="B119" s="143" t="s">
        <v>218</v>
      </c>
      <c r="C119" s="136">
        <v>658.054</v>
      </c>
      <c r="D119" s="136">
        <v>328.753</v>
      </c>
      <c r="E119" s="136">
        <v>1148.226</v>
      </c>
      <c r="F119" s="20"/>
      <c r="G119" s="137"/>
      <c r="H119" s="136">
        <v>1561.267</v>
      </c>
      <c r="I119" s="136">
        <v>853.66</v>
      </c>
      <c r="J119" s="136">
        <v>2459.961</v>
      </c>
      <c r="K119" s="20"/>
      <c r="L119" s="20">
        <f>+J119/$J$104*100</f>
        <v>1.3382406926060266</v>
      </c>
      <c r="M119" s="144"/>
      <c r="N119" s="144"/>
      <c r="O119" s="144"/>
      <c r="R119" s="23"/>
    </row>
    <row r="120" spans="1:18" s="140" customFormat="1" ht="11.25" customHeight="1" hidden="1" outlineLevel="1">
      <c r="A120" s="135" t="s">
        <v>357</v>
      </c>
      <c r="B120" s="143" t="s">
        <v>217</v>
      </c>
      <c r="C120" s="136">
        <v>2684.717</v>
      </c>
      <c r="D120" s="136">
        <v>1564.099</v>
      </c>
      <c r="E120" s="136">
        <v>4796.072</v>
      </c>
      <c r="F120" s="20">
        <f>+E120/D120*100-100</f>
        <v>206.63481020063313</v>
      </c>
      <c r="G120" s="137"/>
      <c r="H120" s="136">
        <v>8104.258</v>
      </c>
      <c r="I120" s="136">
        <v>4318.143</v>
      </c>
      <c r="J120" s="136">
        <v>12666.746</v>
      </c>
      <c r="K120" s="20">
        <f>+J120/I120*100-100</f>
        <v>193.33780747881673</v>
      </c>
      <c r="L120" s="20">
        <f t="shared" si="13"/>
        <v>6.890822635035522</v>
      </c>
      <c r="M120" s="144"/>
      <c r="N120" s="144"/>
      <c r="O120" s="144"/>
      <c r="R120" s="23"/>
    </row>
    <row r="121" spans="1:18" s="140" customFormat="1" ht="11.25" customHeight="1" collapsed="1">
      <c r="A121" s="135" t="s">
        <v>9</v>
      </c>
      <c r="B121" s="143">
        <v>12060010</v>
      </c>
      <c r="C121" s="136">
        <v>2168.728</v>
      </c>
      <c r="D121" s="136">
        <v>864.127</v>
      </c>
      <c r="E121" s="136">
        <v>514.313</v>
      </c>
      <c r="F121" s="20">
        <f>+E121/D121*100-100</f>
        <v>-40.48178103450072</v>
      </c>
      <c r="G121" s="137"/>
      <c r="H121" s="136">
        <v>10029.626</v>
      </c>
      <c r="I121" s="136">
        <v>4497.665</v>
      </c>
      <c r="J121" s="136">
        <v>1735.94</v>
      </c>
      <c r="K121" s="20">
        <f>+J121/I121*100-100</f>
        <v>-61.40352827522725</v>
      </c>
      <c r="L121" s="20">
        <f t="shared" si="13"/>
        <v>0.9443668204180904</v>
      </c>
      <c r="M121" s="144"/>
      <c r="N121" s="144"/>
      <c r="O121" s="144"/>
      <c r="R121" s="23"/>
    </row>
    <row r="122" spans="1:18" s="140" customFormat="1" ht="11.25" customHeight="1">
      <c r="A122" s="135" t="s">
        <v>219</v>
      </c>
      <c r="B122" s="143">
        <v>12074010</v>
      </c>
      <c r="C122" s="136"/>
      <c r="D122" s="136"/>
      <c r="E122" s="136"/>
      <c r="F122" s="20"/>
      <c r="G122" s="137"/>
      <c r="H122" s="136"/>
      <c r="I122" s="136"/>
      <c r="J122" s="136"/>
      <c r="K122" s="20"/>
      <c r="L122" s="20">
        <f t="shared" si="13"/>
        <v>0</v>
      </c>
      <c r="M122" s="144"/>
      <c r="N122" s="144"/>
      <c r="O122" s="144"/>
      <c r="R122" s="23"/>
    </row>
    <row r="123" spans="1:18" s="140" customFormat="1" ht="11.25" customHeight="1">
      <c r="A123" s="135" t="s">
        <v>220</v>
      </c>
      <c r="B123" s="143">
        <v>12075010</v>
      </c>
      <c r="C123" s="136">
        <v>0</v>
      </c>
      <c r="D123" s="136">
        <v>0</v>
      </c>
      <c r="E123" s="136">
        <v>0.3</v>
      </c>
      <c r="F123" s="20"/>
      <c r="G123" s="137"/>
      <c r="H123" s="136">
        <v>0</v>
      </c>
      <c r="I123" s="136">
        <v>0</v>
      </c>
      <c r="J123" s="136">
        <v>6</v>
      </c>
      <c r="K123" s="20"/>
      <c r="L123" s="20">
        <f t="shared" si="13"/>
        <v>0.0032640534364716187</v>
      </c>
      <c r="M123" s="144"/>
      <c r="N123" s="144"/>
      <c r="O123" s="144"/>
      <c r="R123" s="23"/>
    </row>
    <row r="124" spans="1:18" s="140" customFormat="1" ht="11.25" customHeight="1">
      <c r="A124" s="135" t="s">
        <v>221</v>
      </c>
      <c r="B124" s="143">
        <v>12079911</v>
      </c>
      <c r="C124" s="136">
        <v>0.161</v>
      </c>
      <c r="D124" s="136">
        <v>0.161</v>
      </c>
      <c r="E124" s="136">
        <v>8.215</v>
      </c>
      <c r="F124" s="20"/>
      <c r="G124" s="137"/>
      <c r="H124" s="136">
        <v>0.465</v>
      </c>
      <c r="I124" s="136">
        <v>0.465</v>
      </c>
      <c r="J124" s="136">
        <v>14.548</v>
      </c>
      <c r="K124" s="20"/>
      <c r="L124" s="20" t="e">
        <f>+#REF!/$J$104*100</f>
        <v>#REF!</v>
      </c>
      <c r="M124" s="144"/>
      <c r="N124" s="144"/>
      <c r="O124" s="144"/>
      <c r="R124" s="23"/>
    </row>
    <row r="125" spans="1:18" s="140" customFormat="1" ht="11.25" customHeight="1">
      <c r="A125" s="135" t="s">
        <v>222</v>
      </c>
      <c r="B125" s="143">
        <v>12079110</v>
      </c>
      <c r="C125" s="136"/>
      <c r="D125" s="136"/>
      <c r="E125" s="136"/>
      <c r="F125" s="20"/>
      <c r="G125" s="137"/>
      <c r="L125" s="20"/>
      <c r="M125" s="144"/>
      <c r="N125" s="144"/>
      <c r="O125" s="144"/>
      <c r="R125" s="23"/>
    </row>
    <row r="126" spans="1:18" s="140" customFormat="1" ht="11.25" customHeight="1">
      <c r="A126" s="135" t="s">
        <v>212</v>
      </c>
      <c r="B126" s="143">
        <v>12079900</v>
      </c>
      <c r="C126" s="136"/>
      <c r="D126" s="136"/>
      <c r="E126" s="136"/>
      <c r="F126" s="20"/>
      <c r="G126" s="137"/>
      <c r="K126" s="20"/>
      <c r="L126" s="20"/>
      <c r="M126" s="144"/>
      <c r="N126" s="144"/>
      <c r="O126" s="144"/>
      <c r="R126" s="23"/>
    </row>
    <row r="127" spans="1:18" s="140" customFormat="1" ht="11.25" customHeight="1">
      <c r="A127" s="135" t="s">
        <v>8</v>
      </c>
      <c r="B127" s="135">
        <v>12091000</v>
      </c>
      <c r="C127" s="136">
        <v>98.643</v>
      </c>
      <c r="D127" s="136">
        <v>62.563</v>
      </c>
      <c r="E127" s="136">
        <v>81.584</v>
      </c>
      <c r="F127" s="20">
        <f>+E127/D127*100-100</f>
        <v>30.402953822546863</v>
      </c>
      <c r="G127" s="137"/>
      <c r="H127" s="136">
        <v>654.766</v>
      </c>
      <c r="I127" s="136">
        <v>416.488</v>
      </c>
      <c r="J127" s="136">
        <v>559.869</v>
      </c>
      <c r="K127" s="20">
        <f>+J127/I127*100-100</f>
        <v>34.42620195539848</v>
      </c>
      <c r="L127" s="20" t="e">
        <f>+#REF!/$J$104*100</f>
        <v>#REF!</v>
      </c>
      <c r="M127" s="144"/>
      <c r="N127" s="144"/>
      <c r="O127" s="144"/>
      <c r="R127" s="23"/>
    </row>
    <row r="128" spans="1:18" ht="11.25" customHeight="1">
      <c r="A128" s="18" t="s">
        <v>209</v>
      </c>
      <c r="B128" s="18"/>
      <c r="C128" s="19">
        <f>SUM(C129:C136)</f>
        <v>1194.349</v>
      </c>
      <c r="D128" s="19">
        <f>SUM(D129:D136)</f>
        <v>102.791</v>
      </c>
      <c r="E128" s="19">
        <f>SUM(E129:E136)</f>
        <v>770.294</v>
      </c>
      <c r="F128" s="20">
        <f>+E128/D128*100-100</f>
        <v>649.37883666858</v>
      </c>
      <c r="G128" s="20"/>
      <c r="H128" s="19">
        <f>SUM(H129:H136)</f>
        <v>2957.839</v>
      </c>
      <c r="I128" s="19">
        <f>SUM(I129:I136)</f>
        <v>384.245</v>
      </c>
      <c r="J128" s="19">
        <f>SUM(J129:J136)</f>
        <v>2833.182</v>
      </c>
      <c r="K128" s="20">
        <f>+J128/I128*100-100</f>
        <v>637.3373758929848</v>
      </c>
      <c r="L128" s="20">
        <f t="shared" si="13"/>
        <v>1.5412762405415887</v>
      </c>
      <c r="R128" s="23"/>
    </row>
    <row r="129" spans="1:18" ht="11.25" hidden="1" outlineLevel="1">
      <c r="A129" s="18" t="s">
        <v>359</v>
      </c>
      <c r="B129" s="18">
        <v>12092100</v>
      </c>
      <c r="C129" s="19">
        <v>142</v>
      </c>
      <c r="D129" s="19">
        <v>7.5</v>
      </c>
      <c r="E129" s="19">
        <v>34</v>
      </c>
      <c r="F129" s="20">
        <f>+E129/D129*100-100</f>
        <v>353.3333333333333</v>
      </c>
      <c r="G129" s="20"/>
      <c r="H129" s="19">
        <v>745.801</v>
      </c>
      <c r="I129" s="19">
        <v>39</v>
      </c>
      <c r="J129" s="19">
        <v>182.732</v>
      </c>
      <c r="K129" s="20">
        <f>+J129/I129*100-100</f>
        <v>368.54358974358973</v>
      </c>
      <c r="L129" s="20">
        <f t="shared" si="13"/>
        <v>0.09940783542555531</v>
      </c>
      <c r="R129" s="23"/>
    </row>
    <row r="130" spans="1:18" ht="11.25" hidden="1" outlineLevel="1">
      <c r="A130" s="18" t="s">
        <v>360</v>
      </c>
      <c r="B130" s="18">
        <v>12092200</v>
      </c>
      <c r="C130" s="19">
        <v>453.425</v>
      </c>
      <c r="D130" s="19">
        <v>76</v>
      </c>
      <c r="E130" s="19">
        <v>702</v>
      </c>
      <c r="F130" s="20">
        <f>+E130/D130*100-100</f>
        <v>823.6842105263157</v>
      </c>
      <c r="G130" s="20"/>
      <c r="H130" s="19">
        <v>1486.734</v>
      </c>
      <c r="I130" s="19">
        <v>267.074</v>
      </c>
      <c r="J130" s="19">
        <v>2499.586</v>
      </c>
      <c r="K130" s="20">
        <f>+J130/I130*100-100</f>
        <v>835.9151396242238</v>
      </c>
      <c r="L130" s="20">
        <f t="shared" si="13"/>
        <v>1.359797045509391</v>
      </c>
      <c r="R130" s="23"/>
    </row>
    <row r="131" spans="1:18" ht="11.25" hidden="1" outlineLevel="1">
      <c r="A131" s="18" t="s">
        <v>361</v>
      </c>
      <c r="B131" s="18">
        <v>12092300</v>
      </c>
      <c r="C131" s="19"/>
      <c r="D131" s="19"/>
      <c r="E131" s="19"/>
      <c r="F131" s="20"/>
      <c r="G131" s="20"/>
      <c r="H131" s="19"/>
      <c r="I131" s="19"/>
      <c r="J131" s="19"/>
      <c r="K131" s="20"/>
      <c r="L131" s="20">
        <f t="shared" si="13"/>
        <v>0</v>
      </c>
      <c r="R131" s="23"/>
    </row>
    <row r="132" spans="1:18" ht="11.25" hidden="1" outlineLevel="1">
      <c r="A132" s="18" t="s">
        <v>362</v>
      </c>
      <c r="B132" s="18">
        <v>12092400</v>
      </c>
      <c r="C132" s="19"/>
      <c r="D132" s="19"/>
      <c r="E132" s="19"/>
      <c r="F132" s="20"/>
      <c r="G132" s="20"/>
      <c r="H132" s="19"/>
      <c r="I132" s="19"/>
      <c r="J132" s="19"/>
      <c r="K132" s="20"/>
      <c r="L132" s="20">
        <f t="shared" si="13"/>
        <v>0</v>
      </c>
      <c r="R132" s="23"/>
    </row>
    <row r="133" spans="1:18" ht="11.25" hidden="1" outlineLevel="1">
      <c r="A133" s="18" t="s">
        <v>363</v>
      </c>
      <c r="B133" s="18">
        <v>12092500</v>
      </c>
      <c r="C133" s="19">
        <v>51.8</v>
      </c>
      <c r="D133" s="19">
        <v>12</v>
      </c>
      <c r="E133" s="19">
        <v>12.05</v>
      </c>
      <c r="F133" s="20">
        <f>+E133/D133*100-100</f>
        <v>0.4166666666666714</v>
      </c>
      <c r="G133" s="20"/>
      <c r="H133" s="19">
        <v>84.504</v>
      </c>
      <c r="I133" s="19">
        <v>24</v>
      </c>
      <c r="J133" s="19">
        <v>24.1</v>
      </c>
      <c r="K133" s="20">
        <f>+J133/I133*100-100</f>
        <v>0.4166666666666714</v>
      </c>
      <c r="L133" s="20">
        <f t="shared" si="13"/>
        <v>0.013110614636494336</v>
      </c>
      <c r="R133" s="23"/>
    </row>
    <row r="134" spans="1:18" ht="11.25" hidden="1" outlineLevel="1">
      <c r="A134" s="18" t="s">
        <v>364</v>
      </c>
      <c r="B134" s="18">
        <v>12092600</v>
      </c>
      <c r="C134" s="19"/>
      <c r="D134" s="19"/>
      <c r="E134" s="19"/>
      <c r="F134" s="20"/>
      <c r="G134" s="20"/>
      <c r="H134" s="19"/>
      <c r="I134" s="19"/>
      <c r="J134" s="19"/>
      <c r="K134" s="20"/>
      <c r="L134" s="20">
        <f t="shared" si="13"/>
        <v>0</v>
      </c>
      <c r="R134" s="23"/>
    </row>
    <row r="135" spans="1:18" ht="11.25" hidden="1" outlineLevel="1">
      <c r="A135" s="18" t="s">
        <v>365</v>
      </c>
      <c r="B135" s="18">
        <v>12092910</v>
      </c>
      <c r="C135" s="19">
        <v>175.05</v>
      </c>
      <c r="D135" s="19">
        <v>0</v>
      </c>
      <c r="E135" s="19">
        <v>21.1</v>
      </c>
      <c r="F135" s="20"/>
      <c r="G135" s="20"/>
      <c r="H135" s="19">
        <v>263.07</v>
      </c>
      <c r="I135" s="19">
        <v>0</v>
      </c>
      <c r="J135" s="19">
        <v>28.507</v>
      </c>
      <c r="K135" s="20"/>
      <c r="L135" s="20">
        <f t="shared" si="13"/>
        <v>0.015508061885582741</v>
      </c>
      <c r="R135" s="23"/>
    </row>
    <row r="136" spans="1:18" ht="11.25" hidden="1" outlineLevel="1">
      <c r="A136" s="18" t="s">
        <v>366</v>
      </c>
      <c r="B136" s="18">
        <v>12092990</v>
      </c>
      <c r="C136" s="19">
        <v>372.074</v>
      </c>
      <c r="D136" s="19">
        <v>7.291</v>
      </c>
      <c r="E136" s="19">
        <v>1.144</v>
      </c>
      <c r="F136" s="20">
        <f aca="true" t="shared" si="17" ref="F136:F150">+E136/D136*100-100</f>
        <v>-84.30942257577836</v>
      </c>
      <c r="G136" s="20"/>
      <c r="H136" s="19">
        <v>377.73</v>
      </c>
      <c r="I136" s="19">
        <v>54.171</v>
      </c>
      <c r="J136" s="19">
        <v>98.257</v>
      </c>
      <c r="K136" s="20">
        <f aca="true" t="shared" si="18" ref="K136:K150">+J136/I136*100-100</f>
        <v>81.38302781931293</v>
      </c>
      <c r="L136" s="20">
        <f t="shared" si="13"/>
        <v>0.053452683084565314</v>
      </c>
      <c r="R136" s="23"/>
    </row>
    <row r="137" spans="1:18" ht="11.25" collapsed="1">
      <c r="A137" s="18" t="s">
        <v>210</v>
      </c>
      <c r="B137" s="18"/>
      <c r="C137" s="19">
        <f>SUM(C138:C146)</f>
        <v>2316.587</v>
      </c>
      <c r="D137" s="19">
        <f>SUM(D138:D146)</f>
        <v>925.616</v>
      </c>
      <c r="E137" s="19">
        <f>SUM(E138:E146)</f>
        <v>364.6</v>
      </c>
      <c r="F137" s="20">
        <f>+E137/D137*100-100</f>
        <v>-60.610015384349445</v>
      </c>
      <c r="G137" s="20"/>
      <c r="H137" s="19">
        <f>SUM(H138:H146)</f>
        <v>104060.84</v>
      </c>
      <c r="I137" s="19">
        <f>SUM(I138:I146)</f>
        <v>27215.12</v>
      </c>
      <c r="J137" s="19">
        <f>SUM(J138:J146)</f>
        <v>30084.099</v>
      </c>
      <c r="K137" s="20">
        <f t="shared" si="18"/>
        <v>10.541856879558125</v>
      </c>
      <c r="L137" s="20">
        <f t="shared" si="13"/>
        <v>16.366017787350398</v>
      </c>
      <c r="R137" s="23"/>
    </row>
    <row r="138" spans="1:18" ht="11.25" customHeight="1" hidden="1" outlineLevel="1" collapsed="1">
      <c r="A138" s="18" t="s">
        <v>367</v>
      </c>
      <c r="B138" s="18">
        <v>12099110</v>
      </c>
      <c r="C138" s="19">
        <v>4.815</v>
      </c>
      <c r="D138" s="19">
        <v>2.036</v>
      </c>
      <c r="E138" s="19">
        <v>5.343</v>
      </c>
      <c r="F138" s="20">
        <f t="shared" si="17"/>
        <v>162.426326129666</v>
      </c>
      <c r="G138" s="20"/>
      <c r="H138" s="19">
        <v>7823.279</v>
      </c>
      <c r="I138" s="19">
        <v>3886.331</v>
      </c>
      <c r="J138" s="19">
        <v>4554.756</v>
      </c>
      <c r="K138" s="20">
        <f t="shared" si="18"/>
        <v>17.199384200676676</v>
      </c>
      <c r="L138" s="20">
        <f t="shared" si="13"/>
        <v>2.4778278290149545</v>
      </c>
      <c r="R138" s="23"/>
    </row>
    <row r="139" spans="1:18" ht="11.25" customHeight="1" hidden="1" outlineLevel="1">
      <c r="A139" s="18" t="s">
        <v>368</v>
      </c>
      <c r="B139" s="18">
        <v>12099120</v>
      </c>
      <c r="C139" s="19">
        <v>90.604</v>
      </c>
      <c r="D139" s="19">
        <v>24.225</v>
      </c>
      <c r="E139" s="19">
        <v>18.249</v>
      </c>
      <c r="F139" s="20">
        <f t="shared" si="17"/>
        <v>-24.668730650154814</v>
      </c>
      <c r="G139" s="20"/>
      <c r="H139" s="19">
        <v>4174.443</v>
      </c>
      <c r="I139" s="19">
        <v>1674.076</v>
      </c>
      <c r="J139" s="19">
        <v>1932.817</v>
      </c>
      <c r="K139" s="20">
        <f t="shared" si="18"/>
        <v>15.455749918163804</v>
      </c>
      <c r="L139" s="20">
        <f t="shared" si="13"/>
        <v>1.0514696618201276</v>
      </c>
      <c r="R139" s="23"/>
    </row>
    <row r="140" spans="1:18" ht="11.25" customHeight="1" hidden="1" outlineLevel="1">
      <c r="A140" s="18" t="s">
        <v>369</v>
      </c>
      <c r="B140" s="18">
        <v>12099130</v>
      </c>
      <c r="C140" s="19">
        <v>192.589</v>
      </c>
      <c r="D140" s="19">
        <v>43.266</v>
      </c>
      <c r="E140" s="19">
        <v>93.231</v>
      </c>
      <c r="F140" s="20">
        <f t="shared" si="17"/>
        <v>115.48328941894326</v>
      </c>
      <c r="G140" s="20"/>
      <c r="H140" s="19">
        <v>11057.925</v>
      </c>
      <c r="I140" s="19">
        <v>1910.856</v>
      </c>
      <c r="J140" s="19">
        <v>3668.86</v>
      </c>
      <c r="K140" s="20">
        <f t="shared" si="18"/>
        <v>92.00086244070721</v>
      </c>
      <c r="L140" s="20">
        <f t="shared" si="13"/>
        <v>1.995892515155544</v>
      </c>
      <c r="R140" s="23"/>
    </row>
    <row r="141" spans="1:18" ht="11.25" customHeight="1" hidden="1" outlineLevel="1">
      <c r="A141" s="18" t="s">
        <v>370</v>
      </c>
      <c r="B141" s="18">
        <v>12099140</v>
      </c>
      <c r="C141" s="19">
        <v>54.086</v>
      </c>
      <c r="D141" s="19">
        <v>4.615</v>
      </c>
      <c r="E141" s="19">
        <v>1.777</v>
      </c>
      <c r="F141" s="20">
        <f t="shared" si="17"/>
        <v>-61.49512459371614</v>
      </c>
      <c r="G141" s="20"/>
      <c r="H141" s="19">
        <v>13212.55</v>
      </c>
      <c r="I141" s="19">
        <v>2099.763</v>
      </c>
      <c r="J141" s="19">
        <v>2556.217</v>
      </c>
      <c r="K141" s="20">
        <f t="shared" si="18"/>
        <v>21.738358090889307</v>
      </c>
      <c r="L141" s="20">
        <f t="shared" si="13"/>
        <v>1.3906048138695286</v>
      </c>
      <c r="R141" s="23"/>
    </row>
    <row r="142" spans="1:18" ht="11.25" customHeight="1" hidden="1" outlineLevel="1">
      <c r="A142" s="18" t="s">
        <v>371</v>
      </c>
      <c r="B142" s="18">
        <v>12099150</v>
      </c>
      <c r="C142" s="19">
        <v>232.886</v>
      </c>
      <c r="D142" s="19">
        <v>8.489</v>
      </c>
      <c r="E142" s="19">
        <v>13.695</v>
      </c>
      <c r="F142" s="20">
        <f t="shared" si="17"/>
        <v>61.3264224290258</v>
      </c>
      <c r="G142" s="20"/>
      <c r="H142" s="19">
        <v>10873.191</v>
      </c>
      <c r="I142" s="19">
        <v>456.076</v>
      </c>
      <c r="J142" s="19">
        <v>943.846</v>
      </c>
      <c r="K142" s="20">
        <f t="shared" si="18"/>
        <v>106.94928038309405</v>
      </c>
      <c r="L142" s="20">
        <f t="shared" si="13"/>
        <v>0.5134606299666653</v>
      </c>
      <c r="R142" s="23"/>
    </row>
    <row r="143" spans="1:18" ht="11.25" customHeight="1" hidden="1" outlineLevel="1">
      <c r="A143" s="18" t="s">
        <v>372</v>
      </c>
      <c r="B143" s="18">
        <v>12099160</v>
      </c>
      <c r="C143" s="19">
        <v>55.657</v>
      </c>
      <c r="D143" s="19">
        <v>27.843</v>
      </c>
      <c r="E143" s="19">
        <v>47.976</v>
      </c>
      <c r="F143" s="20">
        <f t="shared" si="17"/>
        <v>72.30901842473872</v>
      </c>
      <c r="G143" s="20"/>
      <c r="H143" s="19">
        <v>7597.729</v>
      </c>
      <c r="I143" s="19">
        <v>4560.057</v>
      </c>
      <c r="J143" s="19">
        <v>6393.111</v>
      </c>
      <c r="K143" s="20">
        <f t="shared" si="18"/>
        <v>40.19805015595199</v>
      </c>
      <c r="L143" s="20">
        <f t="shared" si="13"/>
        <v>3.4779093215490846</v>
      </c>
      <c r="R143" s="23"/>
    </row>
    <row r="144" spans="1:18" ht="11.25" customHeight="1" hidden="1" outlineLevel="1">
      <c r="A144" s="18" t="s">
        <v>373</v>
      </c>
      <c r="B144" s="18">
        <v>12099170</v>
      </c>
      <c r="C144" s="19">
        <v>61.391</v>
      </c>
      <c r="D144" s="19">
        <v>32.171</v>
      </c>
      <c r="E144" s="19">
        <v>31.489</v>
      </c>
      <c r="F144" s="20">
        <f t="shared" si="17"/>
        <v>-2.119921668583501</v>
      </c>
      <c r="G144" s="20"/>
      <c r="H144" s="19">
        <v>7897.653</v>
      </c>
      <c r="I144" s="19">
        <v>4341.976</v>
      </c>
      <c r="J144" s="19">
        <v>4597.458</v>
      </c>
      <c r="K144" s="20">
        <f t="shared" si="18"/>
        <v>5.884003043775451</v>
      </c>
      <c r="L144" s="20">
        <f t="shared" si="13"/>
        <v>2.5010580973223226</v>
      </c>
      <c r="R144" s="23"/>
    </row>
    <row r="145" spans="1:18" ht="11.25" customHeight="1" hidden="1" outlineLevel="1">
      <c r="A145" s="18" t="s">
        <v>374</v>
      </c>
      <c r="B145" s="18">
        <v>12099180</v>
      </c>
      <c r="C145" s="19">
        <v>280.279</v>
      </c>
      <c r="D145" s="19">
        <v>5.899</v>
      </c>
      <c r="E145" s="19">
        <v>3.61</v>
      </c>
      <c r="F145" s="20">
        <f t="shared" si="17"/>
        <v>-38.80318698084422</v>
      </c>
      <c r="G145" s="20"/>
      <c r="H145" s="19">
        <v>14618.173</v>
      </c>
      <c r="I145" s="19">
        <v>518.719</v>
      </c>
      <c r="J145" s="19">
        <v>349.34</v>
      </c>
      <c r="K145" s="20">
        <f t="shared" si="18"/>
        <v>-32.65332482519439</v>
      </c>
      <c r="L145" s="20">
        <f t="shared" si="13"/>
        <v>0.1900440712494992</v>
      </c>
      <c r="R145" s="23"/>
    </row>
    <row r="146" spans="1:18" ht="11.25" customHeight="1" hidden="1" outlineLevel="1">
      <c r="A146" s="18" t="s">
        <v>375</v>
      </c>
      <c r="B146" s="18">
        <v>12099190</v>
      </c>
      <c r="C146" s="19">
        <v>1344.28</v>
      </c>
      <c r="D146" s="19">
        <v>777.072</v>
      </c>
      <c r="E146" s="19">
        <v>149.23</v>
      </c>
      <c r="F146" s="20">
        <f t="shared" si="17"/>
        <v>-80.79585932835053</v>
      </c>
      <c r="G146" s="20"/>
      <c r="H146" s="19">
        <v>26805.897</v>
      </c>
      <c r="I146" s="19">
        <v>7767.266</v>
      </c>
      <c r="J146" s="19">
        <v>5087.694</v>
      </c>
      <c r="K146" s="20">
        <f t="shared" si="18"/>
        <v>-34.49826489784178</v>
      </c>
      <c r="L146" s="20">
        <f t="shared" si="13"/>
        <v>2.7677508474026733</v>
      </c>
      <c r="M146" s="145"/>
      <c r="N146" s="146"/>
      <c r="O146" s="146"/>
      <c r="R146" s="23"/>
    </row>
    <row r="147" spans="1:18" ht="11.25" collapsed="1">
      <c r="A147" s="18" t="s">
        <v>7</v>
      </c>
      <c r="B147" s="18">
        <v>12099920</v>
      </c>
      <c r="C147" s="19">
        <v>15.963</v>
      </c>
      <c r="D147" s="19">
        <v>5.28</v>
      </c>
      <c r="E147" s="19">
        <v>5.367</v>
      </c>
      <c r="F147" s="20">
        <f t="shared" si="17"/>
        <v>1.6477272727272663</v>
      </c>
      <c r="G147" s="20"/>
      <c r="H147" s="19">
        <v>5186.741</v>
      </c>
      <c r="I147" s="19">
        <v>1495.724</v>
      </c>
      <c r="J147" s="19">
        <v>1662.371</v>
      </c>
      <c r="K147" s="20">
        <f t="shared" si="18"/>
        <v>11.141560876204437</v>
      </c>
      <c r="L147" s="20">
        <f t="shared" si="13"/>
        <v>0.9043446292067936</v>
      </c>
      <c r="M147" s="145"/>
      <c r="N147" s="146"/>
      <c r="O147" s="146"/>
      <c r="R147" s="23"/>
    </row>
    <row r="148" spans="1:18" ht="9.75" customHeight="1">
      <c r="A148" s="18" t="s">
        <v>6</v>
      </c>
      <c r="B148" s="18">
        <v>12099930</v>
      </c>
      <c r="C148" s="19">
        <v>31.205</v>
      </c>
      <c r="D148" s="19">
        <v>3.516</v>
      </c>
      <c r="E148" s="19">
        <v>8.013</v>
      </c>
      <c r="F148" s="20">
        <f t="shared" si="17"/>
        <v>127.90102389078498</v>
      </c>
      <c r="G148" s="20"/>
      <c r="H148" s="19">
        <v>7323.34</v>
      </c>
      <c r="I148" s="19">
        <v>1565.751</v>
      </c>
      <c r="J148" s="19">
        <v>2844.3</v>
      </c>
      <c r="K148" s="20">
        <f t="shared" si="18"/>
        <v>81.65723668705945</v>
      </c>
      <c r="L148" s="20">
        <f t="shared" si="13"/>
        <v>1.5473245315593709</v>
      </c>
      <c r="M148" s="145"/>
      <c r="N148" s="146"/>
      <c r="O148" s="146"/>
      <c r="R148" s="23"/>
    </row>
    <row r="149" spans="1:18" ht="11.25">
      <c r="A149" s="18" t="s">
        <v>5</v>
      </c>
      <c r="B149" s="18">
        <v>12099990</v>
      </c>
      <c r="C149" s="19">
        <v>121.417</v>
      </c>
      <c r="D149" s="19">
        <v>96.702</v>
      </c>
      <c r="E149" s="19">
        <v>3.047</v>
      </c>
      <c r="F149" s="20">
        <f t="shared" si="17"/>
        <v>-96.84908274906414</v>
      </c>
      <c r="G149" s="20"/>
      <c r="H149" s="19">
        <v>938.709</v>
      </c>
      <c r="I149" s="19">
        <v>460.104</v>
      </c>
      <c r="J149" s="19">
        <v>129.274</v>
      </c>
      <c r="K149" s="20">
        <f t="shared" si="18"/>
        <v>-71.903308817137</v>
      </c>
      <c r="L149" s="20">
        <f t="shared" si="13"/>
        <v>0.07032620732440535</v>
      </c>
      <c r="M149" s="145"/>
      <c r="N149" s="146"/>
      <c r="O149" s="146"/>
      <c r="R149" s="23"/>
    </row>
    <row r="150" spans="1:18" ht="11.25">
      <c r="A150" s="18" t="s">
        <v>211</v>
      </c>
      <c r="B150" s="18">
        <v>12093000</v>
      </c>
      <c r="C150" s="19">
        <v>27.734</v>
      </c>
      <c r="D150" s="19">
        <v>5.073</v>
      </c>
      <c r="E150" s="19">
        <v>5.16</v>
      </c>
      <c r="F150" s="20">
        <f t="shared" si="17"/>
        <v>1.7149615612063798</v>
      </c>
      <c r="G150" s="20"/>
      <c r="H150" s="19">
        <v>17748.767</v>
      </c>
      <c r="I150" s="19">
        <v>6531.527</v>
      </c>
      <c r="J150" s="19">
        <v>9475.929</v>
      </c>
      <c r="K150" s="20">
        <f t="shared" si="18"/>
        <v>45.0798412071174</v>
      </c>
      <c r="L150" s="20">
        <f t="shared" si="13"/>
        <v>5.1549897693685125</v>
      </c>
      <c r="M150" s="145"/>
      <c r="N150" s="146"/>
      <c r="O150" s="146"/>
      <c r="R150" s="23"/>
    </row>
    <row r="151" spans="1:18" ht="11.25">
      <c r="A151" s="125"/>
      <c r="B151" s="125"/>
      <c r="C151" s="133"/>
      <c r="D151" s="133"/>
      <c r="E151" s="133"/>
      <c r="F151" s="133"/>
      <c r="G151" s="133"/>
      <c r="H151" s="133"/>
      <c r="I151" s="133"/>
      <c r="J151" s="133"/>
      <c r="K151" s="125"/>
      <c r="L151" s="125"/>
      <c r="M151" s="125"/>
      <c r="N151" s="125"/>
      <c r="O151" s="125"/>
      <c r="P151" s="140"/>
      <c r="R151" s="23"/>
    </row>
    <row r="152" spans="1:18" ht="11.25">
      <c r="A152" s="17" t="s">
        <v>69</v>
      </c>
      <c r="B152" s="17"/>
      <c r="C152" s="17"/>
      <c r="D152" s="17"/>
      <c r="E152" s="17"/>
      <c r="F152" s="17"/>
      <c r="G152" s="17"/>
      <c r="H152" s="17"/>
      <c r="I152" s="17"/>
      <c r="J152" s="17"/>
      <c r="K152" s="17"/>
      <c r="L152" s="17"/>
      <c r="M152" s="147"/>
      <c r="N152" s="148"/>
      <c r="O152" s="148"/>
      <c r="P152" s="140"/>
      <c r="R152" s="23"/>
    </row>
    <row r="153" spans="1:18" ht="19.5" customHeight="1">
      <c r="A153" s="316" t="s">
        <v>257</v>
      </c>
      <c r="B153" s="316"/>
      <c r="C153" s="316"/>
      <c r="D153" s="316"/>
      <c r="E153" s="316"/>
      <c r="F153" s="316"/>
      <c r="G153" s="316"/>
      <c r="H153" s="316"/>
      <c r="I153" s="316"/>
      <c r="J153" s="316"/>
      <c r="K153" s="316"/>
      <c r="L153" s="316"/>
      <c r="M153" s="147"/>
      <c r="N153" s="148"/>
      <c r="O153" s="148"/>
      <c r="P153" s="140"/>
      <c r="R153" s="23"/>
    </row>
    <row r="154" spans="1:18" ht="19.5" customHeight="1">
      <c r="A154" s="317" t="s">
        <v>253</v>
      </c>
      <c r="B154" s="317"/>
      <c r="C154" s="317"/>
      <c r="D154" s="317"/>
      <c r="E154" s="317"/>
      <c r="F154" s="317"/>
      <c r="G154" s="317"/>
      <c r="H154" s="317"/>
      <c r="I154" s="317"/>
      <c r="J154" s="317"/>
      <c r="K154" s="317"/>
      <c r="L154" s="317"/>
      <c r="M154" s="147"/>
      <c r="N154" s="148"/>
      <c r="O154" s="148"/>
      <c r="P154" s="140"/>
      <c r="R154" s="23"/>
    </row>
    <row r="155" spans="1:21" s="29" customFormat="1" ht="11.25">
      <c r="A155" s="26"/>
      <c r="B155" s="26"/>
      <c r="C155" s="318" t="s">
        <v>145</v>
      </c>
      <c r="D155" s="318"/>
      <c r="E155" s="318"/>
      <c r="F155" s="318"/>
      <c r="G155" s="214"/>
      <c r="H155" s="318" t="s">
        <v>146</v>
      </c>
      <c r="I155" s="318"/>
      <c r="J155" s="318"/>
      <c r="K155" s="318"/>
      <c r="L155" s="214"/>
      <c r="M155" s="320"/>
      <c r="N155" s="320"/>
      <c r="O155" s="320"/>
      <c r="P155" s="152"/>
      <c r="Q155" s="152"/>
      <c r="R155" s="152"/>
      <c r="S155" s="152"/>
      <c r="T155" s="152"/>
      <c r="U155" s="152"/>
    </row>
    <row r="156" spans="1:21" s="29" customFormat="1" ht="11.25">
      <c r="A156" s="26" t="s">
        <v>475</v>
      </c>
      <c r="B156" s="216" t="s">
        <v>132</v>
      </c>
      <c r="C156" s="215">
        <f>+C100</f>
        <v>2010</v>
      </c>
      <c r="D156" s="319" t="str">
        <f>+D100</f>
        <v>enero - abril</v>
      </c>
      <c r="E156" s="319"/>
      <c r="F156" s="319"/>
      <c r="G156" s="214"/>
      <c r="H156" s="215">
        <f>+H100</f>
        <v>2010</v>
      </c>
      <c r="I156" s="319" t="str">
        <f>+D156</f>
        <v>enero - abril</v>
      </c>
      <c r="J156" s="319"/>
      <c r="K156" s="319"/>
      <c r="L156" s="216" t="s">
        <v>326</v>
      </c>
      <c r="M156" s="321"/>
      <c r="N156" s="321"/>
      <c r="O156" s="321"/>
      <c r="P156" s="152"/>
      <c r="Q156" s="152"/>
      <c r="R156" s="152"/>
      <c r="S156" s="152"/>
      <c r="T156" s="152"/>
      <c r="U156" s="152"/>
    </row>
    <row r="157" spans="1:15" s="29" customFormat="1" ht="11.25">
      <c r="A157" s="217"/>
      <c r="B157" s="220" t="s">
        <v>45</v>
      </c>
      <c r="C157" s="217"/>
      <c r="D157" s="218">
        <f>+D101</f>
        <v>2010</v>
      </c>
      <c r="E157" s="218">
        <f>+E101</f>
        <v>2011</v>
      </c>
      <c r="F157" s="219" t="str">
        <f>+F101</f>
        <v>Var % 11/10</v>
      </c>
      <c r="G157" s="220"/>
      <c r="H157" s="217"/>
      <c r="I157" s="218">
        <f>+I101</f>
        <v>2010</v>
      </c>
      <c r="J157" s="218">
        <f>+J101</f>
        <v>2011</v>
      </c>
      <c r="K157" s="219" t="str">
        <f>+K101</f>
        <v>Var % 11/10</v>
      </c>
      <c r="L157" s="220">
        <v>2008</v>
      </c>
      <c r="M157" s="221"/>
      <c r="N157" s="221"/>
      <c r="O157" s="220"/>
    </row>
    <row r="158" spans="1:18" ht="11.25" customHeight="1">
      <c r="A158" s="17"/>
      <c r="B158" s="17"/>
      <c r="C158" s="19"/>
      <c r="D158" s="19"/>
      <c r="E158" s="19"/>
      <c r="F158" s="20"/>
      <c r="G158" s="20"/>
      <c r="H158" s="19"/>
      <c r="I158" s="19"/>
      <c r="J158" s="19"/>
      <c r="K158" s="20"/>
      <c r="L158" s="20"/>
      <c r="M158" s="147"/>
      <c r="N158" s="148"/>
      <c r="O158" s="148"/>
      <c r="P158" s="140"/>
      <c r="R158" s="23"/>
    </row>
    <row r="159" spans="1:15" s="29" customFormat="1" ht="11.25">
      <c r="A159" s="26" t="s">
        <v>465</v>
      </c>
      <c r="B159" s="26"/>
      <c r="C159" s="26"/>
      <c r="D159" s="26"/>
      <c r="E159" s="26"/>
      <c r="F159" s="26"/>
      <c r="G159" s="26"/>
      <c r="H159" s="27">
        <f>+H103</f>
        <v>6928978</v>
      </c>
      <c r="I159" s="27">
        <f>+I103</f>
        <v>2944334</v>
      </c>
      <c r="J159" s="27">
        <f>+J103</f>
        <v>2884724</v>
      </c>
      <c r="K159" s="25">
        <f>+J159/I159*100-100</f>
        <v>-2.0245665063814045</v>
      </c>
      <c r="L159" s="26"/>
      <c r="M159" s="28"/>
      <c r="N159" s="28"/>
      <c r="O159" s="28"/>
    </row>
    <row r="160" spans="1:18" s="129" customFormat="1" ht="11.25">
      <c r="A160" s="127" t="s">
        <v>479</v>
      </c>
      <c r="B160" s="127"/>
      <c r="C160" s="127">
        <f>+C162+C168+C173+C182</f>
        <v>12206.795999999998</v>
      </c>
      <c r="D160" s="127">
        <f>+D162+D168+D173+D182</f>
        <v>504.438</v>
      </c>
      <c r="E160" s="127">
        <f>+E162+E168+E173+E182</f>
        <v>391.68999999999994</v>
      </c>
      <c r="F160" s="25">
        <f>+E160/D160*100-100</f>
        <v>-22.35121065423303</v>
      </c>
      <c r="G160" s="127"/>
      <c r="H160" s="127">
        <f>+H162+H168+H173+H182</f>
        <v>36887.4</v>
      </c>
      <c r="I160" s="127">
        <f>+I162+I168+I173+I182</f>
        <v>3718.588</v>
      </c>
      <c r="J160" s="127">
        <f>+J162+J168+J173+J182</f>
        <v>2661.537</v>
      </c>
      <c r="K160" s="128">
        <f>+J160/I160*100-100</f>
        <v>-28.426139168953384</v>
      </c>
      <c r="L160" s="128">
        <f>+J160/$J$159*100</f>
        <v>0.09226314198516045</v>
      </c>
      <c r="M160" s="134"/>
      <c r="N160" s="134"/>
      <c r="O160" s="134"/>
      <c r="R160" s="134"/>
    </row>
    <row r="161" spans="1:26" ht="11.25" customHeight="1">
      <c r="A161" s="26"/>
      <c r="B161" s="26"/>
      <c r="C161" s="27"/>
      <c r="D161" s="27"/>
      <c r="E161" s="27"/>
      <c r="F161" s="25"/>
      <c r="G161" s="25"/>
      <c r="H161" s="27"/>
      <c r="I161" s="27"/>
      <c r="J161" s="27"/>
      <c r="K161" s="25"/>
      <c r="M161" s="147"/>
      <c r="N161" s="148"/>
      <c r="O161" s="148"/>
      <c r="P161" s="139"/>
      <c r="Q161" s="124"/>
      <c r="R161" s="134"/>
      <c r="S161" s="124"/>
      <c r="T161" s="124"/>
      <c r="U161" s="124"/>
      <c r="V161" s="124"/>
      <c r="W161" s="124"/>
      <c r="X161" s="124"/>
      <c r="Y161" s="124"/>
      <c r="Z161" s="124"/>
    </row>
    <row r="162" spans="1:26" s="29" customFormat="1" ht="11.25" customHeight="1">
      <c r="A162" s="149" t="s">
        <v>268</v>
      </c>
      <c r="B162" s="150" t="s">
        <v>191</v>
      </c>
      <c r="C162" s="27">
        <f>SUM(C163:C166)</f>
        <v>11734.457999999999</v>
      </c>
      <c r="D162" s="27">
        <f>SUM(D163:D166)</f>
        <v>337.80299999999994</v>
      </c>
      <c r="E162" s="27">
        <f>SUM(E163:E166)</f>
        <v>293.006</v>
      </c>
      <c r="F162" s="25">
        <f>+E162/D162*100-100</f>
        <v>-13.261279503142347</v>
      </c>
      <c r="G162" s="25"/>
      <c r="H162" s="27">
        <f>SUM(H163:H166)</f>
        <v>33215.67600000001</v>
      </c>
      <c r="I162" s="27">
        <f>SUM(I163:I166)</f>
        <v>2248.4770000000003</v>
      </c>
      <c r="J162" s="27">
        <f>SUM(J163:J166)</f>
        <v>1903.3680000000002</v>
      </c>
      <c r="K162" s="25">
        <f>+J162/I162*100-100</f>
        <v>-15.348567052275826</v>
      </c>
      <c r="L162" s="25">
        <f>+J162/$J$162*100</f>
        <v>100</v>
      </c>
      <c r="M162" s="147"/>
      <c r="N162" s="148"/>
      <c r="O162" s="148"/>
      <c r="P162" s="151"/>
      <c r="Q162" s="151"/>
      <c r="R162" s="151"/>
      <c r="S162" s="126"/>
      <c r="T162" s="126"/>
      <c r="U162" s="126"/>
      <c r="V162" s="152"/>
      <c r="W162" s="152"/>
      <c r="X162" s="152"/>
      <c r="Y162" s="152"/>
      <c r="Z162" s="152"/>
    </row>
    <row r="163" spans="1:26" ht="11.25" customHeight="1">
      <c r="A163" s="4" t="s">
        <v>173</v>
      </c>
      <c r="B163" s="150" t="s">
        <v>192</v>
      </c>
      <c r="C163" s="19">
        <v>10626.794</v>
      </c>
      <c r="D163" s="19">
        <v>36.702</v>
      </c>
      <c r="E163" s="19">
        <v>114.648</v>
      </c>
      <c r="F163" s="20">
        <f>+E163/D163*100-100</f>
        <v>212.3753473925127</v>
      </c>
      <c r="G163" s="25"/>
      <c r="H163" s="19">
        <v>28231.597</v>
      </c>
      <c r="I163" s="19">
        <v>911.154</v>
      </c>
      <c r="J163" s="19">
        <v>1234.611</v>
      </c>
      <c r="K163" s="20">
        <f>+J163/I163*100-100</f>
        <v>35.499706965013615</v>
      </c>
      <c r="L163" s="20">
        <f>+J163/$J$162*100</f>
        <v>64.86454537430491</v>
      </c>
      <c r="M163" s="147"/>
      <c r="N163" s="148"/>
      <c r="O163" s="148"/>
      <c r="P163" s="139"/>
      <c r="Q163" s="124"/>
      <c r="R163" s="134"/>
      <c r="S163" s="124"/>
      <c r="T163" s="124"/>
      <c r="U163" s="124"/>
      <c r="V163" s="124"/>
      <c r="W163" s="124"/>
      <c r="X163" s="124"/>
      <c r="Y163" s="124"/>
      <c r="Z163" s="124"/>
    </row>
    <row r="164" spans="1:18" ht="11.25" customHeight="1">
      <c r="A164" s="4" t="s">
        <v>174</v>
      </c>
      <c r="B164" s="150" t="s">
        <v>193</v>
      </c>
      <c r="C164" s="19">
        <v>967.145</v>
      </c>
      <c r="D164" s="19">
        <v>281.82</v>
      </c>
      <c r="E164" s="19">
        <v>178.348</v>
      </c>
      <c r="F164" s="20">
        <f>+E164/D164*100-100</f>
        <v>-36.71563409268327</v>
      </c>
      <c r="G164" s="25"/>
      <c r="H164" s="19">
        <v>4089.111</v>
      </c>
      <c r="I164" s="19">
        <v>1296.387</v>
      </c>
      <c r="J164" s="19">
        <v>665.024</v>
      </c>
      <c r="K164" s="20">
        <f>+J164/I164*100-100</f>
        <v>-48.70173798410505</v>
      </c>
      <c r="L164" s="20">
        <f>+J164/$J$162*100</f>
        <v>34.93932860066997</v>
      </c>
      <c r="M164" s="147"/>
      <c r="N164" s="148"/>
      <c r="O164" s="148"/>
      <c r="P164" s="140"/>
      <c r="R164" s="23"/>
    </row>
    <row r="165" spans="1:18" ht="11.25" customHeight="1">
      <c r="A165" s="4" t="s">
        <v>175</v>
      </c>
      <c r="B165" s="150" t="s">
        <v>194</v>
      </c>
      <c r="C165" s="19">
        <v>92.719</v>
      </c>
      <c r="D165" s="19">
        <v>0.381</v>
      </c>
      <c r="E165" s="19">
        <v>0</v>
      </c>
      <c r="F165" s="20">
        <f>+E165/D165*100-100</f>
        <v>-100</v>
      </c>
      <c r="G165" s="25"/>
      <c r="H165" s="19">
        <v>779.21</v>
      </c>
      <c r="I165" s="19">
        <v>22.954</v>
      </c>
      <c r="J165" s="19">
        <v>0</v>
      </c>
      <c r="K165" s="20">
        <f>+J165/I165*100-100</f>
        <v>-100</v>
      </c>
      <c r="L165" s="20">
        <f>+J165/$J$162*100</f>
        <v>0</v>
      </c>
      <c r="M165" s="147"/>
      <c r="N165" s="148"/>
      <c r="O165" s="148"/>
      <c r="P165" s="140"/>
      <c r="R165" s="23"/>
    </row>
    <row r="166" spans="1:18" ht="11.25" customHeight="1">
      <c r="A166" s="4" t="s">
        <v>176</v>
      </c>
      <c r="B166" s="153" t="s">
        <v>177</v>
      </c>
      <c r="C166" s="19">
        <v>47.8</v>
      </c>
      <c r="D166" s="19">
        <v>18.9</v>
      </c>
      <c r="E166" s="19">
        <v>0.01</v>
      </c>
      <c r="F166" s="20">
        <f>+E166/D166*100-100</f>
        <v>-99.94708994708995</v>
      </c>
      <c r="G166" s="25"/>
      <c r="H166" s="19">
        <v>115.758</v>
      </c>
      <c r="I166" s="19">
        <v>17.982</v>
      </c>
      <c r="J166" s="19">
        <v>3.733</v>
      </c>
      <c r="K166" s="20">
        <f>+J166/I166*100-100</f>
        <v>-79.24035146257368</v>
      </c>
      <c r="L166" s="20">
        <f>+J166/$J$162*100</f>
        <v>0.19612602502511334</v>
      </c>
      <c r="M166" s="147"/>
      <c r="N166" s="148"/>
      <c r="O166" s="148"/>
      <c r="P166" s="140"/>
      <c r="R166" s="23"/>
    </row>
    <row r="167" spans="1:18" ht="11.25" customHeight="1">
      <c r="A167" s="4"/>
      <c r="B167" s="4"/>
      <c r="C167" s="19"/>
      <c r="D167" s="19"/>
      <c r="E167" s="19"/>
      <c r="F167" s="20"/>
      <c r="G167" s="25"/>
      <c r="H167" s="19"/>
      <c r="I167" s="19"/>
      <c r="J167" s="19"/>
      <c r="K167" s="20"/>
      <c r="L167" s="20"/>
      <c r="M167" s="147"/>
      <c r="N167" s="148"/>
      <c r="O167" s="148"/>
      <c r="P167" s="140"/>
      <c r="R167" s="23"/>
    </row>
    <row r="168" spans="1:18" s="29" customFormat="1" ht="11.25" customHeight="1">
      <c r="A168" s="149" t="s">
        <v>269</v>
      </c>
      <c r="B168" s="150" t="s">
        <v>195</v>
      </c>
      <c r="C168" s="27">
        <f>SUM(C169:C171)</f>
        <v>0.891</v>
      </c>
      <c r="D168" s="27">
        <f>SUM(D169:D171)</f>
        <v>0.891</v>
      </c>
      <c r="E168" s="27">
        <f>SUM(E169:E171)</f>
        <v>0</v>
      </c>
      <c r="F168" s="25">
        <f>+E168/D168*100-100</f>
        <v>-100</v>
      </c>
      <c r="G168" s="25"/>
      <c r="H168" s="27">
        <f>SUM(H169:H171)</f>
        <v>24.53</v>
      </c>
      <c r="I168" s="27">
        <f>SUM(I169:I171)</f>
        <v>24.53</v>
      </c>
      <c r="J168" s="27">
        <f>SUM(J169:J171)</f>
        <v>0</v>
      </c>
      <c r="K168" s="25">
        <f>+J168/I168*100-100</f>
        <v>-100</v>
      </c>
      <c r="L168" s="20"/>
      <c r="M168" s="28"/>
      <c r="N168" s="28"/>
      <c r="O168" s="28"/>
      <c r="R168" s="23"/>
    </row>
    <row r="169" spans="1:18" ht="11.25" customHeight="1">
      <c r="A169" s="4" t="s">
        <v>316</v>
      </c>
      <c r="B169" s="150" t="s">
        <v>196</v>
      </c>
      <c r="C169" s="19">
        <v>0.891</v>
      </c>
      <c r="D169" s="19">
        <v>0.891</v>
      </c>
      <c r="E169" s="19">
        <v>0</v>
      </c>
      <c r="F169" s="20">
        <f>+E169/D169*100-100</f>
        <v>-100</v>
      </c>
      <c r="G169" s="25"/>
      <c r="H169" s="19">
        <v>24.53</v>
      </c>
      <c r="I169" s="19">
        <v>24.53</v>
      </c>
      <c r="J169" s="19">
        <v>0</v>
      </c>
      <c r="K169" s="20">
        <f>+J169/I169*100-100</f>
        <v>-100</v>
      </c>
      <c r="L169" s="20"/>
      <c r="R169" s="23"/>
    </row>
    <row r="170" spans="1:18" ht="11.25" customHeight="1">
      <c r="A170" s="4" t="s">
        <v>201</v>
      </c>
      <c r="B170" s="150" t="s">
        <v>197</v>
      </c>
      <c r="C170" s="19"/>
      <c r="D170" s="19"/>
      <c r="E170" s="19"/>
      <c r="F170" s="20"/>
      <c r="G170" s="25"/>
      <c r="H170" s="19"/>
      <c r="I170" s="19"/>
      <c r="J170" s="19"/>
      <c r="K170" s="20"/>
      <c r="L170" s="20"/>
      <c r="R170" s="23"/>
    </row>
    <row r="171" spans="1:18" ht="11.25" customHeight="1">
      <c r="A171" s="4" t="s">
        <v>176</v>
      </c>
      <c r="B171" s="153" t="s">
        <v>177</v>
      </c>
      <c r="C171" s="19"/>
      <c r="D171" s="19"/>
      <c r="E171" s="19"/>
      <c r="F171" s="20"/>
      <c r="G171" s="25"/>
      <c r="H171" s="19"/>
      <c r="I171" s="19"/>
      <c r="J171" s="19"/>
      <c r="K171" s="20"/>
      <c r="L171" s="20"/>
      <c r="R171" s="23"/>
    </row>
    <row r="172" spans="1:18" ht="11.25" customHeight="1">
      <c r="A172" s="4"/>
      <c r="B172" s="4"/>
      <c r="C172" s="19"/>
      <c r="D172" s="19"/>
      <c r="E172" s="19"/>
      <c r="F172" s="20"/>
      <c r="G172" s="25"/>
      <c r="H172" s="19"/>
      <c r="I172" s="19"/>
      <c r="J172" s="19"/>
      <c r="K172" s="20"/>
      <c r="L172" s="20"/>
      <c r="R172" s="23"/>
    </row>
    <row r="173" spans="1:18" s="29" customFormat="1" ht="11.25" customHeight="1">
      <c r="A173" s="149" t="s">
        <v>171</v>
      </c>
      <c r="B173" s="150"/>
      <c r="C173" s="27">
        <f>SUM(C174:C180)</f>
        <v>259.455</v>
      </c>
      <c r="D173" s="27">
        <f>SUM(D174:D180)</f>
        <v>78.598</v>
      </c>
      <c r="E173" s="27">
        <f>SUM(E174:E180)</f>
        <v>78.104</v>
      </c>
      <c r="F173" s="25">
        <f aca="true" t="shared" si="19" ref="F173:F180">+E173/D173*100-100</f>
        <v>-0.6285147204763462</v>
      </c>
      <c r="G173" s="27"/>
      <c r="H173" s="27">
        <f>SUM(H174:H180)</f>
        <v>3162.335</v>
      </c>
      <c r="I173" s="27">
        <f>SUM(I174:I180)</f>
        <v>1216.0059999999999</v>
      </c>
      <c r="J173" s="27">
        <f>SUM(J174:J180)</f>
        <v>722.3910000000001</v>
      </c>
      <c r="K173" s="25">
        <f aca="true" t="shared" si="20" ref="K173:K180">+J173/I173*100-100</f>
        <v>-40.593138520698076</v>
      </c>
      <c r="L173" s="25">
        <f aca="true" t="shared" si="21" ref="L173:L180">+J173/$J$173*100</f>
        <v>100</v>
      </c>
      <c r="M173" s="28"/>
      <c r="N173" s="28"/>
      <c r="O173" s="28"/>
      <c r="R173" s="23"/>
    </row>
    <row r="174" spans="1:18" ht="11.25" customHeight="1">
      <c r="A174" s="22" t="s">
        <v>325</v>
      </c>
      <c r="B174" s="150" t="s">
        <v>283</v>
      </c>
      <c r="C174" s="19">
        <v>29.25</v>
      </c>
      <c r="D174" s="19">
        <v>7.989</v>
      </c>
      <c r="E174" s="19">
        <v>3.627</v>
      </c>
      <c r="F174" s="20">
        <f t="shared" si="19"/>
        <v>-54.600075103266995</v>
      </c>
      <c r="G174" s="25"/>
      <c r="H174" s="19">
        <v>340.678</v>
      </c>
      <c r="I174" s="19">
        <v>210.231</v>
      </c>
      <c r="J174" s="19">
        <v>33.678</v>
      </c>
      <c r="K174" s="20">
        <f t="shared" si="20"/>
        <v>-83.98047861637913</v>
      </c>
      <c r="L174" s="20">
        <f t="shared" si="21"/>
        <v>4.6620182145126385</v>
      </c>
      <c r="R174" s="23"/>
    </row>
    <row r="175" spans="1:18" ht="11.25" customHeight="1">
      <c r="A175" s="4" t="s">
        <v>320</v>
      </c>
      <c r="B175" s="150" t="s">
        <v>282</v>
      </c>
      <c r="C175" s="19">
        <v>0.676</v>
      </c>
      <c r="D175" s="19">
        <v>0.676</v>
      </c>
      <c r="E175" s="19">
        <v>1.332</v>
      </c>
      <c r="F175" s="20">
        <f t="shared" si="19"/>
        <v>97.04142011834321</v>
      </c>
      <c r="G175" s="25"/>
      <c r="H175" s="19">
        <v>5.39</v>
      </c>
      <c r="I175" s="19">
        <v>5.39</v>
      </c>
      <c r="J175" s="19">
        <v>3.985</v>
      </c>
      <c r="K175" s="20">
        <f t="shared" si="20"/>
        <v>-26.066790352504626</v>
      </c>
      <c r="L175" s="20">
        <f t="shared" si="21"/>
        <v>0.5516403166706119</v>
      </c>
      <c r="R175" s="23"/>
    </row>
    <row r="176" spans="1:18" ht="11.25" customHeight="1">
      <c r="A176" s="4" t="s">
        <v>322</v>
      </c>
      <c r="B176" s="150" t="s">
        <v>284</v>
      </c>
      <c r="C176" s="19">
        <v>132.359</v>
      </c>
      <c r="D176" s="19">
        <v>42.462</v>
      </c>
      <c r="E176" s="19">
        <v>21.985</v>
      </c>
      <c r="F176" s="20">
        <f t="shared" si="19"/>
        <v>-48.22429466346381</v>
      </c>
      <c r="G176" s="25"/>
      <c r="H176" s="19">
        <v>1446.982</v>
      </c>
      <c r="I176" s="19">
        <v>537.747</v>
      </c>
      <c r="J176" s="19">
        <v>232.735</v>
      </c>
      <c r="K176" s="20">
        <f t="shared" si="20"/>
        <v>-56.72035362354415</v>
      </c>
      <c r="L176" s="20">
        <f t="shared" si="21"/>
        <v>32.217317214638605</v>
      </c>
      <c r="R176" s="23"/>
    </row>
    <row r="177" spans="1:18" ht="11.25" customHeight="1">
      <c r="A177" s="4" t="s">
        <v>321</v>
      </c>
      <c r="B177" s="150" t="s">
        <v>285</v>
      </c>
      <c r="C177" s="154"/>
      <c r="D177" s="154"/>
      <c r="E177" s="19"/>
      <c r="F177" s="20"/>
      <c r="G177" s="25"/>
      <c r="H177" s="154"/>
      <c r="I177" s="154"/>
      <c r="J177" s="19"/>
      <c r="K177" s="20"/>
      <c r="L177" s="20">
        <f t="shared" si="21"/>
        <v>0</v>
      </c>
      <c r="R177" s="23"/>
    </row>
    <row r="178" spans="1:18" ht="11.25" customHeight="1">
      <c r="A178" s="4" t="s">
        <v>323</v>
      </c>
      <c r="B178" s="150" t="s">
        <v>286</v>
      </c>
      <c r="C178" s="19"/>
      <c r="D178" s="19"/>
      <c r="E178" s="19"/>
      <c r="F178" s="20"/>
      <c r="G178" s="25"/>
      <c r="H178" s="19"/>
      <c r="I178" s="19"/>
      <c r="J178" s="19"/>
      <c r="K178" s="20"/>
      <c r="L178" s="20">
        <f t="shared" si="21"/>
        <v>0</v>
      </c>
      <c r="R178" s="23"/>
    </row>
    <row r="179" spans="1:18" ht="11.25" customHeight="1">
      <c r="A179" s="4" t="s">
        <v>324</v>
      </c>
      <c r="B179" s="150" t="s">
        <v>287</v>
      </c>
      <c r="C179" s="154">
        <v>8.458</v>
      </c>
      <c r="D179" s="154">
        <v>0.62</v>
      </c>
      <c r="E179" s="19">
        <v>0.518</v>
      </c>
      <c r="F179" s="20">
        <f t="shared" si="19"/>
        <v>-16.451612903225794</v>
      </c>
      <c r="G179" s="25"/>
      <c r="H179" s="154">
        <v>150.463</v>
      </c>
      <c r="I179" s="154">
        <v>10.068</v>
      </c>
      <c r="J179" s="19">
        <v>10.242</v>
      </c>
      <c r="K179" s="20">
        <f t="shared" si="20"/>
        <v>1.7282479141835552</v>
      </c>
      <c r="L179" s="20">
        <f t="shared" si="21"/>
        <v>1.4177917498972161</v>
      </c>
      <c r="R179" s="23"/>
    </row>
    <row r="180" spans="1:18" ht="11.25" customHeight="1">
      <c r="A180" s="4" t="s">
        <v>172</v>
      </c>
      <c r="B180" s="155" t="s">
        <v>177</v>
      </c>
      <c r="C180" s="154">
        <v>88.712</v>
      </c>
      <c r="D180" s="154">
        <v>26.851</v>
      </c>
      <c r="E180" s="154">
        <v>50.642</v>
      </c>
      <c r="F180" s="20">
        <f t="shared" si="19"/>
        <v>88.603776395665</v>
      </c>
      <c r="G180" s="25"/>
      <c r="H180" s="154">
        <v>1218.822</v>
      </c>
      <c r="I180" s="154">
        <v>452.57</v>
      </c>
      <c r="J180" s="154">
        <v>441.751</v>
      </c>
      <c r="K180" s="20">
        <f t="shared" si="20"/>
        <v>-2.390569414676193</v>
      </c>
      <c r="L180" s="20">
        <f t="shared" si="21"/>
        <v>61.15123250428092</v>
      </c>
      <c r="R180" s="23"/>
    </row>
    <row r="181" spans="1:18" ht="11.25" customHeight="1">
      <c r="A181" s="4"/>
      <c r="B181" s="4"/>
      <c r="C181" s="19"/>
      <c r="D181" s="19"/>
      <c r="E181" s="19"/>
      <c r="F181" s="20"/>
      <c r="G181" s="25"/>
      <c r="H181" s="19"/>
      <c r="I181" s="19"/>
      <c r="J181" s="19"/>
      <c r="K181" s="20"/>
      <c r="L181" s="20"/>
      <c r="R181" s="23"/>
    </row>
    <row r="182" spans="1:18" s="29" customFormat="1" ht="11.25" customHeight="1">
      <c r="A182" s="149" t="s">
        <v>170</v>
      </c>
      <c r="B182" s="130" t="s">
        <v>198</v>
      </c>
      <c r="C182" s="27">
        <v>211.992</v>
      </c>
      <c r="D182" s="27">
        <v>87.146</v>
      </c>
      <c r="E182" s="27">
        <v>20.58</v>
      </c>
      <c r="F182" s="25">
        <f>+E182/D182*100-100</f>
        <v>-76.3844582654396</v>
      </c>
      <c r="G182" s="25"/>
      <c r="H182" s="27">
        <v>484.859</v>
      </c>
      <c r="I182" s="27">
        <v>229.575</v>
      </c>
      <c r="J182" s="27">
        <v>35.778</v>
      </c>
      <c r="K182" s="25">
        <f>+J182/I182*100-100</f>
        <v>-84.4155504737014</v>
      </c>
      <c r="L182" s="25">
        <f>+J182/$J$159*100</f>
        <v>0.0012402573001784572</v>
      </c>
      <c r="M182" s="28"/>
      <c r="N182" s="28"/>
      <c r="O182" s="28"/>
      <c r="R182" s="23"/>
    </row>
    <row r="183" spans="1:18" ht="11.25" customHeight="1">
      <c r="A183" s="17"/>
      <c r="B183" s="17"/>
      <c r="C183" s="19"/>
      <c r="D183" s="19"/>
      <c r="E183" s="19"/>
      <c r="F183" s="20"/>
      <c r="G183" s="20"/>
      <c r="H183" s="19"/>
      <c r="I183" s="19"/>
      <c r="J183" s="19"/>
      <c r="K183" s="20"/>
      <c r="L183" s="20"/>
      <c r="R183" s="23"/>
    </row>
    <row r="184" spans="1:18" ht="11.25">
      <c r="A184" s="124"/>
      <c r="B184" s="125"/>
      <c r="C184" s="133"/>
      <c r="D184" s="133"/>
      <c r="E184" s="133"/>
      <c r="F184" s="133"/>
      <c r="G184" s="133"/>
      <c r="H184" s="133"/>
      <c r="I184" s="133"/>
      <c r="J184" s="133"/>
      <c r="K184" s="125"/>
      <c r="L184" s="125"/>
      <c r="M184" s="125"/>
      <c r="N184" s="125"/>
      <c r="O184" s="125"/>
      <c r="R184" s="23"/>
    </row>
    <row r="185" spans="1:18" ht="11.25">
      <c r="A185" s="17" t="s">
        <v>69</v>
      </c>
      <c r="B185" s="17"/>
      <c r="C185" s="17"/>
      <c r="D185" s="17"/>
      <c r="E185" s="17"/>
      <c r="F185" s="17"/>
      <c r="G185" s="17"/>
      <c r="H185" s="17"/>
      <c r="I185" s="17"/>
      <c r="J185" s="17"/>
      <c r="K185" s="17"/>
      <c r="L185" s="17"/>
      <c r="R185" s="23"/>
    </row>
    <row r="186" spans="1:18" ht="19.5" customHeight="1">
      <c r="A186" s="316" t="s">
        <v>260</v>
      </c>
      <c r="B186" s="316"/>
      <c r="C186" s="316"/>
      <c r="D186" s="316"/>
      <c r="E186" s="316"/>
      <c r="F186" s="316"/>
      <c r="G186" s="316"/>
      <c r="H186" s="316"/>
      <c r="I186" s="316"/>
      <c r="J186" s="316"/>
      <c r="K186" s="316"/>
      <c r="L186" s="316"/>
      <c r="R186" s="23"/>
    </row>
    <row r="187" spans="1:18" ht="19.5" customHeight="1">
      <c r="A187" s="317" t="s">
        <v>254</v>
      </c>
      <c r="B187" s="317"/>
      <c r="C187" s="317"/>
      <c r="D187" s="317"/>
      <c r="E187" s="317"/>
      <c r="F187" s="317"/>
      <c r="G187" s="317"/>
      <c r="H187" s="317"/>
      <c r="I187" s="317"/>
      <c r="J187" s="317"/>
      <c r="K187" s="317"/>
      <c r="L187" s="317"/>
      <c r="R187" s="23"/>
    </row>
    <row r="188" spans="1:21" s="29" customFormat="1" ht="11.25">
      <c r="A188" s="26"/>
      <c r="B188" s="26"/>
      <c r="C188" s="318" t="s">
        <v>145</v>
      </c>
      <c r="D188" s="318"/>
      <c r="E188" s="318"/>
      <c r="F188" s="318"/>
      <c r="G188" s="214"/>
      <c r="H188" s="318" t="s">
        <v>146</v>
      </c>
      <c r="I188" s="318"/>
      <c r="J188" s="318"/>
      <c r="K188" s="318"/>
      <c r="L188" s="214"/>
      <c r="M188" s="320"/>
      <c r="N188" s="320"/>
      <c r="O188" s="320"/>
      <c r="P188" s="152"/>
      <c r="Q188" s="152"/>
      <c r="R188" s="152"/>
      <c r="S188" s="152"/>
      <c r="T188" s="152"/>
      <c r="U188" s="152"/>
    </row>
    <row r="189" spans="1:21" s="29" customFormat="1" ht="11.25">
      <c r="A189" s="26" t="s">
        <v>475</v>
      </c>
      <c r="B189" s="216" t="s">
        <v>132</v>
      </c>
      <c r="C189" s="215">
        <f>+C156</f>
        <v>2010</v>
      </c>
      <c r="D189" s="319" t="str">
        <f>+D156</f>
        <v>enero - abril</v>
      </c>
      <c r="E189" s="319"/>
      <c r="F189" s="319"/>
      <c r="G189" s="214"/>
      <c r="H189" s="215">
        <f>+H156</f>
        <v>2010</v>
      </c>
      <c r="I189" s="319" t="str">
        <f>+D189</f>
        <v>enero - abril</v>
      </c>
      <c r="J189" s="319"/>
      <c r="K189" s="319"/>
      <c r="L189" s="216" t="s">
        <v>326</v>
      </c>
      <c r="M189" s="321"/>
      <c r="N189" s="321"/>
      <c r="O189" s="321"/>
      <c r="P189" s="152"/>
      <c r="Q189" s="152"/>
      <c r="R189" s="152"/>
      <c r="S189" s="152"/>
      <c r="T189" s="152"/>
      <c r="U189" s="152"/>
    </row>
    <row r="190" spans="1:15" s="29" customFormat="1" ht="11.25">
      <c r="A190" s="217"/>
      <c r="B190" s="220" t="s">
        <v>45</v>
      </c>
      <c r="C190" s="217"/>
      <c r="D190" s="218">
        <f>+D157</f>
        <v>2010</v>
      </c>
      <c r="E190" s="218">
        <f>+E157</f>
        <v>2011</v>
      </c>
      <c r="F190" s="219" t="str">
        <f>+F157</f>
        <v>Var % 11/10</v>
      </c>
      <c r="G190" s="220"/>
      <c r="H190" s="217"/>
      <c r="I190" s="218">
        <f>+I157</f>
        <v>2010</v>
      </c>
      <c r="J190" s="218">
        <f>+J157</f>
        <v>2011</v>
      </c>
      <c r="K190" s="219" t="str">
        <f>+K157</f>
        <v>Var % 11/10</v>
      </c>
      <c r="L190" s="220">
        <v>2008</v>
      </c>
      <c r="M190" s="221"/>
      <c r="N190" s="221"/>
      <c r="O190" s="220"/>
    </row>
    <row r="191" spans="1:18" ht="11.25">
      <c r="A191" s="17"/>
      <c r="B191" s="17"/>
      <c r="C191" s="17"/>
      <c r="D191" s="17"/>
      <c r="E191" s="17"/>
      <c r="F191" s="17"/>
      <c r="G191" s="17"/>
      <c r="H191" s="17"/>
      <c r="I191" s="17"/>
      <c r="J191" s="17"/>
      <c r="K191" s="17"/>
      <c r="L191" s="17"/>
      <c r="R191" s="23"/>
    </row>
    <row r="192" spans="1:15" s="29" customFormat="1" ht="11.25">
      <c r="A192" s="26" t="s">
        <v>465</v>
      </c>
      <c r="B192" s="26"/>
      <c r="C192" s="26"/>
      <c r="D192" s="26"/>
      <c r="E192" s="26"/>
      <c r="F192" s="26"/>
      <c r="G192" s="26"/>
      <c r="H192" s="27">
        <f>+H159</f>
        <v>6928978</v>
      </c>
      <c r="I192" s="27">
        <f>+I159</f>
        <v>2944334</v>
      </c>
      <c r="J192" s="27">
        <f>+J159</f>
        <v>2884724</v>
      </c>
      <c r="K192" s="25">
        <f>+J192/I192*100-100</f>
        <v>-2.0245665063814045</v>
      </c>
      <c r="L192" s="26"/>
      <c r="M192" s="28"/>
      <c r="N192" s="28"/>
      <c r="O192" s="28"/>
    </row>
    <row r="193" spans="1:18" s="129" customFormat="1" ht="11.25">
      <c r="A193" s="127" t="s">
        <v>476</v>
      </c>
      <c r="B193" s="127"/>
      <c r="C193" s="127">
        <f>+C195+C212</f>
        <v>228064.261</v>
      </c>
      <c r="D193" s="127">
        <f>+D195+D212</f>
        <v>95331.31999999999</v>
      </c>
      <c r="E193" s="127">
        <f>+E195+E212</f>
        <v>87481.265</v>
      </c>
      <c r="F193" s="128">
        <f>+E193/D193*100-100</f>
        <v>-8.234497329943608</v>
      </c>
      <c r="G193" s="127"/>
      <c r="H193" s="127">
        <f>+H195+H212</f>
        <v>252248.133</v>
      </c>
      <c r="I193" s="127">
        <f>+I195+I212</f>
        <v>88789.003</v>
      </c>
      <c r="J193" s="127">
        <f>+J195+J212</f>
        <v>87007.05</v>
      </c>
      <c r="K193" s="128">
        <f>+J193/I193*100-100</f>
        <v>-2.006952369991126</v>
      </c>
      <c r="L193" s="128">
        <f>+J193/$J$192*100</f>
        <v>3.0161308326203824</v>
      </c>
      <c r="M193" s="134"/>
      <c r="N193" s="134"/>
      <c r="O193" s="134"/>
      <c r="R193" s="28"/>
    </row>
    <row r="194" spans="1:18" ht="11.25" customHeight="1">
      <c r="A194" s="26"/>
      <c r="B194" s="26"/>
      <c r="C194" s="19"/>
      <c r="D194" s="19"/>
      <c r="E194" s="19"/>
      <c r="F194" s="20"/>
      <c r="G194" s="20"/>
      <c r="H194" s="19"/>
      <c r="I194" s="19"/>
      <c r="J194" s="19"/>
      <c r="K194" s="20"/>
      <c r="R194" s="23"/>
    </row>
    <row r="195" spans="1:18" ht="11.25" customHeight="1">
      <c r="A195" s="26" t="s">
        <v>469</v>
      </c>
      <c r="B195" s="26"/>
      <c r="C195" s="27">
        <f>SUM(C197:C210)</f>
        <v>95069.925</v>
      </c>
      <c r="D195" s="27">
        <f>SUM(D197:D210)</f>
        <v>60134.74999999999</v>
      </c>
      <c r="E195" s="27">
        <f>SUM(E197:E210)</f>
        <v>58929.581</v>
      </c>
      <c r="F195" s="25">
        <f>+E195/D195*100-100</f>
        <v>-2.0041140937644144</v>
      </c>
      <c r="G195" s="25"/>
      <c r="H195" s="27">
        <f>SUM(H197:H210)</f>
        <v>64537.92100000001</v>
      </c>
      <c r="I195" s="27">
        <f>SUM(I197:I210)</f>
        <v>41932.114</v>
      </c>
      <c r="J195" s="27">
        <f>SUM(J197:J210)</f>
        <v>46672.789000000004</v>
      </c>
      <c r="K195" s="25">
        <f>+J195/I195*100-100</f>
        <v>11.305595038685624</v>
      </c>
      <c r="L195" s="25">
        <f>+J195/J193*100</f>
        <v>53.64253701280529</v>
      </c>
      <c r="R195" s="23"/>
    </row>
    <row r="196" spans="1:18" ht="11.25" customHeight="1">
      <c r="A196" s="26"/>
      <c r="B196" s="26"/>
      <c r="C196" s="27"/>
      <c r="D196" s="27"/>
      <c r="E196" s="27"/>
      <c r="F196" s="25"/>
      <c r="G196" s="25"/>
      <c r="H196" s="27"/>
      <c r="I196" s="27"/>
      <c r="J196" s="27"/>
      <c r="K196" s="25"/>
      <c r="L196" s="20"/>
      <c r="R196" s="23"/>
    </row>
    <row r="197" spans="1:18" ht="11.25" customHeight="1">
      <c r="A197" s="135" t="s">
        <v>168</v>
      </c>
      <c r="B197" s="135"/>
      <c r="C197" s="19">
        <v>1272.534</v>
      </c>
      <c r="D197" s="19">
        <v>1070.426</v>
      </c>
      <c r="E197" s="19">
        <v>1073.531</v>
      </c>
      <c r="F197" s="20">
        <f aca="true" t="shared" si="22" ref="F197:F210">+E197/D197*100-100</f>
        <v>0.29007142950563036</v>
      </c>
      <c r="G197" s="20"/>
      <c r="H197" s="19">
        <v>1080.638</v>
      </c>
      <c r="I197" s="19">
        <v>870.835</v>
      </c>
      <c r="J197" s="19">
        <v>1013.055</v>
      </c>
      <c r="K197" s="20">
        <f aca="true" t="shared" si="23" ref="K197:K210">+J197/I197*100-100</f>
        <v>16.331451997221052</v>
      </c>
      <c r="L197" s="20">
        <f aca="true" t="shared" si="24" ref="L197:L210">+J197/$J$195*100</f>
        <v>2.1705473825444623</v>
      </c>
      <c r="R197" s="23"/>
    </row>
    <row r="198" spans="1:18" ht="11.25" customHeight="1">
      <c r="A198" s="135" t="s">
        <v>158</v>
      </c>
      <c r="B198" s="135"/>
      <c r="C198" s="19">
        <v>6156.159</v>
      </c>
      <c r="D198" s="19">
        <v>4406.081</v>
      </c>
      <c r="E198" s="19">
        <v>6389.213</v>
      </c>
      <c r="F198" s="20">
        <f t="shared" si="22"/>
        <v>45.00897736559995</v>
      </c>
      <c r="G198" s="20"/>
      <c r="H198" s="19">
        <v>18684.042</v>
      </c>
      <c r="I198" s="19">
        <v>13536.823</v>
      </c>
      <c r="J198" s="19">
        <v>19891.412</v>
      </c>
      <c r="K198" s="20">
        <f t="shared" si="23"/>
        <v>46.94298654861632</v>
      </c>
      <c r="L198" s="20">
        <f t="shared" si="24"/>
        <v>42.61886299530975</v>
      </c>
      <c r="R198" s="23"/>
    </row>
    <row r="199" spans="1:18" ht="11.25" customHeight="1">
      <c r="A199" s="135" t="s">
        <v>159</v>
      </c>
      <c r="B199" s="135"/>
      <c r="C199" s="19">
        <v>83968.499</v>
      </c>
      <c r="D199" s="19">
        <v>52790.7</v>
      </c>
      <c r="E199" s="19">
        <v>50322.096</v>
      </c>
      <c r="F199" s="20">
        <f t="shared" si="22"/>
        <v>-4.676210014263873</v>
      </c>
      <c r="G199" s="20"/>
      <c r="H199" s="19">
        <v>40326.595</v>
      </c>
      <c r="I199" s="19">
        <v>25530.14</v>
      </c>
      <c r="J199" s="19">
        <v>24263.216</v>
      </c>
      <c r="K199" s="20">
        <f t="shared" si="23"/>
        <v>-4.9624639739539305</v>
      </c>
      <c r="L199" s="20">
        <f t="shared" si="24"/>
        <v>51.98578555054851</v>
      </c>
      <c r="R199" s="23"/>
    </row>
    <row r="200" spans="1:18" ht="11.25" customHeight="1">
      <c r="A200" s="135" t="s">
        <v>160</v>
      </c>
      <c r="B200" s="135"/>
      <c r="C200" s="19">
        <v>0.13</v>
      </c>
      <c r="D200" s="19">
        <v>0.034</v>
      </c>
      <c r="E200" s="19">
        <v>0.012</v>
      </c>
      <c r="F200" s="20">
        <f t="shared" si="22"/>
        <v>-64.70588235294119</v>
      </c>
      <c r="G200" s="20"/>
      <c r="H200" s="19">
        <v>0.78</v>
      </c>
      <c r="I200" s="19">
        <v>0.204</v>
      </c>
      <c r="J200" s="19">
        <v>0.072</v>
      </c>
      <c r="K200" s="20">
        <f t="shared" si="23"/>
        <v>-64.70588235294117</v>
      </c>
      <c r="L200" s="20">
        <f t="shared" si="24"/>
        <v>0.00015426547575719119</v>
      </c>
      <c r="R200" s="23"/>
    </row>
    <row r="201" spans="1:18" ht="11.25" customHeight="1">
      <c r="A201" s="135" t="s">
        <v>161</v>
      </c>
      <c r="B201" s="135"/>
      <c r="C201" s="19">
        <v>117.022</v>
      </c>
      <c r="D201" s="19">
        <v>0.006</v>
      </c>
      <c r="E201" s="19">
        <v>0.078</v>
      </c>
      <c r="F201" s="20">
        <f t="shared" si="22"/>
        <v>1200</v>
      </c>
      <c r="G201" s="20"/>
      <c r="H201" s="19">
        <v>259.779</v>
      </c>
      <c r="I201" s="19">
        <v>0.024</v>
      </c>
      <c r="J201" s="19">
        <v>0.3</v>
      </c>
      <c r="K201" s="20">
        <f t="shared" si="23"/>
        <v>1150</v>
      </c>
      <c r="L201" s="20">
        <f t="shared" si="24"/>
        <v>0.0006427728156549633</v>
      </c>
      <c r="R201" s="23"/>
    </row>
    <row r="202" spans="1:18" ht="11.25" customHeight="1">
      <c r="A202" s="135" t="s">
        <v>162</v>
      </c>
      <c r="B202" s="135"/>
      <c r="C202" s="19">
        <v>1.391</v>
      </c>
      <c r="D202" s="19">
        <v>0.359</v>
      </c>
      <c r="E202" s="19">
        <v>0.659</v>
      </c>
      <c r="F202" s="20">
        <f t="shared" si="22"/>
        <v>83.56545961002789</v>
      </c>
      <c r="G202" s="20"/>
      <c r="H202" s="19">
        <v>11.113</v>
      </c>
      <c r="I202" s="19">
        <v>4.154</v>
      </c>
      <c r="J202" s="19">
        <v>0.695</v>
      </c>
      <c r="K202" s="20">
        <f t="shared" si="23"/>
        <v>-83.26913818006742</v>
      </c>
      <c r="L202" s="20">
        <f t="shared" si="24"/>
        <v>0.0014890903562673314</v>
      </c>
      <c r="R202" s="23"/>
    </row>
    <row r="203" spans="1:18" ht="11.25" customHeight="1">
      <c r="A203" s="135" t="s">
        <v>163</v>
      </c>
      <c r="B203" s="135"/>
      <c r="C203" s="19">
        <v>9.681</v>
      </c>
      <c r="D203" s="19">
        <v>2.031</v>
      </c>
      <c r="E203" s="19">
        <v>1.45</v>
      </c>
      <c r="F203" s="20">
        <f t="shared" si="22"/>
        <v>-28.606597735105865</v>
      </c>
      <c r="G203" s="20"/>
      <c r="H203" s="19">
        <v>10.743</v>
      </c>
      <c r="I203" s="19">
        <v>2.751</v>
      </c>
      <c r="J203" s="19">
        <v>1.982</v>
      </c>
      <c r="K203" s="20">
        <f t="shared" si="23"/>
        <v>-27.953471464921847</v>
      </c>
      <c r="L203" s="20">
        <f t="shared" si="24"/>
        <v>0.0042465857354271235</v>
      </c>
      <c r="R203" s="23"/>
    </row>
    <row r="204" spans="1:18" ht="11.25" customHeight="1">
      <c r="A204" s="135" t="s">
        <v>164</v>
      </c>
      <c r="B204" s="135"/>
      <c r="C204" s="19">
        <v>1.357</v>
      </c>
      <c r="D204" s="19">
        <v>0.957</v>
      </c>
      <c r="E204" s="19">
        <v>1.17</v>
      </c>
      <c r="F204" s="20">
        <f t="shared" si="22"/>
        <v>22.25705329153604</v>
      </c>
      <c r="G204" s="20"/>
      <c r="H204" s="19">
        <v>3.37</v>
      </c>
      <c r="I204" s="19">
        <v>1.705</v>
      </c>
      <c r="J204" s="19">
        <v>2.28</v>
      </c>
      <c r="K204" s="20">
        <f t="shared" si="23"/>
        <v>33.724340175953074</v>
      </c>
      <c r="L204" s="20">
        <f t="shared" si="24"/>
        <v>0.00488507339897772</v>
      </c>
      <c r="R204" s="23"/>
    </row>
    <row r="205" spans="1:18" ht="11.25" customHeight="1">
      <c r="A205" s="135" t="s">
        <v>165</v>
      </c>
      <c r="B205" s="135"/>
      <c r="C205" s="19">
        <v>957.775</v>
      </c>
      <c r="D205" s="19">
        <v>391.49</v>
      </c>
      <c r="E205" s="19">
        <v>400.299</v>
      </c>
      <c r="F205" s="20">
        <f t="shared" si="22"/>
        <v>2.250121331323925</v>
      </c>
      <c r="G205" s="20"/>
      <c r="H205" s="19">
        <v>2565.582</v>
      </c>
      <c r="I205" s="19">
        <v>1061.656</v>
      </c>
      <c r="J205" s="19">
        <v>1150.803</v>
      </c>
      <c r="K205" s="20">
        <f t="shared" si="23"/>
        <v>8.396976044971268</v>
      </c>
      <c r="L205" s="20">
        <f t="shared" si="24"/>
        <v>2.465682948580596</v>
      </c>
      <c r="R205" s="23"/>
    </row>
    <row r="206" spans="1:18" ht="11.25" customHeight="1">
      <c r="A206" s="135" t="s">
        <v>169</v>
      </c>
      <c r="B206" s="135"/>
      <c r="C206" s="19">
        <v>789.025</v>
      </c>
      <c r="D206" s="19">
        <v>199.525</v>
      </c>
      <c r="E206" s="19">
        <v>1</v>
      </c>
      <c r="F206" s="20">
        <f t="shared" si="22"/>
        <v>-99.49880967297331</v>
      </c>
      <c r="G206" s="20"/>
      <c r="H206" s="19">
        <v>213.338</v>
      </c>
      <c r="I206" s="19">
        <v>69.26</v>
      </c>
      <c r="J206" s="19">
        <v>0.86</v>
      </c>
      <c r="K206" s="20">
        <f t="shared" si="23"/>
        <v>-98.75830205024545</v>
      </c>
      <c r="L206" s="20">
        <f t="shared" si="24"/>
        <v>0.0018426154048775613</v>
      </c>
      <c r="R206" s="23"/>
    </row>
    <row r="207" spans="1:18" ht="11.25" customHeight="1">
      <c r="A207" s="18" t="s">
        <v>544</v>
      </c>
      <c r="B207" s="135"/>
      <c r="C207" s="19">
        <v>79.198</v>
      </c>
      <c r="D207" s="19">
        <v>12.586</v>
      </c>
      <c r="E207" s="19">
        <v>2.766</v>
      </c>
      <c r="F207" s="20">
        <f t="shared" si="22"/>
        <v>-78.02320038137613</v>
      </c>
      <c r="G207" s="20"/>
      <c r="H207" s="19">
        <v>131.52</v>
      </c>
      <c r="I207" s="19">
        <v>33.489</v>
      </c>
      <c r="J207" s="19">
        <v>6.07</v>
      </c>
      <c r="K207" s="20">
        <f t="shared" si="23"/>
        <v>-81.8746454059542</v>
      </c>
      <c r="L207" s="20">
        <f t="shared" si="24"/>
        <v>0.01300543663675209</v>
      </c>
      <c r="R207" s="23"/>
    </row>
    <row r="208" spans="1:18" ht="11.25">
      <c r="A208" s="156" t="s">
        <v>166</v>
      </c>
      <c r="B208" s="156"/>
      <c r="C208" s="19">
        <v>789.861</v>
      </c>
      <c r="D208" s="19">
        <v>633.371</v>
      </c>
      <c r="E208" s="19">
        <v>9.518</v>
      </c>
      <c r="F208" s="20">
        <f t="shared" si="22"/>
        <v>-98.49724726897821</v>
      </c>
      <c r="G208" s="20"/>
      <c r="H208" s="19">
        <v>619.182</v>
      </c>
      <c r="I208" s="19">
        <v>472.47</v>
      </c>
      <c r="J208" s="19">
        <v>13.057</v>
      </c>
      <c r="K208" s="20">
        <f t="shared" si="23"/>
        <v>-97.23643829237835</v>
      </c>
      <c r="L208" s="20">
        <f t="shared" si="24"/>
        <v>0.027975615513356186</v>
      </c>
      <c r="R208" s="23"/>
    </row>
    <row r="209" spans="1:18" ht="11.25" customHeight="1">
      <c r="A209" s="135" t="s">
        <v>167</v>
      </c>
      <c r="B209" s="135"/>
      <c r="C209" s="19">
        <v>5.049</v>
      </c>
      <c r="D209" s="19">
        <v>1.215</v>
      </c>
      <c r="E209" s="19">
        <v>302.622</v>
      </c>
      <c r="F209" s="20">
        <f t="shared" si="22"/>
        <v>24807.16049382716</v>
      </c>
      <c r="G209" s="20"/>
      <c r="H209" s="19">
        <v>9.796</v>
      </c>
      <c r="I209" s="19">
        <v>1.783</v>
      </c>
      <c r="J209" s="19">
        <v>81.037</v>
      </c>
      <c r="K209" s="20">
        <f t="shared" si="23"/>
        <v>4444.980370162648</v>
      </c>
      <c r="L209" s="20">
        <f t="shared" si="24"/>
        <v>0.17362793554077088</v>
      </c>
      <c r="R209" s="23"/>
    </row>
    <row r="210" spans="1:18" ht="11.25" customHeight="1">
      <c r="A210" s="135" t="s">
        <v>199</v>
      </c>
      <c r="B210" s="135"/>
      <c r="C210" s="19">
        <v>922.244</v>
      </c>
      <c r="D210" s="19">
        <v>625.969</v>
      </c>
      <c r="E210" s="19">
        <v>425.167</v>
      </c>
      <c r="F210" s="20">
        <f t="shared" si="22"/>
        <v>-32.07858536125592</v>
      </c>
      <c r="G210" s="20"/>
      <c r="H210" s="19">
        <v>621.443</v>
      </c>
      <c r="I210" s="19">
        <v>346.82</v>
      </c>
      <c r="J210" s="19">
        <v>247.95</v>
      </c>
      <c r="K210" s="20">
        <f t="shared" si="23"/>
        <v>-28.50758318436077</v>
      </c>
      <c r="L210" s="20">
        <f t="shared" si="24"/>
        <v>0.5312517321388271</v>
      </c>
      <c r="R210" s="23"/>
    </row>
    <row r="211" spans="1:18" ht="11.25" customHeight="1">
      <c r="A211" s="135"/>
      <c r="B211" s="135"/>
      <c r="C211" s="19"/>
      <c r="D211" s="19"/>
      <c r="E211" s="19"/>
      <c r="F211" s="19"/>
      <c r="G211" s="19"/>
      <c r="H211" s="19"/>
      <c r="I211" s="19"/>
      <c r="J211" s="19"/>
      <c r="K211" s="20"/>
      <c r="L211" s="20"/>
      <c r="R211" s="23"/>
    </row>
    <row r="212" spans="1:18" s="29" customFormat="1" ht="11.25" customHeight="1">
      <c r="A212" s="131" t="s">
        <v>470</v>
      </c>
      <c r="B212" s="131"/>
      <c r="C212" s="27">
        <f>SUM(C214:C217)</f>
        <v>132994.336</v>
      </c>
      <c r="D212" s="27">
        <f>SUM(D214:D217)</f>
        <v>35196.57</v>
      </c>
      <c r="E212" s="27">
        <f>SUM(E214:E217)</f>
        <v>28551.684</v>
      </c>
      <c r="F212" s="25">
        <f aca="true" t="shared" si="25" ref="F212:F217">+E212/D212*100-100</f>
        <v>-18.879356710043055</v>
      </c>
      <c r="G212" s="25"/>
      <c r="H212" s="27">
        <f>SUM(H214:H217)</f>
        <v>187710.212</v>
      </c>
      <c r="I212" s="27">
        <f>SUM(I214:I217)</f>
        <v>46856.888999999996</v>
      </c>
      <c r="J212" s="27">
        <f>SUM(J214:J217)</f>
        <v>40334.261</v>
      </c>
      <c r="K212" s="25">
        <f aca="true" t="shared" si="26" ref="K212:K217">+J212/I212*100-100</f>
        <v>-13.920318098796528</v>
      </c>
      <c r="L212" s="25">
        <f>+J212/J193*100</f>
        <v>46.357462987194715</v>
      </c>
      <c r="M212" s="28"/>
      <c r="N212" s="28"/>
      <c r="O212" s="28"/>
      <c r="R212" s="28"/>
    </row>
    <row r="213" spans="1:18" ht="11.25" customHeight="1">
      <c r="A213" s="26"/>
      <c r="B213" s="26"/>
      <c r="C213" s="27"/>
      <c r="D213" s="27"/>
      <c r="E213" s="27"/>
      <c r="F213" s="20"/>
      <c r="G213" s="25"/>
      <c r="H213" s="27"/>
      <c r="I213" s="27"/>
      <c r="J213" s="27"/>
      <c r="K213" s="20"/>
      <c r="L213" s="20"/>
      <c r="R213" s="23"/>
    </row>
    <row r="214" spans="1:18" ht="11.25" customHeight="1">
      <c r="A214" s="17" t="s">
        <v>153</v>
      </c>
      <c r="B214" s="17"/>
      <c r="C214" s="19">
        <v>22278.035</v>
      </c>
      <c r="D214" s="19">
        <v>5127.826</v>
      </c>
      <c r="E214" s="19">
        <v>6686.837</v>
      </c>
      <c r="F214" s="20">
        <f t="shared" si="25"/>
        <v>30.4029621909948</v>
      </c>
      <c r="H214" s="19">
        <v>45178.829</v>
      </c>
      <c r="I214" s="19">
        <v>10561.849</v>
      </c>
      <c r="J214" s="19">
        <v>14610.815</v>
      </c>
      <c r="K214" s="20">
        <f t="shared" si="26"/>
        <v>38.33576867080754</v>
      </c>
      <c r="L214" s="20">
        <f>+J214/$J$212*100</f>
        <v>36.224327997480856</v>
      </c>
      <c r="R214" s="23"/>
    </row>
    <row r="215" spans="1:18" ht="11.25" customHeight="1">
      <c r="A215" s="17" t="s">
        <v>154</v>
      </c>
      <c r="B215" s="17"/>
      <c r="C215" s="19">
        <v>11697.538</v>
      </c>
      <c r="D215" s="19">
        <v>2268.257</v>
      </c>
      <c r="E215" s="19">
        <v>1744.335</v>
      </c>
      <c r="F215" s="20">
        <f t="shared" si="25"/>
        <v>-23.097999917998706</v>
      </c>
      <c r="H215" s="19">
        <v>24870.977</v>
      </c>
      <c r="I215" s="19">
        <v>4292.168</v>
      </c>
      <c r="J215" s="19">
        <v>3203.718</v>
      </c>
      <c r="K215" s="20">
        <f t="shared" si="26"/>
        <v>-25.35897942485009</v>
      </c>
      <c r="L215" s="20">
        <f>+J215/$J$212*100</f>
        <v>7.9429197921836225</v>
      </c>
      <c r="R215" s="23"/>
    </row>
    <row r="216" spans="1:18" ht="11.25" customHeight="1">
      <c r="A216" s="17" t="s">
        <v>155</v>
      </c>
      <c r="B216" s="17"/>
      <c r="C216" s="19">
        <v>3138.454</v>
      </c>
      <c r="D216" s="19">
        <v>520.496</v>
      </c>
      <c r="E216" s="19">
        <v>566.856</v>
      </c>
      <c r="F216" s="20">
        <f t="shared" si="25"/>
        <v>8.906888813746889</v>
      </c>
      <c r="H216" s="19">
        <v>17199.695</v>
      </c>
      <c r="I216" s="19">
        <v>2907.495</v>
      </c>
      <c r="J216" s="19">
        <v>3071.483</v>
      </c>
      <c r="K216" s="20">
        <f t="shared" si="26"/>
        <v>5.640181668412154</v>
      </c>
      <c r="L216" s="20">
        <f>+J216/$J$212*100</f>
        <v>7.615071960782919</v>
      </c>
      <c r="R216" s="23"/>
    </row>
    <row r="217" spans="1:18" ht="11.25" customHeight="1">
      <c r="A217" s="17" t="s">
        <v>200</v>
      </c>
      <c r="B217" s="17"/>
      <c r="C217" s="19">
        <v>95880.309</v>
      </c>
      <c r="D217" s="19">
        <v>27279.991</v>
      </c>
      <c r="E217" s="19">
        <v>19553.656</v>
      </c>
      <c r="F217" s="20">
        <f t="shared" si="25"/>
        <v>-28.322351719250932</v>
      </c>
      <c r="H217" s="19">
        <v>100460.711</v>
      </c>
      <c r="I217" s="19">
        <v>29095.377</v>
      </c>
      <c r="J217" s="19">
        <v>19448.245</v>
      </c>
      <c r="K217" s="20">
        <f t="shared" si="26"/>
        <v>-33.15692386457134</v>
      </c>
      <c r="L217" s="20">
        <f>+J217/$J$212*100</f>
        <v>48.21768024955261</v>
      </c>
      <c r="R217" s="23"/>
    </row>
    <row r="218" spans="1:18" ht="11.25">
      <c r="A218" s="125"/>
      <c r="B218" s="125"/>
      <c r="C218" s="133"/>
      <c r="D218" s="133"/>
      <c r="E218" s="133"/>
      <c r="F218" s="133"/>
      <c r="G218" s="133"/>
      <c r="H218" s="133"/>
      <c r="I218" s="133"/>
      <c r="J218" s="133"/>
      <c r="K218" s="125"/>
      <c r="L218" s="125"/>
      <c r="R218" s="23"/>
    </row>
    <row r="219" spans="1:18" ht="11.25">
      <c r="A219" s="17" t="s">
        <v>69</v>
      </c>
      <c r="B219" s="17"/>
      <c r="C219" s="17"/>
      <c r="D219" s="17"/>
      <c r="E219" s="17"/>
      <c r="F219" s="17"/>
      <c r="G219" s="17"/>
      <c r="H219" s="17"/>
      <c r="I219" s="17"/>
      <c r="J219" s="17"/>
      <c r="K219" s="17"/>
      <c r="L219" s="17"/>
      <c r="R219" s="23"/>
    </row>
    <row r="220" spans="1:18" ht="19.5" customHeight="1">
      <c r="A220" s="316" t="s">
        <v>261</v>
      </c>
      <c r="B220" s="316"/>
      <c r="C220" s="316"/>
      <c r="D220" s="316"/>
      <c r="E220" s="316"/>
      <c r="F220" s="316"/>
      <c r="G220" s="316"/>
      <c r="H220" s="316"/>
      <c r="I220" s="316"/>
      <c r="J220" s="316"/>
      <c r="K220" s="316"/>
      <c r="L220" s="316"/>
      <c r="R220" s="23"/>
    </row>
    <row r="221" spans="1:18" ht="19.5" customHeight="1">
      <c r="A221" s="317" t="s">
        <v>256</v>
      </c>
      <c r="B221" s="317"/>
      <c r="C221" s="317"/>
      <c r="D221" s="317"/>
      <c r="E221" s="317"/>
      <c r="F221" s="317"/>
      <c r="G221" s="317"/>
      <c r="H221" s="317"/>
      <c r="I221" s="317"/>
      <c r="J221" s="317"/>
      <c r="K221" s="317"/>
      <c r="L221" s="317"/>
      <c r="R221" s="23"/>
    </row>
    <row r="222" spans="1:21" s="29" customFormat="1" ht="11.25">
      <c r="A222" s="26"/>
      <c r="B222" s="26"/>
      <c r="C222" s="318" t="s">
        <v>215</v>
      </c>
      <c r="D222" s="318"/>
      <c r="E222" s="318"/>
      <c r="F222" s="318"/>
      <c r="G222" s="214"/>
      <c r="H222" s="318" t="s">
        <v>146</v>
      </c>
      <c r="I222" s="318"/>
      <c r="J222" s="318"/>
      <c r="K222" s="318"/>
      <c r="L222" s="214"/>
      <c r="M222" s="320"/>
      <c r="N222" s="320"/>
      <c r="O222" s="320"/>
      <c r="P222" s="152"/>
      <c r="Q222" s="152"/>
      <c r="R222" s="152"/>
      <c r="S222" s="152"/>
      <c r="T222" s="152"/>
      <c r="U222" s="152"/>
    </row>
    <row r="223" spans="1:21" s="29" customFormat="1" ht="11.25">
      <c r="A223" s="26" t="s">
        <v>157</v>
      </c>
      <c r="B223" s="216" t="s">
        <v>132</v>
      </c>
      <c r="C223" s="215">
        <f>+C189</f>
        <v>2010</v>
      </c>
      <c r="D223" s="319" t="str">
        <f>+D189</f>
        <v>enero - abril</v>
      </c>
      <c r="E223" s="319"/>
      <c r="F223" s="319"/>
      <c r="G223" s="214"/>
      <c r="H223" s="215">
        <f>+H189</f>
        <v>2010</v>
      </c>
      <c r="I223" s="319" t="str">
        <f>+D223</f>
        <v>enero - abril</v>
      </c>
      <c r="J223" s="319"/>
      <c r="K223" s="319"/>
      <c r="L223" s="216" t="s">
        <v>326</v>
      </c>
      <c r="M223" s="321"/>
      <c r="N223" s="321"/>
      <c r="O223" s="321"/>
      <c r="P223" s="152"/>
      <c r="Q223" s="152"/>
      <c r="R223" s="152"/>
      <c r="S223" s="152"/>
      <c r="T223" s="152"/>
      <c r="U223" s="152"/>
    </row>
    <row r="224" spans="1:15" s="29" customFormat="1" ht="11.25">
      <c r="A224" s="217"/>
      <c r="B224" s="220" t="s">
        <v>45</v>
      </c>
      <c r="C224" s="217"/>
      <c r="D224" s="218">
        <f>+D190</f>
        <v>2010</v>
      </c>
      <c r="E224" s="218">
        <f>+E190</f>
        <v>2011</v>
      </c>
      <c r="F224" s="219" t="str">
        <f>+F190</f>
        <v>Var % 11/10</v>
      </c>
      <c r="G224" s="220"/>
      <c r="H224" s="217"/>
      <c r="I224" s="218">
        <f>+I190</f>
        <v>2010</v>
      </c>
      <c r="J224" s="218">
        <f>+J190</f>
        <v>2011</v>
      </c>
      <c r="K224" s="219" t="str">
        <f>+K190</f>
        <v>Var % 11/10</v>
      </c>
      <c r="L224" s="220">
        <v>2008</v>
      </c>
      <c r="M224" s="221" t="s">
        <v>289</v>
      </c>
      <c r="N224" s="221" t="s">
        <v>289</v>
      </c>
      <c r="O224" s="220" t="s">
        <v>266</v>
      </c>
    </row>
    <row r="225" spans="1:18" ht="11.25" customHeight="1">
      <c r="A225" s="17"/>
      <c r="B225" s="17"/>
      <c r="C225" s="17"/>
      <c r="D225" s="17"/>
      <c r="E225" s="17"/>
      <c r="F225" s="17"/>
      <c r="G225" s="17"/>
      <c r="H225" s="17"/>
      <c r="I225" s="17"/>
      <c r="J225" s="17"/>
      <c r="K225" s="17"/>
      <c r="L225" s="17"/>
      <c r="R225" s="23"/>
    </row>
    <row r="226" spans="1:15" s="29" customFormat="1" ht="11.25">
      <c r="A226" s="26" t="s">
        <v>465</v>
      </c>
      <c r="B226" s="26"/>
      <c r="C226" s="26"/>
      <c r="D226" s="26"/>
      <c r="E226" s="26"/>
      <c r="F226" s="26"/>
      <c r="G226" s="26"/>
      <c r="H226" s="27">
        <f>+H192</f>
        <v>6928978</v>
      </c>
      <c r="I226" s="27">
        <f>+I192</f>
        <v>2944334</v>
      </c>
      <c r="J226" s="27">
        <f>+J192</f>
        <v>2884724</v>
      </c>
      <c r="K226" s="25">
        <f>+J226/I226*100-100</f>
        <v>-2.0245665063814045</v>
      </c>
      <c r="L226" s="26"/>
      <c r="M226" s="28"/>
      <c r="N226" s="28"/>
      <c r="O226" s="28"/>
    </row>
    <row r="227" spans="1:18" s="129" customFormat="1" ht="11.25">
      <c r="A227" s="127" t="s">
        <v>477</v>
      </c>
      <c r="B227" s="127"/>
      <c r="C227" s="127">
        <f>+C229+C244+C245+C246+C247+C248</f>
        <v>736533.8389999999</v>
      </c>
      <c r="D227" s="127">
        <f>+D229+D244+D245+D246+D247+D248</f>
        <v>241472.198</v>
      </c>
      <c r="E227" s="127">
        <f>+E229+E244+E245+E246+E247+E248</f>
        <v>196944.80399999997</v>
      </c>
      <c r="F227" s="128">
        <f>+E227/D227*100-100</f>
        <v>-18.439967155142227</v>
      </c>
      <c r="G227" s="127"/>
      <c r="H227" s="127">
        <f>+H229+H244+H245+H246+H247+H248</f>
        <v>1562926.7489999996</v>
      </c>
      <c r="I227" s="127">
        <f>+I229+I244+I245+I246+I247+I248</f>
        <v>437462.068</v>
      </c>
      <c r="J227" s="127">
        <f>+J229+J244+J245+J246+J247+J248</f>
        <v>498434.699</v>
      </c>
      <c r="K227" s="128">
        <f>+J227/I227*100-100</f>
        <v>13.937809803431918</v>
      </c>
      <c r="L227" s="128">
        <f>+J227/$J$226*100</f>
        <v>17.278418975264184</v>
      </c>
      <c r="M227" s="134"/>
      <c r="N227" s="134"/>
      <c r="O227" s="134"/>
      <c r="R227" s="28"/>
    </row>
    <row r="228" spans="1:18" ht="11.25" customHeight="1">
      <c r="A228" s="17"/>
      <c r="B228" s="17"/>
      <c r="C228" s="19"/>
      <c r="D228" s="19"/>
      <c r="E228" s="19"/>
      <c r="F228" s="20"/>
      <c r="G228" s="20"/>
      <c r="H228" s="19"/>
      <c r="I228" s="19"/>
      <c r="J228" s="19"/>
      <c r="K228" s="20"/>
      <c r="L228" s="124"/>
      <c r="R228" s="23"/>
    </row>
    <row r="229" spans="1:18" s="29" customFormat="1" ht="11.25" customHeight="1">
      <c r="A229" s="26" t="s">
        <v>142</v>
      </c>
      <c r="B229" s="26">
        <v>22042110</v>
      </c>
      <c r="C229" s="27">
        <f>SUM(C230:C241)</f>
        <v>382553.077</v>
      </c>
      <c r="D229" s="27">
        <f>SUM(D230:D241)</f>
        <v>104172.058</v>
      </c>
      <c r="E229" s="27">
        <f>SUM(E230:E241)</f>
        <v>117529.731</v>
      </c>
      <c r="F229" s="25">
        <f>+E229/D229*100-100</f>
        <v>12.822702417955483</v>
      </c>
      <c r="G229" s="25"/>
      <c r="H229" s="27">
        <f>SUM(H230:H241)</f>
        <v>1186463.2389999998</v>
      </c>
      <c r="I229" s="27">
        <f>SUM(I230:I241)</f>
        <v>319971.89900000003</v>
      </c>
      <c r="J229" s="27">
        <f>SUM(J230:J241)</f>
        <v>391459.171</v>
      </c>
      <c r="K229" s="25">
        <f aca="true" t="shared" si="27" ref="K229:K248">+J229/I229*100-100</f>
        <v>22.3417344533746</v>
      </c>
      <c r="L229" s="25">
        <f>+J229/J227*100</f>
        <v>78.53770449476671</v>
      </c>
      <c r="M229" s="28">
        <f>+I229/D229</f>
        <v>3.071571255700833</v>
      </c>
      <c r="N229" s="28">
        <f>+J229/E229</f>
        <v>3.3307246402189072</v>
      </c>
      <c r="O229" s="28">
        <f>+N229/M229*100-100</f>
        <v>8.437160102898005</v>
      </c>
      <c r="P229" s="27"/>
      <c r="R229" s="28"/>
    </row>
    <row r="230" spans="1:18" ht="11.25" customHeight="1">
      <c r="A230" s="17" t="s">
        <v>274</v>
      </c>
      <c r="B230" s="157">
        <v>22042111</v>
      </c>
      <c r="C230" s="19">
        <v>54396.844</v>
      </c>
      <c r="D230" s="19">
        <v>13568.66</v>
      </c>
      <c r="E230" s="19">
        <v>14386.079</v>
      </c>
      <c r="F230" s="20">
        <f aca="true" t="shared" si="28" ref="F230:F241">+E230/D230*100-100</f>
        <v>6.024316328952153</v>
      </c>
      <c r="G230" s="20"/>
      <c r="H230" s="19">
        <v>151335.61</v>
      </c>
      <c r="I230" s="19">
        <v>38685.938</v>
      </c>
      <c r="J230" s="19">
        <v>42945.624</v>
      </c>
      <c r="K230" s="20">
        <f t="shared" si="27"/>
        <v>11.010941495072444</v>
      </c>
      <c r="L230" s="20">
        <f aca="true" t="shared" si="29" ref="L230:L241">+J230/$J$229*100</f>
        <v>10.970652160298986</v>
      </c>
      <c r="M230" s="23">
        <f aca="true" t="shared" si="30" ref="M230:M237">+I230/D230</f>
        <v>2.8511244293835944</v>
      </c>
      <c r="N230" s="23">
        <f aca="true" t="shared" si="31" ref="N230:N237">+J230/E230</f>
        <v>2.985220920863844</v>
      </c>
      <c r="O230" s="23">
        <f aca="true" t="shared" si="32" ref="O230:O237">+N230/M230*100-100</f>
        <v>4.703284433967696</v>
      </c>
      <c r="P230" s="158"/>
      <c r="R230" s="23"/>
    </row>
    <row r="231" spans="1:18" ht="11.25" customHeight="1">
      <c r="A231" s="17" t="s">
        <v>275</v>
      </c>
      <c r="B231" s="157">
        <v>22042112</v>
      </c>
      <c r="C231" s="19">
        <v>35704.683</v>
      </c>
      <c r="D231" s="19">
        <v>9122.636</v>
      </c>
      <c r="E231" s="19">
        <v>11130.568</v>
      </c>
      <c r="F231" s="20">
        <f t="shared" si="28"/>
        <v>22.010436457181882</v>
      </c>
      <c r="G231" s="20"/>
      <c r="H231" s="19">
        <v>108513.826</v>
      </c>
      <c r="I231" s="19">
        <v>28119.452</v>
      </c>
      <c r="J231" s="19">
        <v>35673.948</v>
      </c>
      <c r="K231" s="20">
        <f t="shared" si="27"/>
        <v>26.865729815787304</v>
      </c>
      <c r="L231" s="20">
        <f t="shared" si="29"/>
        <v>9.113069929839503</v>
      </c>
      <c r="M231" s="23">
        <f t="shared" si="30"/>
        <v>3.0823823289671974</v>
      </c>
      <c r="N231" s="23">
        <f t="shared" si="31"/>
        <v>3.2050429052677276</v>
      </c>
      <c r="O231" s="23">
        <f t="shared" si="32"/>
        <v>3.979408237187428</v>
      </c>
      <c r="P231" s="158"/>
      <c r="R231" s="23"/>
    </row>
    <row r="232" spans="1:18" ht="11.25" customHeight="1">
      <c r="A232" s="17" t="s">
        <v>270</v>
      </c>
      <c r="B232" s="157">
        <v>22042113</v>
      </c>
      <c r="C232" s="19">
        <v>26418.064</v>
      </c>
      <c r="D232" s="19">
        <v>7043.258</v>
      </c>
      <c r="E232" s="19">
        <v>7338.394</v>
      </c>
      <c r="F232" s="20">
        <f t="shared" si="28"/>
        <v>4.190333507589813</v>
      </c>
      <c r="G232" s="20"/>
      <c r="H232" s="19">
        <v>68599.103</v>
      </c>
      <c r="I232" s="19">
        <v>18164.715</v>
      </c>
      <c r="J232" s="19">
        <v>19998.117</v>
      </c>
      <c r="K232" s="20">
        <f t="shared" si="27"/>
        <v>10.093205426014109</v>
      </c>
      <c r="L232" s="20">
        <f t="shared" si="29"/>
        <v>5.108608631882071</v>
      </c>
      <c r="M232" s="23">
        <f t="shared" si="30"/>
        <v>2.5790216686652685</v>
      </c>
      <c r="N232" s="23">
        <f t="shared" si="31"/>
        <v>2.7251353634051263</v>
      </c>
      <c r="O232" s="23">
        <f t="shared" si="32"/>
        <v>5.665469837462695</v>
      </c>
      <c r="P232" s="158"/>
      <c r="R232" s="23"/>
    </row>
    <row r="233" spans="1:18" ht="11.25" customHeight="1">
      <c r="A233" s="17" t="s">
        <v>271</v>
      </c>
      <c r="B233" s="157">
        <v>22042119</v>
      </c>
      <c r="C233" s="19">
        <v>4428.721</v>
      </c>
      <c r="D233" s="19">
        <v>1583.732</v>
      </c>
      <c r="E233" s="19">
        <v>1091.759</v>
      </c>
      <c r="F233" s="20">
        <f t="shared" si="28"/>
        <v>-31.06415731954648</v>
      </c>
      <c r="G233" s="20"/>
      <c r="H233" s="19">
        <v>12422.258</v>
      </c>
      <c r="I233" s="19">
        <v>3983.911</v>
      </c>
      <c r="J233" s="19">
        <v>3899.983</v>
      </c>
      <c r="K233" s="20">
        <f t="shared" si="27"/>
        <v>-2.106673567757909</v>
      </c>
      <c r="L233" s="20">
        <f t="shared" si="29"/>
        <v>0.9962681395450053</v>
      </c>
      <c r="M233" s="23">
        <f t="shared" si="30"/>
        <v>2.515520934097436</v>
      </c>
      <c r="N233" s="23">
        <f t="shared" si="31"/>
        <v>3.572201374112785</v>
      </c>
      <c r="O233" s="23">
        <f t="shared" si="32"/>
        <v>42.006426012689275</v>
      </c>
      <c r="P233" s="158"/>
      <c r="R233" s="23"/>
    </row>
    <row r="234" spans="1:18" ht="11.25" customHeight="1">
      <c r="A234" s="17" t="s">
        <v>276</v>
      </c>
      <c r="B234" s="157">
        <v>22042121</v>
      </c>
      <c r="C234" s="19">
        <v>82105.991</v>
      </c>
      <c r="D234" s="19">
        <v>23370.093</v>
      </c>
      <c r="E234" s="19">
        <v>26051.538</v>
      </c>
      <c r="F234" s="20">
        <f t="shared" si="28"/>
        <v>11.473831105421795</v>
      </c>
      <c r="G234" s="20"/>
      <c r="H234" s="19">
        <v>276470.17</v>
      </c>
      <c r="I234" s="19">
        <v>77733.095</v>
      </c>
      <c r="J234" s="19">
        <v>92950.934</v>
      </c>
      <c r="K234" s="20">
        <f t="shared" si="27"/>
        <v>19.577039869569063</v>
      </c>
      <c r="L234" s="20">
        <f t="shared" si="29"/>
        <v>23.744732755283948</v>
      </c>
      <c r="M234" s="23">
        <f t="shared" si="30"/>
        <v>3.3261782484134743</v>
      </c>
      <c r="N234" s="23">
        <f t="shared" si="31"/>
        <v>3.567963396249388</v>
      </c>
      <c r="O234" s="23">
        <f t="shared" si="32"/>
        <v>7.269157867629048</v>
      </c>
      <c r="P234" s="158"/>
      <c r="R234" s="23"/>
    </row>
    <row r="235" spans="1:18" ht="11.25" customHeight="1">
      <c r="A235" s="17" t="s">
        <v>277</v>
      </c>
      <c r="B235" s="157">
        <v>22042122</v>
      </c>
      <c r="C235" s="19">
        <v>39201.481</v>
      </c>
      <c r="D235" s="19">
        <v>10950.137</v>
      </c>
      <c r="E235" s="19">
        <v>12004.44</v>
      </c>
      <c r="F235" s="20">
        <f t="shared" si="28"/>
        <v>9.62821743691427</v>
      </c>
      <c r="G235" s="20"/>
      <c r="H235" s="19">
        <v>110807.631</v>
      </c>
      <c r="I235" s="19">
        <v>31563.145</v>
      </c>
      <c r="J235" s="19">
        <v>36699.09</v>
      </c>
      <c r="K235" s="20">
        <f t="shared" si="27"/>
        <v>16.27196846195143</v>
      </c>
      <c r="L235" s="20">
        <f t="shared" si="29"/>
        <v>9.374947049075521</v>
      </c>
      <c r="M235" s="23">
        <f t="shared" si="30"/>
        <v>2.88244293199254</v>
      </c>
      <c r="N235" s="23">
        <f t="shared" si="31"/>
        <v>3.0571263632455987</v>
      </c>
      <c r="O235" s="23">
        <f t="shared" si="32"/>
        <v>6.060256364982237</v>
      </c>
      <c r="P235" s="158"/>
      <c r="R235" s="23"/>
    </row>
    <row r="236" spans="1:18" ht="11.25" customHeight="1">
      <c r="A236" s="17" t="s">
        <v>278</v>
      </c>
      <c r="B236" s="157">
        <v>22042124</v>
      </c>
      <c r="C236" s="19">
        <v>20744.565</v>
      </c>
      <c r="D236" s="19">
        <v>6402.246</v>
      </c>
      <c r="E236" s="19">
        <v>6780.167</v>
      </c>
      <c r="F236" s="20">
        <f t="shared" si="28"/>
        <v>5.902944060568743</v>
      </c>
      <c r="G236" s="20"/>
      <c r="H236" s="19">
        <v>74250.526</v>
      </c>
      <c r="I236" s="19">
        <v>22452.527</v>
      </c>
      <c r="J236" s="19">
        <v>25964.718</v>
      </c>
      <c r="K236" s="20">
        <f t="shared" si="27"/>
        <v>15.642742574143227</v>
      </c>
      <c r="L236" s="20">
        <f t="shared" si="29"/>
        <v>6.632803603418452</v>
      </c>
      <c r="M236" s="23">
        <f t="shared" si="30"/>
        <v>3.5069766141444734</v>
      </c>
      <c r="N236" s="23">
        <f t="shared" si="31"/>
        <v>3.8295100990875297</v>
      </c>
      <c r="O236" s="23">
        <f t="shared" si="32"/>
        <v>9.196910057574996</v>
      </c>
      <c r="P236" s="158"/>
      <c r="R236" s="23"/>
    </row>
    <row r="237" spans="1:18" ht="11.25" customHeight="1">
      <c r="A237" s="17" t="s">
        <v>279</v>
      </c>
      <c r="B237" s="157">
        <v>22042125</v>
      </c>
      <c r="C237" s="19">
        <v>7258.135</v>
      </c>
      <c r="D237" s="19">
        <v>1757.328</v>
      </c>
      <c r="E237" s="19">
        <v>2300.629</v>
      </c>
      <c r="F237" s="20">
        <f t="shared" si="28"/>
        <v>30.916311582129225</v>
      </c>
      <c r="G237" s="20"/>
      <c r="H237" s="19">
        <v>29496.733</v>
      </c>
      <c r="I237" s="19">
        <v>7525.219</v>
      </c>
      <c r="J237" s="19">
        <v>10106.166</v>
      </c>
      <c r="K237" s="20">
        <f t="shared" si="27"/>
        <v>34.29730084931745</v>
      </c>
      <c r="L237" s="20">
        <f t="shared" si="29"/>
        <v>2.581665406939719</v>
      </c>
      <c r="M237" s="23">
        <f t="shared" si="30"/>
        <v>4.282193762348292</v>
      </c>
      <c r="N237" s="23">
        <f t="shared" si="31"/>
        <v>4.39278388649365</v>
      </c>
      <c r="O237" s="23">
        <f t="shared" si="32"/>
        <v>2.5825576861498973</v>
      </c>
      <c r="P237" s="158"/>
      <c r="R237" s="23"/>
    </row>
    <row r="238" spans="1:18" ht="11.25" customHeight="1">
      <c r="A238" s="17" t="s">
        <v>280</v>
      </c>
      <c r="B238" s="157">
        <v>22042126</v>
      </c>
      <c r="C238" s="19">
        <v>5260.105</v>
      </c>
      <c r="D238" s="19">
        <v>1502.789</v>
      </c>
      <c r="E238" s="19">
        <v>2041.792</v>
      </c>
      <c r="F238" s="20">
        <f t="shared" si="28"/>
        <v>35.86684491302506</v>
      </c>
      <c r="G238" s="20"/>
      <c r="H238" s="19">
        <v>25519.961</v>
      </c>
      <c r="I238" s="19">
        <v>7063.706</v>
      </c>
      <c r="J238" s="19">
        <v>10147.626</v>
      </c>
      <c r="K238" s="20">
        <f t="shared" si="27"/>
        <v>43.65866869317608</v>
      </c>
      <c r="L238" s="20">
        <f t="shared" si="29"/>
        <v>2.59225654978971</v>
      </c>
      <c r="M238" s="23">
        <f aca="true" t="shared" si="33" ref="M238:M247">+I238/D238</f>
        <v>4.700397727159302</v>
      </c>
      <c r="N238" s="23">
        <f aca="true" t="shared" si="34" ref="N238:N247">+J238/E238</f>
        <v>4.9699607011879765</v>
      </c>
      <c r="O238" s="23">
        <f aca="true" t="shared" si="35" ref="O238:O247">+N238/M238*100-100</f>
        <v>5.73489712309059</v>
      </c>
      <c r="P238" s="158"/>
      <c r="R238" s="23"/>
    </row>
    <row r="239" spans="1:18" ht="11.25" customHeight="1">
      <c r="A239" s="17" t="s">
        <v>272</v>
      </c>
      <c r="B239" s="157">
        <v>22042127</v>
      </c>
      <c r="C239" s="19">
        <v>89934.393</v>
      </c>
      <c r="D239" s="19">
        <v>24330.911</v>
      </c>
      <c r="E239" s="19">
        <v>29522.106</v>
      </c>
      <c r="F239" s="20">
        <f t="shared" si="28"/>
        <v>21.33580201744192</v>
      </c>
      <c r="G239" s="20"/>
      <c r="H239" s="19">
        <v>282239.644</v>
      </c>
      <c r="I239" s="19">
        <v>72517.431</v>
      </c>
      <c r="J239" s="19">
        <v>97097.084</v>
      </c>
      <c r="K239" s="20">
        <f t="shared" si="27"/>
        <v>33.89482040531746</v>
      </c>
      <c r="L239" s="20">
        <f t="shared" si="29"/>
        <v>24.80388535845543</v>
      </c>
      <c r="M239" s="23">
        <f t="shared" si="33"/>
        <v>2.980465096436381</v>
      </c>
      <c r="N239" s="23">
        <f t="shared" si="34"/>
        <v>3.2889619731058484</v>
      </c>
      <c r="O239" s="23">
        <f t="shared" si="35"/>
        <v>10.350628733694094</v>
      </c>
      <c r="P239" s="158"/>
      <c r="R239" s="23"/>
    </row>
    <row r="240" spans="1:18" ht="11.25" customHeight="1">
      <c r="A240" s="17" t="s">
        <v>273</v>
      </c>
      <c r="B240" s="157">
        <v>22042129</v>
      </c>
      <c r="C240" s="19">
        <v>5232.107</v>
      </c>
      <c r="D240" s="19">
        <v>1707.2</v>
      </c>
      <c r="E240" s="19">
        <v>1640.42</v>
      </c>
      <c r="F240" s="20">
        <f t="shared" si="28"/>
        <v>-3.9116682286785363</v>
      </c>
      <c r="G240" s="20"/>
      <c r="H240" s="19">
        <v>17538.435</v>
      </c>
      <c r="I240" s="19">
        <v>4719.933</v>
      </c>
      <c r="J240" s="19">
        <v>7058.443</v>
      </c>
      <c r="K240" s="20">
        <f t="shared" si="27"/>
        <v>49.54540668267961</v>
      </c>
      <c r="L240" s="20">
        <f t="shared" si="29"/>
        <v>1.803110904764063</v>
      </c>
      <c r="M240" s="23">
        <f t="shared" si="33"/>
        <v>2.7647217666354265</v>
      </c>
      <c r="N240" s="23">
        <f t="shared" si="34"/>
        <v>4.302826715109545</v>
      </c>
      <c r="O240" s="23">
        <f t="shared" si="35"/>
        <v>55.63326360850917</v>
      </c>
      <c r="P240" s="158"/>
      <c r="R240" s="23"/>
    </row>
    <row r="241" spans="1:18" ht="11.25" customHeight="1">
      <c r="A241" s="17" t="s">
        <v>281</v>
      </c>
      <c r="B241" s="157">
        <v>22042130</v>
      </c>
      <c r="C241" s="19">
        <v>11867.988</v>
      </c>
      <c r="D241" s="19">
        <v>2833.068</v>
      </c>
      <c r="E241" s="19">
        <v>3241.839</v>
      </c>
      <c r="F241" s="20">
        <f t="shared" si="28"/>
        <v>14.428562957189854</v>
      </c>
      <c r="G241" s="20"/>
      <c r="H241" s="19">
        <v>29269.342</v>
      </c>
      <c r="I241" s="19">
        <v>7442.827</v>
      </c>
      <c r="J241" s="19">
        <v>8917.438</v>
      </c>
      <c r="K241" s="20">
        <f t="shared" si="27"/>
        <v>19.81251210057684</v>
      </c>
      <c r="L241" s="20">
        <f t="shared" si="29"/>
        <v>2.2779995107075934</v>
      </c>
      <c r="M241" s="23">
        <f t="shared" si="33"/>
        <v>2.627126140283255</v>
      </c>
      <c r="N241" s="23">
        <f t="shared" si="34"/>
        <v>2.750734382552619</v>
      </c>
      <c r="O241" s="23">
        <f t="shared" si="35"/>
        <v>4.7050745060926715</v>
      </c>
      <c r="P241" s="158"/>
      <c r="R241" s="23"/>
    </row>
    <row r="242" spans="1:18" ht="11.25" customHeight="1">
      <c r="A242" s="17"/>
      <c r="B242" s="157"/>
      <c r="C242" s="19"/>
      <c r="D242" s="19"/>
      <c r="E242" s="19"/>
      <c r="F242" s="20"/>
      <c r="G242" s="20"/>
      <c r="H242" s="19"/>
      <c r="I242" s="19"/>
      <c r="J242" s="19"/>
      <c r="K242" s="20"/>
      <c r="L242" s="20"/>
      <c r="P242" s="158"/>
      <c r="R242" s="23"/>
    </row>
    <row r="243" spans="1:18" s="29" customFormat="1" ht="11.25" customHeight="1">
      <c r="A243" s="26" t="s">
        <v>328</v>
      </c>
      <c r="B243" s="26"/>
      <c r="C243" s="27">
        <f>SUM(C244:C247)</f>
        <v>343179.34900000005</v>
      </c>
      <c r="D243" s="27">
        <f>SUM(D244:D247)</f>
        <v>134062.81900000002</v>
      </c>
      <c r="E243" s="27">
        <f>SUM(E244:E247)</f>
        <v>76824.42700000001</v>
      </c>
      <c r="F243" s="25">
        <f aca="true" t="shared" si="36" ref="F243:F248">+E243/D243*100-100</f>
        <v>-42.69520246325717</v>
      </c>
      <c r="G243" s="25"/>
      <c r="H243" s="27">
        <f>SUM(H244:H247)</f>
        <v>347878.216</v>
      </c>
      <c r="I243" s="27">
        <f>SUM(I244:I247)</f>
        <v>110030.97499999999</v>
      </c>
      <c r="J243" s="27">
        <f>SUM(J244:J247)</f>
        <v>98614.468</v>
      </c>
      <c r="K243" s="25">
        <f>+J243/I243*100-100</f>
        <v>-10.375721018558636</v>
      </c>
      <c r="L243" s="25">
        <f>+J243/J227*100</f>
        <v>19.78483203473761</v>
      </c>
      <c r="M243" s="28"/>
      <c r="N243" s="28"/>
      <c r="O243" s="28"/>
      <c r="P243" s="159"/>
      <c r="R243" s="28"/>
    </row>
    <row r="244" spans="1:18" ht="11.25" customHeight="1">
      <c r="A244" s="17" t="s">
        <v>143</v>
      </c>
      <c r="B244" s="17">
        <v>22042990</v>
      </c>
      <c r="C244" s="19">
        <v>290924.457</v>
      </c>
      <c r="D244" s="19">
        <v>121235.453</v>
      </c>
      <c r="E244" s="19">
        <v>59240.194</v>
      </c>
      <c r="F244" s="20">
        <f t="shared" si="36"/>
        <v>-51.136245599709184</v>
      </c>
      <c r="G244" s="20"/>
      <c r="H244" s="19">
        <v>243255.383</v>
      </c>
      <c r="I244" s="19">
        <v>85444.627</v>
      </c>
      <c r="J244" s="19">
        <v>63157.718</v>
      </c>
      <c r="K244" s="20">
        <f t="shared" si="27"/>
        <v>-26.0834528542093</v>
      </c>
      <c r="L244" s="20">
        <f>+J244/$J$227*100</f>
        <v>12.671212122011594</v>
      </c>
      <c r="M244" s="23">
        <f t="shared" si="33"/>
        <v>0.7047825111025897</v>
      </c>
      <c r="N244" s="23">
        <f t="shared" si="34"/>
        <v>1.0661294930938274</v>
      </c>
      <c r="O244" s="23">
        <f t="shared" si="35"/>
        <v>51.270707813951304</v>
      </c>
      <c r="R244" s="23"/>
    </row>
    <row r="245" spans="1:18" ht="11.25" customHeight="1">
      <c r="A245" s="17" t="s">
        <v>70</v>
      </c>
      <c r="B245" s="17">
        <v>22042190</v>
      </c>
      <c r="C245" s="19">
        <v>48600.438</v>
      </c>
      <c r="D245" s="19">
        <v>12236.732</v>
      </c>
      <c r="E245" s="19">
        <v>16602.759</v>
      </c>
      <c r="F245" s="20">
        <f t="shared" si="36"/>
        <v>35.679681470510246</v>
      </c>
      <c r="G245" s="20"/>
      <c r="H245" s="19">
        <v>90073.937</v>
      </c>
      <c r="I245" s="19">
        <v>22130.299</v>
      </c>
      <c r="J245" s="19">
        <v>31641.384</v>
      </c>
      <c r="K245" s="20">
        <f t="shared" si="27"/>
        <v>42.9776615309174</v>
      </c>
      <c r="L245" s="20">
        <f>+J245/$J$227*100</f>
        <v>6.348150332126054</v>
      </c>
      <c r="M245" s="23">
        <f t="shared" si="33"/>
        <v>1.8085138254233237</v>
      </c>
      <c r="N245" s="23">
        <f t="shared" si="34"/>
        <v>1.9057907182776068</v>
      </c>
      <c r="O245" s="23">
        <f t="shared" si="35"/>
        <v>5.3788304787503165</v>
      </c>
      <c r="R245" s="23"/>
    </row>
    <row r="246" spans="1:18" ht="11.25" customHeight="1">
      <c r="A246" s="17" t="s">
        <v>71</v>
      </c>
      <c r="B246" s="17">
        <v>22041000</v>
      </c>
      <c r="C246" s="19">
        <v>3306.537</v>
      </c>
      <c r="D246" s="19">
        <v>520.284</v>
      </c>
      <c r="E246" s="19">
        <v>892.696</v>
      </c>
      <c r="F246" s="20">
        <f t="shared" si="36"/>
        <v>71.57859938033843</v>
      </c>
      <c r="G246" s="20"/>
      <c r="H246" s="19">
        <v>12871.086</v>
      </c>
      <c r="I246" s="19">
        <v>2143.681</v>
      </c>
      <c r="J246" s="19">
        <v>3378.553</v>
      </c>
      <c r="K246" s="20">
        <f t="shared" si="27"/>
        <v>57.605212715884505</v>
      </c>
      <c r="L246" s="20">
        <f>+J246/$J$227*100</f>
        <v>0.6778326241688882</v>
      </c>
      <c r="M246" s="23">
        <f t="shared" si="33"/>
        <v>4.120213191257083</v>
      </c>
      <c r="N246" s="23">
        <f t="shared" si="34"/>
        <v>3.7846624158728166</v>
      </c>
      <c r="O246" s="23">
        <f t="shared" si="35"/>
        <v>-8.144014880013756</v>
      </c>
      <c r="R246" s="23"/>
    </row>
    <row r="247" spans="1:18" ht="11.25" customHeight="1">
      <c r="A247" s="17" t="s">
        <v>72</v>
      </c>
      <c r="B247" s="17">
        <v>22082010</v>
      </c>
      <c r="C247" s="19">
        <v>347.917</v>
      </c>
      <c r="D247" s="19">
        <v>70.35</v>
      </c>
      <c r="E247" s="19">
        <v>88.778</v>
      </c>
      <c r="F247" s="20">
        <f t="shared" si="36"/>
        <v>26.194740582800307</v>
      </c>
      <c r="G247" s="20"/>
      <c r="H247" s="19">
        <v>1677.81</v>
      </c>
      <c r="I247" s="19">
        <v>312.368</v>
      </c>
      <c r="J247" s="19">
        <v>436.813</v>
      </c>
      <c r="K247" s="20">
        <f t="shared" si="27"/>
        <v>39.83922808994521</v>
      </c>
      <c r="L247" s="20">
        <f>+J247/$J$227*100</f>
        <v>0.08763695643107704</v>
      </c>
      <c r="M247" s="23">
        <f t="shared" si="33"/>
        <v>4.440199004975125</v>
      </c>
      <c r="N247" s="23">
        <f t="shared" si="34"/>
        <v>4.9202843046700755</v>
      </c>
      <c r="O247" s="23">
        <f t="shared" si="35"/>
        <v>10.812247360017608</v>
      </c>
      <c r="R247" s="23"/>
    </row>
    <row r="248" spans="1:18" ht="11.25" customHeight="1">
      <c r="A248" s="17" t="s">
        <v>10</v>
      </c>
      <c r="B248" s="24" t="s">
        <v>177</v>
      </c>
      <c r="C248" s="19">
        <v>10801.413</v>
      </c>
      <c r="D248" s="19">
        <v>3237.321</v>
      </c>
      <c r="E248" s="19">
        <v>2590.646</v>
      </c>
      <c r="F248" s="20">
        <f t="shared" si="36"/>
        <v>-19.97562181816383</v>
      </c>
      <c r="G248" s="20"/>
      <c r="H248" s="19">
        <v>28585.294</v>
      </c>
      <c r="I248" s="19">
        <v>7459.194</v>
      </c>
      <c r="J248" s="19">
        <v>8361.06</v>
      </c>
      <c r="K248" s="20">
        <f t="shared" si="27"/>
        <v>12.090662878589825</v>
      </c>
      <c r="L248" s="20">
        <f>+J248/$J$227*100</f>
        <v>1.6774634704956604</v>
      </c>
      <c r="R248" s="23"/>
    </row>
    <row r="249" spans="1:18" ht="11.25">
      <c r="A249" s="125"/>
      <c r="B249" s="125"/>
      <c r="C249" s="133"/>
      <c r="D249" s="133"/>
      <c r="E249" s="133"/>
      <c r="F249" s="133"/>
      <c r="G249" s="133"/>
      <c r="H249" s="133"/>
      <c r="I249" s="133"/>
      <c r="J249" s="133"/>
      <c r="K249" s="125"/>
      <c r="L249" s="125"/>
      <c r="R249" s="23"/>
    </row>
    <row r="250" spans="1:18" ht="11.25">
      <c r="A250" s="17" t="s">
        <v>69</v>
      </c>
      <c r="B250" s="17"/>
      <c r="C250" s="17"/>
      <c r="D250" s="17"/>
      <c r="E250" s="17"/>
      <c r="F250" s="17"/>
      <c r="G250" s="17"/>
      <c r="H250" s="17"/>
      <c r="I250" s="17"/>
      <c r="J250" s="17"/>
      <c r="K250" s="17"/>
      <c r="L250" s="17"/>
      <c r="R250" s="23"/>
    </row>
    <row r="251" spans="1:18" ht="19.5" customHeight="1">
      <c r="A251" s="316" t="s">
        <v>383</v>
      </c>
      <c r="B251" s="316"/>
      <c r="C251" s="316"/>
      <c r="D251" s="316"/>
      <c r="E251" s="316"/>
      <c r="F251" s="316"/>
      <c r="G251" s="316"/>
      <c r="H251" s="316"/>
      <c r="I251" s="316"/>
      <c r="J251" s="316"/>
      <c r="K251" s="316"/>
      <c r="L251" s="316"/>
      <c r="R251" s="23"/>
    </row>
    <row r="252" spans="1:18" ht="19.5" customHeight="1">
      <c r="A252" s="317" t="s">
        <v>258</v>
      </c>
      <c r="B252" s="317"/>
      <c r="C252" s="317"/>
      <c r="D252" s="317"/>
      <c r="E252" s="317"/>
      <c r="F252" s="317"/>
      <c r="G252" s="317"/>
      <c r="H252" s="317"/>
      <c r="I252" s="317"/>
      <c r="J252" s="317"/>
      <c r="K252" s="317"/>
      <c r="L252" s="317"/>
      <c r="R252" s="23"/>
    </row>
    <row r="253" spans="1:21" s="29" customFormat="1" ht="12.75">
      <c r="A253" s="26"/>
      <c r="B253" s="26"/>
      <c r="C253" s="318" t="s">
        <v>145</v>
      </c>
      <c r="D253" s="318"/>
      <c r="E253" s="318"/>
      <c r="F253" s="318"/>
      <c r="G253" s="214"/>
      <c r="H253" s="318" t="s">
        <v>146</v>
      </c>
      <c r="I253" s="318"/>
      <c r="J253" s="318"/>
      <c r="K253" s="318"/>
      <c r="L253" s="214"/>
      <c r="M253" s="320" t="s">
        <v>288</v>
      </c>
      <c r="N253" s="320" t="s">
        <v>288</v>
      </c>
      <c r="O253" s="320" t="s">
        <v>266</v>
      </c>
      <c r="P253" s="152"/>
      <c r="Q253" s="152"/>
      <c r="R253" s="35"/>
      <c r="S253" s="31"/>
      <c r="T253" s="31"/>
      <c r="U253" s="31"/>
    </row>
    <row r="254" spans="1:21" s="29" customFormat="1" ht="12.75">
      <c r="A254" s="26" t="s">
        <v>157</v>
      </c>
      <c r="B254" s="216" t="s">
        <v>132</v>
      </c>
      <c r="C254" s="215">
        <f>+C223</f>
        <v>2010</v>
      </c>
      <c r="D254" s="319" t="str">
        <f>+D223</f>
        <v>enero - abril</v>
      </c>
      <c r="E254" s="319"/>
      <c r="F254" s="319"/>
      <c r="G254" s="214"/>
      <c r="H254" s="215">
        <f>+H223</f>
        <v>2010</v>
      </c>
      <c r="I254" s="319" t="str">
        <f>+D254</f>
        <v>enero - abril</v>
      </c>
      <c r="J254" s="319"/>
      <c r="K254" s="319"/>
      <c r="L254" s="216" t="s">
        <v>326</v>
      </c>
      <c r="M254" s="321"/>
      <c r="N254" s="321"/>
      <c r="O254" s="321"/>
      <c r="P254" s="152"/>
      <c r="Q254" s="152"/>
      <c r="R254" s="201"/>
      <c r="S254" s="32"/>
      <c r="T254" s="32"/>
      <c r="U254" s="32"/>
    </row>
    <row r="255" spans="1:21" s="29" customFormat="1" ht="12.75">
      <c r="A255" s="217"/>
      <c r="B255" s="220" t="s">
        <v>45</v>
      </c>
      <c r="C255" s="217"/>
      <c r="D255" s="218">
        <f>+D224</f>
        <v>2010</v>
      </c>
      <c r="E255" s="218">
        <f>+E224</f>
        <v>2011</v>
      </c>
      <c r="F255" s="219" t="str">
        <f>+F224</f>
        <v>Var % 11/10</v>
      </c>
      <c r="G255" s="220"/>
      <c r="H255" s="217"/>
      <c r="I255" s="218">
        <f>+I224</f>
        <v>2010</v>
      </c>
      <c r="J255" s="218">
        <f>+J224</f>
        <v>2011</v>
      </c>
      <c r="K255" s="219" t="str">
        <f>+K224</f>
        <v>Var % 11/10</v>
      </c>
      <c r="L255" s="220">
        <v>2008</v>
      </c>
      <c r="M255" s="221"/>
      <c r="N255" s="221"/>
      <c r="O255" s="220"/>
      <c r="R255" s="201"/>
      <c r="S255" s="32"/>
      <c r="T255" s="32"/>
      <c r="U255" s="32"/>
    </row>
    <row r="256" spans="1:21" ht="12.75">
      <c r="A256" s="17"/>
      <c r="B256" s="17"/>
      <c r="C256" s="17"/>
      <c r="D256" s="17"/>
      <c r="E256" s="17"/>
      <c r="F256" s="17"/>
      <c r="G256" s="17"/>
      <c r="H256" s="17"/>
      <c r="I256" s="17"/>
      <c r="J256" s="17"/>
      <c r="K256" s="17"/>
      <c r="L256" s="17"/>
      <c r="R256" s="201"/>
      <c r="S256" s="32"/>
      <c r="T256" s="32"/>
      <c r="U256" s="32"/>
    </row>
    <row r="257" spans="1:21" s="129" customFormat="1" ht="12.75">
      <c r="A257" s="127" t="s">
        <v>481</v>
      </c>
      <c r="B257" s="127"/>
      <c r="C257" s="127"/>
      <c r="D257" s="127"/>
      <c r="E257" s="127"/>
      <c r="F257" s="127"/>
      <c r="G257" s="127"/>
      <c r="H257" s="127">
        <f>(H259+H268)</f>
        <v>1010108</v>
      </c>
      <c r="I257" s="127">
        <f>(+I259+I268)</f>
        <v>293724.686</v>
      </c>
      <c r="J257" s="127">
        <f>(+J259+J268)</f>
        <v>393831.14099999995</v>
      </c>
      <c r="K257" s="128">
        <f>+J257/I257*100-100</f>
        <v>34.08173019546609</v>
      </c>
      <c r="L257" s="127">
        <f>(+L259+L268)</f>
        <v>100.00000000000001</v>
      </c>
      <c r="M257" s="134"/>
      <c r="N257" s="134"/>
      <c r="O257" s="134"/>
      <c r="R257" s="35"/>
      <c r="S257" s="31"/>
      <c r="T257" s="31"/>
      <c r="U257" s="31"/>
    </row>
    <row r="258" spans="1:21" ht="11.25" customHeight="1">
      <c r="A258" s="17"/>
      <c r="B258" s="17"/>
      <c r="C258" s="19"/>
      <c r="D258" s="19"/>
      <c r="E258" s="19"/>
      <c r="F258" s="20"/>
      <c r="G258" s="20"/>
      <c r="H258" s="19"/>
      <c r="I258" s="19"/>
      <c r="J258" s="19"/>
      <c r="K258" s="20"/>
      <c r="L258" s="20"/>
      <c r="R258" s="201"/>
      <c r="S258" s="32"/>
      <c r="T258" s="32"/>
      <c r="U258" s="32"/>
    </row>
    <row r="259" spans="1:21" ht="11.25" customHeight="1">
      <c r="A259" s="26" t="s">
        <v>469</v>
      </c>
      <c r="B259" s="26"/>
      <c r="C259" s="27"/>
      <c r="D259" s="27"/>
      <c r="E259" s="27"/>
      <c r="F259" s="25"/>
      <c r="G259" s="25"/>
      <c r="H259" s="27">
        <f>SUM(H261:H266)</f>
        <v>90688</v>
      </c>
      <c r="I259" s="27">
        <f>SUM(I261:I266)</f>
        <v>29468.944000000003</v>
      </c>
      <c r="J259" s="27">
        <f>SUM(J261:J266)</f>
        <v>35070.621</v>
      </c>
      <c r="K259" s="25">
        <f>+J259/I259*100-100</f>
        <v>19.008746971048552</v>
      </c>
      <c r="L259" s="160">
        <f>+J259/$J$257*100</f>
        <v>8.904989308603202</v>
      </c>
      <c r="M259" s="22"/>
      <c r="R259" s="32"/>
      <c r="S259" s="32"/>
      <c r="T259" s="32"/>
      <c r="U259" s="32"/>
    </row>
    <row r="260" spans="1:21" ht="11.25" customHeight="1">
      <c r="A260" s="26"/>
      <c r="B260" s="26"/>
      <c r="C260" s="19"/>
      <c r="D260" s="19"/>
      <c r="E260" s="19"/>
      <c r="F260" s="20"/>
      <c r="G260" s="20"/>
      <c r="H260" s="19"/>
      <c r="I260" s="19"/>
      <c r="J260" s="19"/>
      <c r="K260" s="20"/>
      <c r="L260" s="134"/>
      <c r="M260" s="22"/>
      <c r="R260" s="201"/>
      <c r="S260" s="32"/>
      <c r="T260" s="32"/>
      <c r="U260" s="32"/>
    </row>
    <row r="261" spans="1:13" ht="11.25" customHeight="1">
      <c r="A261" s="17" t="s">
        <v>73</v>
      </c>
      <c r="B261" s="17"/>
      <c r="C261" s="19">
        <v>558454</v>
      </c>
      <c r="D261" s="19">
        <v>196534</v>
      </c>
      <c r="E261" s="19">
        <v>128620</v>
      </c>
      <c r="F261" s="20">
        <f aca="true" t="shared" si="37" ref="F261:F278">+E261/D261*100-100</f>
        <v>-34.55585293129941</v>
      </c>
      <c r="G261" s="20"/>
      <c r="H261" s="19">
        <v>1339.401</v>
      </c>
      <c r="I261" s="19">
        <v>486.187</v>
      </c>
      <c r="J261" s="19">
        <v>218.438</v>
      </c>
      <c r="K261" s="20">
        <f aca="true" t="shared" si="38" ref="K261:K278">+J261/I261*100-100</f>
        <v>-55.071196885149135</v>
      </c>
      <c r="L261" s="134">
        <f aca="true" t="shared" si="39" ref="L261:L266">+J261/$J$259*100</f>
        <v>0.6228518166245188</v>
      </c>
      <c r="M261" s="22"/>
    </row>
    <row r="262" spans="1:21" ht="11.25" customHeight="1">
      <c r="A262" s="17" t="s">
        <v>74</v>
      </c>
      <c r="B262" s="17"/>
      <c r="C262" s="19">
        <v>1209</v>
      </c>
      <c r="D262" s="19">
        <v>41</v>
      </c>
      <c r="E262" s="19">
        <v>58</v>
      </c>
      <c r="F262" s="20">
        <f t="shared" si="37"/>
        <v>41.463414634146346</v>
      </c>
      <c r="G262" s="20"/>
      <c r="H262" s="19">
        <v>5791.763</v>
      </c>
      <c r="I262" s="19">
        <v>1054.1</v>
      </c>
      <c r="J262" s="19">
        <v>1384.85</v>
      </c>
      <c r="K262" s="20">
        <f t="shared" si="38"/>
        <v>31.37747841760742</v>
      </c>
      <c r="L262" s="134">
        <f t="shared" si="39"/>
        <v>3.948746730204749</v>
      </c>
      <c r="M262" s="22"/>
      <c r="R262" s="21"/>
      <c r="S262" s="21"/>
      <c r="T262" s="21"/>
      <c r="U262" s="21"/>
    </row>
    <row r="263" spans="1:18" ht="11.25" customHeight="1">
      <c r="A263" s="17" t="s">
        <v>75</v>
      </c>
      <c r="B263" s="17"/>
      <c r="C263" s="19">
        <v>2133</v>
      </c>
      <c r="D263" s="19">
        <v>0</v>
      </c>
      <c r="E263" s="19">
        <v>418</v>
      </c>
      <c r="F263" s="20"/>
      <c r="G263" s="20"/>
      <c r="H263" s="19">
        <v>2596.055</v>
      </c>
      <c r="I263" s="19">
        <v>0</v>
      </c>
      <c r="J263" s="19">
        <v>769.604</v>
      </c>
      <c r="K263" s="20"/>
      <c r="L263" s="134">
        <f t="shared" si="39"/>
        <v>2.1944407542712177</v>
      </c>
      <c r="M263" s="22"/>
      <c r="R263" s="21"/>
    </row>
    <row r="264" spans="1:21" ht="11.25" customHeight="1">
      <c r="A264" s="17" t="s">
        <v>76</v>
      </c>
      <c r="B264" s="17"/>
      <c r="C264" s="19">
        <v>4159.737</v>
      </c>
      <c r="D264" s="19">
        <v>2048.048</v>
      </c>
      <c r="E264" s="19">
        <v>1574.569</v>
      </c>
      <c r="F264" s="20">
        <f t="shared" si="37"/>
        <v>-23.118549955860402</v>
      </c>
      <c r="G264" s="20"/>
      <c r="H264" s="19">
        <v>11434.607</v>
      </c>
      <c r="I264" s="19">
        <v>5746.145</v>
      </c>
      <c r="J264" s="19">
        <v>5868.687</v>
      </c>
      <c r="K264" s="20">
        <f t="shared" si="38"/>
        <v>2.1325949832452693</v>
      </c>
      <c r="L264" s="134">
        <f t="shared" si="39"/>
        <v>16.73391241061856</v>
      </c>
      <c r="M264" s="22"/>
      <c r="S264" s="21"/>
      <c r="T264" s="21"/>
      <c r="U264" s="21"/>
    </row>
    <row r="265" spans="1:18" ht="11.25" customHeight="1">
      <c r="A265" s="17" t="s">
        <v>77</v>
      </c>
      <c r="B265" s="17"/>
      <c r="C265" s="19">
        <v>8601.466</v>
      </c>
      <c r="D265" s="19">
        <v>3017.145</v>
      </c>
      <c r="E265" s="19">
        <v>3850.897</v>
      </c>
      <c r="F265" s="20">
        <f t="shared" si="37"/>
        <v>27.633806131292985</v>
      </c>
      <c r="G265" s="20"/>
      <c r="H265" s="19">
        <v>28985.636</v>
      </c>
      <c r="I265" s="19">
        <v>10001.635</v>
      </c>
      <c r="J265" s="19">
        <v>14123.141</v>
      </c>
      <c r="K265" s="20">
        <f t="shared" si="38"/>
        <v>41.208322439281176</v>
      </c>
      <c r="L265" s="134">
        <f t="shared" si="39"/>
        <v>40.270575761974676</v>
      </c>
      <c r="M265" s="22"/>
      <c r="R265" s="21"/>
    </row>
    <row r="266" spans="1:18" ht="11.25" customHeight="1">
      <c r="A266" s="17" t="s">
        <v>78</v>
      </c>
      <c r="B266" s="17"/>
      <c r="C266" s="161"/>
      <c r="D266" s="161"/>
      <c r="E266" s="19"/>
      <c r="F266" s="162"/>
      <c r="G266" s="20"/>
      <c r="H266" s="19">
        <v>40540.538</v>
      </c>
      <c r="I266" s="19">
        <v>12180.877</v>
      </c>
      <c r="J266" s="19">
        <v>12705.901</v>
      </c>
      <c r="K266" s="20">
        <f t="shared" si="38"/>
        <v>4.310231521096554</v>
      </c>
      <c r="L266" s="134">
        <f t="shared" si="39"/>
        <v>36.229472526306274</v>
      </c>
      <c r="M266" s="22"/>
      <c r="R266" s="21"/>
    </row>
    <row r="267" spans="1:18" ht="11.25" customHeight="1">
      <c r="A267" s="17"/>
      <c r="B267" s="17"/>
      <c r="C267" s="19"/>
      <c r="D267" s="19"/>
      <c r="E267" s="19"/>
      <c r="F267" s="20"/>
      <c r="G267" s="20"/>
      <c r="H267" s="19"/>
      <c r="I267" s="19"/>
      <c r="J267" s="19"/>
      <c r="K267" s="20"/>
      <c r="L267" s="134"/>
      <c r="M267" s="22"/>
      <c r="R267" s="21"/>
    </row>
    <row r="268" spans="1:18" ht="11.25" customHeight="1">
      <c r="A268" s="26" t="s">
        <v>470</v>
      </c>
      <c r="B268" s="26"/>
      <c r="C268" s="19"/>
      <c r="D268" s="19"/>
      <c r="E268" s="19"/>
      <c r="F268" s="20"/>
      <c r="G268" s="20"/>
      <c r="H268" s="27">
        <f>(H270+H280+H287)</f>
        <v>919420</v>
      </c>
      <c r="I268" s="27">
        <f>(I270+I280+I287)</f>
        <v>264255.74199999997</v>
      </c>
      <c r="J268" s="27">
        <f>(J270+J280+J287)</f>
        <v>358760.51999999996</v>
      </c>
      <c r="K268" s="25">
        <f t="shared" si="38"/>
        <v>35.76262043910478</v>
      </c>
      <c r="L268" s="160">
        <f>+J268/$J$257*100</f>
        <v>91.09501069139681</v>
      </c>
      <c r="M268" s="22"/>
      <c r="R268" s="21"/>
    </row>
    <row r="269" spans="1:18" ht="11.25" customHeight="1">
      <c r="A269" s="26"/>
      <c r="B269" s="26"/>
      <c r="C269" s="19"/>
      <c r="D269" s="19"/>
      <c r="E269" s="19"/>
      <c r="F269" s="20"/>
      <c r="G269" s="20"/>
      <c r="H269" s="19"/>
      <c r="I269" s="19"/>
      <c r="J269" s="19"/>
      <c r="K269" s="20"/>
      <c r="L269" s="134"/>
      <c r="M269" s="22"/>
      <c r="R269" s="21"/>
    </row>
    <row r="270" spans="1:18" ht="11.25" customHeight="1">
      <c r="A270" s="26" t="s">
        <v>79</v>
      </c>
      <c r="B270" s="26"/>
      <c r="C270" s="27">
        <f>SUM(C271:C278)</f>
        <v>67174.948</v>
      </c>
      <c r="D270" s="27">
        <f>SUM(D271:D278)</f>
        <v>22845.399000000005</v>
      </c>
      <c r="E270" s="27">
        <f>SUM(E271:E278)</f>
        <v>26755.048000000006</v>
      </c>
      <c r="F270" s="25">
        <f t="shared" si="37"/>
        <v>17.113507188033793</v>
      </c>
      <c r="G270" s="20"/>
      <c r="H270" s="27">
        <f>SUM(H271:H278)</f>
        <v>159099.609</v>
      </c>
      <c r="I270" s="27">
        <f>SUM(I271:I278)</f>
        <v>51715.096000000005</v>
      </c>
      <c r="J270" s="27">
        <f>SUM(J271:J278)</f>
        <v>75510.84199999999</v>
      </c>
      <c r="K270" s="25">
        <f t="shared" si="38"/>
        <v>46.01315252320131</v>
      </c>
      <c r="L270" s="160">
        <f>+J270/$J$257*100</f>
        <v>19.173405589071994</v>
      </c>
      <c r="M270" s="22"/>
      <c r="R270" s="21"/>
    </row>
    <row r="271" spans="1:18" ht="11.25" customHeight="1">
      <c r="A271" s="17" t="s">
        <v>80</v>
      </c>
      <c r="B271" s="17"/>
      <c r="C271" s="19">
        <v>1134.953</v>
      </c>
      <c r="D271" s="19">
        <v>175.669</v>
      </c>
      <c r="E271" s="19">
        <v>357.109</v>
      </c>
      <c r="F271" s="20">
        <f t="shared" si="37"/>
        <v>103.28515560514373</v>
      </c>
      <c r="G271" s="20"/>
      <c r="H271" s="19">
        <v>1191.352</v>
      </c>
      <c r="I271" s="19">
        <v>246.615</v>
      </c>
      <c r="J271" s="19">
        <v>357.726</v>
      </c>
      <c r="K271" s="20">
        <f t="shared" si="38"/>
        <v>45.054437078036614</v>
      </c>
      <c r="L271" s="134">
        <f>+J271/$J$270*100</f>
        <v>0.4737412410260239</v>
      </c>
      <c r="M271" s="21">
        <f>+I271/D271*1000</f>
        <v>1403.8618082871762</v>
      </c>
      <c r="N271" s="21">
        <f>+J271/E271*1000</f>
        <v>1001.7277637920074</v>
      </c>
      <c r="O271" s="20">
        <f aca="true" t="shared" si="40" ref="O271:O285">+N271/M271*100-100</f>
        <v>-28.6448453915706</v>
      </c>
      <c r="R271" s="21"/>
    </row>
    <row r="272" spans="1:18" ht="11.25" customHeight="1">
      <c r="A272" s="17" t="s">
        <v>81</v>
      </c>
      <c r="B272" s="17"/>
      <c r="C272" s="19">
        <v>2786.236</v>
      </c>
      <c r="D272" s="19">
        <v>407.726</v>
      </c>
      <c r="E272" s="19">
        <v>951.414</v>
      </c>
      <c r="F272" s="20">
        <f t="shared" si="37"/>
        <v>133.34641401333246</v>
      </c>
      <c r="G272" s="20"/>
      <c r="H272" s="19">
        <v>8625.17</v>
      </c>
      <c r="I272" s="19">
        <v>1167.825</v>
      </c>
      <c r="J272" s="19">
        <v>3354.163</v>
      </c>
      <c r="K272" s="20">
        <f t="shared" si="38"/>
        <v>187.21452272386705</v>
      </c>
      <c r="L272" s="134">
        <f aca="true" t="shared" si="41" ref="L272:L278">+J272/$J$270*100</f>
        <v>4.441962122472427</v>
      </c>
      <c r="M272" s="21">
        <f aca="true" t="shared" si="42" ref="M272:M285">+I272/D272*1000</f>
        <v>2864.2397100013245</v>
      </c>
      <c r="N272" s="21">
        <f aca="true" t="shared" si="43" ref="N272:N277">+J272/E272*1000</f>
        <v>3525.4505399331942</v>
      </c>
      <c r="O272" s="20">
        <f t="shared" si="40"/>
        <v>23.08503815595671</v>
      </c>
      <c r="R272" s="21"/>
    </row>
    <row r="273" spans="1:18" ht="11.25" customHeight="1">
      <c r="A273" s="17" t="s">
        <v>82</v>
      </c>
      <c r="B273" s="17"/>
      <c r="C273" s="19">
        <v>8786.905</v>
      </c>
      <c r="D273" s="19">
        <v>5277.099</v>
      </c>
      <c r="E273" s="19">
        <v>7982.977</v>
      </c>
      <c r="F273" s="20">
        <f t="shared" si="37"/>
        <v>51.27586198401809</v>
      </c>
      <c r="G273" s="20"/>
      <c r="H273" s="19">
        <v>27169.447</v>
      </c>
      <c r="I273" s="19">
        <v>15467.937</v>
      </c>
      <c r="J273" s="19">
        <v>29179.73</v>
      </c>
      <c r="K273" s="20">
        <f t="shared" si="38"/>
        <v>88.64655318934905</v>
      </c>
      <c r="L273" s="134">
        <f t="shared" si="41"/>
        <v>38.64309975513186</v>
      </c>
      <c r="M273" s="21">
        <f t="shared" si="42"/>
        <v>2931.143986497126</v>
      </c>
      <c r="N273" s="21">
        <f t="shared" si="43"/>
        <v>3655.244152651323</v>
      </c>
      <c r="O273" s="20">
        <f t="shared" si="40"/>
        <v>24.703670972490684</v>
      </c>
      <c r="R273" s="21"/>
    </row>
    <row r="274" spans="1:18" ht="11.25" customHeight="1">
      <c r="A274" s="17" t="s">
        <v>83</v>
      </c>
      <c r="B274" s="17"/>
      <c r="C274" s="19">
        <v>36.325</v>
      </c>
      <c r="D274" s="19">
        <v>11.179</v>
      </c>
      <c r="E274" s="19">
        <v>14.37</v>
      </c>
      <c r="F274" s="20">
        <f t="shared" si="37"/>
        <v>28.544592539583135</v>
      </c>
      <c r="G274" s="20"/>
      <c r="H274" s="19">
        <v>35.362</v>
      </c>
      <c r="I274" s="19">
        <v>10.21</v>
      </c>
      <c r="J274" s="19">
        <v>7.815</v>
      </c>
      <c r="K274" s="20">
        <f t="shared" si="38"/>
        <v>-23.45739471106758</v>
      </c>
      <c r="L274" s="134">
        <f t="shared" si="41"/>
        <v>0.010349507160839237</v>
      </c>
      <c r="M274" s="21">
        <f t="shared" si="42"/>
        <v>913.319617139279</v>
      </c>
      <c r="N274" s="21">
        <f t="shared" si="43"/>
        <v>543.8413361169103</v>
      </c>
      <c r="O274" s="20">
        <f t="shared" si="40"/>
        <v>-40.454433923105384</v>
      </c>
      <c r="R274" s="21"/>
    </row>
    <row r="275" spans="1:21" ht="11.25" customHeight="1">
      <c r="A275" s="17" t="s">
        <v>84</v>
      </c>
      <c r="B275" s="17"/>
      <c r="C275" s="19">
        <v>10811.266</v>
      </c>
      <c r="D275" s="19">
        <v>3277.396</v>
      </c>
      <c r="E275" s="19">
        <v>3963.568</v>
      </c>
      <c r="F275" s="20">
        <f t="shared" si="37"/>
        <v>20.936499586867143</v>
      </c>
      <c r="G275" s="20"/>
      <c r="H275" s="19">
        <v>44404.016</v>
      </c>
      <c r="I275" s="19">
        <v>12972.556</v>
      </c>
      <c r="J275" s="19">
        <v>17551.747</v>
      </c>
      <c r="K275" s="20">
        <f t="shared" si="38"/>
        <v>35.299065195787165</v>
      </c>
      <c r="L275" s="134">
        <f t="shared" si="41"/>
        <v>23.24400911858459</v>
      </c>
      <c r="M275" s="21">
        <f t="shared" si="42"/>
        <v>3958.18997765299</v>
      </c>
      <c r="N275" s="21">
        <f t="shared" si="43"/>
        <v>4428.269427949766</v>
      </c>
      <c r="O275" s="20">
        <f t="shared" si="40"/>
        <v>11.876121483575446</v>
      </c>
      <c r="R275" s="21"/>
      <c r="S275" s="32"/>
      <c r="T275" s="32"/>
      <c r="U275" s="32"/>
    </row>
    <row r="276" spans="1:21" ht="11.25" customHeight="1">
      <c r="A276" s="17" t="s">
        <v>144</v>
      </c>
      <c r="B276" s="17"/>
      <c r="C276" s="19">
        <v>28876.741</v>
      </c>
      <c r="D276" s="19">
        <v>9147.981</v>
      </c>
      <c r="E276" s="19">
        <v>9173.813</v>
      </c>
      <c r="F276" s="20">
        <f t="shared" si="37"/>
        <v>0.2823792484921057</v>
      </c>
      <c r="G276" s="20"/>
      <c r="H276" s="19">
        <v>51535.894</v>
      </c>
      <c r="I276" s="19">
        <v>15643.028</v>
      </c>
      <c r="J276" s="19">
        <v>17113.734</v>
      </c>
      <c r="K276" s="20">
        <f t="shared" si="38"/>
        <v>9.401670827412701</v>
      </c>
      <c r="L276" s="134">
        <f t="shared" si="41"/>
        <v>22.66394274877772</v>
      </c>
      <c r="M276" s="21">
        <f t="shared" si="42"/>
        <v>1709.9978672889679</v>
      </c>
      <c r="N276" s="21">
        <f t="shared" si="43"/>
        <v>1865.498457402609</v>
      </c>
      <c r="O276" s="20">
        <f t="shared" si="40"/>
        <v>9.093613102580747</v>
      </c>
      <c r="R276" s="80"/>
      <c r="S276" s="32"/>
      <c r="T276" s="32"/>
      <c r="U276" s="32"/>
    </row>
    <row r="277" spans="1:15" ht="11.25" customHeight="1">
      <c r="A277" s="17" t="s">
        <v>85</v>
      </c>
      <c r="B277" s="17"/>
      <c r="C277" s="19">
        <v>4150.848</v>
      </c>
      <c r="D277" s="19">
        <v>1173.988</v>
      </c>
      <c r="E277" s="19">
        <v>1132.433</v>
      </c>
      <c r="F277" s="20">
        <f t="shared" si="37"/>
        <v>-3.539644357523258</v>
      </c>
      <c r="G277" s="20"/>
      <c r="H277" s="19">
        <v>6922.849</v>
      </c>
      <c r="I277" s="19">
        <v>1918.207</v>
      </c>
      <c r="J277" s="19">
        <v>2043.079</v>
      </c>
      <c r="K277" s="20">
        <f t="shared" si="38"/>
        <v>6.509829231151798</v>
      </c>
      <c r="L277" s="134">
        <f t="shared" si="41"/>
        <v>2.7056763583698356</v>
      </c>
      <c r="M277" s="21">
        <f t="shared" si="42"/>
        <v>1633.9238561211869</v>
      </c>
      <c r="N277" s="21">
        <f t="shared" si="43"/>
        <v>1804.1500026933159</v>
      </c>
      <c r="O277" s="20">
        <f t="shared" si="40"/>
        <v>10.418242314928492</v>
      </c>
    </row>
    <row r="278" spans="1:21" ht="11.25" customHeight="1">
      <c r="A278" s="17" t="s">
        <v>10</v>
      </c>
      <c r="B278" s="17"/>
      <c r="C278" s="239">
        <v>10591.674</v>
      </c>
      <c r="D278" s="239">
        <v>3374.361</v>
      </c>
      <c r="E278" s="239">
        <v>3179.364</v>
      </c>
      <c r="F278" s="20">
        <f t="shared" si="37"/>
        <v>-5.7787830051378535</v>
      </c>
      <c r="G278" s="20"/>
      <c r="H278" s="19">
        <v>19215.519</v>
      </c>
      <c r="I278" s="19">
        <v>4288.718</v>
      </c>
      <c r="J278" s="19">
        <v>5902.848</v>
      </c>
      <c r="K278" s="20">
        <f t="shared" si="38"/>
        <v>37.6366550563595</v>
      </c>
      <c r="L278" s="134">
        <f t="shared" si="41"/>
        <v>7.817219148476719</v>
      </c>
      <c r="M278" s="21"/>
      <c r="O278" s="20"/>
      <c r="S278" s="21"/>
      <c r="T278" s="21"/>
      <c r="U278" s="21"/>
    </row>
    <row r="279" spans="1:21" ht="11.25" customHeight="1">
      <c r="A279" s="17"/>
      <c r="B279" s="17"/>
      <c r="C279" s="19"/>
      <c r="D279" s="19"/>
      <c r="E279" s="19"/>
      <c r="F279" s="20"/>
      <c r="G279" s="20"/>
      <c r="H279" s="19"/>
      <c r="I279" s="19"/>
      <c r="J279" s="19"/>
      <c r="K279" s="20"/>
      <c r="L279" s="134"/>
      <c r="M279" s="21"/>
      <c r="O279" s="20"/>
      <c r="S279" s="21"/>
      <c r="T279" s="21"/>
      <c r="U279" s="21"/>
    </row>
    <row r="280" spans="1:15" ht="11.25" customHeight="1">
      <c r="A280" s="26" t="s">
        <v>86</v>
      </c>
      <c r="B280" s="26"/>
      <c r="C280" s="27">
        <f>SUM(C281:C285)</f>
        <v>217153.95400000003</v>
      </c>
      <c r="D280" s="27">
        <f>SUM(D281:D285)</f>
        <v>64945.48299999999</v>
      </c>
      <c r="E280" s="27">
        <f>SUM(E281:E285)</f>
        <v>73396.41500000001</v>
      </c>
      <c r="F280" s="25">
        <f aca="true" t="shared" si="44" ref="F280:F285">+E280/D280*100-100</f>
        <v>13.012347602372927</v>
      </c>
      <c r="G280" s="25"/>
      <c r="H280" s="27">
        <f>SUM(H281:H285)</f>
        <v>623303.27</v>
      </c>
      <c r="I280" s="27">
        <f>SUM(I281:I285)</f>
        <v>176280.025</v>
      </c>
      <c r="J280" s="27">
        <f>SUM(J281:J285)</f>
        <v>228377.00799999997</v>
      </c>
      <c r="K280" s="25">
        <f aca="true" t="shared" si="45" ref="K280:K285">+J280/I280*100-100</f>
        <v>29.553537333569125</v>
      </c>
      <c r="L280" s="160">
        <f>+J280/$J$257*100</f>
        <v>57.98856012760047</v>
      </c>
      <c r="M280" s="21">
        <f t="shared" si="42"/>
        <v>2714.27691129805</v>
      </c>
      <c r="N280" s="21">
        <f aca="true" t="shared" si="46" ref="N280:N285">+J280/E280*1000</f>
        <v>3111.555353214458</v>
      </c>
      <c r="O280" s="20">
        <f t="shared" si="40"/>
        <v>14.636621645446553</v>
      </c>
    </row>
    <row r="281" spans="1:20" ht="11.25" customHeight="1">
      <c r="A281" s="17" t="s">
        <v>87</v>
      </c>
      <c r="B281" s="17"/>
      <c r="C281" s="19">
        <v>4920.706</v>
      </c>
      <c r="D281" s="19">
        <v>751.26</v>
      </c>
      <c r="E281" s="19">
        <v>763.127</v>
      </c>
      <c r="F281" s="20">
        <f t="shared" si="44"/>
        <v>1.5796129169661555</v>
      </c>
      <c r="G281" s="20"/>
      <c r="H281" s="19">
        <v>34537.253</v>
      </c>
      <c r="I281" s="19">
        <v>4670.788</v>
      </c>
      <c r="J281" s="19">
        <v>4940.923</v>
      </c>
      <c r="K281" s="20">
        <f t="shared" si="45"/>
        <v>5.78349948659627</v>
      </c>
      <c r="L281" s="134">
        <f>+J281/$J$280*100</f>
        <v>2.16349405891157</v>
      </c>
      <c r="M281" s="21">
        <f t="shared" si="42"/>
        <v>6217.272315842717</v>
      </c>
      <c r="N281" s="21">
        <f t="shared" si="46"/>
        <v>6474.5750052088315</v>
      </c>
      <c r="O281" s="20">
        <f t="shared" si="40"/>
        <v>4.138514066859543</v>
      </c>
      <c r="R281" s="32"/>
      <c r="S281" s="32"/>
      <c r="T281" s="32"/>
    </row>
    <row r="282" spans="1:20" ht="11.25" customHeight="1">
      <c r="A282" s="17" t="s">
        <v>88</v>
      </c>
      <c r="B282" s="17"/>
      <c r="C282" s="19">
        <v>88828.749</v>
      </c>
      <c r="D282" s="19">
        <v>23903.516</v>
      </c>
      <c r="E282" s="19">
        <v>30461.973</v>
      </c>
      <c r="F282" s="20">
        <f t="shared" si="44"/>
        <v>27.437206308896165</v>
      </c>
      <c r="G282" s="20"/>
      <c r="H282" s="19">
        <v>207557.379</v>
      </c>
      <c r="I282" s="19">
        <v>53437.171</v>
      </c>
      <c r="J282" s="19">
        <v>76931.107</v>
      </c>
      <c r="K282" s="20">
        <f t="shared" si="45"/>
        <v>43.965531034567675</v>
      </c>
      <c r="L282" s="134">
        <f>+J282/$J$280*100</f>
        <v>33.68601229770031</v>
      </c>
      <c r="M282" s="21">
        <f t="shared" si="42"/>
        <v>2235.536019052595</v>
      </c>
      <c r="N282" s="21">
        <f t="shared" si="46"/>
        <v>2525.4801125324348</v>
      </c>
      <c r="O282" s="20">
        <f t="shared" si="40"/>
        <v>12.969779552141432</v>
      </c>
      <c r="R282" s="21"/>
      <c r="S282" s="21"/>
      <c r="T282" s="21"/>
    </row>
    <row r="283" spans="1:27" ht="11.25" customHeight="1">
      <c r="A283" s="17" t="s">
        <v>89</v>
      </c>
      <c r="B283" s="17"/>
      <c r="C283" s="19">
        <v>6826.691</v>
      </c>
      <c r="D283" s="19">
        <v>3109.047</v>
      </c>
      <c r="E283" s="19">
        <v>2694.128</v>
      </c>
      <c r="F283" s="20">
        <f t="shared" si="44"/>
        <v>-13.345536429651915</v>
      </c>
      <c r="G283" s="20"/>
      <c r="H283" s="19">
        <v>32517.869</v>
      </c>
      <c r="I283" s="19">
        <v>15520.122</v>
      </c>
      <c r="J283" s="19">
        <v>18680.142</v>
      </c>
      <c r="K283" s="20">
        <f t="shared" si="45"/>
        <v>20.36079355561766</v>
      </c>
      <c r="L283" s="134">
        <f>+J283/$J$280*100</f>
        <v>8.17951954252768</v>
      </c>
      <c r="M283" s="21">
        <f t="shared" si="42"/>
        <v>4991.922605222758</v>
      </c>
      <c r="N283" s="21">
        <f t="shared" si="46"/>
        <v>6933.650516976179</v>
      </c>
      <c r="O283" s="20">
        <f t="shared" si="40"/>
        <v>38.89739615998661</v>
      </c>
      <c r="V283" s="21"/>
      <c r="W283" s="21"/>
      <c r="X283" s="21"/>
      <c r="Y283" s="21"/>
      <c r="Z283" s="21"/>
      <c r="AA283" s="21"/>
    </row>
    <row r="284" spans="1:15" ht="11.25" customHeight="1">
      <c r="A284" s="17" t="s">
        <v>90</v>
      </c>
      <c r="B284" s="17"/>
      <c r="C284" s="19">
        <v>93671.248</v>
      </c>
      <c r="D284" s="19">
        <v>29684.884</v>
      </c>
      <c r="E284" s="19">
        <v>31297.151</v>
      </c>
      <c r="F284" s="20">
        <f t="shared" si="44"/>
        <v>5.431272697579018</v>
      </c>
      <c r="G284" s="20"/>
      <c r="H284" s="19">
        <v>322378.623</v>
      </c>
      <c r="I284" s="19">
        <v>94382.284</v>
      </c>
      <c r="J284" s="19">
        <v>118303.014</v>
      </c>
      <c r="K284" s="20">
        <f t="shared" si="45"/>
        <v>25.344512747752532</v>
      </c>
      <c r="L284" s="134">
        <f>+J284/$J$280*100</f>
        <v>51.8016305739499</v>
      </c>
      <c r="M284" s="21">
        <f t="shared" si="42"/>
        <v>3179.472892668201</v>
      </c>
      <c r="N284" s="21">
        <f t="shared" si="46"/>
        <v>3779.9930734909385</v>
      </c>
      <c r="O284" s="20">
        <f t="shared" si="40"/>
        <v>18.887413137175187</v>
      </c>
    </row>
    <row r="285" spans="1:25" ht="11.25" customHeight="1">
      <c r="A285" s="17" t="s">
        <v>91</v>
      </c>
      <c r="B285" s="17"/>
      <c r="C285" s="19">
        <v>22906.56</v>
      </c>
      <c r="D285" s="19">
        <v>7496.776</v>
      </c>
      <c r="E285" s="19">
        <v>8180.036</v>
      </c>
      <c r="F285" s="20">
        <f t="shared" si="44"/>
        <v>9.114051160125356</v>
      </c>
      <c r="G285" s="20"/>
      <c r="H285" s="19">
        <v>26312.146</v>
      </c>
      <c r="I285" s="19">
        <v>8269.66</v>
      </c>
      <c r="J285" s="19">
        <v>9521.822</v>
      </c>
      <c r="K285" s="20">
        <f t="shared" si="45"/>
        <v>15.141638229383076</v>
      </c>
      <c r="L285" s="134">
        <f>+J285/$J$280*100</f>
        <v>4.169343526910555</v>
      </c>
      <c r="M285" s="21">
        <f t="shared" si="42"/>
        <v>1103.0955173263815</v>
      </c>
      <c r="N285" s="21">
        <f t="shared" si="46"/>
        <v>1164.0317964370818</v>
      </c>
      <c r="O285" s="20">
        <f t="shared" si="40"/>
        <v>5.524116284906498</v>
      </c>
      <c r="T285" s="21"/>
      <c r="U285" s="21"/>
      <c r="V285" s="21"/>
      <c r="W285" s="21"/>
      <c r="X285" s="21"/>
      <c r="Y285" s="21"/>
    </row>
    <row r="286" spans="1:25" ht="11.25" customHeight="1">
      <c r="A286" s="17"/>
      <c r="B286" s="17"/>
      <c r="C286" s="19"/>
      <c r="D286" s="19"/>
      <c r="E286" s="19"/>
      <c r="F286" s="20"/>
      <c r="G286" s="20"/>
      <c r="H286" s="19"/>
      <c r="I286" s="19"/>
      <c r="J286" s="19"/>
      <c r="K286" s="20"/>
      <c r="L286" s="134"/>
      <c r="M286" s="22"/>
      <c r="O286" s="163"/>
      <c r="Q286" s="229"/>
      <c r="R286" s="229"/>
      <c r="S286" s="229"/>
      <c r="T286" s="230"/>
      <c r="U286" s="230"/>
      <c r="V286" s="230"/>
      <c r="W286" s="21"/>
      <c r="X286" s="21"/>
      <c r="Y286" s="21"/>
    </row>
    <row r="287" spans="1:26" ht="11.25" customHeight="1">
      <c r="A287" s="26" t="s">
        <v>92</v>
      </c>
      <c r="B287" s="26"/>
      <c r="C287" s="19"/>
      <c r="D287" s="19"/>
      <c r="E287" s="19"/>
      <c r="F287" s="20"/>
      <c r="G287" s="20"/>
      <c r="H287" s="27">
        <v>137017.12100000004</v>
      </c>
      <c r="I287" s="27">
        <v>36260.621</v>
      </c>
      <c r="J287" s="27">
        <v>54872.67</v>
      </c>
      <c r="K287" s="25">
        <f>+J287/I287*100-100</f>
        <v>51.32854453871599</v>
      </c>
      <c r="L287" s="160">
        <f>+J287/$J$257*100</f>
        <v>13.933044974724334</v>
      </c>
      <c r="M287" s="22"/>
      <c r="O287" s="163"/>
      <c r="Q287" s="229"/>
      <c r="R287" s="32"/>
      <c r="S287" s="228"/>
      <c r="T287" s="228"/>
      <c r="U287" s="228"/>
      <c r="V287" s="228"/>
      <c r="W287" s="228"/>
      <c r="X287" s="228"/>
      <c r="Y287" s="228"/>
      <c r="Z287" s="228"/>
    </row>
    <row r="288" spans="1:26" ht="11.25" customHeight="1">
      <c r="A288" s="124" t="s">
        <v>223</v>
      </c>
      <c r="B288" s="17">
        <v>16010000</v>
      </c>
      <c r="C288" s="19">
        <v>4041.78</v>
      </c>
      <c r="D288" s="19">
        <v>1213.926</v>
      </c>
      <c r="E288" s="19">
        <v>1412.52</v>
      </c>
      <c r="F288" s="20">
        <f>+E288/D288*100-100</f>
        <v>16.35964630463471</v>
      </c>
      <c r="G288" s="20"/>
      <c r="H288" s="19">
        <v>8532.307</v>
      </c>
      <c r="I288" s="19">
        <v>2379.826</v>
      </c>
      <c r="J288" s="19">
        <v>3220.259</v>
      </c>
      <c r="K288" s="20">
        <f>+J288/I288*100-100</f>
        <v>35.314892769471385</v>
      </c>
      <c r="L288" s="134">
        <f>+J288/$J$287*100</f>
        <v>5.868602712424965</v>
      </c>
      <c r="M288" s="22"/>
      <c r="O288" s="163"/>
      <c r="Q288" s="229"/>
      <c r="R288" s="230"/>
      <c r="S288" s="228"/>
      <c r="T288" s="228"/>
      <c r="U288" s="228"/>
      <c r="V288" s="228"/>
      <c r="W288" s="228"/>
      <c r="X288" s="228"/>
      <c r="Y288" s="228"/>
      <c r="Z288" s="228"/>
    </row>
    <row r="289" spans="1:26" ht="15">
      <c r="A289" s="17" t="s">
        <v>10</v>
      </c>
      <c r="B289" s="17"/>
      <c r="C289" s="19"/>
      <c r="D289" s="19"/>
      <c r="E289" s="19"/>
      <c r="F289" s="19"/>
      <c r="G289" s="19"/>
      <c r="H289" s="19">
        <f>+H287-H288</f>
        <v>128484.81400000004</v>
      </c>
      <c r="I289" s="19">
        <f>+I287-I288</f>
        <v>33880.795</v>
      </c>
      <c r="J289" s="19">
        <f>+(J287-J288)</f>
        <v>51652.411</v>
      </c>
      <c r="K289" s="20">
        <f>+J289/I289*100-100</f>
        <v>52.45336185293175</v>
      </c>
      <c r="L289" s="134">
        <f>+J289/$J$287*100</f>
        <v>94.13139728757504</v>
      </c>
      <c r="M289" s="22"/>
      <c r="Q289" s="229"/>
      <c r="R289" s="230"/>
      <c r="S289" s="228"/>
      <c r="T289" s="228"/>
      <c r="U289" s="228"/>
      <c r="V289" s="228"/>
      <c r="W289" s="228"/>
      <c r="X289" s="228"/>
      <c r="Y289" s="228"/>
      <c r="Z289" s="228"/>
    </row>
    <row r="290" spans="1:26" ht="15">
      <c r="A290" s="125"/>
      <c r="B290" s="125"/>
      <c r="C290" s="133"/>
      <c r="D290" s="133"/>
      <c r="E290" s="133"/>
      <c r="F290" s="133"/>
      <c r="G290" s="133"/>
      <c r="H290" s="133"/>
      <c r="I290" s="133"/>
      <c r="J290" s="133"/>
      <c r="K290" s="125"/>
      <c r="L290" s="125"/>
      <c r="Q290" s="229"/>
      <c r="R290" s="231"/>
      <c r="S290" s="228"/>
      <c r="T290" s="228"/>
      <c r="U290" s="228"/>
      <c r="V290" s="228"/>
      <c r="W290" s="228"/>
      <c r="X290" s="228"/>
      <c r="Y290" s="228"/>
      <c r="Z290" s="228"/>
    </row>
    <row r="291" spans="1:26" ht="15">
      <c r="A291" s="17" t="s">
        <v>327</v>
      </c>
      <c r="B291" s="17"/>
      <c r="C291" s="17"/>
      <c r="D291" s="17"/>
      <c r="E291" s="17"/>
      <c r="F291" s="17"/>
      <c r="G291" s="17"/>
      <c r="H291" s="17"/>
      <c r="I291" s="17"/>
      <c r="J291" s="17"/>
      <c r="K291" s="17"/>
      <c r="L291" s="17"/>
      <c r="Q291" s="229"/>
      <c r="R291" s="231"/>
      <c r="S291" s="228"/>
      <c r="T291" s="228"/>
      <c r="U291" s="228"/>
      <c r="V291" s="228"/>
      <c r="W291" s="228"/>
      <c r="X291" s="228"/>
      <c r="Y291" s="228"/>
      <c r="Z291" s="228"/>
    </row>
    <row r="292" spans="1:26" ht="19.5" customHeight="1">
      <c r="A292" s="316" t="s">
        <v>384</v>
      </c>
      <c r="B292" s="316"/>
      <c r="C292" s="316"/>
      <c r="D292" s="316"/>
      <c r="E292" s="316"/>
      <c r="F292" s="316"/>
      <c r="G292" s="316"/>
      <c r="H292" s="316"/>
      <c r="I292" s="316"/>
      <c r="J292" s="316"/>
      <c r="K292" s="316"/>
      <c r="L292" s="316"/>
      <c r="Q292" s="229"/>
      <c r="R292" s="231"/>
      <c r="S292" s="228"/>
      <c r="T292" s="228"/>
      <c r="U292" s="228"/>
      <c r="V292" s="228"/>
      <c r="W292" s="228"/>
      <c r="X292" s="228"/>
      <c r="Y292" s="228"/>
      <c r="Z292" s="228"/>
    </row>
    <row r="293" spans="1:26" ht="19.5" customHeight="1">
      <c r="A293" s="317" t="s">
        <v>259</v>
      </c>
      <c r="B293" s="317"/>
      <c r="C293" s="317"/>
      <c r="D293" s="317"/>
      <c r="E293" s="317"/>
      <c r="F293" s="317"/>
      <c r="G293" s="317"/>
      <c r="H293" s="317"/>
      <c r="I293" s="317"/>
      <c r="J293" s="317"/>
      <c r="K293" s="317"/>
      <c r="L293" s="317"/>
      <c r="Q293" s="229"/>
      <c r="R293" s="231"/>
      <c r="S293" s="228"/>
      <c r="T293" s="228"/>
      <c r="U293" s="228"/>
      <c r="V293" s="228"/>
      <c r="W293" s="228"/>
      <c r="X293" s="228"/>
      <c r="Y293" s="228"/>
      <c r="Z293" s="228"/>
    </row>
    <row r="294" spans="1:26" s="29" customFormat="1" ht="15.75">
      <c r="A294" s="26"/>
      <c r="B294" s="26"/>
      <c r="C294" s="318" t="s">
        <v>145</v>
      </c>
      <c r="D294" s="318"/>
      <c r="E294" s="318"/>
      <c r="F294" s="318"/>
      <c r="G294" s="214"/>
      <c r="H294" s="318" t="s">
        <v>146</v>
      </c>
      <c r="I294" s="318"/>
      <c r="J294" s="318"/>
      <c r="K294" s="318"/>
      <c r="L294" s="214"/>
      <c r="M294" s="320" t="s">
        <v>288</v>
      </c>
      <c r="N294" s="320" t="s">
        <v>288</v>
      </c>
      <c r="O294" s="320" t="s">
        <v>266</v>
      </c>
      <c r="P294" s="152"/>
      <c r="Q294" s="241"/>
      <c r="R294" s="241"/>
      <c r="S294" s="242"/>
      <c r="T294" s="242"/>
      <c r="U294" s="242"/>
      <c r="V294" s="243"/>
      <c r="W294" s="243"/>
      <c r="X294" s="243"/>
      <c r="Y294" s="243"/>
      <c r="Z294" s="243"/>
    </row>
    <row r="295" spans="1:26" s="29" customFormat="1" ht="15.75">
      <c r="A295" s="26" t="s">
        <v>157</v>
      </c>
      <c r="B295" s="216" t="s">
        <v>132</v>
      </c>
      <c r="C295" s="215">
        <f>+C254</f>
        <v>2010</v>
      </c>
      <c r="D295" s="319" t="str">
        <f>+D254</f>
        <v>enero - abril</v>
      </c>
      <c r="E295" s="319"/>
      <c r="F295" s="319"/>
      <c r="G295" s="214"/>
      <c r="H295" s="215">
        <f>+H254</f>
        <v>2010</v>
      </c>
      <c r="I295" s="319" t="str">
        <f>+D295</f>
        <v>enero - abril</v>
      </c>
      <c r="J295" s="319"/>
      <c r="K295" s="319"/>
      <c r="L295" s="216" t="s">
        <v>326</v>
      </c>
      <c r="M295" s="321"/>
      <c r="N295" s="321"/>
      <c r="O295" s="321"/>
      <c r="P295" s="152"/>
      <c r="Q295" s="241"/>
      <c r="R295" s="241"/>
      <c r="S295" s="242"/>
      <c r="T295" s="242"/>
      <c r="U295" s="242"/>
      <c r="V295" s="243"/>
      <c r="W295" s="243"/>
      <c r="X295" s="243"/>
      <c r="Y295" s="243"/>
      <c r="Z295" s="243"/>
    </row>
    <row r="296" spans="1:15" s="29" customFormat="1" ht="11.25">
      <c r="A296" s="217"/>
      <c r="B296" s="220" t="s">
        <v>45</v>
      </c>
      <c r="C296" s="217"/>
      <c r="D296" s="218">
        <f>+D255</f>
        <v>2010</v>
      </c>
      <c r="E296" s="218">
        <f>+E255</f>
        <v>2011</v>
      </c>
      <c r="F296" s="219" t="str">
        <f>+F255</f>
        <v>Var % 11/10</v>
      </c>
      <c r="G296" s="220"/>
      <c r="H296" s="217"/>
      <c r="I296" s="218">
        <f>+I255</f>
        <v>2010</v>
      </c>
      <c r="J296" s="218">
        <f>+J255</f>
        <v>2011</v>
      </c>
      <c r="K296" s="219" t="str">
        <f>+K255</f>
        <v>Var % 11/10</v>
      </c>
      <c r="L296" s="220">
        <v>2008</v>
      </c>
      <c r="M296" s="221"/>
      <c r="N296" s="221"/>
      <c r="O296" s="220"/>
    </row>
    <row r="297" spans="1:18" ht="11.25">
      <c r="A297" s="17"/>
      <c r="B297" s="17"/>
      <c r="C297" s="19"/>
      <c r="D297" s="19"/>
      <c r="E297" s="19"/>
      <c r="F297" s="20"/>
      <c r="G297" s="20"/>
      <c r="H297" s="19"/>
      <c r="I297" s="19"/>
      <c r="J297" s="19"/>
      <c r="K297" s="20"/>
      <c r="L297" s="20"/>
      <c r="R297" s="23"/>
    </row>
    <row r="298" spans="1:18" s="129" customFormat="1" ht="11.25">
      <c r="A298" s="127" t="s">
        <v>471</v>
      </c>
      <c r="B298" s="127"/>
      <c r="C298" s="127"/>
      <c r="D298" s="127"/>
      <c r="E298" s="127"/>
      <c r="F298" s="127"/>
      <c r="G298" s="127"/>
      <c r="H298" s="127">
        <f>+H300+H310</f>
        <v>4324055.377</v>
      </c>
      <c r="I298" s="127">
        <f>+I300+I310</f>
        <v>1097604.989</v>
      </c>
      <c r="J298" s="127">
        <f>+J300+J310</f>
        <v>1722642.869</v>
      </c>
      <c r="K298" s="128">
        <f>+J298/I298*100-100</f>
        <v>56.945612152278585</v>
      </c>
      <c r="L298" s="127">
        <f>+L300+L310</f>
        <v>100</v>
      </c>
      <c r="M298" s="134"/>
      <c r="N298" s="134"/>
      <c r="O298" s="134"/>
      <c r="R298" s="134"/>
    </row>
    <row r="299" spans="1:23" ht="18">
      <c r="A299" s="17"/>
      <c r="B299" s="17"/>
      <c r="C299" s="19"/>
      <c r="D299" s="19"/>
      <c r="E299" s="19"/>
      <c r="F299" s="20"/>
      <c r="G299" s="20"/>
      <c r="H299" s="19"/>
      <c r="I299" s="19"/>
      <c r="J299" s="19"/>
      <c r="K299" s="20"/>
      <c r="L299" s="20"/>
      <c r="R299" s="232"/>
      <c r="S299" s="233"/>
      <c r="T299" s="233"/>
      <c r="U299" s="233"/>
      <c r="V299" s="233"/>
      <c r="W299" s="233"/>
    </row>
    <row r="300" spans="1:23" ht="15" customHeight="1">
      <c r="A300" s="26" t="s">
        <v>469</v>
      </c>
      <c r="B300" s="26"/>
      <c r="C300" s="27"/>
      <c r="D300" s="27"/>
      <c r="E300" s="27"/>
      <c r="F300" s="25"/>
      <c r="G300" s="25"/>
      <c r="H300" s="27">
        <f>+H302+H305+H308</f>
        <v>341654.35</v>
      </c>
      <c r="I300" s="27">
        <f>+I302+I305+I308</f>
        <v>99535.506</v>
      </c>
      <c r="J300" s="27">
        <f>+J302+J305+J308</f>
        <v>147404.70700000002</v>
      </c>
      <c r="K300" s="25">
        <f>+J300/I300*100-100</f>
        <v>48.09258818657136</v>
      </c>
      <c r="L300" s="25">
        <f>+J300/$J$298*100</f>
        <v>8.556892995793666</v>
      </c>
      <c r="R300" s="232"/>
      <c r="S300" s="233"/>
      <c r="T300" s="233"/>
      <c r="U300" s="233"/>
      <c r="V300" s="233"/>
      <c r="W300" s="233"/>
    </row>
    <row r="301" spans="1:23" ht="18">
      <c r="A301" s="26"/>
      <c r="B301" s="26"/>
      <c r="C301" s="19"/>
      <c r="D301" s="19"/>
      <c r="E301" s="19"/>
      <c r="F301" s="20"/>
      <c r="G301" s="20"/>
      <c r="H301" s="19"/>
      <c r="I301" s="19"/>
      <c r="J301" s="19"/>
      <c r="K301" s="25"/>
      <c r="L301" s="20"/>
      <c r="R301" s="232"/>
      <c r="S301" s="233"/>
      <c r="T301" s="233"/>
      <c r="U301" s="233"/>
      <c r="V301" s="233"/>
      <c r="W301" s="233"/>
    </row>
    <row r="302" spans="1:23" ht="14.25" customHeight="1">
      <c r="A302" s="26" t="s">
        <v>94</v>
      </c>
      <c r="B302" s="26"/>
      <c r="C302" s="27">
        <f>+C303+C304</f>
        <v>4614908.461</v>
      </c>
      <c r="D302" s="27">
        <f>+D303+D304</f>
        <v>1408163.713</v>
      </c>
      <c r="E302" s="27">
        <f>+E303+E304</f>
        <v>1813380.987</v>
      </c>
      <c r="F302" s="25">
        <f aca="true" t="shared" si="47" ref="F302:F307">+E302/D302*100-100</f>
        <v>28.776290019340934</v>
      </c>
      <c r="G302" s="19"/>
      <c r="H302" s="27">
        <f>+H303+H304</f>
        <v>334827.977</v>
      </c>
      <c r="I302" s="27">
        <f>+I303+I304</f>
        <v>97933.153</v>
      </c>
      <c r="J302" s="27">
        <f>+J303+J304</f>
        <v>144980.359</v>
      </c>
      <c r="K302" s="25">
        <f aca="true" t="shared" si="48" ref="K302:K308">+J302/I302*100-100</f>
        <v>48.040121816561935</v>
      </c>
      <c r="L302" s="25">
        <f aca="true" t="shared" si="49" ref="L302:L329">+J302/$J$298*100</f>
        <v>8.416158776088139</v>
      </c>
      <c r="R302" s="232"/>
      <c r="S302" s="233"/>
      <c r="T302" s="233"/>
      <c r="U302" s="233"/>
      <c r="V302" s="233"/>
      <c r="W302" s="233"/>
    </row>
    <row r="303" spans="1:15" ht="11.25" customHeight="1">
      <c r="A303" s="17" t="s">
        <v>119</v>
      </c>
      <c r="B303" s="17"/>
      <c r="C303" s="19">
        <v>0</v>
      </c>
      <c r="D303" s="19">
        <v>0</v>
      </c>
      <c r="E303" s="19">
        <v>0</v>
      </c>
      <c r="F303" s="20"/>
      <c r="G303" s="20"/>
      <c r="H303" s="19">
        <v>0</v>
      </c>
      <c r="I303" s="19">
        <v>0</v>
      </c>
      <c r="J303" s="19">
        <v>0</v>
      </c>
      <c r="K303" s="20"/>
      <c r="L303" s="134">
        <f t="shared" si="49"/>
        <v>0</v>
      </c>
      <c r="M303" s="21"/>
      <c r="N303" s="21"/>
      <c r="O303" s="20"/>
    </row>
    <row r="304" spans="1:15" ht="11.25" customHeight="1">
      <c r="A304" s="17" t="s">
        <v>120</v>
      </c>
      <c r="B304" s="17"/>
      <c r="C304" s="19">
        <v>4614908.461</v>
      </c>
      <c r="D304" s="19">
        <v>1408163.713</v>
      </c>
      <c r="E304" s="19">
        <v>1813380.987</v>
      </c>
      <c r="F304" s="20">
        <f t="shared" si="47"/>
        <v>28.776290019340934</v>
      </c>
      <c r="G304" s="20"/>
      <c r="H304" s="19">
        <v>334827.977</v>
      </c>
      <c r="I304" s="19">
        <v>97933.153</v>
      </c>
      <c r="J304" s="19">
        <v>144980.359</v>
      </c>
      <c r="K304" s="20">
        <f t="shared" si="48"/>
        <v>48.040121816561935</v>
      </c>
      <c r="L304" s="134">
        <f t="shared" si="49"/>
        <v>8.416158776088139</v>
      </c>
      <c r="M304" s="21"/>
      <c r="N304" s="21"/>
      <c r="O304" s="20"/>
    </row>
    <row r="305" spans="1:23" ht="18">
      <c r="A305" s="26" t="s">
        <v>121</v>
      </c>
      <c r="B305" s="26"/>
      <c r="C305" s="27">
        <f>+C306+C307</f>
        <v>528478</v>
      </c>
      <c r="D305" s="27">
        <f>+D306+D307</f>
        <v>496416</v>
      </c>
      <c r="E305" s="27">
        <f>+E306+E307</f>
        <v>4172</v>
      </c>
      <c r="F305" s="25">
        <f t="shared" si="47"/>
        <v>-99.15957583961838</v>
      </c>
      <c r="G305" s="20"/>
      <c r="H305" s="27">
        <f>+H306+H307</f>
        <v>3644.583</v>
      </c>
      <c r="I305" s="27">
        <f>+I306+I307</f>
        <v>417.97200000000004</v>
      </c>
      <c r="J305" s="27">
        <f>+J306+J307</f>
        <v>975.5149999999999</v>
      </c>
      <c r="K305" s="25">
        <f t="shared" si="48"/>
        <v>133.3924282009321</v>
      </c>
      <c r="L305" s="20">
        <f t="shared" si="49"/>
        <v>0.056628975021751876</v>
      </c>
      <c r="R305" s="232"/>
      <c r="S305" s="233"/>
      <c r="T305" s="233"/>
      <c r="U305" s="233"/>
      <c r="V305" s="233"/>
      <c r="W305" s="233"/>
    </row>
    <row r="306" spans="1:15" ht="11.25" customHeight="1">
      <c r="A306" s="17" t="s">
        <v>119</v>
      </c>
      <c r="B306" s="17"/>
      <c r="C306" s="19">
        <v>501874</v>
      </c>
      <c r="D306" s="19">
        <v>496067</v>
      </c>
      <c r="E306" s="19">
        <v>3137</v>
      </c>
      <c r="F306" s="20">
        <f t="shared" si="47"/>
        <v>-99.36762574410311</v>
      </c>
      <c r="G306" s="20"/>
      <c r="H306" s="19">
        <v>1379.717</v>
      </c>
      <c r="I306" s="19">
        <v>266.297</v>
      </c>
      <c r="J306" s="19">
        <v>624.262</v>
      </c>
      <c r="K306" s="20">
        <f t="shared" si="48"/>
        <v>134.4232191875988</v>
      </c>
      <c r="L306" s="134">
        <f t="shared" si="49"/>
        <v>0.036238619811103746</v>
      </c>
      <c r="M306" s="21"/>
      <c r="N306" s="21"/>
      <c r="O306" s="20"/>
    </row>
    <row r="307" spans="1:15" ht="11.25" customHeight="1">
      <c r="A307" s="17" t="s">
        <v>120</v>
      </c>
      <c r="B307" s="17"/>
      <c r="C307" s="19">
        <v>26604</v>
      </c>
      <c r="D307" s="19">
        <v>349</v>
      </c>
      <c r="E307" s="19">
        <v>1035</v>
      </c>
      <c r="F307" s="20">
        <f t="shared" si="47"/>
        <v>196.56160458452723</v>
      </c>
      <c r="G307" s="20"/>
      <c r="H307" s="19">
        <v>2264.866</v>
      </c>
      <c r="I307" s="19">
        <v>151.675</v>
      </c>
      <c r="J307" s="19">
        <v>351.253</v>
      </c>
      <c r="K307" s="20">
        <f t="shared" si="48"/>
        <v>131.58266029339046</v>
      </c>
      <c r="L307" s="134">
        <f t="shared" si="49"/>
        <v>0.020390355210648133</v>
      </c>
      <c r="M307" s="21"/>
      <c r="N307" s="21"/>
      <c r="O307" s="20"/>
    </row>
    <row r="308" spans="1:15" ht="11.25" customHeight="1">
      <c r="A308" s="26" t="s">
        <v>95</v>
      </c>
      <c r="B308" s="26"/>
      <c r="C308" s="27"/>
      <c r="D308" s="27"/>
      <c r="E308" s="27"/>
      <c r="F308" s="25"/>
      <c r="G308" s="25"/>
      <c r="H308" s="27">
        <v>3181.79</v>
      </c>
      <c r="I308" s="27">
        <v>1184.381</v>
      </c>
      <c r="J308" s="27">
        <v>1448.833</v>
      </c>
      <c r="K308" s="25">
        <f t="shared" si="48"/>
        <v>22.328287941127044</v>
      </c>
      <c r="L308" s="160">
        <f t="shared" si="49"/>
        <v>0.084105244683772</v>
      </c>
      <c r="M308" s="21"/>
      <c r="N308" s="21"/>
      <c r="O308" s="20"/>
    </row>
    <row r="309" spans="1:15" ht="11.25" customHeight="1">
      <c r="A309" s="17"/>
      <c r="B309" s="17"/>
      <c r="C309" s="19"/>
      <c r="D309" s="19"/>
      <c r="E309" s="19"/>
      <c r="F309" s="20"/>
      <c r="G309" s="20"/>
      <c r="H309" s="19"/>
      <c r="I309" s="19"/>
      <c r="J309" s="19"/>
      <c r="K309" s="20"/>
      <c r="L309" s="134"/>
      <c r="M309" s="21"/>
      <c r="N309" s="21"/>
      <c r="O309" s="20"/>
    </row>
    <row r="310" spans="1:15" ht="11.25" customHeight="1">
      <c r="A310" s="26" t="s">
        <v>470</v>
      </c>
      <c r="B310" s="26"/>
      <c r="C310" s="27"/>
      <c r="D310" s="27"/>
      <c r="E310" s="27"/>
      <c r="F310" s="25"/>
      <c r="G310" s="25"/>
      <c r="H310" s="27">
        <f>+H312+H319+H324+H328+H329</f>
        <v>3982401.0270000002</v>
      </c>
      <c r="I310" s="27">
        <f>+I312+I319+I324+I328+I329</f>
        <v>998069.4830000001</v>
      </c>
      <c r="J310" s="27">
        <f>+J312+J319+J324+J328+J329</f>
        <v>1575238.162</v>
      </c>
      <c r="K310" s="25">
        <f>+J310/I310*100-100</f>
        <v>57.82850681549189</v>
      </c>
      <c r="L310" s="160">
        <f t="shared" si="49"/>
        <v>91.44310700420634</v>
      </c>
      <c r="M310" s="21"/>
      <c r="N310" s="21"/>
      <c r="O310" s="20"/>
    </row>
    <row r="311" spans="1:15" ht="11.25" customHeight="1">
      <c r="A311" s="17"/>
      <c r="B311" s="17"/>
      <c r="C311" s="19"/>
      <c r="D311" s="19"/>
      <c r="E311" s="19"/>
      <c r="F311" s="20"/>
      <c r="G311" s="20"/>
      <c r="H311" s="19"/>
      <c r="I311" s="19"/>
      <c r="J311" s="19"/>
      <c r="K311" s="20"/>
      <c r="L311" s="134"/>
      <c r="M311" s="21"/>
      <c r="N311" s="21"/>
      <c r="O311" s="20"/>
    </row>
    <row r="312" spans="1:18" ht="11.25">
      <c r="A312" s="26" t="s">
        <v>96</v>
      </c>
      <c r="B312" s="26"/>
      <c r="C312" s="27">
        <f>+C313+C314+C315+C316</f>
        <v>3353100.6780000003</v>
      </c>
      <c r="D312" s="27">
        <f>+D313+D314+D315+D316</f>
        <v>946170.969</v>
      </c>
      <c r="E312" s="27">
        <f>+E313+E314+E315+E316</f>
        <v>1354014.508</v>
      </c>
      <c r="F312" s="25">
        <f>+E312/D312*100-100</f>
        <v>43.104634612816994</v>
      </c>
      <c r="G312" s="20"/>
      <c r="H312" s="27">
        <f>SUM(H313:H317)</f>
        <v>2386937.04</v>
      </c>
      <c r="I312" s="27">
        <f>SUM(I313:I317)</f>
        <v>606520.41</v>
      </c>
      <c r="J312" s="27">
        <f>SUM(J313:J317)</f>
        <v>987375.3430000001</v>
      </c>
      <c r="K312" s="25">
        <f>+J312/I312*100-100</f>
        <v>62.79342404981887</v>
      </c>
      <c r="L312" s="25">
        <f t="shared" si="49"/>
        <v>57.31747193619853</v>
      </c>
      <c r="M312" s="21">
        <f>+I312/D312*1000</f>
        <v>641.0262308523651</v>
      </c>
      <c r="N312" s="21">
        <f>+J312/E312*1000</f>
        <v>729.2206524865392</v>
      </c>
      <c r="O312" s="20">
        <f>+N312/M312*100-100</f>
        <v>13.758317115495117</v>
      </c>
      <c r="R312" s="23"/>
    </row>
    <row r="313" spans="1:18" ht="11.25">
      <c r="A313" s="17" t="s">
        <v>128</v>
      </c>
      <c r="B313" s="17"/>
      <c r="C313" s="19">
        <v>290095.966</v>
      </c>
      <c r="D313" s="19">
        <v>82246.946</v>
      </c>
      <c r="E313" s="19">
        <v>148434.903</v>
      </c>
      <c r="F313" s="20">
        <f>+E313/D313*100-100</f>
        <v>80.47466832385484</v>
      </c>
      <c r="G313" s="20"/>
      <c r="H313" s="19">
        <v>195246.7</v>
      </c>
      <c r="I313" s="19">
        <v>48188.699</v>
      </c>
      <c r="J313" s="19">
        <v>105989.399</v>
      </c>
      <c r="K313" s="20">
        <f>+J313/I313*100-100</f>
        <v>119.94658747686881</v>
      </c>
      <c r="L313" s="20">
        <f t="shared" si="49"/>
        <v>6.15272038722264</v>
      </c>
      <c r="M313" s="21">
        <f>+I313/D313*1000</f>
        <v>585.9025938786833</v>
      </c>
      <c r="N313" s="21">
        <f>+J313/E313*1000</f>
        <v>714.046338548825</v>
      </c>
      <c r="O313" s="20">
        <f>+N313/M313*100-100</f>
        <v>21.871168690656972</v>
      </c>
      <c r="R313" s="23"/>
    </row>
    <row r="314" spans="1:18" ht="11.25">
      <c r="A314" s="17" t="s">
        <v>129</v>
      </c>
      <c r="B314" s="17"/>
      <c r="C314" s="19">
        <v>0</v>
      </c>
      <c r="D314" s="19">
        <v>0</v>
      </c>
      <c r="E314" s="19">
        <v>0</v>
      </c>
      <c r="F314" s="20"/>
      <c r="G314" s="20"/>
      <c r="H314" s="19">
        <v>0</v>
      </c>
      <c r="I314" s="19">
        <v>0</v>
      </c>
      <c r="J314" s="19">
        <v>0</v>
      </c>
      <c r="K314" s="20"/>
      <c r="L314" s="20">
        <f t="shared" si="49"/>
        <v>0</v>
      </c>
      <c r="M314" s="21"/>
      <c r="N314" s="21"/>
      <c r="O314" s="20"/>
      <c r="R314" s="23"/>
    </row>
    <row r="315" spans="1:18" ht="11.25">
      <c r="A315" s="17" t="s">
        <v>130</v>
      </c>
      <c r="B315" s="17"/>
      <c r="C315" s="19">
        <v>1545711.357</v>
      </c>
      <c r="D315" s="19">
        <v>439870.078</v>
      </c>
      <c r="E315" s="19">
        <v>581251.996</v>
      </c>
      <c r="F315" s="20">
        <f>+E315/D315*100-100</f>
        <v>32.14174481765957</v>
      </c>
      <c r="G315" s="20"/>
      <c r="H315" s="19">
        <v>1136911.441</v>
      </c>
      <c r="I315" s="19">
        <v>288493.544</v>
      </c>
      <c r="J315" s="19">
        <v>451017.514</v>
      </c>
      <c r="K315" s="20">
        <f>+J315/I315*100-100</f>
        <v>56.33539237883258</v>
      </c>
      <c r="L315" s="20">
        <f t="shared" si="49"/>
        <v>26.181718922495946</v>
      </c>
      <c r="M315" s="21">
        <f>+I315/D315*1000</f>
        <v>655.8608062447021</v>
      </c>
      <c r="N315" s="21">
        <f>+J315/E315*1000</f>
        <v>775.9414455412898</v>
      </c>
      <c r="O315" s="20">
        <f>+N315/M315*100-100</f>
        <v>18.308860379100864</v>
      </c>
      <c r="R315" s="23"/>
    </row>
    <row r="316" spans="1:18" ht="11.25">
      <c r="A316" s="17" t="s">
        <v>131</v>
      </c>
      <c r="B316" s="17"/>
      <c r="C316" s="19">
        <v>1517293.355</v>
      </c>
      <c r="D316" s="19">
        <v>424053.945</v>
      </c>
      <c r="E316" s="19">
        <v>624327.609</v>
      </c>
      <c r="F316" s="20">
        <f>+E316/D316*100-100</f>
        <v>47.228345912452255</v>
      </c>
      <c r="G316" s="20"/>
      <c r="H316" s="19">
        <v>1054778.899</v>
      </c>
      <c r="I316" s="19">
        <v>269838.167</v>
      </c>
      <c r="J316" s="19">
        <v>430368.43</v>
      </c>
      <c r="K316" s="20">
        <f>+J316/I316*100-100</f>
        <v>59.49131095305725</v>
      </c>
      <c r="L316" s="20">
        <f t="shared" si="49"/>
        <v>24.983032626479933</v>
      </c>
      <c r="M316" s="21">
        <f>+I316/D316*1000</f>
        <v>636.3298117648689</v>
      </c>
      <c r="N316" s="21">
        <f>+J316/E316*1000</f>
        <v>689.33108803138</v>
      </c>
      <c r="O316" s="20">
        <f>+N316/M316*100-100</f>
        <v>8.329214706994705</v>
      </c>
      <c r="R316" s="23"/>
    </row>
    <row r="317" spans="1:18" ht="11.25">
      <c r="A317" s="17" t="s">
        <v>10</v>
      </c>
      <c r="B317" s="17"/>
      <c r="C317" s="19">
        <v>0</v>
      </c>
      <c r="D317" s="19">
        <v>0</v>
      </c>
      <c r="E317" s="19">
        <v>0</v>
      </c>
      <c r="F317" s="20"/>
      <c r="G317" s="20"/>
      <c r="H317" s="19">
        <v>0</v>
      </c>
      <c r="I317" s="19">
        <v>0</v>
      </c>
      <c r="J317" s="19">
        <v>0</v>
      </c>
      <c r="K317" s="20"/>
      <c r="L317" s="20">
        <f t="shared" si="49"/>
        <v>0</v>
      </c>
      <c r="M317" s="21"/>
      <c r="N317" s="21"/>
      <c r="O317" s="20"/>
      <c r="R317" s="23"/>
    </row>
    <row r="318" spans="1:18" ht="11.25">
      <c r="A318" s="17"/>
      <c r="B318" s="17"/>
      <c r="C318" s="19"/>
      <c r="D318" s="19"/>
      <c r="E318" s="19"/>
      <c r="F318" s="20"/>
      <c r="G318" s="20"/>
      <c r="H318" s="19"/>
      <c r="I318" s="19"/>
      <c r="J318" s="19"/>
      <c r="K318" s="20"/>
      <c r="L318" s="20"/>
      <c r="M318" s="21"/>
      <c r="N318" s="21"/>
      <c r="O318" s="20"/>
      <c r="R318" s="23"/>
    </row>
    <row r="319" spans="1:18" ht="11.25">
      <c r="A319" s="26" t="s">
        <v>489</v>
      </c>
      <c r="B319" s="26"/>
      <c r="C319" s="19"/>
      <c r="D319" s="19"/>
      <c r="E319" s="19"/>
      <c r="F319" s="20"/>
      <c r="G319" s="20"/>
      <c r="H319" s="27">
        <f>+H320+H321+H322</f>
        <v>547406.2869999999</v>
      </c>
      <c r="I319" s="27">
        <f>+I320+I321+I322</f>
        <v>123977.918</v>
      </c>
      <c r="J319" s="27">
        <f>+J320+J321+J322</f>
        <v>205753.345</v>
      </c>
      <c r="K319" s="25">
        <f aca="true" t="shared" si="50" ref="K319:K329">+J319/I319*100-100</f>
        <v>65.95967114079139</v>
      </c>
      <c r="L319" s="25">
        <f t="shared" si="49"/>
        <v>11.94405112647873</v>
      </c>
      <c r="M319" s="21"/>
      <c r="N319" s="21"/>
      <c r="O319" s="20"/>
      <c r="R319" s="23"/>
    </row>
    <row r="320" spans="1:18" ht="11.25">
      <c r="A320" s="17" t="s">
        <v>122</v>
      </c>
      <c r="B320" s="17"/>
      <c r="C320" s="19">
        <v>4481677</v>
      </c>
      <c r="D320" s="19">
        <v>671306</v>
      </c>
      <c r="E320" s="19">
        <v>1095292</v>
      </c>
      <c r="F320" s="20">
        <f>+E320/D320*100-100</f>
        <v>63.15838082781923</v>
      </c>
      <c r="G320" s="20"/>
      <c r="H320" s="19">
        <v>542743.406</v>
      </c>
      <c r="I320" s="19">
        <v>122327.674</v>
      </c>
      <c r="J320" s="19">
        <v>204357.717</v>
      </c>
      <c r="K320" s="20">
        <f t="shared" si="50"/>
        <v>67.0576332547613</v>
      </c>
      <c r="L320" s="20">
        <f t="shared" si="49"/>
        <v>11.863034450003578</v>
      </c>
      <c r="M320" s="21">
        <f>+I320/D320*1000</f>
        <v>182.2234182325199</v>
      </c>
      <c r="N320" s="21">
        <f>+J320/E320*1000</f>
        <v>186.57829784203665</v>
      </c>
      <c r="O320" s="20">
        <f>+N320/M320*100-100</f>
        <v>2.3898572706828816</v>
      </c>
      <c r="R320" s="23"/>
    </row>
    <row r="321" spans="1:18" ht="11.25">
      <c r="A321" s="17" t="s">
        <v>123</v>
      </c>
      <c r="B321" s="17"/>
      <c r="C321" s="19">
        <v>67534</v>
      </c>
      <c r="D321" s="19">
        <v>2671</v>
      </c>
      <c r="E321" s="19">
        <v>149623</v>
      </c>
      <c r="F321" s="20">
        <f>+E321/D321*100-100</f>
        <v>5501.75964058405</v>
      </c>
      <c r="G321" s="20"/>
      <c r="H321" s="19">
        <v>3560.271</v>
      </c>
      <c r="I321" s="19">
        <v>1258.668</v>
      </c>
      <c r="J321" s="19">
        <v>1133.751</v>
      </c>
      <c r="K321" s="20">
        <f t="shared" si="50"/>
        <v>-9.924539274852464</v>
      </c>
      <c r="L321" s="20">
        <f t="shared" si="49"/>
        <v>0.06581462823215042</v>
      </c>
      <c r="M321" s="21">
        <f>+I321/D321*1000</f>
        <v>471.2347435417446</v>
      </c>
      <c r="N321" s="21">
        <f>+J321/E321*1000</f>
        <v>7.5773844930258045</v>
      </c>
      <c r="O321" s="20">
        <f>+N321/M321*100-100</f>
        <v>-98.39201489345308</v>
      </c>
      <c r="R321" s="23"/>
    </row>
    <row r="322" spans="1:18" ht="11.25">
      <c r="A322" s="17" t="s">
        <v>124</v>
      </c>
      <c r="B322" s="17"/>
      <c r="C322" s="161"/>
      <c r="D322" s="161"/>
      <c r="E322" s="161"/>
      <c r="F322" s="20"/>
      <c r="G322" s="20"/>
      <c r="H322" s="19">
        <v>1102.61</v>
      </c>
      <c r="I322" s="19">
        <v>391.576</v>
      </c>
      <c r="J322" s="19">
        <v>261.877</v>
      </c>
      <c r="K322" s="20">
        <f t="shared" si="50"/>
        <v>-33.122305759290654</v>
      </c>
      <c r="L322" s="20">
        <f t="shared" si="49"/>
        <v>0.015202048243001203</v>
      </c>
      <c r="M322" s="21"/>
      <c r="N322" s="21"/>
      <c r="O322" s="20"/>
      <c r="R322" s="23"/>
    </row>
    <row r="323" spans="1:18" ht="11.25">
      <c r="A323" s="17"/>
      <c r="B323" s="17"/>
      <c r="C323" s="19"/>
      <c r="D323" s="19"/>
      <c r="E323" s="19"/>
      <c r="F323" s="20"/>
      <c r="G323" s="20"/>
      <c r="H323" s="19"/>
      <c r="I323" s="19"/>
      <c r="J323" s="19"/>
      <c r="K323" s="20"/>
      <c r="L323" s="20"/>
      <c r="M323" s="21"/>
      <c r="N323" s="21"/>
      <c r="O323" s="20"/>
      <c r="R323" s="23"/>
    </row>
    <row r="324" spans="1:18" ht="11.25">
      <c r="A324" s="26" t="s">
        <v>490</v>
      </c>
      <c r="B324" s="26"/>
      <c r="C324" s="19"/>
      <c r="D324" s="19"/>
      <c r="E324" s="19"/>
      <c r="F324" s="20"/>
      <c r="G324" s="20"/>
      <c r="H324" s="27">
        <f>SUM(H325:H327)</f>
        <v>925574.802</v>
      </c>
      <c r="I324" s="27">
        <f>SUM(I325:I327)</f>
        <v>240224.935</v>
      </c>
      <c r="J324" s="27">
        <f>SUM(J325:J327)</f>
        <v>335224.761</v>
      </c>
      <c r="K324" s="25">
        <f t="shared" si="50"/>
        <v>39.54619698408911</v>
      </c>
      <c r="L324" s="25">
        <f t="shared" si="49"/>
        <v>19.459910526585183</v>
      </c>
      <c r="M324" s="21"/>
      <c r="N324" s="21"/>
      <c r="O324" s="20"/>
      <c r="R324" s="23"/>
    </row>
    <row r="325" spans="1:18" ht="11.25">
      <c r="A325" s="17" t="s">
        <v>125</v>
      </c>
      <c r="B325" s="17"/>
      <c r="C325" s="161"/>
      <c r="D325" s="161"/>
      <c r="E325" s="161"/>
      <c r="F325" s="20"/>
      <c r="G325" s="20"/>
      <c r="H325" s="19">
        <v>516327.049</v>
      </c>
      <c r="I325" s="19">
        <v>128541.149</v>
      </c>
      <c r="J325" s="19">
        <v>192224.616</v>
      </c>
      <c r="K325" s="20">
        <f t="shared" si="50"/>
        <v>49.54325326592499</v>
      </c>
      <c r="L325" s="20">
        <f t="shared" si="49"/>
        <v>11.158703841591208</v>
      </c>
      <c r="M325" s="21"/>
      <c r="N325" s="21"/>
      <c r="O325" s="20"/>
      <c r="R325" s="23"/>
    </row>
    <row r="326" spans="1:18" ht="11.25">
      <c r="A326" s="17" t="s">
        <v>126</v>
      </c>
      <c r="B326" s="17"/>
      <c r="C326" s="161"/>
      <c r="D326" s="161"/>
      <c r="E326" s="161"/>
      <c r="F326" s="20"/>
      <c r="G326" s="20"/>
      <c r="H326" s="19">
        <v>15790.679</v>
      </c>
      <c r="I326" s="19">
        <v>3078.631</v>
      </c>
      <c r="J326" s="19">
        <v>5116.666</v>
      </c>
      <c r="K326" s="20">
        <f t="shared" si="50"/>
        <v>66.19939187255633</v>
      </c>
      <c r="L326" s="20">
        <f t="shared" si="49"/>
        <v>0.2970241883606578</v>
      </c>
      <c r="M326" s="21"/>
      <c r="N326" s="21"/>
      <c r="O326" s="20"/>
      <c r="R326" s="23"/>
    </row>
    <row r="327" spans="1:18" ht="11.25">
      <c r="A327" s="17" t="s">
        <v>127</v>
      </c>
      <c r="B327" s="17"/>
      <c r="C327" s="161"/>
      <c r="D327" s="161"/>
      <c r="E327" s="161"/>
      <c r="F327" s="20"/>
      <c r="G327" s="20"/>
      <c r="H327" s="19">
        <v>393457.074</v>
      </c>
      <c r="I327" s="19">
        <v>108605.155</v>
      </c>
      <c r="J327" s="19">
        <v>137883.479</v>
      </c>
      <c r="K327" s="20">
        <f t="shared" si="50"/>
        <v>26.95850302870062</v>
      </c>
      <c r="L327" s="20">
        <f t="shared" si="49"/>
        <v>8.004182496633316</v>
      </c>
      <c r="M327" s="21"/>
      <c r="N327" s="21"/>
      <c r="O327" s="20"/>
      <c r="R327" s="23"/>
    </row>
    <row r="328" spans="1:18" ht="11.25">
      <c r="A328" s="26" t="s">
        <v>22</v>
      </c>
      <c r="B328" s="26"/>
      <c r="C328" s="27">
        <v>203090.226</v>
      </c>
      <c r="D328" s="27">
        <v>50491.633</v>
      </c>
      <c r="E328" s="27">
        <v>70424.157</v>
      </c>
      <c r="F328" s="25">
        <f>+E328/D328*100-100</f>
        <v>39.47688520987231</v>
      </c>
      <c r="G328" s="20"/>
      <c r="H328" s="27">
        <v>121135.953</v>
      </c>
      <c r="I328" s="27">
        <v>27176.876</v>
      </c>
      <c r="J328" s="27">
        <v>46778.873</v>
      </c>
      <c r="K328" s="25">
        <f t="shared" si="50"/>
        <v>72.12748440990788</v>
      </c>
      <c r="L328" s="20">
        <f t="shared" si="49"/>
        <v>2.7155293672190624</v>
      </c>
      <c r="M328" s="21">
        <f>+I328/D328*1000</f>
        <v>538.2451385559267</v>
      </c>
      <c r="N328" s="21">
        <f>+J328/E328*1000</f>
        <v>664.2446994431186</v>
      </c>
      <c r="O328" s="20">
        <f>+N328/M328*100-100</f>
        <v>23.40932632020416</v>
      </c>
      <c r="R328" s="23"/>
    </row>
    <row r="329" spans="1:18" ht="11.25">
      <c r="A329" s="26" t="s">
        <v>97</v>
      </c>
      <c r="B329" s="26"/>
      <c r="C329" s="27"/>
      <c r="D329" s="27"/>
      <c r="E329" s="27"/>
      <c r="F329" s="25"/>
      <c r="G329" s="25"/>
      <c r="H329" s="27">
        <v>1346.945</v>
      </c>
      <c r="I329" s="27">
        <v>169.344</v>
      </c>
      <c r="J329" s="27">
        <v>105.84</v>
      </c>
      <c r="K329" s="25">
        <f t="shared" si="50"/>
        <v>-37.5</v>
      </c>
      <c r="L329" s="20">
        <f t="shared" si="49"/>
        <v>0.006144047724845051</v>
      </c>
      <c r="M329" s="21"/>
      <c r="N329" s="21"/>
      <c r="O329" s="20"/>
      <c r="R329" s="23"/>
    </row>
    <row r="330" spans="1:18" ht="11.25">
      <c r="A330" s="125"/>
      <c r="B330" s="125"/>
      <c r="C330" s="133"/>
      <c r="D330" s="133"/>
      <c r="E330" s="133"/>
      <c r="F330" s="133"/>
      <c r="G330" s="133"/>
      <c r="H330" s="133"/>
      <c r="I330" s="133"/>
      <c r="J330" s="133"/>
      <c r="K330" s="125"/>
      <c r="L330" s="125"/>
      <c r="R330" s="23"/>
    </row>
    <row r="331" spans="1:18" ht="11.25">
      <c r="A331" s="17" t="s">
        <v>491</v>
      </c>
      <c r="B331" s="17"/>
      <c r="C331" s="17"/>
      <c r="D331" s="17"/>
      <c r="E331" s="17"/>
      <c r="F331" s="17"/>
      <c r="G331" s="17"/>
      <c r="H331" s="17"/>
      <c r="I331" s="17"/>
      <c r="J331" s="17"/>
      <c r="K331" s="17"/>
      <c r="L331" s="17"/>
      <c r="R331" s="23"/>
    </row>
    <row r="332" spans="1:22" ht="19.5" customHeight="1">
      <c r="A332" s="316" t="s">
        <v>385</v>
      </c>
      <c r="B332" s="316"/>
      <c r="C332" s="316"/>
      <c r="D332" s="316"/>
      <c r="E332" s="316"/>
      <c r="F332" s="316"/>
      <c r="G332" s="316"/>
      <c r="H332" s="316"/>
      <c r="I332" s="316"/>
      <c r="J332" s="316"/>
      <c r="K332" s="316"/>
      <c r="L332" s="122"/>
      <c r="Q332" s="197"/>
      <c r="R332" s="197"/>
      <c r="S332" s="197"/>
      <c r="T332" s="197"/>
      <c r="U332" s="197"/>
      <c r="V332" s="197"/>
    </row>
    <row r="333" spans="1:23" ht="19.5" customHeight="1">
      <c r="A333" s="317" t="s">
        <v>351</v>
      </c>
      <c r="B333" s="317"/>
      <c r="C333" s="317"/>
      <c r="D333" s="317"/>
      <c r="E333" s="317"/>
      <c r="F333" s="317"/>
      <c r="G333" s="317"/>
      <c r="H333" s="317"/>
      <c r="I333" s="317"/>
      <c r="J333" s="317"/>
      <c r="K333" s="317"/>
      <c r="L333" s="123"/>
      <c r="Q333" s="197"/>
      <c r="R333" s="197"/>
      <c r="S333" s="197"/>
      <c r="T333" s="197"/>
      <c r="U333" s="197"/>
      <c r="V333" s="197"/>
      <c r="W333" s="197"/>
    </row>
    <row r="334" spans="1:23" s="29" customFormat="1" ht="12.75">
      <c r="A334" s="26"/>
      <c r="B334" s="26"/>
      <c r="C334" s="318" t="s">
        <v>145</v>
      </c>
      <c r="D334" s="318"/>
      <c r="E334" s="318"/>
      <c r="F334" s="318"/>
      <c r="G334" s="214"/>
      <c r="H334" s="318" t="s">
        <v>292</v>
      </c>
      <c r="I334" s="318"/>
      <c r="J334" s="318"/>
      <c r="K334" s="318"/>
      <c r="L334" s="214"/>
      <c r="M334" s="320"/>
      <c r="N334" s="320"/>
      <c r="O334" s="320"/>
      <c r="P334" s="152"/>
      <c r="Q334" s="197"/>
      <c r="R334" s="197"/>
      <c r="S334" s="35"/>
      <c r="T334" s="31"/>
      <c r="U334" s="31"/>
      <c r="V334" s="31"/>
      <c r="W334" s="197"/>
    </row>
    <row r="335" spans="1:23" s="29" customFormat="1" ht="12.75">
      <c r="A335" s="26" t="s">
        <v>157</v>
      </c>
      <c r="B335" s="216" t="s">
        <v>132</v>
      </c>
      <c r="C335" s="215">
        <f>+C295</f>
        <v>2010</v>
      </c>
      <c r="D335" s="319" t="str">
        <f>+D295</f>
        <v>enero - abril</v>
      </c>
      <c r="E335" s="319"/>
      <c r="F335" s="319"/>
      <c r="G335" s="214"/>
      <c r="H335" s="215">
        <f>+H295</f>
        <v>2010</v>
      </c>
      <c r="I335" s="319" t="str">
        <f>+D335</f>
        <v>enero - abril</v>
      </c>
      <c r="J335" s="319"/>
      <c r="K335" s="319"/>
      <c r="L335" s="216" t="s">
        <v>326</v>
      </c>
      <c r="M335" s="322" t="s">
        <v>288</v>
      </c>
      <c r="N335" s="321"/>
      <c r="O335" s="321"/>
      <c r="P335" s="152"/>
      <c r="Q335" s="197"/>
      <c r="R335" s="280"/>
      <c r="S335" s="280"/>
      <c r="T335" s="281"/>
      <c r="U335" s="31"/>
      <c r="V335" s="31"/>
      <c r="W335" s="197"/>
    </row>
    <row r="336" spans="1:23" s="29" customFormat="1" ht="12.75">
      <c r="A336" s="217"/>
      <c r="B336" s="220" t="s">
        <v>45</v>
      </c>
      <c r="C336" s="217"/>
      <c r="D336" s="218">
        <f>+D296</f>
        <v>2010</v>
      </c>
      <c r="E336" s="218">
        <f>+E296</f>
        <v>2011</v>
      </c>
      <c r="F336" s="219" t="str">
        <f>+F296</f>
        <v>Var % 11/10</v>
      </c>
      <c r="G336" s="220"/>
      <c r="H336" s="217"/>
      <c r="I336" s="218">
        <f>+I296</f>
        <v>2010</v>
      </c>
      <c r="J336" s="218">
        <f>+J296</f>
        <v>2011</v>
      </c>
      <c r="K336" s="219" t="str">
        <f>+K296</f>
        <v>Var % 11/10</v>
      </c>
      <c r="L336" s="220">
        <v>2008</v>
      </c>
      <c r="M336" s="221"/>
      <c r="N336" s="221"/>
      <c r="O336" s="220"/>
      <c r="Q336" s="197"/>
      <c r="R336" s="280"/>
      <c r="S336" s="280"/>
      <c r="T336" s="281"/>
      <c r="U336" s="31"/>
      <c r="V336" s="31"/>
      <c r="W336" s="197"/>
    </row>
    <row r="337" spans="1:22" ht="12.75">
      <c r="A337" s="17"/>
      <c r="B337" s="17"/>
      <c r="C337" s="17"/>
      <c r="D337" s="17"/>
      <c r="E337" s="17"/>
      <c r="F337" s="17"/>
      <c r="G337" s="17"/>
      <c r="H337" s="17"/>
      <c r="I337" s="17"/>
      <c r="J337" s="17"/>
      <c r="K337" s="17"/>
      <c r="L337" s="17"/>
      <c r="M337" s="22"/>
      <c r="N337" s="22"/>
      <c r="O337" s="22"/>
      <c r="Q337" s="197"/>
      <c r="R337" s="282"/>
      <c r="S337" s="282"/>
      <c r="T337" s="283"/>
      <c r="U337" s="32"/>
      <c r="V337" s="32"/>
    </row>
    <row r="338" spans="1:23" s="129" customFormat="1" ht="12.75">
      <c r="A338" s="127" t="s">
        <v>472</v>
      </c>
      <c r="B338" s="127"/>
      <c r="C338" s="127"/>
      <c r="D338" s="127"/>
      <c r="E338" s="127"/>
      <c r="F338" s="127"/>
      <c r="G338" s="127"/>
      <c r="H338" s="127">
        <f>+H340+H349</f>
        <v>3886465</v>
      </c>
      <c r="I338" s="127">
        <f>(I340+I349)</f>
        <v>1133522</v>
      </c>
      <c r="J338" s="127">
        <f>(J340+J349)</f>
        <v>1579926</v>
      </c>
      <c r="K338" s="128">
        <f>+J338/I338*100-100</f>
        <v>39.38203228521368</v>
      </c>
      <c r="L338" s="127">
        <f>(L340+L349)</f>
        <v>100</v>
      </c>
      <c r="M338" s="22"/>
      <c r="N338" s="22"/>
      <c r="O338" s="22"/>
      <c r="Q338" s="197"/>
      <c r="R338" s="280"/>
      <c r="S338" s="280"/>
      <c r="T338" s="281"/>
      <c r="U338" s="31"/>
      <c r="V338" s="31"/>
      <c r="W338" s="31"/>
    </row>
    <row r="339" spans="1:23" ht="12.75">
      <c r="A339" s="17"/>
      <c r="B339" s="17"/>
      <c r="C339" s="19"/>
      <c r="D339" s="19"/>
      <c r="E339" s="19"/>
      <c r="F339" s="20"/>
      <c r="G339" s="20"/>
      <c r="H339" s="19"/>
      <c r="I339" s="19"/>
      <c r="J339" s="19"/>
      <c r="K339" s="20"/>
      <c r="L339" s="20"/>
      <c r="M339" s="22"/>
      <c r="N339" s="22"/>
      <c r="O339" s="22"/>
      <c r="Q339" s="197"/>
      <c r="R339" s="282"/>
      <c r="S339" s="282"/>
      <c r="T339" s="283"/>
      <c r="U339" s="32"/>
      <c r="V339" s="32"/>
      <c r="W339" s="32"/>
    </row>
    <row r="340" spans="1:23" ht="12.75">
      <c r="A340" s="26" t="s">
        <v>469</v>
      </c>
      <c r="B340" s="26"/>
      <c r="C340" s="27"/>
      <c r="D340" s="27"/>
      <c r="E340" s="27"/>
      <c r="F340" s="25"/>
      <c r="G340" s="25"/>
      <c r="H340" s="27">
        <f>SUM(H342:H347)</f>
        <v>798001</v>
      </c>
      <c r="I340" s="27">
        <f>SUM(I342:I347)</f>
        <v>210098</v>
      </c>
      <c r="J340" s="27">
        <f>SUM(J342:J347)</f>
        <v>297373</v>
      </c>
      <c r="K340" s="25">
        <f>+J340/I340*100-100</f>
        <v>41.540138411598406</v>
      </c>
      <c r="L340" s="25">
        <f>+J340/$J$338*100</f>
        <v>18.8219574840847</v>
      </c>
      <c r="M340" s="22"/>
      <c r="N340" s="22"/>
      <c r="O340" s="22"/>
      <c r="P340" s="31"/>
      <c r="Q340" s="197"/>
      <c r="R340" s="284"/>
      <c r="S340" s="284"/>
      <c r="T340" s="284"/>
      <c r="U340" s="227"/>
      <c r="V340" s="32"/>
      <c r="W340" s="32"/>
    </row>
    <row r="341" spans="1:23" ht="12.75">
      <c r="A341" s="26"/>
      <c r="B341" s="26"/>
      <c r="C341" s="19"/>
      <c r="D341" s="19"/>
      <c r="E341" s="19"/>
      <c r="F341" s="20"/>
      <c r="G341" s="20"/>
      <c r="H341" s="19"/>
      <c r="I341" s="19"/>
      <c r="J341" s="19"/>
      <c r="K341" s="20"/>
      <c r="L341" s="25"/>
      <c r="M341" s="22"/>
      <c r="N341" s="22"/>
      <c r="O341" s="22"/>
      <c r="P341" s="32"/>
      <c r="Q341" s="197"/>
      <c r="R341" s="284"/>
      <c r="S341" s="284"/>
      <c r="T341" s="284"/>
      <c r="U341" s="227"/>
      <c r="V341" s="32"/>
      <c r="W341" s="32"/>
    </row>
    <row r="342" spans="1:25" ht="12.75">
      <c r="A342" s="17" t="s">
        <v>98</v>
      </c>
      <c r="B342" s="18">
        <v>10059000</v>
      </c>
      <c r="C342" s="19">
        <v>596478.193</v>
      </c>
      <c r="D342" s="19">
        <v>250686.832</v>
      </c>
      <c r="E342" s="19">
        <v>181775.511</v>
      </c>
      <c r="F342" s="20">
        <f>+E342/D342*100-100</f>
        <v>-27.489007081153744</v>
      </c>
      <c r="G342" s="20"/>
      <c r="H342" s="208">
        <v>138587.948</v>
      </c>
      <c r="I342" s="208">
        <v>50926.162</v>
      </c>
      <c r="J342" s="208">
        <v>55818.96</v>
      </c>
      <c r="K342" s="20">
        <f aca="true" t="shared" si="51" ref="K342:K368">+J342/I342*100-100</f>
        <v>9.607631535241154</v>
      </c>
      <c r="L342" s="20">
        <f aca="true" t="shared" si="52" ref="L342:L368">+J342/$J$338*100</f>
        <v>3.5330110397575583</v>
      </c>
      <c r="M342" s="21">
        <f>+I342/D342*1000</f>
        <v>203.14653782852062</v>
      </c>
      <c r="N342" s="21">
        <f>+J342/E342*1000</f>
        <v>307.07634759447876</v>
      </c>
      <c r="O342" s="20">
        <f>+N342/M342*100-100</f>
        <v>51.16002018881909</v>
      </c>
      <c r="P342" s="31"/>
      <c r="Q342" s="197"/>
      <c r="R342" s="281"/>
      <c r="S342" s="281"/>
      <c r="T342" s="281"/>
      <c r="U342" s="31"/>
      <c r="V342" s="234"/>
      <c r="W342" s="31"/>
      <c r="X342" s="31"/>
      <c r="Y342" s="31"/>
    </row>
    <row r="343" spans="1:25" ht="12.75">
      <c r="A343" s="17" t="s">
        <v>99</v>
      </c>
      <c r="B343" s="18">
        <v>10019000</v>
      </c>
      <c r="C343" s="19">
        <v>614636.041</v>
      </c>
      <c r="D343" s="19">
        <v>135001.26</v>
      </c>
      <c r="E343" s="19">
        <v>79557.384</v>
      </c>
      <c r="F343" s="20">
        <f>+E343/D343*100-100</f>
        <v>-41.069154465669435</v>
      </c>
      <c r="G343" s="20"/>
      <c r="H343" s="208">
        <v>152151.836</v>
      </c>
      <c r="I343" s="208">
        <v>31950.346</v>
      </c>
      <c r="J343" s="208">
        <v>27036.549</v>
      </c>
      <c r="K343" s="20">
        <f t="shared" si="51"/>
        <v>-15.379479771517978</v>
      </c>
      <c r="L343" s="20">
        <f t="shared" si="52"/>
        <v>1.7112541346873207</v>
      </c>
      <c r="M343" s="21">
        <f aca="true" t="shared" si="53" ref="M343:M367">+I343/D343*1000</f>
        <v>236.66702073743608</v>
      </c>
      <c r="N343" s="21">
        <f aca="true" t="shared" si="54" ref="N343:N367">+J343/E343*1000</f>
        <v>339.83707910757846</v>
      </c>
      <c r="O343" s="20">
        <f aca="true" t="shared" si="55" ref="O343:O367">+N343/M343*100-100</f>
        <v>43.59291719170355</v>
      </c>
      <c r="P343" s="32"/>
      <c r="Q343" s="197"/>
      <c r="R343" s="284"/>
      <c r="S343" s="284"/>
      <c r="T343" s="284"/>
      <c r="U343" s="227"/>
      <c r="V343" s="234"/>
      <c r="W343" s="32"/>
      <c r="X343" s="32"/>
      <c r="Y343" s="32"/>
    </row>
    <row r="344" spans="1:25" ht="12.75">
      <c r="A344" s="17" t="s">
        <v>100</v>
      </c>
      <c r="B344" s="18">
        <v>10011000</v>
      </c>
      <c r="C344" s="19">
        <v>17894.84</v>
      </c>
      <c r="D344" s="19">
        <v>0.962</v>
      </c>
      <c r="E344" s="19">
        <v>29234.137</v>
      </c>
      <c r="F344" s="20">
        <f>+E344/D344*100-100</f>
        <v>3038791.5800415804</v>
      </c>
      <c r="G344" s="20"/>
      <c r="H344" s="208">
        <v>4958.214</v>
      </c>
      <c r="I344" s="208">
        <v>0.185</v>
      </c>
      <c r="J344" s="208">
        <v>10842.179</v>
      </c>
      <c r="K344" s="20">
        <f t="shared" si="51"/>
        <v>5860537.297297297</v>
      </c>
      <c r="L344" s="20">
        <f t="shared" si="52"/>
        <v>0.686246001395002</v>
      </c>
      <c r="M344" s="21">
        <f t="shared" si="53"/>
        <v>192.30769230769232</v>
      </c>
      <c r="N344" s="21">
        <f t="shared" si="54"/>
        <v>370.8739204444448</v>
      </c>
      <c r="O344" s="20">
        <f t="shared" si="55"/>
        <v>92.8544386311113</v>
      </c>
      <c r="P344" s="31"/>
      <c r="Q344" s="197"/>
      <c r="R344" s="227"/>
      <c r="S344" s="227"/>
      <c r="T344" s="227"/>
      <c r="U344" s="285"/>
      <c r="V344" s="197"/>
      <c r="W344" s="32"/>
      <c r="X344" s="32"/>
      <c r="Y344" s="32"/>
    </row>
    <row r="345" spans="1:25" ht="12.75">
      <c r="A345" s="17" t="s">
        <v>101</v>
      </c>
      <c r="B345" s="18">
        <v>10030000</v>
      </c>
      <c r="C345" s="19">
        <v>44250.891</v>
      </c>
      <c r="D345" s="19">
        <v>732.494</v>
      </c>
      <c r="E345" s="19">
        <v>7605.478</v>
      </c>
      <c r="F345" s="20">
        <f>+E345/D345*100-100</f>
        <v>938.2990167837552</v>
      </c>
      <c r="G345" s="20"/>
      <c r="H345" s="208">
        <v>10721.128</v>
      </c>
      <c r="I345" s="208">
        <v>218.194</v>
      </c>
      <c r="J345" s="208">
        <v>2464.419</v>
      </c>
      <c r="K345" s="20">
        <f t="shared" si="51"/>
        <v>1029.462313354171</v>
      </c>
      <c r="L345" s="20">
        <f t="shared" si="52"/>
        <v>0.15598319161783525</v>
      </c>
      <c r="M345" s="21">
        <f t="shared" si="53"/>
        <v>297.8782078761054</v>
      </c>
      <c r="N345" s="21">
        <f t="shared" si="54"/>
        <v>324.0320989686644</v>
      </c>
      <c r="O345" s="20">
        <f t="shared" si="55"/>
        <v>8.7800619182713</v>
      </c>
      <c r="P345" s="32"/>
      <c r="Q345" s="201"/>
      <c r="R345" s="227"/>
      <c r="S345" s="227"/>
      <c r="T345" s="227"/>
      <c r="U345" s="227"/>
      <c r="V345" s="32"/>
      <c r="W345" s="32"/>
      <c r="X345" s="32"/>
      <c r="Y345" s="32"/>
    </row>
    <row r="346" spans="1:25" ht="12.75">
      <c r="A346" s="18" t="s">
        <v>44</v>
      </c>
      <c r="B346" s="18">
        <v>12010000</v>
      </c>
      <c r="C346" s="19">
        <v>58143.263</v>
      </c>
      <c r="D346" s="19">
        <v>3301.802</v>
      </c>
      <c r="E346" s="19">
        <v>78659.902</v>
      </c>
      <c r="F346" s="20">
        <f>+E346/D346*100-100</f>
        <v>2282.3324960127834</v>
      </c>
      <c r="G346" s="20"/>
      <c r="H346" s="208">
        <v>27772.365</v>
      </c>
      <c r="I346" s="208">
        <v>1254.69</v>
      </c>
      <c r="J346" s="208">
        <v>42095.456</v>
      </c>
      <c r="K346" s="20">
        <f t="shared" si="51"/>
        <v>3255.048338633447</v>
      </c>
      <c r="L346" s="20">
        <f t="shared" si="52"/>
        <v>2.6643941551692927</v>
      </c>
      <c r="M346" s="21">
        <f t="shared" si="53"/>
        <v>380.00158701218305</v>
      </c>
      <c r="N346" s="21">
        <f t="shared" si="54"/>
        <v>535.1577478446387</v>
      </c>
      <c r="O346" s="20">
        <f t="shared" si="55"/>
        <v>40.830398118174514</v>
      </c>
      <c r="P346" s="32"/>
      <c r="Q346" s="201"/>
      <c r="R346" s="227"/>
      <c r="S346" s="227"/>
      <c r="T346" s="227"/>
      <c r="U346" s="227"/>
      <c r="W346" s="31"/>
      <c r="X346" s="31"/>
      <c r="Y346" s="31"/>
    </row>
    <row r="347" spans="1:25" ht="12.75">
      <c r="A347" s="17" t="s">
        <v>102</v>
      </c>
      <c r="B347" s="24" t="s">
        <v>177</v>
      </c>
      <c r="C347" s="19"/>
      <c r="D347" s="19"/>
      <c r="E347" s="19"/>
      <c r="F347" s="20"/>
      <c r="G347" s="20"/>
      <c r="H347" s="19">
        <v>463809.509</v>
      </c>
      <c r="I347" s="19">
        <v>125748.423</v>
      </c>
      <c r="J347" s="19">
        <v>159115.437</v>
      </c>
      <c r="K347" s="20">
        <f t="shared" si="51"/>
        <v>26.534737537026615</v>
      </c>
      <c r="L347" s="20">
        <f t="shared" si="52"/>
        <v>10.071068961457689</v>
      </c>
      <c r="M347" s="21"/>
      <c r="N347" s="21"/>
      <c r="O347" s="20"/>
      <c r="P347" s="32"/>
      <c r="Q347" s="201"/>
      <c r="R347" s="32"/>
      <c r="S347" s="32"/>
      <c r="T347" s="32"/>
      <c r="U347" s="31"/>
      <c r="V347" s="31"/>
      <c r="W347" s="32"/>
      <c r="X347" s="32"/>
      <c r="Y347" s="32"/>
    </row>
    <row r="348" spans="1:25" ht="12.75">
      <c r="A348" s="17"/>
      <c r="B348" s="17"/>
      <c r="C348" s="19"/>
      <c r="D348" s="19"/>
      <c r="E348" s="19"/>
      <c r="F348" s="20"/>
      <c r="G348" s="20"/>
      <c r="H348" s="19"/>
      <c r="I348" s="19"/>
      <c r="J348" s="19"/>
      <c r="K348" s="20"/>
      <c r="L348" s="25"/>
      <c r="M348" s="21"/>
      <c r="N348" s="21"/>
      <c r="O348" s="20"/>
      <c r="Q348" s="201"/>
      <c r="R348" s="227"/>
      <c r="S348" s="227"/>
      <c r="T348" s="227"/>
      <c r="U348" s="32"/>
      <c r="V348" s="32"/>
      <c r="W348" s="32"/>
      <c r="X348" s="32"/>
      <c r="Y348" s="32"/>
    </row>
    <row r="349" spans="1:25" ht="12.75">
      <c r="A349" s="26" t="s">
        <v>470</v>
      </c>
      <c r="B349" s="26"/>
      <c r="C349" s="19"/>
      <c r="D349" s="19"/>
      <c r="E349" s="19"/>
      <c r="F349" s="20"/>
      <c r="G349" s="20"/>
      <c r="H349" s="27">
        <f>SUM(H351:H368)</f>
        <v>3088464</v>
      </c>
      <c r="I349" s="27">
        <f>SUM(I351:I368)</f>
        <v>923424</v>
      </c>
      <c r="J349" s="27">
        <f>SUM(J351:J368)-1</f>
        <v>1282553</v>
      </c>
      <c r="K349" s="25">
        <f t="shared" si="51"/>
        <v>38.89101864365665</v>
      </c>
      <c r="L349" s="25">
        <f t="shared" si="52"/>
        <v>81.17804251591531</v>
      </c>
      <c r="M349" s="21"/>
      <c r="N349" s="21"/>
      <c r="O349" s="20"/>
      <c r="P349" s="21"/>
      <c r="Q349" s="21"/>
      <c r="R349" s="31"/>
      <c r="S349" s="31"/>
      <c r="T349" s="31"/>
      <c r="U349" s="32"/>
      <c r="V349" s="32"/>
      <c r="W349" s="32"/>
      <c r="X349" s="32"/>
      <c r="Y349" s="32"/>
    </row>
    <row r="350" spans="1:23" ht="12.75">
      <c r="A350" s="17"/>
      <c r="B350" s="17"/>
      <c r="C350" s="19"/>
      <c r="D350" s="19"/>
      <c r="E350" s="19"/>
      <c r="F350" s="20"/>
      <c r="G350" s="20"/>
      <c r="H350" s="19"/>
      <c r="I350" s="19"/>
      <c r="J350" s="19"/>
      <c r="K350" s="20"/>
      <c r="L350" s="25"/>
      <c r="M350" s="21"/>
      <c r="N350" s="21"/>
      <c r="O350" s="20"/>
      <c r="P350" s="21"/>
      <c r="Q350" s="21"/>
      <c r="R350" s="32"/>
      <c r="S350" s="32"/>
      <c r="T350" s="32"/>
      <c r="U350" s="32"/>
      <c r="V350" s="32"/>
      <c r="W350" s="21"/>
    </row>
    <row r="351" spans="1:25" ht="11.25" customHeight="1">
      <c r="A351" s="17" t="s">
        <v>103</v>
      </c>
      <c r="B351" s="18">
        <v>10062000</v>
      </c>
      <c r="C351" s="225">
        <v>135.077</v>
      </c>
      <c r="D351" s="225">
        <v>0.112</v>
      </c>
      <c r="E351" s="225">
        <v>1.395</v>
      </c>
      <c r="F351" s="20"/>
      <c r="G351" s="20"/>
      <c r="H351" s="226">
        <v>89.905</v>
      </c>
      <c r="I351" s="226">
        <v>0.85</v>
      </c>
      <c r="J351" s="226">
        <v>4.884</v>
      </c>
      <c r="K351" s="20"/>
      <c r="L351" s="20">
        <f t="shared" si="52"/>
        <v>0.00030912840221630636</v>
      </c>
      <c r="M351" s="21"/>
      <c r="N351" s="21"/>
      <c r="O351" s="20"/>
      <c r="Q351" s="21"/>
      <c r="R351" s="32"/>
      <c r="S351" s="32"/>
      <c r="T351" s="32"/>
      <c r="U351" s="31"/>
      <c r="V351" s="31"/>
      <c r="W351" s="21"/>
      <c r="X351" s="21"/>
      <c r="Y351" s="21"/>
    </row>
    <row r="352" spans="1:22" ht="12.75">
      <c r="A352" s="17" t="s">
        <v>104</v>
      </c>
      <c r="B352" s="18">
        <v>10063000</v>
      </c>
      <c r="C352" s="225">
        <v>98554.663</v>
      </c>
      <c r="D352" s="225">
        <v>30201.335</v>
      </c>
      <c r="E352" s="225">
        <v>28265.824</v>
      </c>
      <c r="F352" s="20">
        <f aca="true" t="shared" si="56" ref="F352:F367">+E352/D352*100-100</f>
        <v>-6.40869352298499</v>
      </c>
      <c r="G352" s="20"/>
      <c r="H352" s="226">
        <v>54512.722</v>
      </c>
      <c r="I352" s="226">
        <v>17258.941</v>
      </c>
      <c r="J352" s="226">
        <v>15730.589</v>
      </c>
      <c r="K352" s="20">
        <f t="shared" si="51"/>
        <v>-8.85542166231403</v>
      </c>
      <c r="L352" s="20">
        <f t="shared" si="52"/>
        <v>0.9956535306083956</v>
      </c>
      <c r="M352" s="21">
        <f t="shared" si="53"/>
        <v>571.462850897154</v>
      </c>
      <c r="N352" s="21">
        <f t="shared" si="54"/>
        <v>556.5232770146733</v>
      </c>
      <c r="O352" s="20">
        <f t="shared" si="55"/>
        <v>-2.614268601891908</v>
      </c>
      <c r="R352" s="32"/>
      <c r="S352" s="32"/>
      <c r="T352" s="32"/>
      <c r="U352" s="32"/>
      <c r="V352" s="32"/>
    </row>
    <row r="353" spans="1:22" ht="12.75">
      <c r="A353" s="17" t="s">
        <v>105</v>
      </c>
      <c r="B353" s="18">
        <v>10064000</v>
      </c>
      <c r="C353" s="225">
        <v>25106.206</v>
      </c>
      <c r="D353" s="225">
        <v>8484.188</v>
      </c>
      <c r="E353" s="225">
        <v>6400.602</v>
      </c>
      <c r="F353" s="20">
        <f t="shared" si="56"/>
        <v>-24.558460986484505</v>
      </c>
      <c r="G353" s="20"/>
      <c r="H353" s="226">
        <v>9087.88</v>
      </c>
      <c r="I353" s="226">
        <v>3063.587</v>
      </c>
      <c r="J353" s="226">
        <v>2599.664</v>
      </c>
      <c r="K353" s="20">
        <f t="shared" si="51"/>
        <v>-15.143131237989977</v>
      </c>
      <c r="L353" s="20">
        <f t="shared" si="52"/>
        <v>0.16454340266569448</v>
      </c>
      <c r="M353" s="21">
        <f t="shared" si="53"/>
        <v>361.0937192810909</v>
      </c>
      <c r="N353" s="21">
        <f t="shared" si="54"/>
        <v>406.1592956412538</v>
      </c>
      <c r="O353" s="20">
        <f t="shared" si="55"/>
        <v>12.480299145021092</v>
      </c>
      <c r="Q353" s="21"/>
      <c r="R353" s="31"/>
      <c r="S353" s="31"/>
      <c r="T353" s="31"/>
      <c r="U353" s="32"/>
      <c r="V353" s="32"/>
    </row>
    <row r="354" spans="1:22" ht="12.75">
      <c r="A354" s="17" t="s">
        <v>106</v>
      </c>
      <c r="B354" s="18">
        <v>11010000</v>
      </c>
      <c r="C354" s="225">
        <v>2986.068</v>
      </c>
      <c r="D354" s="225">
        <v>639.628</v>
      </c>
      <c r="E354" s="225">
        <v>128.799</v>
      </c>
      <c r="F354" s="20">
        <f t="shared" si="56"/>
        <v>-79.86345188140606</v>
      </c>
      <c r="G354" s="20"/>
      <c r="H354" s="226">
        <v>903.451</v>
      </c>
      <c r="I354" s="226">
        <v>160.994</v>
      </c>
      <c r="J354" s="226">
        <v>65.757</v>
      </c>
      <c r="K354" s="20">
        <f t="shared" si="51"/>
        <v>-59.155620706361724</v>
      </c>
      <c r="L354" s="20">
        <f t="shared" si="52"/>
        <v>0.004162030373574458</v>
      </c>
      <c r="M354" s="21">
        <f t="shared" si="53"/>
        <v>251.69942529095036</v>
      </c>
      <c r="N354" s="21">
        <f t="shared" si="54"/>
        <v>510.53967810309086</v>
      </c>
      <c r="O354" s="20">
        <f t="shared" si="55"/>
        <v>102.83704562016212</v>
      </c>
      <c r="P354" s="21"/>
      <c r="R354" s="32"/>
      <c r="S354" s="32"/>
      <c r="T354" s="32"/>
      <c r="U354" s="32"/>
      <c r="V354" s="32"/>
    </row>
    <row r="355" spans="1:20" ht="12.75">
      <c r="A355" s="17" t="s">
        <v>107</v>
      </c>
      <c r="B355" s="18">
        <v>15121110</v>
      </c>
      <c r="C355" s="225">
        <v>4164.135</v>
      </c>
      <c r="D355" s="225">
        <v>1272.533</v>
      </c>
      <c r="E355" s="225">
        <v>1468.52</v>
      </c>
      <c r="F355" s="20">
        <f t="shared" si="56"/>
        <v>15.40132947436335</v>
      </c>
      <c r="G355" s="20"/>
      <c r="H355" s="226">
        <v>4986.752</v>
      </c>
      <c r="I355" s="226">
        <v>1451.325</v>
      </c>
      <c r="J355" s="226">
        <v>2322.146</v>
      </c>
      <c r="K355" s="20">
        <f t="shared" si="51"/>
        <v>60.00179146641861</v>
      </c>
      <c r="L355" s="20">
        <f t="shared" si="52"/>
        <v>0.1469781496095387</v>
      </c>
      <c r="M355" s="21">
        <f t="shared" si="53"/>
        <v>1140.5008750264237</v>
      </c>
      <c r="N355" s="21">
        <f t="shared" si="54"/>
        <v>1581.2831966878218</v>
      </c>
      <c r="O355" s="20">
        <f t="shared" si="55"/>
        <v>38.64813533362573</v>
      </c>
      <c r="R355" s="32"/>
      <c r="S355" s="32"/>
      <c r="T355" s="32"/>
    </row>
    <row r="356" spans="1:22" ht="12.75">
      <c r="A356" s="17" t="s">
        <v>108</v>
      </c>
      <c r="B356" s="18">
        <v>15121910</v>
      </c>
      <c r="C356" s="225">
        <v>7836.745</v>
      </c>
      <c r="D356" s="225">
        <v>2801.846</v>
      </c>
      <c r="E356" s="225">
        <v>4048.24</v>
      </c>
      <c r="F356" s="20">
        <f t="shared" si="56"/>
        <v>44.484743272827984</v>
      </c>
      <c r="G356" s="20"/>
      <c r="H356" s="226">
        <v>11779.57</v>
      </c>
      <c r="I356" s="226">
        <v>3885.855</v>
      </c>
      <c r="J356" s="226">
        <v>7453.504</v>
      </c>
      <c r="K356" s="20">
        <f t="shared" si="51"/>
        <v>91.81117154397165</v>
      </c>
      <c r="L356" s="20">
        <f t="shared" si="52"/>
        <v>0.47176285471598034</v>
      </c>
      <c r="M356" s="21">
        <f t="shared" si="53"/>
        <v>1386.8909997194708</v>
      </c>
      <c r="N356" s="21">
        <f t="shared" si="54"/>
        <v>1841.171472047112</v>
      </c>
      <c r="O356" s="20">
        <f t="shared" si="55"/>
        <v>32.75531187523242</v>
      </c>
      <c r="R356" s="32"/>
      <c r="S356" s="32"/>
      <c r="T356" s="32"/>
      <c r="U356" s="21"/>
      <c r="V356" s="21"/>
    </row>
    <row r="357" spans="1:15" ht="11.25">
      <c r="A357" s="17" t="s">
        <v>109</v>
      </c>
      <c r="B357" s="18">
        <v>15071000</v>
      </c>
      <c r="C357" s="225">
        <v>0.001</v>
      </c>
      <c r="D357" s="225">
        <v>0</v>
      </c>
      <c r="E357" s="225">
        <v>0</v>
      </c>
      <c r="F357" s="20"/>
      <c r="G357" s="20"/>
      <c r="H357" s="226">
        <v>0.07</v>
      </c>
      <c r="I357" s="226">
        <v>0</v>
      </c>
      <c r="J357" s="226">
        <v>0</v>
      </c>
      <c r="K357" s="20"/>
      <c r="L357" s="20">
        <f t="shared" si="52"/>
        <v>0</v>
      </c>
      <c r="M357" s="21"/>
      <c r="N357" s="21"/>
      <c r="O357" s="20"/>
    </row>
    <row r="358" spans="1:20" ht="11.25">
      <c r="A358" s="17" t="s">
        <v>110</v>
      </c>
      <c r="B358" s="18">
        <v>15079000</v>
      </c>
      <c r="C358" s="225">
        <v>3253.78</v>
      </c>
      <c r="D358" s="225">
        <v>2005.735</v>
      </c>
      <c r="E358" s="225">
        <v>181.74</v>
      </c>
      <c r="F358" s="20">
        <f t="shared" si="56"/>
        <v>-90.93898246777366</v>
      </c>
      <c r="G358" s="20"/>
      <c r="H358" s="226">
        <v>3515.471</v>
      </c>
      <c r="I358" s="226">
        <v>2098.171</v>
      </c>
      <c r="J358" s="226">
        <v>268.313</v>
      </c>
      <c r="K358" s="20">
        <f t="shared" si="51"/>
        <v>-87.21205278311443</v>
      </c>
      <c r="L358" s="20">
        <f t="shared" si="52"/>
        <v>0.016982630832076944</v>
      </c>
      <c r="M358" s="21">
        <f t="shared" si="53"/>
        <v>1046.0858488284844</v>
      </c>
      <c r="N358" s="21">
        <f t="shared" si="54"/>
        <v>1476.356333223286</v>
      </c>
      <c r="O358" s="20">
        <f t="shared" si="55"/>
        <v>41.131469742819206</v>
      </c>
      <c r="R358" s="21"/>
      <c r="S358" s="21"/>
      <c r="T358" s="21"/>
    </row>
    <row r="359" spans="1:15" ht="11.25">
      <c r="A359" s="17" t="s">
        <v>111</v>
      </c>
      <c r="B359" s="18">
        <v>15179000</v>
      </c>
      <c r="C359" s="225">
        <v>237837.609</v>
      </c>
      <c r="D359" s="225">
        <v>85848.231</v>
      </c>
      <c r="E359" s="225">
        <v>90012.077</v>
      </c>
      <c r="F359" s="20">
        <f t="shared" si="56"/>
        <v>4.850240886151752</v>
      </c>
      <c r="G359" s="20"/>
      <c r="H359" s="226">
        <v>269643.454</v>
      </c>
      <c r="I359" s="226">
        <v>90346.868</v>
      </c>
      <c r="J359" s="226">
        <v>132125.067</v>
      </c>
      <c r="K359" s="20">
        <f t="shared" si="51"/>
        <v>46.24200033143376</v>
      </c>
      <c r="L359" s="20">
        <f t="shared" si="52"/>
        <v>8.362737685182724</v>
      </c>
      <c r="M359" s="21">
        <f t="shared" si="53"/>
        <v>1052.402209662305</v>
      </c>
      <c r="N359" s="21">
        <f t="shared" si="54"/>
        <v>1467.8593295875175</v>
      </c>
      <c r="O359" s="20">
        <f t="shared" si="55"/>
        <v>39.477028469801894</v>
      </c>
    </row>
    <row r="360" spans="1:15" ht="11.25">
      <c r="A360" s="17" t="s">
        <v>14</v>
      </c>
      <c r="B360" s="18">
        <v>17019900</v>
      </c>
      <c r="C360" s="225">
        <v>415147.877</v>
      </c>
      <c r="D360" s="225">
        <v>128967.976</v>
      </c>
      <c r="E360" s="225">
        <v>217884.988</v>
      </c>
      <c r="F360" s="20">
        <f t="shared" si="56"/>
        <v>68.9450317495872</v>
      </c>
      <c r="G360" s="20"/>
      <c r="H360" s="226">
        <v>257430.798</v>
      </c>
      <c r="I360" s="226">
        <v>81102.317</v>
      </c>
      <c r="J360" s="226">
        <v>173128.989</v>
      </c>
      <c r="K360" s="20">
        <f t="shared" si="51"/>
        <v>113.46984328450199</v>
      </c>
      <c r="L360" s="20">
        <f t="shared" si="52"/>
        <v>10.958044174220818</v>
      </c>
      <c r="M360" s="21">
        <f t="shared" si="53"/>
        <v>628.8562441268366</v>
      </c>
      <c r="N360" s="21">
        <f t="shared" si="54"/>
        <v>794.5888819104875</v>
      </c>
      <c r="O360" s="20">
        <f t="shared" si="55"/>
        <v>26.354614322669207</v>
      </c>
    </row>
    <row r="361" spans="1:18" ht="11.25">
      <c r="A361" s="17" t="s">
        <v>81</v>
      </c>
      <c r="B361" s="24" t="s">
        <v>177</v>
      </c>
      <c r="C361" s="225">
        <v>3513.112</v>
      </c>
      <c r="D361" s="225">
        <v>246.897</v>
      </c>
      <c r="E361" s="225">
        <v>2057.99</v>
      </c>
      <c r="F361" s="20">
        <f t="shared" si="56"/>
        <v>733.5419223400852</v>
      </c>
      <c r="G361" s="20"/>
      <c r="H361" s="226">
        <v>10948.039</v>
      </c>
      <c r="I361" s="226">
        <v>785.23</v>
      </c>
      <c r="J361" s="226">
        <v>6456.703</v>
      </c>
      <c r="K361" s="20">
        <f t="shared" si="51"/>
        <v>722.2690167212155</v>
      </c>
      <c r="L361" s="20">
        <f t="shared" si="52"/>
        <v>0.40867122890565766</v>
      </c>
      <c r="M361" s="21">
        <f t="shared" si="53"/>
        <v>3180.395063528516</v>
      </c>
      <c r="N361" s="21">
        <f t="shared" si="54"/>
        <v>3137.3830776631576</v>
      </c>
      <c r="O361" s="20">
        <f t="shared" si="55"/>
        <v>-1.3524101567947469</v>
      </c>
      <c r="R361" s="23"/>
    </row>
    <row r="362" spans="1:18" ht="11.25">
      <c r="A362" s="17" t="s">
        <v>82</v>
      </c>
      <c r="B362" s="24" t="s">
        <v>177</v>
      </c>
      <c r="C362" s="225">
        <v>1257.343</v>
      </c>
      <c r="D362" s="225">
        <v>57.804</v>
      </c>
      <c r="E362" s="225">
        <v>705.22</v>
      </c>
      <c r="F362" s="20">
        <f t="shared" si="56"/>
        <v>1120.0193758217424</v>
      </c>
      <c r="G362" s="25"/>
      <c r="H362" s="226">
        <v>3636.074</v>
      </c>
      <c r="I362" s="226">
        <v>222.823</v>
      </c>
      <c r="J362" s="226">
        <v>2758.851</v>
      </c>
      <c r="K362" s="20">
        <f t="shared" si="51"/>
        <v>1138.1356502694964</v>
      </c>
      <c r="L362" s="20">
        <f t="shared" si="52"/>
        <v>0.1746190011430915</v>
      </c>
      <c r="M362" s="21">
        <f t="shared" si="53"/>
        <v>3854.8024358175903</v>
      </c>
      <c r="N362" s="21">
        <f t="shared" si="54"/>
        <v>3912.0430503956213</v>
      </c>
      <c r="O362" s="20">
        <f t="shared" si="55"/>
        <v>1.4849169453191564</v>
      </c>
      <c r="R362" s="23"/>
    </row>
    <row r="363" spans="1:18" ht="11.25">
      <c r="A363" s="17" t="s">
        <v>84</v>
      </c>
      <c r="B363" s="24" t="s">
        <v>177</v>
      </c>
      <c r="C363" s="225">
        <v>7744.452</v>
      </c>
      <c r="D363" s="225">
        <v>2577.991</v>
      </c>
      <c r="E363" s="225">
        <v>3826.66</v>
      </c>
      <c r="F363" s="20">
        <f t="shared" si="56"/>
        <v>48.43573930242579</v>
      </c>
      <c r="G363" s="20"/>
      <c r="H363" s="226">
        <v>34492.492</v>
      </c>
      <c r="I363" s="226">
        <v>10732.348</v>
      </c>
      <c r="J363" s="226">
        <v>17547.795</v>
      </c>
      <c r="K363" s="20">
        <f t="shared" si="51"/>
        <v>63.50378314232822</v>
      </c>
      <c r="L363" s="20">
        <f t="shared" si="52"/>
        <v>1.1106719555219673</v>
      </c>
      <c r="M363" s="21">
        <f t="shared" si="53"/>
        <v>4163.066511869127</v>
      </c>
      <c r="N363" s="21">
        <f t="shared" si="54"/>
        <v>4585.66870325558</v>
      </c>
      <c r="O363" s="20">
        <f t="shared" si="55"/>
        <v>10.15122362762142</v>
      </c>
      <c r="R363" s="23"/>
    </row>
    <row r="364" spans="1:18" ht="11.25">
      <c r="A364" s="17" t="s">
        <v>112</v>
      </c>
      <c r="B364" s="24" t="s">
        <v>177</v>
      </c>
      <c r="C364" s="225">
        <v>126704.158</v>
      </c>
      <c r="D364" s="225">
        <v>37865.023</v>
      </c>
      <c r="E364" s="225">
        <v>33505.38</v>
      </c>
      <c r="F364" s="20">
        <f t="shared" si="56"/>
        <v>-11.513641494420867</v>
      </c>
      <c r="G364" s="20"/>
      <c r="H364" s="226">
        <v>675774.969</v>
      </c>
      <c r="I364" s="226">
        <v>182397.415</v>
      </c>
      <c r="J364" s="226">
        <v>206572.891</v>
      </c>
      <c r="K364" s="20">
        <f t="shared" si="51"/>
        <v>13.254286525935683</v>
      </c>
      <c r="L364" s="20">
        <f t="shared" si="52"/>
        <v>13.074845973798773</v>
      </c>
      <c r="M364" s="21">
        <f t="shared" si="53"/>
        <v>4817.042234465301</v>
      </c>
      <c r="N364" s="21">
        <f t="shared" si="54"/>
        <v>6165.364816038499</v>
      </c>
      <c r="O364" s="20">
        <f t="shared" si="55"/>
        <v>27.990673860530606</v>
      </c>
      <c r="P364" s="21"/>
      <c r="R364" s="23"/>
    </row>
    <row r="365" spans="1:18" ht="11.25">
      <c r="A365" s="17" t="s">
        <v>113</v>
      </c>
      <c r="B365" s="24" t="s">
        <v>177</v>
      </c>
      <c r="C365" s="225">
        <v>6491.045</v>
      </c>
      <c r="D365" s="225">
        <v>1078.559</v>
      </c>
      <c r="E365" s="225">
        <v>1618.179</v>
      </c>
      <c r="F365" s="20">
        <f t="shared" si="56"/>
        <v>50.03156990020946</v>
      </c>
      <c r="G365" s="20"/>
      <c r="H365" s="226">
        <v>22588.865</v>
      </c>
      <c r="I365" s="226">
        <v>3816.434</v>
      </c>
      <c r="J365" s="226">
        <v>7558.148</v>
      </c>
      <c r="K365" s="20">
        <f t="shared" si="51"/>
        <v>98.04215139053892</v>
      </c>
      <c r="L365" s="20">
        <f t="shared" si="52"/>
        <v>0.47838620289811046</v>
      </c>
      <c r="M365" s="21">
        <f t="shared" si="53"/>
        <v>3538.4564034049135</v>
      </c>
      <c r="N365" s="21">
        <f t="shared" si="54"/>
        <v>4670.773752471142</v>
      </c>
      <c r="O365" s="20">
        <f t="shared" si="55"/>
        <v>32.00031934762981</v>
      </c>
      <c r="P365" s="21"/>
      <c r="Q365" s="21"/>
      <c r="R365" s="23"/>
    </row>
    <row r="366" spans="1:18" ht="11.25">
      <c r="A366" s="17" t="s">
        <v>114</v>
      </c>
      <c r="B366" s="24" t="s">
        <v>177</v>
      </c>
      <c r="C366" s="225">
        <v>12166.393</v>
      </c>
      <c r="D366" s="225">
        <v>5136.89</v>
      </c>
      <c r="E366" s="225">
        <v>6917.618</v>
      </c>
      <c r="F366" s="20">
        <f t="shared" si="56"/>
        <v>34.66548826235331</v>
      </c>
      <c r="G366" s="20"/>
      <c r="H366" s="226">
        <v>34176.692</v>
      </c>
      <c r="I366" s="226">
        <v>14354.035</v>
      </c>
      <c r="J366" s="226">
        <v>21147.874</v>
      </c>
      <c r="K366" s="20">
        <f t="shared" si="51"/>
        <v>47.33051716816908</v>
      </c>
      <c r="L366" s="20">
        <f t="shared" si="52"/>
        <v>1.3385357288885682</v>
      </c>
      <c r="M366" s="21">
        <f t="shared" si="53"/>
        <v>2794.304530562266</v>
      </c>
      <c r="N366" s="21">
        <f t="shared" si="54"/>
        <v>3057.1034711659413</v>
      </c>
      <c r="O366" s="20">
        <f t="shared" si="55"/>
        <v>9.404806732027708</v>
      </c>
      <c r="P366" s="21"/>
      <c r="Q366" s="21"/>
      <c r="R366" s="23"/>
    </row>
    <row r="367" spans="1:18" ht="11.25">
      <c r="A367" s="17" t="s">
        <v>115</v>
      </c>
      <c r="B367" s="24" t="s">
        <v>177</v>
      </c>
      <c r="C367" s="225">
        <v>64227.376</v>
      </c>
      <c r="D367" s="225">
        <v>23900.654</v>
      </c>
      <c r="E367" s="225">
        <v>26332.86</v>
      </c>
      <c r="F367" s="20">
        <f t="shared" si="56"/>
        <v>10.17631567738691</v>
      </c>
      <c r="G367" s="20"/>
      <c r="H367" s="226">
        <v>105622.876</v>
      </c>
      <c r="I367" s="226">
        <v>36541.409</v>
      </c>
      <c r="J367" s="226">
        <v>42688.639</v>
      </c>
      <c r="K367" s="20">
        <f t="shared" si="51"/>
        <v>16.822640856569066</v>
      </c>
      <c r="L367" s="20">
        <f t="shared" si="52"/>
        <v>2.701939141453461</v>
      </c>
      <c r="M367" s="21">
        <f t="shared" si="53"/>
        <v>1528.8874103612395</v>
      </c>
      <c r="N367" s="21">
        <f t="shared" si="54"/>
        <v>1621.1166960216249</v>
      </c>
      <c r="O367" s="20">
        <f t="shared" si="55"/>
        <v>6.032444576058978</v>
      </c>
      <c r="R367" s="23"/>
    </row>
    <row r="368" spans="1:21" ht="11.25">
      <c r="A368" s="17" t="s">
        <v>102</v>
      </c>
      <c r="B368" s="24" t="s">
        <v>177</v>
      </c>
      <c r="C368" s="19"/>
      <c r="D368" s="19"/>
      <c r="E368" s="19"/>
      <c r="F368" s="20"/>
      <c r="G368" s="20"/>
      <c r="H368" s="19">
        <v>1589273.92</v>
      </c>
      <c r="I368" s="19">
        <v>475205.398</v>
      </c>
      <c r="J368" s="19">
        <v>644124.1860000001</v>
      </c>
      <c r="K368" s="20">
        <f t="shared" si="51"/>
        <v>35.546479208975654</v>
      </c>
      <c r="L368" s="20">
        <f t="shared" si="52"/>
        <v>40.76926299079831</v>
      </c>
      <c r="M368" s="21"/>
      <c r="N368" s="21"/>
      <c r="O368" s="20"/>
      <c r="R368" s="23"/>
      <c r="S368" s="21"/>
      <c r="T368" s="21"/>
      <c r="U368" s="21"/>
    </row>
    <row r="369" spans="1:18" ht="11.25">
      <c r="A369" s="125"/>
      <c r="B369" s="125"/>
      <c r="C369" s="133"/>
      <c r="D369" s="133"/>
      <c r="E369" s="133"/>
      <c r="F369" s="133"/>
      <c r="G369" s="133"/>
      <c r="H369" s="164"/>
      <c r="I369" s="164"/>
      <c r="J369" s="164"/>
      <c r="K369" s="125"/>
      <c r="L369" s="125"/>
      <c r="R369" s="23"/>
    </row>
    <row r="370" spans="1:18" ht="11.25">
      <c r="A370" s="17" t="s">
        <v>116</v>
      </c>
      <c r="B370" s="17"/>
      <c r="C370" s="17"/>
      <c r="D370" s="17"/>
      <c r="E370" s="17"/>
      <c r="F370" s="17"/>
      <c r="G370" s="17"/>
      <c r="H370" s="17"/>
      <c r="I370" s="17"/>
      <c r="J370" s="17"/>
      <c r="K370" s="17"/>
      <c r="L370" s="17"/>
      <c r="R370" s="23"/>
    </row>
    <row r="371" ht="11.25">
      <c r="R371" s="23"/>
    </row>
    <row r="372" spans="1:18" ht="19.5" customHeight="1">
      <c r="A372" s="316" t="s">
        <v>386</v>
      </c>
      <c r="B372" s="316"/>
      <c r="C372" s="316"/>
      <c r="D372" s="316"/>
      <c r="E372" s="316"/>
      <c r="F372" s="316"/>
      <c r="G372" s="316"/>
      <c r="H372" s="316"/>
      <c r="I372" s="316"/>
      <c r="J372" s="316"/>
      <c r="K372" s="316"/>
      <c r="L372" s="122"/>
      <c r="R372" s="23"/>
    </row>
    <row r="373" spans="1:20" ht="19.5" customHeight="1">
      <c r="A373" s="317" t="s">
        <v>352</v>
      </c>
      <c r="B373" s="317"/>
      <c r="C373" s="317"/>
      <c r="D373" s="317"/>
      <c r="E373" s="317"/>
      <c r="F373" s="317"/>
      <c r="G373" s="317"/>
      <c r="H373" s="317"/>
      <c r="I373" s="317"/>
      <c r="J373" s="317"/>
      <c r="K373" s="317"/>
      <c r="L373" s="123"/>
      <c r="R373" s="23"/>
      <c r="S373" s="21"/>
      <c r="T373" s="21"/>
    </row>
    <row r="374" spans="1:21" s="29" customFormat="1" ht="12.75">
      <c r="A374" s="26"/>
      <c r="B374" s="26"/>
      <c r="C374" s="318" t="s">
        <v>145</v>
      </c>
      <c r="D374" s="318"/>
      <c r="E374" s="318"/>
      <c r="F374" s="318"/>
      <c r="G374" s="214"/>
      <c r="H374" s="318" t="s">
        <v>292</v>
      </c>
      <c r="I374" s="318"/>
      <c r="J374" s="318"/>
      <c r="K374" s="318"/>
      <c r="L374" s="214"/>
      <c r="M374" s="320"/>
      <c r="N374" s="320"/>
      <c r="O374" s="320"/>
      <c r="P374" s="152"/>
      <c r="Q374" s="152"/>
      <c r="R374" s="31"/>
      <c r="S374" s="31"/>
      <c r="T374" s="31"/>
      <c r="U374" s="152"/>
    </row>
    <row r="375" spans="1:18" s="29" customFormat="1" ht="12.75">
      <c r="A375" s="26" t="s">
        <v>157</v>
      </c>
      <c r="B375" s="216" t="s">
        <v>132</v>
      </c>
      <c r="C375" s="215">
        <f>+C335</f>
        <v>2010</v>
      </c>
      <c r="D375" s="319" t="str">
        <f>+D335</f>
        <v>enero - abril</v>
      </c>
      <c r="E375" s="319"/>
      <c r="F375" s="319"/>
      <c r="G375" s="214"/>
      <c r="H375" s="215">
        <f>+H335</f>
        <v>2010</v>
      </c>
      <c r="I375" s="319" t="str">
        <f>+D375</f>
        <v>enero - abril</v>
      </c>
      <c r="J375" s="319"/>
      <c r="K375" s="319"/>
      <c r="L375" s="216" t="s">
        <v>326</v>
      </c>
      <c r="M375" s="321"/>
      <c r="N375" s="321"/>
      <c r="O375" s="321"/>
      <c r="P375" s="152"/>
      <c r="Q375" s="152"/>
      <c r="R375" s="31"/>
    </row>
    <row r="376" spans="1:18" s="29" customFormat="1" ht="12.75">
      <c r="A376" s="217"/>
      <c r="B376" s="220" t="s">
        <v>45</v>
      </c>
      <c r="C376" s="217"/>
      <c r="D376" s="218">
        <f>+D336</f>
        <v>2010</v>
      </c>
      <c r="E376" s="218">
        <f>+E336</f>
        <v>2011</v>
      </c>
      <c r="F376" s="219" t="str">
        <f>+F336</f>
        <v>Var % 11/10</v>
      </c>
      <c r="G376" s="220"/>
      <c r="H376" s="217"/>
      <c r="I376" s="218">
        <f>+I336</f>
        <v>2010</v>
      </c>
      <c r="J376" s="218">
        <f>+J336</f>
        <v>2011</v>
      </c>
      <c r="K376" s="219" t="str">
        <f>+K336</f>
        <v>Var % 11/10</v>
      </c>
      <c r="L376" s="220">
        <v>2008</v>
      </c>
      <c r="M376" s="221"/>
      <c r="N376" s="221"/>
      <c r="O376" s="220"/>
      <c r="R376" s="31"/>
    </row>
    <row r="377" spans="1:18" s="129" customFormat="1" ht="12.75">
      <c r="A377" s="127" t="s">
        <v>473</v>
      </c>
      <c r="B377" s="127"/>
      <c r="C377" s="127"/>
      <c r="D377" s="127"/>
      <c r="E377" s="127"/>
      <c r="F377" s="127"/>
      <c r="G377" s="127"/>
      <c r="H377" s="127">
        <f>+H387+H379+H393+H398</f>
        <v>723207.4430000001</v>
      </c>
      <c r="I377" s="127">
        <f>+I387+I379+I393+I398</f>
        <v>169607.365</v>
      </c>
      <c r="J377" s="127">
        <f>+J387+J379+J393+J398</f>
        <v>258662.00999999998</v>
      </c>
      <c r="K377" s="128">
        <f>+J377/I377*100-100</f>
        <v>52.50635489797273</v>
      </c>
      <c r="L377" s="127"/>
      <c r="R377" s="32"/>
    </row>
    <row r="378" spans="1:18" ht="12.75">
      <c r="A378" s="124"/>
      <c r="B378" s="129"/>
      <c r="C378" s="129"/>
      <c r="D378" s="129"/>
      <c r="F378" s="129"/>
      <c r="G378" s="129"/>
      <c r="H378" s="129"/>
      <c r="J378" s="165"/>
      <c r="K378" s="129"/>
      <c r="M378" s="22"/>
      <c r="N378" s="22"/>
      <c r="O378" s="22"/>
      <c r="R378" s="31"/>
    </row>
    <row r="379" spans="1:18" ht="12.75">
      <c r="A379" s="152" t="s">
        <v>334</v>
      </c>
      <c r="B379" s="166"/>
      <c r="C379" s="30">
        <f>SUM(C380:C385)</f>
        <v>1021769.6710000001</v>
      </c>
      <c r="D379" s="30">
        <f>SUM(D380:D385)</f>
        <v>239477.36199999996</v>
      </c>
      <c r="E379" s="30">
        <f>SUM(E380:E385)</f>
        <v>316096.89800000004</v>
      </c>
      <c r="F379" s="25">
        <f aca="true" t="shared" si="57" ref="F379:F396">+E379/D379*100-100</f>
        <v>31.994479712032273</v>
      </c>
      <c r="G379" s="30"/>
      <c r="H379" s="30">
        <f>SUM(H380:H385)</f>
        <v>401087.488</v>
      </c>
      <c r="I379" s="30">
        <f>SUM(I380:I385)</f>
        <v>91169.802</v>
      </c>
      <c r="J379" s="30">
        <f>SUM(J380:J385)</f>
        <v>158017.838</v>
      </c>
      <c r="K379" s="25">
        <f aca="true" t="shared" si="58" ref="K379:K396">+J379/I379*100-100</f>
        <v>73.32256353918592</v>
      </c>
      <c r="L379" s="28">
        <f aca="true" t="shared" si="59" ref="L379:L385">+J379/$J$379*100</f>
        <v>100</v>
      </c>
      <c r="M379" s="21">
        <f aca="true" t="shared" si="60" ref="M379:M406">+I379/D379*1000</f>
        <v>380.7032165320078</v>
      </c>
      <c r="N379" s="21">
        <f aca="true" t="shared" si="61" ref="N379:N406">+J379/E379*1000</f>
        <v>499.9031594419505</v>
      </c>
      <c r="O379" s="20">
        <f aca="true" t="shared" si="62" ref="O379:O406">+N379/M379*100-100</f>
        <v>31.310463829485627</v>
      </c>
      <c r="R379" s="32"/>
    </row>
    <row r="380" spans="1:18" ht="12.75">
      <c r="A380" s="124" t="s">
        <v>335</v>
      </c>
      <c r="B380" s="166" t="s">
        <v>177</v>
      </c>
      <c r="C380" s="167">
        <v>519673.036</v>
      </c>
      <c r="D380" s="167">
        <v>93815.733</v>
      </c>
      <c r="E380" s="167">
        <v>121027.085</v>
      </c>
      <c r="F380" s="20">
        <f t="shared" si="57"/>
        <v>29.005105145850138</v>
      </c>
      <c r="G380" s="167"/>
      <c r="H380" s="167">
        <v>173389.717</v>
      </c>
      <c r="I380" s="167">
        <v>34117.881</v>
      </c>
      <c r="J380" s="167">
        <v>52668.389</v>
      </c>
      <c r="K380" s="20">
        <f t="shared" si="58"/>
        <v>54.37180579884196</v>
      </c>
      <c r="L380" s="23">
        <f t="shared" si="59"/>
        <v>33.33066042834987</v>
      </c>
      <c r="M380" s="21">
        <f t="shared" si="60"/>
        <v>363.669076699534</v>
      </c>
      <c r="N380" s="21">
        <f t="shared" si="61"/>
        <v>435.17853049174903</v>
      </c>
      <c r="O380" s="20">
        <f t="shared" si="62"/>
        <v>19.663330861451442</v>
      </c>
      <c r="R380" s="32"/>
    </row>
    <row r="381" spans="1:18" ht="12.75">
      <c r="A381" s="124" t="s">
        <v>336</v>
      </c>
      <c r="B381" s="166" t="s">
        <v>177</v>
      </c>
      <c r="C381" s="167">
        <v>120153.337</v>
      </c>
      <c r="D381" s="167">
        <v>38435.028</v>
      </c>
      <c r="E381" s="167">
        <v>44056.08</v>
      </c>
      <c r="F381" s="20">
        <f t="shared" si="57"/>
        <v>14.6248156759506</v>
      </c>
      <c r="G381" s="167"/>
      <c r="H381" s="167">
        <v>45125.039</v>
      </c>
      <c r="I381" s="167">
        <v>12943.654</v>
      </c>
      <c r="J381" s="167">
        <v>23434.467</v>
      </c>
      <c r="K381" s="20">
        <f t="shared" si="58"/>
        <v>81.04985655518914</v>
      </c>
      <c r="L381" s="23">
        <f t="shared" si="59"/>
        <v>14.830266820888918</v>
      </c>
      <c r="M381" s="21">
        <f t="shared" si="60"/>
        <v>336.7671281519556</v>
      </c>
      <c r="N381" s="21">
        <f t="shared" si="61"/>
        <v>531.9235619691992</v>
      </c>
      <c r="O381" s="20">
        <f t="shared" si="62"/>
        <v>57.94996527368471</v>
      </c>
      <c r="R381" s="32"/>
    </row>
    <row r="382" spans="1:18" ht="11.25">
      <c r="A382" s="124" t="s">
        <v>337</v>
      </c>
      <c r="B382" s="166" t="s">
        <v>177</v>
      </c>
      <c r="C382" s="167">
        <v>22422.506</v>
      </c>
      <c r="D382" s="167">
        <v>14459.959</v>
      </c>
      <c r="E382" s="167">
        <v>5515.936</v>
      </c>
      <c r="F382" s="20">
        <f t="shared" si="57"/>
        <v>-61.853723098385</v>
      </c>
      <c r="G382" s="167"/>
      <c r="H382" s="167">
        <v>9567.663</v>
      </c>
      <c r="I382" s="167">
        <v>6312.015</v>
      </c>
      <c r="J382" s="167">
        <v>2235.321</v>
      </c>
      <c r="K382" s="20">
        <f t="shared" si="58"/>
        <v>-64.58625335966407</v>
      </c>
      <c r="L382" s="23">
        <f t="shared" si="59"/>
        <v>1.4146004199854956</v>
      </c>
      <c r="M382" s="21">
        <f t="shared" si="60"/>
        <v>436.51679786920556</v>
      </c>
      <c r="N382" s="21">
        <f t="shared" si="61"/>
        <v>405.247812882528</v>
      </c>
      <c r="O382" s="20">
        <f t="shared" si="62"/>
        <v>-7.163294777958754</v>
      </c>
      <c r="R382" s="21"/>
    </row>
    <row r="383" spans="1:15" ht="11.25">
      <c r="A383" s="124" t="s">
        <v>338</v>
      </c>
      <c r="B383" s="166" t="s">
        <v>177</v>
      </c>
      <c r="C383" s="167">
        <v>65613.654</v>
      </c>
      <c r="D383" s="167">
        <v>17692.639</v>
      </c>
      <c r="E383" s="167">
        <v>21645.981</v>
      </c>
      <c r="F383" s="20">
        <f t="shared" si="57"/>
        <v>22.34455809560123</v>
      </c>
      <c r="G383" s="167"/>
      <c r="H383" s="167">
        <v>32332.54</v>
      </c>
      <c r="I383" s="167">
        <v>8202.258</v>
      </c>
      <c r="J383" s="167">
        <v>14253.405</v>
      </c>
      <c r="K383" s="20">
        <f t="shared" si="58"/>
        <v>73.77416072501012</v>
      </c>
      <c r="L383" s="23">
        <f t="shared" si="59"/>
        <v>9.02012404447655</v>
      </c>
      <c r="M383" s="21">
        <f t="shared" si="60"/>
        <v>463.597205594937</v>
      </c>
      <c r="N383" s="21">
        <f t="shared" si="61"/>
        <v>658.4781258008127</v>
      </c>
      <c r="O383" s="20">
        <f t="shared" si="62"/>
        <v>42.036690008901985</v>
      </c>
    </row>
    <row r="384" spans="1:15" ht="11.25">
      <c r="A384" s="124" t="s">
        <v>339</v>
      </c>
      <c r="B384" s="166" t="s">
        <v>177</v>
      </c>
      <c r="C384" s="167">
        <v>75650.593</v>
      </c>
      <c r="D384" s="167">
        <v>11814.322</v>
      </c>
      <c r="E384" s="167">
        <v>17876.852</v>
      </c>
      <c r="F384" s="20">
        <f t="shared" si="57"/>
        <v>51.315090277715456</v>
      </c>
      <c r="G384" s="167"/>
      <c r="H384" s="167">
        <v>35257.499</v>
      </c>
      <c r="I384" s="167">
        <v>4951.329</v>
      </c>
      <c r="J384" s="167">
        <v>11537.392</v>
      </c>
      <c r="K384" s="20">
        <f t="shared" si="58"/>
        <v>133.01606497972566</v>
      </c>
      <c r="L384" s="23">
        <f t="shared" si="59"/>
        <v>7.301322525372105</v>
      </c>
      <c r="M384" s="21">
        <f t="shared" si="60"/>
        <v>419.0954842774727</v>
      </c>
      <c r="N384" s="21">
        <f t="shared" si="61"/>
        <v>645.3816365431677</v>
      </c>
      <c r="O384" s="20">
        <f t="shared" si="62"/>
        <v>53.993937122900746</v>
      </c>
    </row>
    <row r="385" spans="1:15" ht="11.25">
      <c r="A385" s="124" t="s">
        <v>340</v>
      </c>
      <c r="B385" s="166" t="s">
        <v>177</v>
      </c>
      <c r="C385" s="167">
        <v>218256.545</v>
      </c>
      <c r="D385" s="167">
        <v>63259.681</v>
      </c>
      <c r="E385" s="167">
        <v>105974.964</v>
      </c>
      <c r="F385" s="20">
        <f t="shared" si="57"/>
        <v>67.52370913789466</v>
      </c>
      <c r="G385" s="167"/>
      <c r="H385" s="167">
        <v>105415.03</v>
      </c>
      <c r="I385" s="167">
        <v>24642.665</v>
      </c>
      <c r="J385" s="167">
        <v>53888.864</v>
      </c>
      <c r="K385" s="20">
        <f t="shared" si="58"/>
        <v>118.68115319507854</v>
      </c>
      <c r="L385" s="23">
        <f t="shared" si="59"/>
        <v>34.10302576092707</v>
      </c>
      <c r="M385" s="21">
        <f t="shared" si="60"/>
        <v>389.54772788057534</v>
      </c>
      <c r="N385" s="21">
        <f t="shared" si="61"/>
        <v>508.5056127030154</v>
      </c>
      <c r="O385" s="20">
        <f t="shared" si="62"/>
        <v>30.53743516093857</v>
      </c>
    </row>
    <row r="386" spans="1:15" ht="11.25">
      <c r="A386" s="124"/>
      <c r="B386" s="166"/>
      <c r="C386" s="129"/>
      <c r="D386" s="129"/>
      <c r="E386" s="129"/>
      <c r="F386" s="20"/>
      <c r="G386" s="129"/>
      <c r="H386" s="129"/>
      <c r="I386" s="129"/>
      <c r="J386" s="168"/>
      <c r="K386" s="20"/>
      <c r="M386" s="21"/>
      <c r="N386" s="21"/>
      <c r="O386" s="20"/>
    </row>
    <row r="387" spans="1:15" ht="11.25">
      <c r="A387" s="152" t="s">
        <v>329</v>
      </c>
      <c r="C387" s="30">
        <f>SUM(C388:C391)</f>
        <v>32754.032000000003</v>
      </c>
      <c r="D387" s="30">
        <f>SUM(D388:D391)</f>
        <v>10019.048999999999</v>
      </c>
      <c r="E387" s="30">
        <f>SUM(E388:E391)</f>
        <v>12069.920999999998</v>
      </c>
      <c r="F387" s="25">
        <f>+E387/D387*100-100</f>
        <v>20.46972721662506</v>
      </c>
      <c r="G387" s="30"/>
      <c r="H387" s="30">
        <f>SUM(H388:H391)</f>
        <v>225443.538</v>
      </c>
      <c r="I387" s="30">
        <f>SUM(I388:I391)</f>
        <v>52614.063</v>
      </c>
      <c r="J387" s="30">
        <f>SUM(J388:J391)</f>
        <v>66294.185</v>
      </c>
      <c r="K387" s="25">
        <f>+J387/I387*100-100</f>
        <v>26.000884972521504</v>
      </c>
      <c r="L387" s="28">
        <f>+J387/$J$387*100</f>
        <v>100</v>
      </c>
      <c r="M387" s="22"/>
      <c r="N387" s="22"/>
      <c r="O387" s="22"/>
    </row>
    <row r="388" spans="1:15" ht="11.25">
      <c r="A388" s="124" t="s">
        <v>330</v>
      </c>
      <c r="B388" s="166" t="s">
        <v>177</v>
      </c>
      <c r="C388" s="21">
        <v>7233.528</v>
      </c>
      <c r="D388" s="167">
        <v>2467.069</v>
      </c>
      <c r="E388" s="167">
        <v>3321.253</v>
      </c>
      <c r="F388" s="20">
        <f>+E388/D388*100-100</f>
        <v>34.623433718311105</v>
      </c>
      <c r="G388" s="21"/>
      <c r="H388" s="167">
        <v>51616.374</v>
      </c>
      <c r="I388" s="167">
        <v>11535.025</v>
      </c>
      <c r="J388" s="167">
        <v>16171.758</v>
      </c>
      <c r="K388" s="20">
        <f>+J388/I388*100-100</f>
        <v>40.19699133725328</v>
      </c>
      <c r="L388" s="23">
        <f>+J388/$J$387*100</f>
        <v>24.393931383272907</v>
      </c>
      <c r="M388" s="21">
        <f aca="true" t="shared" si="63" ref="M388:N391">+I388/D388*1000</f>
        <v>4675.59885840242</v>
      </c>
      <c r="N388" s="21">
        <f t="shared" si="63"/>
        <v>4869.173772669531</v>
      </c>
      <c r="O388" s="20">
        <f>+N388/M388*100-100</f>
        <v>4.140109537396299</v>
      </c>
    </row>
    <row r="389" spans="1:15" ht="11.25">
      <c r="A389" s="124" t="s">
        <v>331</v>
      </c>
      <c r="B389" s="166" t="s">
        <v>177</v>
      </c>
      <c r="C389" s="21">
        <v>3726.538</v>
      </c>
      <c r="D389" s="167">
        <v>758.079</v>
      </c>
      <c r="E389" s="167">
        <v>1157.947</v>
      </c>
      <c r="F389" s="20">
        <f>+E389/D389*100-100</f>
        <v>52.74753686621051</v>
      </c>
      <c r="G389" s="167"/>
      <c r="H389" s="167">
        <v>54884.825</v>
      </c>
      <c r="I389" s="167">
        <v>10686.812</v>
      </c>
      <c r="J389" s="167">
        <v>13919.411</v>
      </c>
      <c r="K389" s="20">
        <f>+J389/I389*100-100</f>
        <v>30.248487575153376</v>
      </c>
      <c r="L389" s="23">
        <f>+J389/$J$387*100</f>
        <v>20.9964282689349</v>
      </c>
      <c r="M389" s="21">
        <f t="shared" si="63"/>
        <v>14097.227333826686</v>
      </c>
      <c r="N389" s="21">
        <f t="shared" si="63"/>
        <v>12020.766926292827</v>
      </c>
      <c r="O389" s="20">
        <f>+N389/M389*100-100</f>
        <v>-14.729566022896819</v>
      </c>
    </row>
    <row r="390" spans="1:15" ht="11.25">
      <c r="A390" s="124" t="s">
        <v>332</v>
      </c>
      <c r="B390" s="166" t="s">
        <v>177</v>
      </c>
      <c r="C390" s="21">
        <v>7071.301</v>
      </c>
      <c r="D390" s="167">
        <v>1800.662</v>
      </c>
      <c r="E390" s="167">
        <v>1935.754</v>
      </c>
      <c r="F390" s="20">
        <f>+E390/D390*100-100</f>
        <v>7.502351912796513</v>
      </c>
      <c r="G390" s="167"/>
      <c r="H390" s="167">
        <v>62182.524</v>
      </c>
      <c r="I390" s="167">
        <v>12340.811</v>
      </c>
      <c r="J390" s="167">
        <v>12118.977</v>
      </c>
      <c r="K390" s="20">
        <f>+J390/I390*100-100</f>
        <v>-1.7975641957404491</v>
      </c>
      <c r="L390" s="23">
        <f>+J390/$J$387*100</f>
        <v>18.280603344018786</v>
      </c>
      <c r="M390" s="21">
        <f t="shared" si="63"/>
        <v>6853.485551424976</v>
      </c>
      <c r="N390" s="21">
        <f t="shared" si="63"/>
        <v>6260.597679250566</v>
      </c>
      <c r="O390" s="20">
        <f>+N390/M390*100-100</f>
        <v>-8.650895485599094</v>
      </c>
    </row>
    <row r="391" spans="1:15" ht="11.25">
      <c r="A391" s="124" t="s">
        <v>333</v>
      </c>
      <c r="B391" s="166" t="s">
        <v>177</v>
      </c>
      <c r="C391" s="167">
        <v>14722.665</v>
      </c>
      <c r="D391" s="167">
        <v>4993.239</v>
      </c>
      <c r="E391" s="167">
        <v>5654.967</v>
      </c>
      <c r="F391" s="20">
        <f>+E391/D391*100-100</f>
        <v>13.25248000346069</v>
      </c>
      <c r="G391" s="167"/>
      <c r="H391" s="167">
        <v>56759.815</v>
      </c>
      <c r="I391" s="167">
        <v>18051.415</v>
      </c>
      <c r="J391" s="167">
        <v>24084.039</v>
      </c>
      <c r="K391" s="20">
        <f>+J391/I391*100-100</f>
        <v>33.41911977537495</v>
      </c>
      <c r="L391" s="23">
        <f>+J391/$J$387*100</f>
        <v>36.329037003773415</v>
      </c>
      <c r="M391" s="21">
        <f t="shared" si="63"/>
        <v>3615.1714348141563</v>
      </c>
      <c r="N391" s="21">
        <f t="shared" si="63"/>
        <v>4258.917691296872</v>
      </c>
      <c r="O391" s="20">
        <f>+N391/M391*100-100</f>
        <v>17.80679749467562</v>
      </c>
    </row>
    <row r="392" spans="1:15" ht="11.25">
      <c r="A392" s="124"/>
      <c r="B392" s="166"/>
      <c r="C392" s="167"/>
      <c r="D392" s="167"/>
      <c r="E392" s="167"/>
      <c r="F392" s="20"/>
      <c r="G392" s="167"/>
      <c r="H392" s="167"/>
      <c r="I392" s="167"/>
      <c r="J392" s="167"/>
      <c r="K392" s="20"/>
      <c r="L392" s="23"/>
      <c r="M392" s="21"/>
      <c r="N392" s="21"/>
      <c r="O392" s="20"/>
    </row>
    <row r="393" spans="1:15" ht="11.25">
      <c r="A393" s="152" t="s">
        <v>341</v>
      </c>
      <c r="B393" s="166"/>
      <c r="C393" s="30">
        <f>SUM(C394:C396)</f>
        <v>2903.916</v>
      </c>
      <c r="D393" s="30">
        <f>SUM(D394:D396)</f>
        <v>924.077</v>
      </c>
      <c r="E393" s="30">
        <f>SUM(E394:E396)</f>
        <v>763.908</v>
      </c>
      <c r="F393" s="25">
        <f t="shared" si="57"/>
        <v>-17.332862954061184</v>
      </c>
      <c r="G393" s="30"/>
      <c r="H393" s="30">
        <f>SUM(H394:H396)</f>
        <v>67057.826</v>
      </c>
      <c r="I393" s="30">
        <f>SUM(I394:I396)</f>
        <v>17903.250999999997</v>
      </c>
      <c r="J393" s="30">
        <f>SUM(J394:J396)</f>
        <v>21887.522</v>
      </c>
      <c r="K393" s="25">
        <f t="shared" si="58"/>
        <v>22.254455350036736</v>
      </c>
      <c r="L393" s="28">
        <f>+J393/$J$393*100</f>
        <v>100</v>
      </c>
      <c r="M393" s="21">
        <f t="shared" si="60"/>
        <v>19374.1982540416</v>
      </c>
      <c r="N393" s="21">
        <f t="shared" si="61"/>
        <v>28652.039250799833</v>
      </c>
      <c r="O393" s="20">
        <f t="shared" si="62"/>
        <v>47.88761256132398</v>
      </c>
    </row>
    <row r="394" spans="1:15" ht="11.25">
      <c r="A394" s="124" t="s">
        <v>342</v>
      </c>
      <c r="B394" s="166" t="s">
        <v>177</v>
      </c>
      <c r="C394" s="167">
        <v>2179.78</v>
      </c>
      <c r="D394" s="167">
        <v>658.343</v>
      </c>
      <c r="E394" s="167">
        <v>501.363</v>
      </c>
      <c r="F394" s="20">
        <f t="shared" si="57"/>
        <v>-23.844713166237057</v>
      </c>
      <c r="G394" s="167"/>
      <c r="H394" s="167">
        <v>14246.345</v>
      </c>
      <c r="I394" s="167">
        <v>3955.79</v>
      </c>
      <c r="J394" s="167">
        <v>5552.887</v>
      </c>
      <c r="K394" s="20">
        <f t="shared" si="58"/>
        <v>40.3736548198969</v>
      </c>
      <c r="L394" s="23">
        <f>+J394/$J$393*100</f>
        <v>25.370103568599493</v>
      </c>
      <c r="M394" s="21">
        <f t="shared" si="60"/>
        <v>6008.706707597711</v>
      </c>
      <c r="N394" s="21">
        <f t="shared" si="61"/>
        <v>11075.581963567314</v>
      </c>
      <c r="O394" s="20">
        <f t="shared" si="62"/>
        <v>84.32555460832847</v>
      </c>
    </row>
    <row r="395" spans="1:15" ht="11.25">
      <c r="A395" s="124" t="s">
        <v>343</v>
      </c>
      <c r="B395" s="166" t="s">
        <v>177</v>
      </c>
      <c r="C395" s="167">
        <v>151.1</v>
      </c>
      <c r="D395" s="167">
        <v>46.599</v>
      </c>
      <c r="E395" s="167">
        <v>53.94</v>
      </c>
      <c r="F395" s="20">
        <f t="shared" si="57"/>
        <v>15.75355694328205</v>
      </c>
      <c r="G395" s="167"/>
      <c r="H395" s="167">
        <v>39264.437</v>
      </c>
      <c r="I395" s="167">
        <v>9366.559</v>
      </c>
      <c r="J395" s="167">
        <v>12803.239</v>
      </c>
      <c r="K395" s="20">
        <f t="shared" si="58"/>
        <v>36.690955557958915</v>
      </c>
      <c r="L395" s="23">
        <f>+J395/$J$393*100</f>
        <v>58.495607680028826</v>
      </c>
      <c r="M395" s="21">
        <f t="shared" si="60"/>
        <v>201003.43355007618</v>
      </c>
      <c r="N395" s="21">
        <f t="shared" si="61"/>
        <v>237360.75268817207</v>
      </c>
      <c r="O395" s="20">
        <f t="shared" si="62"/>
        <v>18.08790949286852</v>
      </c>
    </row>
    <row r="396" spans="1:15" ht="11.25">
      <c r="A396" s="124" t="s">
        <v>344</v>
      </c>
      <c r="B396" s="166" t="s">
        <v>177</v>
      </c>
      <c r="C396" s="167">
        <v>573.036</v>
      </c>
      <c r="D396" s="167">
        <v>219.135</v>
      </c>
      <c r="E396" s="167">
        <v>208.605</v>
      </c>
      <c r="F396" s="20">
        <f t="shared" si="57"/>
        <v>-4.8052570333356215</v>
      </c>
      <c r="G396" s="167"/>
      <c r="H396" s="167">
        <v>13547.044</v>
      </c>
      <c r="I396" s="167">
        <v>4580.902</v>
      </c>
      <c r="J396" s="167">
        <v>3531.396</v>
      </c>
      <c r="K396" s="20">
        <f t="shared" si="58"/>
        <v>-22.91046610471038</v>
      </c>
      <c r="L396" s="23">
        <f>+J396/$J$393*100</f>
        <v>16.134288751371674</v>
      </c>
      <c r="M396" s="21">
        <f t="shared" si="60"/>
        <v>20904.474410751365</v>
      </c>
      <c r="N396" s="21">
        <f t="shared" si="61"/>
        <v>16928.625871863092</v>
      </c>
      <c r="O396" s="20">
        <f t="shared" si="62"/>
        <v>-19.01912700968677</v>
      </c>
    </row>
    <row r="397" spans="1:15" ht="11.25">
      <c r="A397" s="124"/>
      <c r="C397" s="129"/>
      <c r="D397" s="129"/>
      <c r="E397" s="129"/>
      <c r="F397" s="168"/>
      <c r="G397" s="129"/>
      <c r="H397" s="129"/>
      <c r="I397" s="129"/>
      <c r="J397" s="167"/>
      <c r="K397" s="168"/>
      <c r="M397" s="21"/>
      <c r="N397" s="21"/>
      <c r="O397" s="20"/>
    </row>
    <row r="398" spans="1:15" ht="11.25">
      <c r="A398" s="152" t="s">
        <v>344</v>
      </c>
      <c r="C398" s="30"/>
      <c r="D398" s="30"/>
      <c r="E398" s="30"/>
      <c r="F398" s="168"/>
      <c r="G398" s="30"/>
      <c r="H398" s="30">
        <f>SUM(H399:H400)</f>
        <v>29618.591</v>
      </c>
      <c r="I398" s="30">
        <f>SUM(I399:I400)</f>
        <v>7920.249</v>
      </c>
      <c r="J398" s="30">
        <f>SUM(J399:J400)</f>
        <v>12462.465</v>
      </c>
      <c r="K398" s="25">
        <f>+J398/I398*100-100</f>
        <v>57.34940909054754</v>
      </c>
      <c r="L398" s="28">
        <f>+J398/$J$398*100</f>
        <v>100</v>
      </c>
      <c r="M398" s="21"/>
      <c r="N398" s="21"/>
      <c r="O398" s="20"/>
    </row>
    <row r="399" spans="1:15" ht="22.5">
      <c r="A399" s="169" t="s">
        <v>345</v>
      </c>
      <c r="C399" s="167">
        <v>472.89</v>
      </c>
      <c r="D399" s="167">
        <v>140.348</v>
      </c>
      <c r="E399" s="167">
        <v>323.415</v>
      </c>
      <c r="F399" s="20">
        <f>+E399/D399*100-100</f>
        <v>130.43791147718528</v>
      </c>
      <c r="G399" s="167"/>
      <c r="H399" s="167">
        <v>12950.97</v>
      </c>
      <c r="I399" s="167">
        <v>4056.914</v>
      </c>
      <c r="J399" s="167">
        <v>5261.345</v>
      </c>
      <c r="K399" s="20">
        <f>+J399/I399*100-100</f>
        <v>29.688354251532076</v>
      </c>
      <c r="L399" s="23">
        <f>+J399/$J$398*100</f>
        <v>42.21753080149072</v>
      </c>
      <c r="M399" s="21">
        <f t="shared" si="60"/>
        <v>28906.104825148916</v>
      </c>
      <c r="N399" s="21">
        <f t="shared" si="61"/>
        <v>16268.092079835506</v>
      </c>
      <c r="O399" s="20">
        <f t="shared" si="62"/>
        <v>-43.72091231855658</v>
      </c>
    </row>
    <row r="400" spans="1:15" ht="11.25">
      <c r="A400" s="124" t="s">
        <v>346</v>
      </c>
      <c r="C400" s="167">
        <v>5927.544</v>
      </c>
      <c r="D400" s="167">
        <v>1440.726</v>
      </c>
      <c r="E400" s="167">
        <v>2393.18</v>
      </c>
      <c r="F400" s="20">
        <f>+E400/D400*100-100</f>
        <v>66.1093087790461</v>
      </c>
      <c r="G400" s="167"/>
      <c r="H400" s="167">
        <v>16667.621</v>
      </c>
      <c r="I400" s="167">
        <v>3863.335</v>
      </c>
      <c r="J400" s="167">
        <v>7201.12</v>
      </c>
      <c r="K400" s="20">
        <f>+J400/I400*100-100</f>
        <v>86.39646833629493</v>
      </c>
      <c r="L400" s="23">
        <f>+J400/$J$398*100</f>
        <v>57.782469198509276</v>
      </c>
      <c r="M400" s="21">
        <f t="shared" si="60"/>
        <v>2681.519594981974</v>
      </c>
      <c r="N400" s="21">
        <f t="shared" si="61"/>
        <v>3009.017290801361</v>
      </c>
      <c r="O400" s="20">
        <f t="shared" si="62"/>
        <v>12.213138268027038</v>
      </c>
    </row>
    <row r="401" spans="1:15" ht="11.25">
      <c r="A401" s="124"/>
      <c r="C401" s="129"/>
      <c r="D401" s="129"/>
      <c r="E401" s="129"/>
      <c r="G401" s="129"/>
      <c r="H401" s="129"/>
      <c r="I401" s="129"/>
      <c r="M401" s="21"/>
      <c r="N401" s="21"/>
      <c r="O401" s="20"/>
    </row>
    <row r="402" spans="1:15" s="129" customFormat="1" ht="11.25">
      <c r="A402" s="127" t="s">
        <v>474</v>
      </c>
      <c r="B402" s="127"/>
      <c r="C402" s="127"/>
      <c r="D402" s="127"/>
      <c r="E402" s="127"/>
      <c r="F402" s="127"/>
      <c r="G402" s="127"/>
      <c r="H402" s="127">
        <f>SUM(H404:H407)</f>
        <v>470716.65800000005</v>
      </c>
      <c r="I402" s="127">
        <f>SUM(I404:I407)</f>
        <v>110728.785</v>
      </c>
      <c r="J402" s="127">
        <f>SUM(J404:J407)</f>
        <v>213918.287</v>
      </c>
      <c r="K402" s="128">
        <f>+J402/I402*100-100</f>
        <v>93.19121671930205</v>
      </c>
      <c r="L402" s="127"/>
      <c r="M402" s="21"/>
      <c r="N402" s="21"/>
      <c r="O402" s="20"/>
    </row>
    <row r="403" spans="1:15" ht="11.25">
      <c r="A403" s="124"/>
      <c r="C403" s="129"/>
      <c r="D403" s="129"/>
      <c r="E403" s="129"/>
      <c r="F403" s="21"/>
      <c r="G403" s="129"/>
      <c r="H403" s="129"/>
      <c r="I403" s="129"/>
      <c r="J403" s="21"/>
      <c r="K403" s="21"/>
      <c r="M403" s="21"/>
      <c r="N403" s="21"/>
      <c r="O403" s="20"/>
    </row>
    <row r="404" spans="1:15" ht="11.25">
      <c r="A404" s="124" t="s">
        <v>347</v>
      </c>
      <c r="C404" s="167">
        <v>4434</v>
      </c>
      <c r="D404" s="167">
        <v>801</v>
      </c>
      <c r="E404" s="167">
        <v>1280</v>
      </c>
      <c r="F404" s="20">
        <f>+E404/D404*100-100</f>
        <v>59.80024968789013</v>
      </c>
      <c r="G404" s="167"/>
      <c r="H404" s="167">
        <v>80113.403</v>
      </c>
      <c r="I404" s="167">
        <v>17776.925</v>
      </c>
      <c r="J404" s="167">
        <v>34164.05</v>
      </c>
      <c r="K404" s="20">
        <f>+J404/I404*100-100</f>
        <v>92.18199998031159</v>
      </c>
      <c r="L404" s="23">
        <f>+J404/$J$402*100</f>
        <v>15.97060750584638</v>
      </c>
      <c r="M404" s="21">
        <f t="shared" si="60"/>
        <v>22193.414481897627</v>
      </c>
      <c r="N404" s="21">
        <f t="shared" si="61"/>
        <v>26690.6640625</v>
      </c>
      <c r="O404" s="20">
        <f t="shared" si="62"/>
        <v>20.263892175179336</v>
      </c>
    </row>
    <row r="405" spans="1:15" ht="11.25">
      <c r="A405" s="124" t="s">
        <v>348</v>
      </c>
      <c r="C405" s="167">
        <v>120</v>
      </c>
      <c r="D405" s="167">
        <v>25</v>
      </c>
      <c r="E405" s="167">
        <v>44</v>
      </c>
      <c r="F405" s="20">
        <f>+E405/D405*100-100</f>
        <v>76</v>
      </c>
      <c r="G405" s="167"/>
      <c r="H405" s="167">
        <v>10712.307</v>
      </c>
      <c r="I405" s="167">
        <v>1434.699</v>
      </c>
      <c r="J405" s="167">
        <v>4469.406</v>
      </c>
      <c r="K405" s="20">
        <f>+J405/I405*100-100</f>
        <v>211.52220779410868</v>
      </c>
      <c r="L405" s="23">
        <f>+J405/$J$402*100</f>
        <v>2.0893052495320323</v>
      </c>
      <c r="M405" s="21">
        <f t="shared" si="60"/>
        <v>57387.96</v>
      </c>
      <c r="N405" s="21">
        <f t="shared" si="61"/>
        <v>101577.40909090909</v>
      </c>
      <c r="O405" s="20">
        <f t="shared" si="62"/>
        <v>77.00125442847087</v>
      </c>
    </row>
    <row r="406" spans="1:15" ht="22.5">
      <c r="A406" s="169" t="s">
        <v>349</v>
      </c>
      <c r="C406" s="167">
        <v>825</v>
      </c>
      <c r="D406" s="167">
        <v>273</v>
      </c>
      <c r="E406" s="167">
        <v>136</v>
      </c>
      <c r="F406" s="20">
        <f>+E406/D406*100-100</f>
        <v>-50.18315018315018</v>
      </c>
      <c r="G406" s="167"/>
      <c r="H406" s="167">
        <v>5155.918</v>
      </c>
      <c r="I406" s="167">
        <v>1756.585</v>
      </c>
      <c r="J406" s="167">
        <v>1831.172</v>
      </c>
      <c r="K406" s="20">
        <f>+J406/I406*100-100</f>
        <v>4.246136679978491</v>
      </c>
      <c r="L406" s="23">
        <f>+J406/$J$402*100</f>
        <v>0.8560147080833721</v>
      </c>
      <c r="M406" s="21">
        <f t="shared" si="60"/>
        <v>6434.377289377289</v>
      </c>
      <c r="N406" s="21">
        <f t="shared" si="61"/>
        <v>13464.500000000002</v>
      </c>
      <c r="O406" s="20">
        <f t="shared" si="62"/>
        <v>109.25878907083919</v>
      </c>
    </row>
    <row r="407" spans="1:15" ht="11.25">
      <c r="A407" s="124" t="s">
        <v>350</v>
      </c>
      <c r="C407" s="129"/>
      <c r="D407" s="129"/>
      <c r="E407" s="129"/>
      <c r="G407" s="129"/>
      <c r="H407" s="129">
        <v>374735.03</v>
      </c>
      <c r="I407" s="129">
        <v>89760.576</v>
      </c>
      <c r="J407" s="167">
        <v>173453.659</v>
      </c>
      <c r="K407" s="20">
        <f>+J407/I407*100-100</f>
        <v>93.24035866258257</v>
      </c>
      <c r="L407" s="23">
        <f>+J407/$J$402*100</f>
        <v>81.08407253653822</v>
      </c>
      <c r="M407" s="21"/>
      <c r="N407" s="21"/>
      <c r="O407" s="20"/>
    </row>
    <row r="408" spans="3:15" ht="11.25">
      <c r="C408" s="167"/>
      <c r="D408" s="167"/>
      <c r="E408" s="167"/>
      <c r="G408" s="129"/>
      <c r="H408" s="129"/>
      <c r="I408" s="129"/>
      <c r="J408" s="167"/>
      <c r="M408" s="22"/>
      <c r="N408" s="22"/>
      <c r="O408" s="22"/>
    </row>
    <row r="409" spans="1:15" ht="11.25">
      <c r="A409" s="170"/>
      <c r="B409" s="170"/>
      <c r="C409" s="170"/>
      <c r="D409" s="171"/>
      <c r="E409" s="171"/>
      <c r="F409" s="171"/>
      <c r="G409" s="171"/>
      <c r="H409" s="171"/>
      <c r="I409" s="171"/>
      <c r="J409" s="171"/>
      <c r="K409" s="171"/>
      <c r="L409" s="171"/>
      <c r="M409" s="22"/>
      <c r="N409" s="22"/>
      <c r="O409" s="22"/>
    </row>
    <row r="410" spans="1:15" ht="11.25">
      <c r="A410" s="124" t="s">
        <v>447</v>
      </c>
      <c r="B410" s="129"/>
      <c r="C410" s="129"/>
      <c r="D410" s="129"/>
      <c r="F410" s="129"/>
      <c r="G410" s="129"/>
      <c r="H410" s="129"/>
      <c r="J410" s="165"/>
      <c r="K410" s="129"/>
      <c r="M410" s="22"/>
      <c r="N410" s="22"/>
      <c r="O410" s="22"/>
    </row>
    <row r="411" spans="13:15" ht="11.25">
      <c r="M411" s="22"/>
      <c r="N411" s="22"/>
      <c r="O411" s="22"/>
    </row>
  </sheetData>
  <sheetProtection/>
  <mergeCells count="80">
    <mergeCell ref="A45:L45"/>
    <mergeCell ref="A46:L46"/>
    <mergeCell ref="C47:F47"/>
    <mergeCell ref="H47:K47"/>
    <mergeCell ref="M47:O47"/>
    <mergeCell ref="D48:F48"/>
    <mergeCell ref="I48:K48"/>
    <mergeCell ref="M48:O48"/>
    <mergeCell ref="M3:O3"/>
    <mergeCell ref="M4:O4"/>
    <mergeCell ref="D100:F100"/>
    <mergeCell ref="I100:K100"/>
    <mergeCell ref="C99:F99"/>
    <mergeCell ref="H99:K99"/>
    <mergeCell ref="D4:F4"/>
    <mergeCell ref="I4:K4"/>
    <mergeCell ref="M99:O99"/>
    <mergeCell ref="M100:O100"/>
    <mergeCell ref="D254:F254"/>
    <mergeCell ref="I254:K254"/>
    <mergeCell ref="D295:F295"/>
    <mergeCell ref="I295:K295"/>
    <mergeCell ref="A292:L292"/>
    <mergeCell ref="A293:L293"/>
    <mergeCell ref="C294:F294"/>
    <mergeCell ref="H294:K294"/>
    <mergeCell ref="A251:L251"/>
    <mergeCell ref="A252:L252"/>
    <mergeCell ref="A220:L220"/>
    <mergeCell ref="A221:L221"/>
    <mergeCell ref="D223:F223"/>
    <mergeCell ref="I223:K223"/>
    <mergeCell ref="C222:F222"/>
    <mergeCell ref="H222:K222"/>
    <mergeCell ref="D156:F156"/>
    <mergeCell ref="I156:K156"/>
    <mergeCell ref="M294:O294"/>
    <mergeCell ref="M295:O295"/>
    <mergeCell ref="M253:O253"/>
    <mergeCell ref="M254:O254"/>
    <mergeCell ref="C188:F188"/>
    <mergeCell ref="H188:K188"/>
    <mergeCell ref="C253:F253"/>
    <mergeCell ref="H253:K253"/>
    <mergeCell ref="A186:L186"/>
    <mergeCell ref="A187:L187"/>
    <mergeCell ref="M222:O222"/>
    <mergeCell ref="M223:O223"/>
    <mergeCell ref="M155:O155"/>
    <mergeCell ref="M156:O156"/>
    <mergeCell ref="M188:O188"/>
    <mergeCell ref="M189:O189"/>
    <mergeCell ref="C155:F155"/>
    <mergeCell ref="H155:K155"/>
    <mergeCell ref="D189:F189"/>
    <mergeCell ref="I189:K189"/>
    <mergeCell ref="A1:L1"/>
    <mergeCell ref="A2:L2"/>
    <mergeCell ref="A97:L97"/>
    <mergeCell ref="A98:L98"/>
    <mergeCell ref="C3:F3"/>
    <mergeCell ref="H3:K3"/>
    <mergeCell ref="A153:L153"/>
    <mergeCell ref="A154:L154"/>
    <mergeCell ref="A372:K372"/>
    <mergeCell ref="A373:K373"/>
    <mergeCell ref="M334:O334"/>
    <mergeCell ref="M335:O335"/>
    <mergeCell ref="A333:K333"/>
    <mergeCell ref="A332:K332"/>
    <mergeCell ref="D335:F335"/>
    <mergeCell ref="I335:K335"/>
    <mergeCell ref="C334:F334"/>
    <mergeCell ref="H334:K334"/>
    <mergeCell ref="M374:O374"/>
    <mergeCell ref="D375:F375"/>
    <mergeCell ref="I375:K375"/>
    <mergeCell ref="M375:O375"/>
    <mergeCell ref="C374:F374"/>
    <mergeCell ref="H374:K374"/>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4" max="15" man="1"/>
    <brk id="96" max="15" man="1"/>
    <brk id="152" max="255" man="1"/>
    <brk id="185" max="255" man="1"/>
    <brk id="219" max="255" man="1"/>
    <brk id="250" max="255" man="1"/>
    <brk id="291" max="255" man="1"/>
    <brk id="331" max="255" man="1"/>
    <brk id="3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2011-05-09T16:27:15Z</cp:lastPrinted>
  <dcterms:created xsi:type="dcterms:W3CDTF">2004-11-22T15:10:56Z</dcterms:created>
  <dcterms:modified xsi:type="dcterms:W3CDTF">2011-05-11T19:17:02Z</dcterms:modified>
  <cp:category/>
  <cp:version/>
  <cp:contentType/>
  <cp:contentStatus/>
</cp:coreProperties>
</file>