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0275" windowHeight="8175" firstSheet="1"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'productos'!$A$1:$K$433</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<sst xmlns="http://schemas.openxmlformats.org/spreadsheetml/2006/main" count="772" uniqueCount="517">
  <si>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</si>
  <si>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</si>
  <si>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</si>
  <si>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</si>
  <si>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</si>
  <si>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</si>
  <si>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</si>
  <si>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</si>
  <si>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</si>
  <si>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</si>
  <si>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</si>
  <si>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</si>
  <si>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</si>
  <si>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</si>
  <si>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</si>
  <si>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</si>
  <si>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</si>
  <si>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</si>
  <si>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</si>
  <si>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</si>
  <si>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</si>
  <si>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</si>
  <si>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</si>
  <si>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</si>
  <si>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</si>
  <si>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</si>
  <si>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</si>
  <si>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</si>
  <si>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</si>
  <si>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</si>
  <si>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</si>
  <si>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</si>
  <si>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</si>
  <si>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</si>
  <si>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</si>
  <si>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</si>
  <si>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</si>
  <si>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</si>
  <si>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</si>
  <si>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</si>
  <si>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</si>
  <si>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</si>
  <si>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</si>
  <si>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</si>
  <si>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</si>
  <si>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</si>
  <si>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</si>
  <si>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</si>
  <si>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</si>
  <si>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</si>
  <si>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</si>
  <si>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</si>
  <si>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</si>
  <si>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</si>
  <si>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</si>
  <si>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</si>
  <si>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</si>
  <si>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</si>
  <si>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</si>
  <si>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</si>
  <si>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</si>
  <si>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</si>
  <si>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</si>
  <si>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</si>
  <si>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</si>
  <si>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</si>
  <si>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</si>
  <si>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</si>
  <si>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</si>
  <si>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</si>
  <si>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</si>
  <si>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</si>
  <si>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</si>
  <si>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</si>
  <si>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</si>
  <si>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</si>
  <si>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</si>
  <si>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</si>
  <si>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</si>
  <si>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</si>
  <si>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</si>
  <si>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</si>
  <si>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</si>
  <si>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</si>
  <si>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</si>
  <si>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</si>
  <si>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</si>
  <si>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</si>
  <si>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</si>
  <si>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</si>
  <si>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</si>
  <si>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</si>
  <si>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</si>
  <si>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</si>
  <si>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</si>
  <si>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</si>
  <si>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</si>
  <si>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</si>
  <si>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</si>
  <si>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</si>
  <si>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</si>
  <si>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</si>
  <si>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</si>
  <si>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</si>
  <si>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</si>
  <si>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</si>
  <si>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</si>
  <si>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</si>
  <si>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</si>
  <si>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</si>
  <si>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</si>
  <si>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</si>
  <si>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</si>
  <si>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</si>
  <si>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</si>
  <si>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</si>
  <si>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</si>
  <si>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</si>
  <si>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</si>
  <si>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</si>
  <si>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</si>
  <si>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</si>
  <si>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</si>
  <si>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</si>
  <si>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</si>
  <si>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</si>
  <si>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</si>
  <si>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</si>
  <si>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</si>
  <si>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</si>
  <si>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</si>
  <si>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</si>
  <si>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</si>
  <si>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</si>
  <si>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</si>
  <si>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</si>
  <si>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</si>
  <si>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</si>
  <si>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</si>
  <si>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</si>
  <si>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</si>
  <si>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</si>
  <si>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</si>
  <si>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</si>
  <si>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</si>
  <si>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</si>
  <si>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</si>
  <si>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</si>
  <si>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</si>
  <si>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</si>
  <si>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</si>
  <si>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</si>
  <si>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</si>
  <si>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</si>
  <si>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</si>
  <si>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</si>
  <si>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</si>
  <si>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</si>
  <si>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</si>
  <si>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</si>
  <si>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</si>
  <si>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</si>
  <si>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</si>
  <si>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</si>
  <si>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</si>
  <si>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</si>
  <si>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</si>
  <si>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</si>
  <si>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</si>
  <si>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</si>
  <si>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</si>
  <si>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</si>
  <si>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</si>
  <si>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</si>
  <si>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</si>
  <si>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</si>
  <si>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</si>
  <si>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</si>
  <si>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</si>
  <si>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</si>
  <si>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</si>
  <si>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</si>
  <si>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</si>
  <si>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</si>
  <si>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</si>
  <si>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</si>
  <si>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</si>
  <si>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</si>
  <si>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</si>
  <si>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</si>
  <si>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</si>
  <si>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</si>
  <si>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</si>
  <si>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</si>
  <si>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</si>
  <si>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</si>
  <si>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</si>
  <si>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</si>
  <si>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</si>
  <si>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</si>
  <si>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</si>
  <si>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</si>
  <si>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</si>
  <si>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</si>
  <si>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</si>
  <si>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</si>
  <si>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</si>
  <si>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</si>
  <si>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</si>
  <si>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</si>
  <si>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</si>
  <si>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</si>
  <si>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</si>
  <si>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</si>
  <si>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</si>
  <si>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</si>
  <si>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</si>
  <si>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</si>
  <si>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</si>
  <si>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</si>
  <si>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</si>
  <si>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</si>
  <si>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</si>
  <si>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</si>
  <si>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</si>
  <si>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</si>
  <si>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</si>
  <si>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</si>
  <si>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</si>
  <si>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</si>
  <si>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</si>
  <si>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</si>
  <si>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</si>
  <si>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</si>
  <si>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</si>
  <si>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</si>
  <si>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</si>
  <si>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</si>
  <si>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</si>
  <si>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</si>
  <si>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</si>
  <si>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</si>
  <si>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</si>
  <si>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</si>
  <si>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</si>
  <si>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</si>
  <si>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</si>
  <si>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</si>
  <si>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</si>
  <si>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</si>
  <si>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</si>
  <si>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</si>
  <si>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</si>
  <si>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</si>
  <si>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</si>
  <si>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</si>
  <si>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</si>
  <si>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</si>
  <si>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</si>
  <si>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</si>
  <si>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</si>
  <si>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</si>
  <si>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</si>
  <si>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</si>
  <si>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</si>
  <si>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</si>
  <si>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</si>
  <si>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</si>
  <si>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</si>
  <si>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</si>
  <si>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</si>
  <si>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</si>
  <si>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</si>
  <si>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</si>
  <si>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</si>
  <si>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</si>
  <si>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</si>
  <si>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</si>
  <si>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</si>
  <si>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</si>
  <si>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</si>
  <si>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</si>
  <si>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</si>
  <si>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</si>
  <si>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</si>
  <si>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</si>
  <si>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</si>
  <si>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</si>
  <si>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</si>
  <si>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</si>
  <si>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</si>
  <si>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</si>
  <si>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</si>
  <si>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</si>
  <si>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</si>
  <si>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</si>
  <si>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</si>
  <si>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</si>
  <si>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</si>
  <si>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</si>
  <si>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</si>
  <si>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</si>
  <si>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</si>
  <si>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</si>
  <si>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</si>
  <si>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</si>
  <si>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</si>
  <si>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</si>
  <si>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</si>
  <si>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</si>
  <si>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</si>
  <si>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</si>
  <si>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</si>
  <si>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</si>
  <si>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</si>
  <si>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</si>
  <si>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</si>
  <si>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</si>
  <si>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</si>
  <si>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</si>
  <si>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</si>
  <si>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</si>
  <si>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</si>
  <si>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</si>
  <si>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</si>
  <si>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</si>
  <si>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</si>
  <si>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</si>
  <si>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</si>
  <si>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</si>
  <si>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</si>
  <si>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</si>
  <si>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</si>
  <si>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</si>
  <si>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</si>
  <si>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</si>
  <si>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</si>
  <si>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</si>
  <si>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</si>
  <si>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</si>
  <si>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</si>
  <si>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</si>
  <si>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</si>
  <si>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</si>
  <si>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</si>
  <si>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</si>
  <si>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</si>
  <si>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</si>
  <si>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</si>
  <si>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</si>
  <si>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</si>
  <si>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</si>
  <si>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</si>
  <si>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</si>
  <si>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</si>
  <si>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</si>
  <si>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</si>
  <si>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</si>
  <si>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</si>
  <si>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</si>
  <si>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</si>
  <si>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</si>
  <si>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</si>
  <si>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</si>
  <si>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</si>
  <si>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</si>
  <si>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</si>
  <si>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</si>
  <si>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</si>
  <si>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</si>
  <si>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</si>
  <si>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</si>
  <si>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</si>
  <si>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</si>
  <si>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</si>
  <si>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</si>
  <si>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</si>
  <si>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</si>
  <si>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</si>
  <si>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</si>
  <si>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</si>
  <si>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</si>
  <si>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</si>
  <si>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</si>
  <si>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</si>
  <si>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</si>
  <si>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</si>
  <si>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</si>
  <si>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</si>
  <si>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</si>
  <si>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</si>
  <si>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</si>
  <si>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</si>
  <si>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</si>
  <si>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</si>
  <si>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</si>
  <si>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</si>
  <si>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</si>
  <si>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</si>
  <si>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</si>
  <si>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</si>
  <si>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</si>
  <si>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</si>
  <si>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</si>
  <si>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</si>
  <si>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</si>
  <si>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</si>
  <si>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</si>
  <si>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</si>
  <si>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</si>
  <si>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</si>
  <si>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</si>
  <si>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</si>
  <si>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</si>
  <si>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</si>
  <si>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</si>
  <si>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</si>
  <si>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</si>
  <si>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</si>
  <si>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</si>
  <si>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</si>
  <si>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</si>
  <si>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</si>
  <si>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</si>
  <si>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</si>
  <si>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</si>
  <si>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</si>
  <si>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</si>
  <si>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</si>
  <si>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</si>
  <si>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</si>
  <si>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</si>
  <si>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</si>
  <si>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</si>
  <si>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</si>
  <si>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</si>
  <si>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</si>
  <si>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</si>
  <si>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</si>
  <si>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</si>
  <si>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</si>
  <si>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</si>
  <si>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</si>
  <si>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</si>
  <si>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</si>
  <si>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</si>
  <si>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</si>
  <si>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</si>
  <si>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</si>
  <si>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</si>
  <si>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</si>
  <si>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</si>
  <si>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</si>
  <si>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</si>
  <si>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</si>
  <si>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</si>
  <si>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</si>
  <si>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</si>
  <si>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</si>
  <si>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</si>
  <si>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</si>
  <si>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</si>
  <si>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</si>
  <si>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</si>
  <si>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</si>
  <si>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</si>
  <si>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</si>
  <si>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</si>
  <si>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enero - abril</t>
  </si>
  <si>
    <t xml:space="preserve">          Avance mensual enero - abril 2012</t>
  </si>
  <si>
    <t>Avance mensual enero - abril 2012</t>
  </si>
  <si>
    <t>ene-abr08</t>
  </si>
  <si>
    <t>ene-abr09</t>
  </si>
  <si>
    <t>ene-abr10</t>
  </si>
  <si>
    <t>ene-abr11</t>
  </si>
  <si>
    <t>ene-abr12</t>
  </si>
  <si>
    <t>ene-abr 08</t>
  </si>
  <si>
    <t>ene-abr 09</t>
  </si>
  <si>
    <t>ene-abr 10</t>
  </si>
  <si>
    <t>ene-abr 11</t>
  </si>
  <si>
    <t>ene-abr 12</t>
  </si>
  <si>
    <t>enero -  abril  2011</t>
  </si>
  <si>
    <t>enero -  abril  2012</t>
  </si>
  <si>
    <t>Rusia</t>
  </si>
  <si>
    <t>Las demás maderas contrachapadas, maderas chapadas y maderas estratificadas similar de coníferas (de</t>
  </si>
  <si>
    <t>Pasta química de coníferas a la sosa (soda) o al sulfato,excepto para disolver, cruda</t>
  </si>
  <si>
    <t>Maíz  para consumo (desde 2012)</t>
  </si>
  <si>
    <t>Amapola</t>
  </si>
  <si>
    <t>Maíz dulce</t>
  </si>
  <si>
    <t xml:space="preserve">Uvas frescas </t>
  </si>
  <si>
    <t>08061000</t>
  </si>
  <si>
    <t>08104000</t>
  </si>
  <si>
    <t>08081000</t>
  </si>
  <si>
    <t>08092919</t>
  </si>
  <si>
    <t>02032900</t>
  </si>
  <si>
    <t>08094019</t>
  </si>
  <si>
    <t xml:space="preserve">Ciruelas frescas </t>
  </si>
  <si>
    <t xml:space="preserve">Los demás vinos </t>
  </si>
  <si>
    <t xml:space="preserve">Las demás carnes porcinas congeladas </t>
  </si>
  <si>
    <t>Pasta química de coníferas  semiblanqueada</t>
  </si>
  <si>
    <t>Pasta química de maderas distintas a las coníferas</t>
  </si>
  <si>
    <t xml:space="preserve">Arándanos </t>
  </si>
  <si>
    <t xml:space="preserve">Maíz para la siembra </t>
  </si>
  <si>
    <t xml:space="preserve">Manzanas frescas </t>
  </si>
  <si>
    <t>Las demás maderas en plaquitas o partículas no coníferas</t>
  </si>
  <si>
    <t xml:space="preserve">Trigo </t>
  </si>
  <si>
    <t>02071400</t>
  </si>
  <si>
    <t>02013000</t>
  </si>
  <si>
    <t>Carne bovina deshuesada fresca o refrigerada</t>
  </si>
  <si>
    <t>Mezclas aceites</t>
  </si>
  <si>
    <t>Las demás preparaciones para alimentar animales</t>
  </si>
  <si>
    <t>Tortas y residuos de soja</t>
  </si>
  <si>
    <t>Harina, polvo y pellets para la alimentación humana</t>
  </si>
  <si>
    <t>Trozos y despojos comestibles de gallo o gallina, congelados</t>
  </si>
  <si>
    <t>Barriles, cubas, tinas y demás manufacturas de toneleria</t>
  </si>
  <si>
    <t>Aceites de nabo de bajo contenido ácido erúcico, en bruto</t>
  </si>
  <si>
    <t xml:space="preserve">          Mayo 2012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</si>
</sst>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6"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66" fillId="0" borderId="0" xfId="78" applyNumberFormat="1">
      <alignment/>
      <protection/>
    </xf>
    <xf numFmtId="0" fontId="66" fillId="0" borderId="0" xfId="79" applyNumberFormat="1">
      <alignment/>
      <protection/>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0" fillId="0" borderId="0" xfId="0" applyNumberFormat="1" applyFont="1" applyFill="1" applyBorder="1" applyAlignment="1">
      <alignment horizontal="left"/>
    </xf>
    <xf numFmtId="169" fontId="2" fillId="34" borderId="0" xfId="49" applyNumberFormat="1" applyFont="1" applyFill="1" applyAlignment="1">
      <alignment/>
    </xf>
    <xf numFmtId="169" fontId="97" fillId="34" borderId="0" xfId="49" applyNumberFormat="1" applyFont="1" applyFill="1" applyAlignment="1">
      <alignment/>
    </xf>
    <xf numFmtId="9" fontId="0" fillId="0" borderId="0" xfId="109" applyFont="1" applyBorder="1" applyAlignment="1">
      <alignment horizontal="center"/>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62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4576380"/>
        <c:axId val="65643101"/>
      </c:lineChart>
      <c:catAx>
        <c:axId val="44576380"/>
        <c:scaling>
          <c:orientation val="minMax"/>
        </c:scaling>
        <c:axPos val="b"/>
        <c:delete val="0"/>
        <c:numFmt formatCode="General" sourceLinked="1"/>
        <c:majorTickMark val="none"/>
        <c:minorTickMark val="none"/>
        <c:tickLblPos val="nextTo"/>
        <c:spPr>
          <a:ln w="3175">
            <a:solidFill>
              <a:srgbClr val="808080"/>
            </a:solidFill>
          </a:ln>
        </c:spPr>
        <c:crossAx val="65643101"/>
        <c:crosses val="autoZero"/>
        <c:auto val="1"/>
        <c:lblOffset val="100"/>
        <c:tickLblSkip val="1"/>
        <c:noMultiLvlLbl val="0"/>
      </c:catAx>
      <c:valAx>
        <c:axId val="656431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576380"/>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0411876"/>
        <c:axId val="5271429"/>
      </c:barChart>
      <c:catAx>
        <c:axId val="304118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71429"/>
        <c:crosses val="autoZero"/>
        <c:auto val="1"/>
        <c:lblOffset val="100"/>
        <c:tickLblSkip val="1"/>
        <c:noMultiLvlLbl val="0"/>
      </c:catAx>
      <c:valAx>
        <c:axId val="52714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118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2012</a:t>
            </a:r>
          </a:p>
        </c:rich>
      </c:tx>
      <c:layout>
        <c:manualLayout>
          <c:xMode val="factor"/>
          <c:yMode val="factor"/>
          <c:x val="-0.00125"/>
          <c:y val="-0.012"/>
        </c:manualLayout>
      </c:layout>
      <c:spPr>
        <a:noFill/>
        <a:ln w="3175">
          <a:noFill/>
        </a:ln>
      </c:spPr>
    </c:title>
    <c:plotArea>
      <c:layout>
        <c:manualLayout>
          <c:xMode val="edge"/>
          <c:yMode val="edge"/>
          <c:x val="-0.00725"/>
          <c:y val="0.17725"/>
          <c:w val="0.995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7442862"/>
        <c:axId val="24332575"/>
      </c:barChart>
      <c:catAx>
        <c:axId val="474428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332575"/>
        <c:crosses val="autoZero"/>
        <c:auto val="1"/>
        <c:lblOffset val="100"/>
        <c:tickLblSkip val="1"/>
        <c:noMultiLvlLbl val="0"/>
      </c:catAx>
      <c:valAx>
        <c:axId val="24332575"/>
        <c:scaling>
          <c:orientation val="minMax"/>
          <c:max val="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42862"/>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275"/>
          <c:y val="-0.00925"/>
        </c:manualLayout>
      </c:layout>
      <c:spPr>
        <a:noFill/>
        <a:ln w="3175">
          <a:noFill/>
        </a:ln>
      </c:spPr>
    </c:title>
    <c:plotArea>
      <c:layout>
        <c:manualLayout>
          <c:xMode val="edge"/>
          <c:yMode val="edge"/>
          <c:x val="0.021"/>
          <c:y val="0.1825"/>
          <c:w val="0.964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7666584"/>
        <c:axId val="24781529"/>
      </c:barChart>
      <c:catAx>
        <c:axId val="176665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81529"/>
        <c:crossesAt val="0"/>
        <c:auto val="1"/>
        <c:lblOffset val="100"/>
        <c:tickLblSkip val="1"/>
        <c:noMultiLvlLbl val="0"/>
      </c:catAx>
      <c:valAx>
        <c:axId val="24781529"/>
        <c:scaling>
          <c:orientation val="minMax"/>
          <c:max val="23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666584"/>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abril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1707170"/>
        <c:axId val="61146803"/>
      </c:barChart>
      <c:catAx>
        <c:axId val="21707170"/>
        <c:scaling>
          <c:orientation val="minMax"/>
        </c:scaling>
        <c:axPos val="l"/>
        <c:delete val="0"/>
        <c:numFmt formatCode="General" sourceLinked="1"/>
        <c:majorTickMark val="out"/>
        <c:minorTickMark val="none"/>
        <c:tickLblPos val="nextTo"/>
        <c:spPr>
          <a:ln w="3175">
            <a:solidFill>
              <a:srgbClr val="808080"/>
            </a:solidFill>
          </a:ln>
        </c:spPr>
        <c:crossAx val="61146803"/>
        <c:crosses val="autoZero"/>
        <c:auto val="1"/>
        <c:lblOffset val="100"/>
        <c:tickLblSkip val="1"/>
        <c:noMultiLvlLbl val="0"/>
      </c:catAx>
      <c:valAx>
        <c:axId val="61146803"/>
        <c:scaling>
          <c:orientation val="minMax"/>
          <c:max val="1900000.0000000002"/>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707170"/>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5375"/>
          <c:y val="0.17375"/>
          <c:w val="0.817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3916998"/>
        <c:axId val="15490935"/>
      </c:lineChart>
      <c:catAx>
        <c:axId val="539169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490935"/>
        <c:crosses val="autoZero"/>
        <c:auto val="1"/>
        <c:lblOffset val="100"/>
        <c:tickLblSkip val="1"/>
        <c:noMultiLvlLbl val="0"/>
      </c:catAx>
      <c:valAx>
        <c:axId val="1549093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16998"/>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125"/>
          <c:y val="0.18675"/>
          <c:w val="0.8242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200688"/>
        <c:axId val="46806193"/>
      </c:lineChart>
      <c:catAx>
        <c:axId val="5200688"/>
        <c:scaling>
          <c:orientation val="minMax"/>
        </c:scaling>
        <c:axPos val="b"/>
        <c:delete val="0"/>
        <c:numFmt formatCode="General" sourceLinked="1"/>
        <c:majorTickMark val="out"/>
        <c:minorTickMark val="none"/>
        <c:tickLblPos val="nextTo"/>
        <c:spPr>
          <a:ln w="3175">
            <a:solidFill>
              <a:srgbClr val="808080"/>
            </a:solidFill>
          </a:ln>
        </c:spPr>
        <c:crossAx val="46806193"/>
        <c:crosses val="autoZero"/>
        <c:auto val="1"/>
        <c:lblOffset val="100"/>
        <c:tickLblSkip val="1"/>
        <c:noMultiLvlLbl val="0"/>
      </c:catAx>
      <c:valAx>
        <c:axId val="468061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0688"/>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abril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abril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abril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18602554"/>
        <c:axId val="33205259"/>
      </c:barChart>
      <c:catAx>
        <c:axId val="1860255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205259"/>
        <c:crosses val="autoZero"/>
        <c:auto val="1"/>
        <c:lblOffset val="100"/>
        <c:tickLblSkip val="1"/>
        <c:noMultiLvlLbl val="0"/>
      </c:catAx>
      <c:valAx>
        <c:axId val="332052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025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0.8315</cdr:x>
      <cdr:y>1</cdr:y>
    </cdr:to>
    <cdr:sp>
      <cdr:nvSpPr>
        <cdr:cNvPr id="1" name="1 CuadroTexto"/>
        <cdr:cNvSpPr txBox="1">
          <a:spLocks noChangeArrowheads="1"/>
        </cdr:cNvSpPr>
      </cdr:nvSpPr>
      <cdr:spPr>
        <a:xfrm>
          <a:off x="-47624" y="3448050"/>
          <a:ext cx="6096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26" customWidth="1"/>
    <col min="3" max="3" width="10.7109375" style="226" customWidth="1"/>
    <col min="4" max="6" width="11.421875" style="226" customWidth="1"/>
    <col min="7" max="7" width="11.140625" style="226" customWidth="1"/>
    <col min="8" max="8" width="4.421875" style="226" customWidth="1"/>
    <col min="9" max="16384" width="11.421875" style="226" customWidth="1"/>
  </cols>
  <sheetData>
    <row r="1" spans="1:7" ht="15.75">
      <c r="A1" s="224"/>
      <c r="B1" s="225"/>
      <c r="C1" s="225"/>
      <c r="D1" s="225"/>
      <c r="E1" s="225"/>
      <c r="F1" s="225"/>
      <c r="G1" s="225"/>
    </row>
    <row r="2" spans="1:7" ht="15">
      <c r="A2" s="225"/>
      <c r="B2" s="225"/>
      <c r="C2" s="225"/>
      <c r="D2" s="225"/>
      <c r="E2" s="225"/>
      <c r="F2" s="225"/>
      <c r="G2" s="225"/>
    </row>
    <row r="3" spans="1:7" ht="15.75">
      <c r="A3" s="224"/>
      <c r="B3" s="225"/>
      <c r="C3" s="225"/>
      <c r="D3" s="225"/>
      <c r="E3" s="225"/>
      <c r="F3" s="225"/>
      <c r="G3" s="225"/>
    </row>
    <row r="4" spans="1:7" ht="15">
      <c r="A4" s="225"/>
      <c r="B4" s="225"/>
      <c r="C4" s="225"/>
      <c r="D4" s="227"/>
      <c r="E4" s="225"/>
      <c r="F4" s="225"/>
      <c r="G4" s="225"/>
    </row>
    <row r="5" spans="1:7" ht="15.75">
      <c r="A5" s="224"/>
      <c r="B5" s="225"/>
      <c r="C5" s="225"/>
      <c r="D5" s="228"/>
      <c r="E5" s="225"/>
      <c r="F5" s="225"/>
      <c r="G5" s="225"/>
    </row>
    <row r="6" spans="1:7" ht="15.75">
      <c r="A6" s="224"/>
      <c r="B6" s="225"/>
      <c r="C6" s="225"/>
      <c r="D6" s="225"/>
      <c r="E6" s="225"/>
      <c r="F6" s="225"/>
      <c r="G6" s="225"/>
    </row>
    <row r="7" spans="1:7" ht="15.75">
      <c r="A7" s="224"/>
      <c r="B7" s="225"/>
      <c r="C7" s="225"/>
      <c r="D7" s="225"/>
      <c r="E7" s="225"/>
      <c r="F7" s="225"/>
      <c r="G7" s="225"/>
    </row>
    <row r="8" spans="1:7" ht="15">
      <c r="A8" s="225"/>
      <c r="B8" s="225"/>
      <c r="C8" s="225"/>
      <c r="D8" s="227"/>
      <c r="E8" s="225"/>
      <c r="F8" s="225"/>
      <c r="G8" s="225"/>
    </row>
    <row r="9" spans="1:7" ht="15.75">
      <c r="A9" s="229"/>
      <c r="B9" s="225"/>
      <c r="C9" s="225"/>
      <c r="D9" s="225"/>
      <c r="E9" s="225"/>
      <c r="F9" s="225"/>
      <c r="G9" s="225"/>
    </row>
    <row r="10" spans="1:7" ht="15.75">
      <c r="A10" s="224"/>
      <c r="B10" s="225"/>
      <c r="C10" s="225"/>
      <c r="D10" s="225"/>
      <c r="E10" s="225"/>
      <c r="F10" s="225"/>
      <c r="G10" s="225"/>
    </row>
    <row r="11" spans="1:7" ht="15.75">
      <c r="A11" s="224"/>
      <c r="B11" s="225"/>
      <c r="C11" s="225"/>
      <c r="D11" s="225"/>
      <c r="E11" s="225"/>
      <c r="F11" s="225"/>
      <c r="G11" s="225"/>
    </row>
    <row r="12" spans="1:7" ht="15.75">
      <c r="A12" s="224"/>
      <c r="B12" s="225"/>
      <c r="C12" s="225"/>
      <c r="D12" s="225"/>
      <c r="E12" s="225"/>
      <c r="F12" s="225"/>
      <c r="G12" s="225"/>
    </row>
    <row r="13" spans="1:8" ht="19.5">
      <c r="A13" s="225"/>
      <c r="B13" s="225"/>
      <c r="C13" s="302" t="s">
        <v>352</v>
      </c>
      <c r="D13" s="302"/>
      <c r="E13" s="302"/>
      <c r="F13" s="302"/>
      <c r="G13" s="302"/>
      <c r="H13" s="302"/>
    </row>
    <row r="14" spans="1:8" ht="19.5">
      <c r="A14" s="225"/>
      <c r="B14" s="225"/>
      <c r="C14" s="302" t="s">
        <v>353</v>
      </c>
      <c r="D14" s="302"/>
      <c r="E14" s="302"/>
      <c r="F14" s="302"/>
      <c r="G14" s="302"/>
      <c r="H14" s="302"/>
    </row>
    <row r="15" spans="1:7" ht="15">
      <c r="A15" s="225"/>
      <c r="B15" s="225"/>
      <c r="C15" s="225"/>
      <c r="D15" s="225"/>
      <c r="E15" s="225"/>
      <c r="F15" s="225"/>
      <c r="G15" s="225"/>
    </row>
    <row r="16" spans="1:7" ht="15">
      <c r="A16" s="225"/>
      <c r="B16" s="225"/>
      <c r="C16" s="225"/>
      <c r="D16" s="230"/>
      <c r="E16" s="225"/>
      <c r="F16" s="225"/>
      <c r="G16" s="225"/>
    </row>
    <row r="17" spans="1:7" ht="15.75">
      <c r="A17" s="225"/>
      <c r="B17" s="225"/>
      <c r="C17" s="231" t="s">
        <v>469</v>
      </c>
      <c r="D17" s="231"/>
      <c r="E17" s="231"/>
      <c r="F17" s="231"/>
      <c r="G17" s="231"/>
    </row>
    <row r="18" spans="1:7" ht="15">
      <c r="A18" s="225"/>
      <c r="B18" s="225"/>
      <c r="C18" s="225"/>
      <c r="D18" s="225"/>
      <c r="E18" s="225"/>
      <c r="F18" s="225"/>
      <c r="G18" s="225"/>
    </row>
    <row r="19" spans="1:7" ht="15">
      <c r="A19" s="225"/>
      <c r="B19" s="225"/>
      <c r="C19" s="225"/>
      <c r="D19" s="225"/>
      <c r="E19" s="225"/>
      <c r="F19" s="225"/>
      <c r="G19" s="225"/>
    </row>
    <row r="20" spans="1:7" ht="15">
      <c r="A20" s="225"/>
      <c r="B20" s="225"/>
      <c r="C20" s="225"/>
      <c r="D20" s="225"/>
      <c r="E20" s="225"/>
      <c r="F20" s="225"/>
      <c r="G20" s="225"/>
    </row>
    <row r="21" spans="1:7" ht="15.75">
      <c r="A21" s="224"/>
      <c r="B21" s="225"/>
      <c r="C21" s="225"/>
      <c r="D21" s="225"/>
      <c r="E21" s="225"/>
      <c r="F21" s="225"/>
      <c r="G21" s="225"/>
    </row>
    <row r="22" spans="1:7" ht="15.75">
      <c r="A22" s="224"/>
      <c r="B22" s="225"/>
      <c r="C22" s="225"/>
      <c r="D22" s="227"/>
      <c r="E22" s="225"/>
      <c r="F22" s="225"/>
      <c r="G22" s="225"/>
    </row>
    <row r="23" spans="1:7" ht="15.75">
      <c r="A23" s="224"/>
      <c r="B23" s="225"/>
      <c r="C23" s="225"/>
      <c r="D23" s="230"/>
      <c r="E23" s="225"/>
      <c r="F23" s="225"/>
      <c r="G23" s="225"/>
    </row>
    <row r="24" spans="1:7" ht="15.75">
      <c r="A24" s="224"/>
      <c r="B24" s="225"/>
      <c r="C24" s="225"/>
      <c r="D24" s="225"/>
      <c r="E24" s="225"/>
      <c r="F24" s="225"/>
      <c r="G24" s="225"/>
    </row>
    <row r="25" spans="1:7" ht="15.75">
      <c r="A25" s="224"/>
      <c r="B25" s="225"/>
      <c r="C25" s="225"/>
      <c r="D25" s="225"/>
      <c r="E25" s="225"/>
      <c r="F25" s="225"/>
      <c r="G25" s="225"/>
    </row>
    <row r="26" spans="1:7" ht="15.75">
      <c r="A26" s="224"/>
      <c r="B26" s="225"/>
      <c r="C26" s="225"/>
      <c r="D26" s="225"/>
      <c r="E26" s="225"/>
      <c r="F26" s="225"/>
      <c r="G26" s="225"/>
    </row>
    <row r="27" spans="1:7" ht="15.75">
      <c r="A27" s="224"/>
      <c r="B27" s="225"/>
      <c r="C27" s="225"/>
      <c r="D27" s="227"/>
      <c r="E27" s="225"/>
      <c r="F27" s="225"/>
      <c r="G27" s="225"/>
    </row>
    <row r="28" spans="1:7" ht="15.75">
      <c r="A28" s="224"/>
      <c r="B28" s="225"/>
      <c r="C28" s="225"/>
      <c r="D28" s="225"/>
      <c r="E28" s="225"/>
      <c r="F28" s="225"/>
      <c r="G28" s="225"/>
    </row>
    <row r="29" spans="1:7" ht="15.75">
      <c r="A29" s="224"/>
      <c r="B29" s="225"/>
      <c r="C29" s="225"/>
      <c r="D29" s="225"/>
      <c r="E29" s="225"/>
      <c r="F29" s="225"/>
      <c r="G29" s="225"/>
    </row>
    <row r="30" spans="1:7" ht="15.75">
      <c r="A30" s="224"/>
      <c r="B30" s="225"/>
      <c r="C30" s="225"/>
      <c r="D30" s="225"/>
      <c r="E30" s="225"/>
      <c r="F30" s="225"/>
      <c r="G30" s="225"/>
    </row>
    <row r="31" spans="1:7" ht="15.75">
      <c r="A31" s="224"/>
      <c r="B31" s="225"/>
      <c r="C31" s="225"/>
      <c r="D31" s="225"/>
      <c r="E31" s="225"/>
      <c r="F31" s="225"/>
      <c r="G31" s="225"/>
    </row>
    <row r="32" spans="6:7" ht="15">
      <c r="F32" s="225"/>
      <c r="G32" s="225"/>
    </row>
    <row r="33" spans="6:7" ht="15">
      <c r="F33" s="225"/>
      <c r="G33" s="225"/>
    </row>
    <row r="34" spans="1:7" ht="15.75">
      <c r="A34" s="224"/>
      <c r="B34" s="225"/>
      <c r="C34" s="225"/>
      <c r="D34" s="225"/>
      <c r="E34" s="225"/>
      <c r="F34" s="225"/>
      <c r="G34" s="225"/>
    </row>
    <row r="35" spans="1:7" ht="15.75">
      <c r="A35" s="224"/>
      <c r="B35" s="225"/>
      <c r="C35" s="225"/>
      <c r="D35" s="225"/>
      <c r="E35" s="225"/>
      <c r="F35" s="225"/>
      <c r="G35" s="225"/>
    </row>
    <row r="36" spans="1:7" ht="15.75">
      <c r="A36" s="224"/>
      <c r="B36" s="225"/>
      <c r="C36" s="225"/>
      <c r="D36" s="225"/>
      <c r="E36" s="225"/>
      <c r="F36" s="225"/>
      <c r="G36" s="225"/>
    </row>
    <row r="37" spans="1:7" ht="15.75">
      <c r="A37" s="232"/>
      <c r="B37" s="225"/>
      <c r="C37" s="232"/>
      <c r="D37" s="233"/>
      <c r="E37" s="225"/>
      <c r="F37" s="225"/>
      <c r="G37" s="225"/>
    </row>
    <row r="38" spans="1:7" ht="15.75">
      <c r="A38" s="224"/>
      <c r="E38" s="225"/>
      <c r="F38" s="225"/>
      <c r="G38" s="225"/>
    </row>
    <row r="39" spans="3:7" ht="15.75">
      <c r="C39" s="224" t="s">
        <v>516</v>
      </c>
      <c r="D39" s="233"/>
      <c r="E39" s="225"/>
      <c r="F39" s="225"/>
      <c r="G39" s="225"/>
    </row>
    <row r="45" spans="1:7" ht="15">
      <c r="A45" s="225"/>
      <c r="B45" s="225"/>
      <c r="C45" s="225"/>
      <c r="D45" s="227" t="s">
        <v>282</v>
      </c>
      <c r="E45" s="225"/>
      <c r="F45" s="225"/>
      <c r="G45" s="225"/>
    </row>
    <row r="46" spans="1:7" ht="15.75">
      <c r="A46" s="224"/>
      <c r="B46" s="225"/>
      <c r="C46" s="225"/>
      <c r="D46" s="234" t="s">
        <v>470</v>
      </c>
      <c r="E46" s="225"/>
      <c r="F46" s="225"/>
      <c r="G46" s="225"/>
    </row>
    <row r="47" spans="1:7" ht="15.75">
      <c r="A47" s="224"/>
      <c r="B47" s="225"/>
      <c r="C47" s="225"/>
      <c r="D47" s="225"/>
      <c r="E47" s="225"/>
      <c r="F47" s="225"/>
      <c r="G47" s="225"/>
    </row>
    <row r="48" spans="1:7" ht="15.75">
      <c r="A48" s="224"/>
      <c r="B48" s="225"/>
      <c r="C48" s="225"/>
      <c r="D48" s="225"/>
      <c r="E48" s="225"/>
      <c r="F48" s="225"/>
      <c r="G48" s="225"/>
    </row>
    <row r="49" spans="1:7" ht="15">
      <c r="A49" s="225"/>
      <c r="B49" s="225"/>
      <c r="C49" s="225"/>
      <c r="D49" s="227" t="s">
        <v>197</v>
      </c>
      <c r="E49" s="225"/>
      <c r="F49" s="225"/>
      <c r="G49" s="225"/>
    </row>
    <row r="50" spans="1:7" ht="15.75">
      <c r="A50" s="229"/>
      <c r="B50" s="225"/>
      <c r="C50" s="225"/>
      <c r="D50" s="225"/>
      <c r="E50" s="225"/>
      <c r="F50" s="225"/>
      <c r="G50" s="225"/>
    </row>
    <row r="51" spans="1:7" ht="15.75">
      <c r="A51" s="224"/>
      <c r="B51" s="225"/>
      <c r="C51" s="225"/>
      <c r="D51" s="225"/>
      <c r="E51" s="225"/>
      <c r="F51" s="225"/>
      <c r="G51" s="225"/>
    </row>
    <row r="52" spans="1:7" ht="15.75">
      <c r="A52" s="224"/>
      <c r="B52" s="225"/>
      <c r="C52" s="225"/>
      <c r="D52" s="225"/>
      <c r="E52" s="225"/>
      <c r="F52" s="225"/>
      <c r="G52" s="225"/>
    </row>
    <row r="53" spans="1:7" ht="15.75">
      <c r="A53" s="224"/>
      <c r="B53" s="225"/>
      <c r="C53" s="225"/>
      <c r="D53" s="225"/>
      <c r="E53" s="225"/>
      <c r="F53" s="225"/>
      <c r="G53" s="225"/>
    </row>
    <row r="54" spans="1:7" ht="15">
      <c r="A54" s="225"/>
      <c r="B54" s="225"/>
      <c r="C54" s="225"/>
      <c r="D54" s="225"/>
      <c r="E54" s="225"/>
      <c r="F54" s="225"/>
      <c r="G54" s="225"/>
    </row>
    <row r="55" spans="1:7" ht="15">
      <c r="A55" s="225"/>
      <c r="B55" s="225"/>
      <c r="C55" s="225"/>
      <c r="D55" s="225"/>
      <c r="E55" s="225"/>
      <c r="F55" s="225"/>
      <c r="G55" s="225"/>
    </row>
    <row r="56" spans="1:7" ht="15">
      <c r="A56" s="225"/>
      <c r="B56" s="225"/>
      <c r="C56" s="225"/>
      <c r="D56" s="230" t="s">
        <v>354</v>
      </c>
      <c r="E56" s="225"/>
      <c r="F56" s="225"/>
      <c r="G56" s="225"/>
    </row>
    <row r="57" spans="1:7" ht="15">
      <c r="A57" s="225"/>
      <c r="B57" s="225"/>
      <c r="C57" s="225"/>
      <c r="D57" s="230" t="s">
        <v>355</v>
      </c>
      <c r="E57" s="225"/>
      <c r="F57" s="225"/>
      <c r="G57" s="225"/>
    </row>
    <row r="58" spans="1:7" ht="15">
      <c r="A58" s="225"/>
      <c r="B58" s="225"/>
      <c r="C58" s="225"/>
      <c r="D58" s="225"/>
      <c r="E58" s="225"/>
      <c r="F58" s="225"/>
      <c r="G58" s="225"/>
    </row>
    <row r="59" spans="1:7" ht="15">
      <c r="A59" s="225"/>
      <c r="B59" s="225"/>
      <c r="C59" s="225"/>
      <c r="D59" s="225"/>
      <c r="E59" s="225"/>
      <c r="F59" s="225"/>
      <c r="G59" s="225"/>
    </row>
    <row r="60" spans="1:7" ht="15">
      <c r="A60" s="225"/>
      <c r="B60" s="225"/>
      <c r="C60" s="225"/>
      <c r="D60" s="225"/>
      <c r="E60" s="225"/>
      <c r="F60" s="225"/>
      <c r="G60" s="225"/>
    </row>
    <row r="61" spans="1:7" ht="15">
      <c r="A61" s="225"/>
      <c r="B61" s="225"/>
      <c r="C61" s="225"/>
      <c r="D61" s="225"/>
      <c r="E61" s="225"/>
      <c r="F61" s="225"/>
      <c r="G61" s="225"/>
    </row>
    <row r="62" spans="1:7" ht="15.75">
      <c r="A62" s="224"/>
      <c r="B62" s="225"/>
      <c r="C62" s="225"/>
      <c r="D62" s="225"/>
      <c r="E62" s="225"/>
      <c r="F62" s="225"/>
      <c r="G62" s="225"/>
    </row>
    <row r="63" spans="1:7" ht="15.75">
      <c r="A63" s="224"/>
      <c r="B63" s="225"/>
      <c r="C63" s="225"/>
      <c r="D63" s="227" t="s">
        <v>52</v>
      </c>
      <c r="E63" s="225"/>
      <c r="F63" s="225"/>
      <c r="G63" s="225"/>
    </row>
    <row r="64" spans="1:7" ht="15.75">
      <c r="A64" s="224"/>
      <c r="B64" s="225"/>
      <c r="C64" s="225"/>
      <c r="D64" s="230" t="s">
        <v>316</v>
      </c>
      <c r="E64" s="225"/>
      <c r="F64" s="225"/>
      <c r="G64" s="225"/>
    </row>
    <row r="65" spans="1:7" ht="15.75">
      <c r="A65" s="224"/>
      <c r="B65" s="225"/>
      <c r="C65" s="225"/>
      <c r="D65" s="225"/>
      <c r="E65" s="225"/>
      <c r="F65" s="225"/>
      <c r="G65" s="225"/>
    </row>
    <row r="66" spans="1:7" ht="15.75">
      <c r="A66" s="224"/>
      <c r="B66" s="225"/>
      <c r="C66" s="225"/>
      <c r="D66" s="225"/>
      <c r="E66" s="225"/>
      <c r="F66" s="225"/>
      <c r="G66" s="225"/>
    </row>
    <row r="67" spans="1:7" ht="15.75">
      <c r="A67" s="224"/>
      <c r="B67" s="225"/>
      <c r="C67" s="225"/>
      <c r="D67" s="225"/>
      <c r="E67" s="225"/>
      <c r="F67" s="225"/>
      <c r="G67" s="225"/>
    </row>
    <row r="68" spans="1:7" ht="15.75">
      <c r="A68" s="224"/>
      <c r="B68" s="225"/>
      <c r="C68" s="225"/>
      <c r="D68" s="227" t="s">
        <v>303</v>
      </c>
      <c r="E68" s="225"/>
      <c r="F68" s="225"/>
      <c r="G68" s="225"/>
    </row>
    <row r="69" spans="1:7" ht="15.75">
      <c r="A69" s="224"/>
      <c r="B69" s="225"/>
      <c r="C69" s="225"/>
      <c r="D69" s="225"/>
      <c r="E69" s="225"/>
      <c r="F69" s="225"/>
      <c r="G69" s="225"/>
    </row>
    <row r="70" spans="1:7" ht="15.75">
      <c r="A70" s="224"/>
      <c r="B70" s="225"/>
      <c r="C70" s="225"/>
      <c r="D70" s="225"/>
      <c r="E70" s="225"/>
      <c r="F70" s="225"/>
      <c r="G70" s="225"/>
    </row>
    <row r="71" spans="1:7" ht="15.75">
      <c r="A71" s="224"/>
      <c r="B71" s="225"/>
      <c r="C71" s="225"/>
      <c r="D71" s="225"/>
      <c r="E71" s="225"/>
      <c r="F71" s="225"/>
      <c r="G71" s="225"/>
    </row>
    <row r="72" spans="1:7" ht="15.75">
      <c r="A72" s="224"/>
      <c r="B72" s="225"/>
      <c r="C72" s="225"/>
      <c r="D72" s="225"/>
      <c r="E72" s="225"/>
      <c r="F72" s="225"/>
      <c r="G72" s="225"/>
    </row>
    <row r="73" spans="1:7" ht="15.75">
      <c r="A73" s="224"/>
      <c r="B73" s="225"/>
      <c r="C73" s="225"/>
      <c r="D73" s="225"/>
      <c r="E73" s="225"/>
      <c r="F73" s="225"/>
      <c r="G73" s="225"/>
    </row>
    <row r="74" spans="1:7" ht="15.75">
      <c r="A74" s="224"/>
      <c r="B74" s="225"/>
      <c r="C74" s="225"/>
      <c r="D74" s="225"/>
      <c r="E74" s="225"/>
      <c r="F74" s="225"/>
      <c r="G74" s="225"/>
    </row>
    <row r="75" spans="1:7" ht="15.75">
      <c r="A75" s="224"/>
      <c r="B75" s="225"/>
      <c r="C75" s="225"/>
      <c r="D75" s="225"/>
      <c r="E75" s="225"/>
      <c r="F75" s="225"/>
      <c r="G75" s="225"/>
    </row>
    <row r="76" spans="1:7" ht="15.75">
      <c r="A76" s="224"/>
      <c r="B76" s="225"/>
      <c r="C76" s="225"/>
      <c r="D76" s="225"/>
      <c r="E76" s="225"/>
      <c r="F76" s="225"/>
      <c r="G76" s="225"/>
    </row>
    <row r="77" spans="1:7" ht="15.75">
      <c r="A77" s="224"/>
      <c r="B77" s="225"/>
      <c r="C77" s="225"/>
      <c r="D77" s="225"/>
      <c r="E77" s="225"/>
      <c r="F77" s="225"/>
      <c r="G77" s="225"/>
    </row>
    <row r="78" spans="1:7" ht="15.75">
      <c r="A78" s="224"/>
      <c r="B78" s="225"/>
      <c r="C78" s="225"/>
      <c r="D78" s="225"/>
      <c r="E78" s="225"/>
      <c r="F78" s="225"/>
      <c r="G78" s="225"/>
    </row>
    <row r="79" spans="1:7" ht="15.75">
      <c r="A79" s="224"/>
      <c r="B79" s="225"/>
      <c r="C79" s="225"/>
      <c r="D79" s="225"/>
      <c r="E79" s="225"/>
      <c r="F79" s="225"/>
      <c r="G79" s="225"/>
    </row>
    <row r="80" spans="1:7" ht="10.5" customHeight="1">
      <c r="A80" s="232" t="s">
        <v>356</v>
      </c>
      <c r="B80" s="225"/>
      <c r="C80" s="225"/>
      <c r="D80" s="225"/>
      <c r="E80" s="225"/>
      <c r="F80" s="225"/>
      <c r="G80" s="225"/>
    </row>
    <row r="81" spans="1:7" ht="10.5" customHeight="1">
      <c r="A81" s="232" t="s">
        <v>357</v>
      </c>
      <c r="B81" s="225"/>
      <c r="C81" s="225"/>
      <c r="D81" s="225"/>
      <c r="E81" s="225"/>
      <c r="F81" s="225"/>
      <c r="G81" s="225"/>
    </row>
    <row r="82" spans="1:7" ht="10.5" customHeight="1">
      <c r="A82" s="232" t="s">
        <v>358</v>
      </c>
      <c r="B82" s="225"/>
      <c r="C82" s="232"/>
      <c r="D82" s="233"/>
      <c r="E82" s="225"/>
      <c r="F82" s="225"/>
      <c r="G82" s="225"/>
    </row>
    <row r="83" spans="1:7" ht="10.5" customHeight="1">
      <c r="A83" s="235" t="s">
        <v>359</v>
      </c>
      <c r="B83" s="225"/>
      <c r="C83" s="225"/>
      <c r="D83" s="225"/>
      <c r="E83" s="225"/>
      <c r="F83" s="225"/>
      <c r="G83" s="225"/>
    </row>
    <row r="84" spans="1:7" ht="15">
      <c r="A84" s="225"/>
      <c r="B84" s="225"/>
      <c r="C84" s="225"/>
      <c r="D84" s="225"/>
      <c r="E84" s="225"/>
      <c r="F84" s="225"/>
      <c r="G84" s="225"/>
    </row>
    <row r="85" spans="1:7" ht="15">
      <c r="A85" s="303" t="s">
        <v>360</v>
      </c>
      <c r="B85" s="303"/>
      <c r="C85" s="303"/>
      <c r="D85" s="303"/>
      <c r="E85" s="303"/>
      <c r="F85" s="303"/>
      <c r="G85" s="303"/>
    </row>
    <row r="86" spans="1:12" ht="6.75" customHeight="1">
      <c r="A86" s="236"/>
      <c r="B86" s="236"/>
      <c r="C86" s="236"/>
      <c r="D86" s="236"/>
      <c r="E86" s="236"/>
      <c r="F86" s="236"/>
      <c r="G86" s="236"/>
      <c r="L86" s="227"/>
    </row>
    <row r="87" spans="1:12" ht="15">
      <c r="A87" s="237" t="s">
        <v>42</v>
      </c>
      <c r="B87" s="238" t="s">
        <v>43</v>
      </c>
      <c r="C87" s="238"/>
      <c r="D87" s="238"/>
      <c r="E87" s="238"/>
      <c r="F87" s="238"/>
      <c r="G87" s="239" t="s">
        <v>44</v>
      </c>
      <c r="L87" s="230"/>
    </row>
    <row r="88" spans="1:12" ht="6.75" customHeight="1">
      <c r="A88" s="240"/>
      <c r="B88" s="240"/>
      <c r="C88" s="240"/>
      <c r="D88" s="240"/>
      <c r="E88" s="240"/>
      <c r="F88" s="240"/>
      <c r="G88" s="241"/>
      <c r="L88" s="242"/>
    </row>
    <row r="89" spans="1:12" ht="12.75" customHeight="1">
      <c r="A89" s="243" t="s">
        <v>45</v>
      </c>
      <c r="B89" s="244" t="s">
        <v>283</v>
      </c>
      <c r="C89" s="236"/>
      <c r="D89" s="236"/>
      <c r="E89" s="236"/>
      <c r="F89" s="236"/>
      <c r="G89" s="245">
        <v>4</v>
      </c>
      <c r="L89" s="242"/>
    </row>
    <row r="90" spans="1:12" ht="12.75" customHeight="1">
      <c r="A90" s="243" t="s">
        <v>46</v>
      </c>
      <c r="B90" s="244" t="s">
        <v>313</v>
      </c>
      <c r="C90" s="236"/>
      <c r="D90" s="236"/>
      <c r="E90" s="236"/>
      <c r="F90" s="236"/>
      <c r="G90" s="245">
        <v>5</v>
      </c>
      <c r="L90" s="242"/>
    </row>
    <row r="91" spans="1:12" ht="12.75" customHeight="1">
      <c r="A91" s="243" t="s">
        <v>47</v>
      </c>
      <c r="B91" s="244" t="s">
        <v>314</v>
      </c>
      <c r="C91" s="236"/>
      <c r="D91" s="236"/>
      <c r="E91" s="236"/>
      <c r="F91" s="236"/>
      <c r="G91" s="245">
        <v>6</v>
      </c>
      <c r="L91" s="227"/>
    </row>
    <row r="92" spans="1:12" ht="12.75" customHeight="1">
      <c r="A92" s="243" t="s">
        <v>48</v>
      </c>
      <c r="B92" s="244" t="s">
        <v>284</v>
      </c>
      <c r="C92" s="236"/>
      <c r="D92" s="236"/>
      <c r="E92" s="236"/>
      <c r="F92" s="236"/>
      <c r="G92" s="245">
        <v>7</v>
      </c>
      <c r="L92" s="242"/>
    </row>
    <row r="93" spans="1:12" ht="12.75" customHeight="1">
      <c r="A93" s="243" t="s">
        <v>49</v>
      </c>
      <c r="B93" s="244" t="s">
        <v>299</v>
      </c>
      <c r="C93" s="236"/>
      <c r="D93" s="236"/>
      <c r="E93" s="236"/>
      <c r="F93" s="236"/>
      <c r="G93" s="245">
        <v>9</v>
      </c>
      <c r="L93" s="242"/>
    </row>
    <row r="94" spans="1:12" ht="12.75" customHeight="1">
      <c r="A94" s="243" t="s">
        <v>50</v>
      </c>
      <c r="B94" s="244" t="s">
        <v>297</v>
      </c>
      <c r="C94" s="236"/>
      <c r="D94" s="236"/>
      <c r="E94" s="236"/>
      <c r="F94" s="236"/>
      <c r="G94" s="245">
        <v>11</v>
      </c>
      <c r="L94" s="242"/>
    </row>
    <row r="95" spans="1:12" ht="12.75" customHeight="1">
      <c r="A95" s="243" t="s">
        <v>51</v>
      </c>
      <c r="B95" s="244" t="s">
        <v>298</v>
      </c>
      <c r="C95" s="236"/>
      <c r="D95" s="236"/>
      <c r="E95" s="236"/>
      <c r="F95" s="236"/>
      <c r="G95" s="245">
        <v>12</v>
      </c>
      <c r="L95" s="242"/>
    </row>
    <row r="96" spans="1:12" ht="12.75" customHeight="1">
      <c r="A96" s="243" t="s">
        <v>53</v>
      </c>
      <c r="B96" s="244" t="s">
        <v>285</v>
      </c>
      <c r="C96" s="236"/>
      <c r="D96" s="236"/>
      <c r="E96" s="236"/>
      <c r="F96" s="236"/>
      <c r="G96" s="245">
        <v>13</v>
      </c>
      <c r="L96" s="242"/>
    </row>
    <row r="97" spans="1:12" ht="12.75" customHeight="1">
      <c r="A97" s="243" t="s">
        <v>54</v>
      </c>
      <c r="B97" s="244" t="s">
        <v>179</v>
      </c>
      <c r="C97" s="236"/>
      <c r="D97" s="236"/>
      <c r="E97" s="236"/>
      <c r="F97" s="236"/>
      <c r="G97" s="245">
        <v>14</v>
      </c>
      <c r="L97" s="242"/>
    </row>
    <row r="98" spans="1:12" ht="12.75" customHeight="1">
      <c r="A98" s="243" t="s">
        <v>78</v>
      </c>
      <c r="B98" s="244" t="s">
        <v>322</v>
      </c>
      <c r="C98" s="244"/>
      <c r="D98" s="244"/>
      <c r="E98" s="236"/>
      <c r="F98" s="236"/>
      <c r="G98" s="245">
        <v>15</v>
      </c>
      <c r="L98" s="242"/>
    </row>
    <row r="99" spans="1:12" ht="12.75" customHeight="1">
      <c r="A99" s="243" t="s">
        <v>100</v>
      </c>
      <c r="B99" s="244" t="s">
        <v>286</v>
      </c>
      <c r="C99" s="236"/>
      <c r="D99" s="236"/>
      <c r="E99" s="236"/>
      <c r="F99" s="236"/>
      <c r="G99" s="245">
        <v>16</v>
      </c>
      <c r="L99" s="232"/>
    </row>
    <row r="100" spans="1:12" ht="12.75" customHeight="1">
      <c r="A100" s="243" t="s">
        <v>101</v>
      </c>
      <c r="B100" s="244" t="s">
        <v>361</v>
      </c>
      <c r="C100" s="236"/>
      <c r="D100" s="236"/>
      <c r="E100" s="236"/>
      <c r="F100" s="236"/>
      <c r="G100" s="245">
        <v>18</v>
      </c>
      <c r="L100" s="232"/>
    </row>
    <row r="101" spans="1:12" ht="12.75" customHeight="1">
      <c r="A101" s="243" t="s">
        <v>121</v>
      </c>
      <c r="B101" s="244" t="s">
        <v>287</v>
      </c>
      <c r="C101" s="236"/>
      <c r="D101" s="236"/>
      <c r="E101" s="236"/>
      <c r="F101" s="236"/>
      <c r="G101" s="245">
        <v>19</v>
      </c>
      <c r="L101" s="232"/>
    </row>
    <row r="102" spans="1:12" ht="12.75" customHeight="1">
      <c r="A102" s="243" t="s">
        <v>122</v>
      </c>
      <c r="B102" s="244" t="s">
        <v>300</v>
      </c>
      <c r="C102" s="236"/>
      <c r="D102" s="236"/>
      <c r="E102" s="236"/>
      <c r="F102" s="236"/>
      <c r="G102" s="245">
        <v>20</v>
      </c>
      <c r="L102" s="235"/>
    </row>
    <row r="103" spans="1:7" ht="12.75" customHeight="1">
      <c r="A103" s="243" t="s">
        <v>126</v>
      </c>
      <c r="B103" s="244" t="s">
        <v>288</v>
      </c>
      <c r="C103" s="236"/>
      <c r="D103" s="236"/>
      <c r="E103" s="236"/>
      <c r="F103" s="236"/>
      <c r="G103" s="245">
        <v>21</v>
      </c>
    </row>
    <row r="104" spans="1:7" ht="12.75" customHeight="1">
      <c r="A104" s="243" t="s">
        <v>251</v>
      </c>
      <c r="B104" s="244" t="s">
        <v>289</v>
      </c>
      <c r="C104" s="236"/>
      <c r="D104" s="236"/>
      <c r="E104" s="236"/>
      <c r="F104" s="236"/>
      <c r="G104" s="245">
        <v>22</v>
      </c>
    </row>
    <row r="105" spans="1:7" ht="12.75" customHeight="1">
      <c r="A105" s="243" t="s">
        <v>263</v>
      </c>
      <c r="B105" s="244" t="s">
        <v>290</v>
      </c>
      <c r="C105" s="236"/>
      <c r="D105" s="236"/>
      <c r="E105" s="236"/>
      <c r="F105" s="236"/>
      <c r="G105" s="245">
        <v>23</v>
      </c>
    </row>
    <row r="106" spans="1:7" ht="12.75" customHeight="1">
      <c r="A106" s="243" t="s">
        <v>264</v>
      </c>
      <c r="B106" s="244" t="s">
        <v>369</v>
      </c>
      <c r="C106" s="236"/>
      <c r="D106" s="236"/>
      <c r="E106" s="236"/>
      <c r="F106" s="236"/>
      <c r="G106" s="245">
        <v>24</v>
      </c>
    </row>
    <row r="107" spans="1:7" ht="12.75" customHeight="1">
      <c r="A107" s="243" t="s">
        <v>334</v>
      </c>
      <c r="B107" s="244" t="s">
        <v>291</v>
      </c>
      <c r="C107" s="236"/>
      <c r="D107" s="236"/>
      <c r="E107" s="236"/>
      <c r="F107" s="236"/>
      <c r="G107" s="245">
        <v>25</v>
      </c>
    </row>
    <row r="108" spans="1:7" ht="12.75" customHeight="1">
      <c r="A108" s="243" t="s">
        <v>370</v>
      </c>
      <c r="B108" s="244" t="s">
        <v>292</v>
      </c>
      <c r="C108" s="236"/>
      <c r="D108" s="236"/>
      <c r="E108" s="236"/>
      <c r="F108" s="236"/>
      <c r="G108" s="245">
        <v>26</v>
      </c>
    </row>
    <row r="109" spans="1:7" ht="6.75" customHeight="1">
      <c r="A109" s="243"/>
      <c r="B109" s="236"/>
      <c r="C109" s="236"/>
      <c r="D109" s="236"/>
      <c r="E109" s="236"/>
      <c r="F109" s="236"/>
      <c r="G109" s="246"/>
    </row>
    <row r="110" spans="1:7" ht="15">
      <c r="A110" s="237" t="s">
        <v>55</v>
      </c>
      <c r="B110" s="238" t="s">
        <v>43</v>
      </c>
      <c r="C110" s="238"/>
      <c r="D110" s="238"/>
      <c r="E110" s="238"/>
      <c r="F110" s="238"/>
      <c r="G110" s="239" t="s">
        <v>44</v>
      </c>
    </row>
    <row r="111" spans="1:7" ht="6.75" customHeight="1">
      <c r="A111" s="247"/>
      <c r="B111" s="240"/>
      <c r="C111" s="240"/>
      <c r="D111" s="240"/>
      <c r="E111" s="240"/>
      <c r="F111" s="240"/>
      <c r="G111" s="248"/>
    </row>
    <row r="112" spans="1:7" ht="12.75" customHeight="1">
      <c r="A112" s="243" t="s">
        <v>45</v>
      </c>
      <c r="B112" s="244" t="s">
        <v>283</v>
      </c>
      <c r="C112" s="236"/>
      <c r="D112" s="236"/>
      <c r="E112" s="236"/>
      <c r="F112" s="236"/>
      <c r="G112" s="245">
        <v>4</v>
      </c>
    </row>
    <row r="113" spans="1:7" ht="12.75" customHeight="1">
      <c r="A113" s="243" t="s">
        <v>46</v>
      </c>
      <c r="B113" s="244" t="s">
        <v>293</v>
      </c>
      <c r="C113" s="236"/>
      <c r="D113" s="236"/>
      <c r="E113" s="236"/>
      <c r="F113" s="236"/>
      <c r="G113" s="245">
        <v>5</v>
      </c>
    </row>
    <row r="114" spans="1:7" ht="12.75" customHeight="1">
      <c r="A114" s="243" t="s">
        <v>47</v>
      </c>
      <c r="B114" s="244" t="s">
        <v>294</v>
      </c>
      <c r="C114" s="236"/>
      <c r="D114" s="236"/>
      <c r="E114" s="236"/>
      <c r="F114" s="236"/>
      <c r="G114" s="245">
        <v>6</v>
      </c>
    </row>
    <row r="115" spans="1:7" ht="12.75" customHeight="1">
      <c r="A115" s="243" t="s">
        <v>48</v>
      </c>
      <c r="B115" s="244" t="s">
        <v>295</v>
      </c>
      <c r="C115" s="236"/>
      <c r="D115" s="236"/>
      <c r="E115" s="236"/>
      <c r="F115" s="236"/>
      <c r="G115" s="245">
        <v>8</v>
      </c>
    </row>
    <row r="116" spans="1:7" ht="12.75" customHeight="1">
      <c r="A116" s="243" t="s">
        <v>49</v>
      </c>
      <c r="B116" s="244" t="s">
        <v>296</v>
      </c>
      <c r="C116" s="236"/>
      <c r="D116" s="236"/>
      <c r="E116" s="236"/>
      <c r="F116" s="236"/>
      <c r="G116" s="245">
        <v>8</v>
      </c>
    </row>
    <row r="117" spans="1:7" ht="12.75" customHeight="1">
      <c r="A117" s="243" t="s">
        <v>50</v>
      </c>
      <c r="B117" s="244" t="s">
        <v>301</v>
      </c>
      <c r="C117" s="236"/>
      <c r="D117" s="236"/>
      <c r="E117" s="236"/>
      <c r="F117" s="236"/>
      <c r="G117" s="245">
        <v>10</v>
      </c>
    </row>
    <row r="118" spans="1:7" ht="12.75" customHeight="1">
      <c r="A118" s="243" t="s">
        <v>51</v>
      </c>
      <c r="B118" s="244" t="s">
        <v>302</v>
      </c>
      <c r="C118" s="236"/>
      <c r="D118" s="236"/>
      <c r="E118" s="236"/>
      <c r="F118" s="236"/>
      <c r="G118" s="245">
        <v>10</v>
      </c>
    </row>
    <row r="119" spans="1:7" ht="12.75" customHeight="1">
      <c r="A119" s="243" t="s">
        <v>53</v>
      </c>
      <c r="B119" s="244" t="s">
        <v>297</v>
      </c>
      <c r="C119" s="236"/>
      <c r="D119" s="236"/>
      <c r="E119" s="236"/>
      <c r="F119" s="236"/>
      <c r="G119" s="245">
        <v>11</v>
      </c>
    </row>
    <row r="120" spans="1:7" ht="12.75" customHeight="1">
      <c r="A120" s="243" t="s">
        <v>54</v>
      </c>
      <c r="B120" s="244" t="s">
        <v>298</v>
      </c>
      <c r="C120" s="236"/>
      <c r="D120" s="236"/>
      <c r="E120" s="236"/>
      <c r="F120" s="236"/>
      <c r="G120" s="245">
        <v>12</v>
      </c>
    </row>
    <row r="121" spans="1:7" ht="12.75" customHeight="1">
      <c r="A121" s="243" t="s">
        <v>78</v>
      </c>
      <c r="B121" s="244" t="s">
        <v>285</v>
      </c>
      <c r="C121" s="236"/>
      <c r="D121" s="236"/>
      <c r="E121" s="236"/>
      <c r="F121" s="236"/>
      <c r="G121" s="245">
        <v>13</v>
      </c>
    </row>
    <row r="122" spans="1:7" ht="12.75" customHeight="1">
      <c r="A122" s="243" t="s">
        <v>100</v>
      </c>
      <c r="B122" s="244" t="s">
        <v>179</v>
      </c>
      <c r="C122" s="236"/>
      <c r="D122" s="236"/>
      <c r="E122" s="236"/>
      <c r="F122" s="236"/>
      <c r="G122" s="245">
        <v>14</v>
      </c>
    </row>
    <row r="123" spans="1:7" ht="12.75" customHeight="1">
      <c r="A123" s="243" t="s">
        <v>101</v>
      </c>
      <c r="B123" s="244" t="s">
        <v>322</v>
      </c>
      <c r="C123" s="236"/>
      <c r="D123" s="236"/>
      <c r="E123" s="236"/>
      <c r="F123" s="236"/>
      <c r="G123" s="245">
        <v>15</v>
      </c>
    </row>
    <row r="124" spans="1:7" ht="54.75" customHeight="1">
      <c r="A124" s="304" t="s">
        <v>305</v>
      </c>
      <c r="B124" s="304"/>
      <c r="C124" s="304"/>
      <c r="D124" s="304"/>
      <c r="E124" s="304"/>
      <c r="F124" s="304"/>
      <c r="G124" s="304"/>
    </row>
    <row r="125" spans="1:7" ht="15" customHeight="1">
      <c r="A125" s="249"/>
      <c r="B125" s="249"/>
      <c r="C125" s="249"/>
      <c r="D125" s="249"/>
      <c r="E125" s="249"/>
      <c r="F125" s="249"/>
      <c r="G125" s="249"/>
    </row>
    <row r="126" spans="1:7" ht="15" customHeight="1">
      <c r="A126" s="250"/>
      <c r="B126" s="250"/>
      <c r="C126" s="250"/>
      <c r="D126" s="250"/>
      <c r="E126" s="250"/>
      <c r="F126" s="250"/>
      <c r="G126" s="250"/>
    </row>
    <row r="127" spans="1:7" ht="15" customHeight="1">
      <c r="A127" s="244"/>
      <c r="B127" s="244"/>
      <c r="C127" s="244"/>
      <c r="D127" s="244"/>
      <c r="E127" s="244"/>
      <c r="F127" s="244"/>
      <c r="G127" s="244"/>
    </row>
    <row r="128" spans="1:7" ht="10.5" customHeight="1">
      <c r="A128" s="251" t="s">
        <v>356</v>
      </c>
      <c r="C128" s="252"/>
      <c r="D128" s="252"/>
      <c r="E128" s="252"/>
      <c r="F128" s="252"/>
      <c r="G128" s="252"/>
    </row>
    <row r="129" spans="1:7" ht="10.5" customHeight="1">
      <c r="A129" s="251" t="s">
        <v>357</v>
      </c>
      <c r="C129" s="252"/>
      <c r="D129" s="252"/>
      <c r="E129" s="252"/>
      <c r="F129" s="252"/>
      <c r="G129" s="252"/>
    </row>
    <row r="130" spans="1:7" ht="10.5" customHeight="1">
      <c r="A130" s="251" t="s">
        <v>358</v>
      </c>
      <c r="C130" s="252"/>
      <c r="D130" s="252"/>
      <c r="E130" s="252"/>
      <c r="F130" s="252"/>
      <c r="G130" s="252"/>
    </row>
    <row r="131" spans="1:7" ht="10.5" customHeight="1">
      <c r="A131" s="235" t="s">
        <v>359</v>
      </c>
      <c r="B131" s="253"/>
      <c r="C131" s="252"/>
      <c r="D131" s="252"/>
      <c r="E131" s="252"/>
      <c r="F131" s="252"/>
      <c r="G131" s="25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2" customWidth="1"/>
    <col min="9" max="9" width="17.421875" style="42" bestFit="1" customWidth="1"/>
    <col min="10" max="12" width="17.140625" style="42" bestFit="1" customWidth="1"/>
    <col min="13" max="13" width="17.421875" style="42" bestFit="1" customWidth="1"/>
    <col min="14" max="14" width="12.8515625" style="42" bestFit="1" customWidth="1"/>
    <col min="15" max="15" width="18.8515625" style="37" customWidth="1"/>
    <col min="16" max="19" width="11.421875" style="37" customWidth="1"/>
    <col min="20" max="21" width="11.421875" style="42" customWidth="1"/>
    <col min="22" max="22" width="18.140625" style="42" bestFit="1" customWidth="1"/>
    <col min="23" max="23" width="19.7109375" style="42"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2" customFormat="1" ht="15.75" customHeight="1">
      <c r="A1" s="308" t="s">
        <v>154</v>
      </c>
      <c r="B1" s="308"/>
      <c r="C1" s="308"/>
      <c r="D1" s="308"/>
      <c r="E1" s="308"/>
      <c r="F1" s="308"/>
      <c r="G1" s="210"/>
      <c r="H1" s="211"/>
      <c r="J1" s="48"/>
      <c r="K1" s="48"/>
      <c r="P1" s="211"/>
      <c r="Q1" s="211"/>
      <c r="R1" s="211"/>
      <c r="S1" s="211"/>
      <c r="T1" s="211"/>
      <c r="U1" s="211"/>
      <c r="V1" s="38"/>
      <c r="W1" s="38"/>
      <c r="X1" s="38"/>
      <c r="Y1" s="37"/>
    </row>
    <row r="2" spans="1:25" s="42" customFormat="1" ht="15.75" customHeight="1">
      <c r="A2" s="305" t="s">
        <v>155</v>
      </c>
      <c r="B2" s="305"/>
      <c r="C2" s="305"/>
      <c r="D2" s="305"/>
      <c r="E2" s="305"/>
      <c r="F2" s="305"/>
      <c r="G2" s="210"/>
      <c r="H2" s="211"/>
      <c r="J2" s="48"/>
      <c r="K2" s="48"/>
      <c r="P2" s="211"/>
      <c r="Q2" s="211"/>
      <c r="R2" s="211"/>
      <c r="S2" s="211"/>
      <c r="T2" s="211"/>
      <c r="U2" s="211"/>
      <c r="V2" s="38"/>
      <c r="Y2" s="37"/>
    </row>
    <row r="3" spans="1:25" s="42" customFormat="1" ht="15.75" customHeight="1">
      <c r="A3" s="305" t="s">
        <v>156</v>
      </c>
      <c r="B3" s="305"/>
      <c r="C3" s="305"/>
      <c r="D3" s="305"/>
      <c r="E3" s="305"/>
      <c r="F3" s="305"/>
      <c r="G3" s="210"/>
      <c r="H3" s="211"/>
      <c r="J3" s="48"/>
      <c r="K3" s="48"/>
      <c r="P3" s="211"/>
      <c r="Q3" s="211"/>
      <c r="R3" s="211"/>
      <c r="S3" s="211"/>
      <c r="T3" s="211"/>
      <c r="U3" s="211"/>
      <c r="V3" s="38"/>
      <c r="W3" s="38"/>
      <c r="X3" s="38"/>
      <c r="Y3" s="37"/>
    </row>
    <row r="4" spans="1:25" s="42" customFormat="1" ht="15.75" customHeight="1" thickBot="1">
      <c r="A4" s="305" t="s">
        <v>306</v>
      </c>
      <c r="B4" s="305"/>
      <c r="C4" s="305"/>
      <c r="D4" s="305"/>
      <c r="E4" s="305"/>
      <c r="F4" s="305"/>
      <c r="G4" s="43"/>
      <c r="J4" s="48"/>
      <c r="K4" s="48"/>
      <c r="P4" s="37"/>
      <c r="Q4" s="37"/>
      <c r="R4" s="37"/>
      <c r="S4" s="37"/>
      <c r="Y4" s="37"/>
    </row>
    <row r="5" spans="1:25" s="42" customFormat="1" ht="13.5" thickTop="1">
      <c r="A5" s="50" t="s">
        <v>157</v>
      </c>
      <c r="B5" s="66">
        <v>2011</v>
      </c>
      <c r="C5" s="307" t="s">
        <v>468</v>
      </c>
      <c r="D5" s="307"/>
      <c r="E5" s="67" t="s">
        <v>172</v>
      </c>
      <c r="F5" s="67" t="s">
        <v>163</v>
      </c>
      <c r="G5" s="45"/>
      <c r="P5" s="37"/>
      <c r="Q5" s="37"/>
      <c r="R5" s="37"/>
      <c r="S5" s="37"/>
      <c r="Y5" s="37"/>
    </row>
    <row r="6" spans="1:25" s="42" customFormat="1" ht="13.5" thickBot="1">
      <c r="A6" s="51"/>
      <c r="B6" s="68" t="s">
        <v>162</v>
      </c>
      <c r="C6" s="183">
        <v>2011</v>
      </c>
      <c r="D6" s="183">
        <v>2012</v>
      </c>
      <c r="E6" s="70" t="s">
        <v>405</v>
      </c>
      <c r="F6" s="70">
        <v>2012</v>
      </c>
      <c r="O6" s="187"/>
      <c r="V6" s="46"/>
      <c r="W6" s="47"/>
      <c r="X6" s="47"/>
      <c r="Y6" s="37"/>
    </row>
    <row r="7" spans="1:25" s="42" customFormat="1" ht="15.75" customHeight="1" thickTop="1">
      <c r="A7" s="305" t="s">
        <v>159</v>
      </c>
      <c r="B7" s="305"/>
      <c r="C7" s="305"/>
      <c r="D7" s="305"/>
      <c r="E7" s="305"/>
      <c r="F7" s="305"/>
      <c r="H7" s="211"/>
      <c r="I7" s="211"/>
      <c r="J7" s="211"/>
      <c r="V7" s="38"/>
      <c r="W7" s="38"/>
      <c r="X7" s="38"/>
      <c r="Y7" s="37"/>
    </row>
    <row r="8" spans="1:25" s="42" customFormat="1" ht="15.75" customHeight="1">
      <c r="A8" s="34" t="s">
        <v>311</v>
      </c>
      <c r="B8" s="184">
        <v>14443678</v>
      </c>
      <c r="C8" s="184">
        <v>5575138</v>
      </c>
      <c r="D8" s="184">
        <v>5104447</v>
      </c>
      <c r="E8" s="35">
        <f>+(D8-C8)/C8</f>
        <v>-0.08442678907679056</v>
      </c>
      <c r="F8" s="36"/>
      <c r="H8" s="211"/>
      <c r="I8" s="211"/>
      <c r="J8" s="211"/>
      <c r="V8" s="38"/>
      <c r="W8" s="38"/>
      <c r="X8" s="38"/>
      <c r="Y8" s="37"/>
    </row>
    <row r="9" spans="1:25" s="42" customFormat="1" ht="15.75" customHeight="1">
      <c r="A9" s="181" t="s">
        <v>344</v>
      </c>
      <c r="B9" s="178">
        <v>8064833</v>
      </c>
      <c r="C9" s="178">
        <v>3450585</v>
      </c>
      <c r="D9" s="178">
        <v>3162579</v>
      </c>
      <c r="E9" s="39">
        <f aca="true" t="shared" si="0" ref="E9:E21">+(D9-C9)/C9</f>
        <v>-0.0834658470954925</v>
      </c>
      <c r="F9" s="39">
        <f>+D9/$D$8</f>
        <v>0.6195732858035357</v>
      </c>
      <c r="H9" s="211"/>
      <c r="I9" s="211"/>
      <c r="J9" s="211"/>
      <c r="K9" s="211"/>
      <c r="L9" s="211"/>
      <c r="V9" s="38"/>
      <c r="W9" s="38"/>
      <c r="X9" s="38"/>
      <c r="Y9" s="37"/>
    </row>
    <row r="10" spans="1:25" s="42" customFormat="1" ht="15.75" customHeight="1">
      <c r="A10" s="181" t="s">
        <v>345</v>
      </c>
      <c r="B10" s="178">
        <v>1240819</v>
      </c>
      <c r="C10" s="178">
        <v>393729</v>
      </c>
      <c r="D10" s="178">
        <v>418037</v>
      </c>
      <c r="E10" s="39">
        <f t="shared" si="0"/>
        <v>0.0617378958623825</v>
      </c>
      <c r="F10" s="39">
        <f>+D10/$D$8</f>
        <v>0.08189662856720817</v>
      </c>
      <c r="G10" s="41"/>
      <c r="J10" s="215"/>
      <c r="L10" s="38"/>
      <c r="M10" s="31"/>
      <c r="O10" s="37"/>
      <c r="P10" s="37"/>
      <c r="Q10" s="37"/>
      <c r="R10" s="37"/>
      <c r="S10" s="37"/>
      <c r="Y10" s="37"/>
    </row>
    <row r="11" spans="1:25" s="42" customFormat="1" ht="15.75" customHeight="1">
      <c r="A11" s="181" t="s">
        <v>346</v>
      </c>
      <c r="B11" s="178">
        <v>5138026</v>
      </c>
      <c r="C11" s="178">
        <v>1730824</v>
      </c>
      <c r="D11" s="178">
        <v>1523831</v>
      </c>
      <c r="E11" s="39">
        <f t="shared" si="0"/>
        <v>-0.11959217112774032</v>
      </c>
      <c r="F11" s="39">
        <f>+D11/$D$8</f>
        <v>0.2985300856292562</v>
      </c>
      <c r="G11" s="41"/>
      <c r="J11" s="215"/>
      <c r="K11" s="215"/>
      <c r="L11" s="38"/>
      <c r="M11" s="31"/>
      <c r="O11" s="37"/>
      <c r="P11" s="37"/>
      <c r="Q11" s="37"/>
      <c r="R11" s="37"/>
      <c r="S11" s="37"/>
      <c r="V11" s="38"/>
      <c r="W11" s="38"/>
      <c r="X11" s="38"/>
      <c r="Y11" s="37"/>
    </row>
    <row r="12" spans="1:25" s="42" customFormat="1" ht="15.75" customHeight="1">
      <c r="A12" s="305" t="s">
        <v>161</v>
      </c>
      <c r="B12" s="305"/>
      <c r="C12" s="305"/>
      <c r="D12" s="305"/>
      <c r="E12" s="305"/>
      <c r="F12" s="305"/>
      <c r="J12" s="215"/>
      <c r="L12" s="38"/>
      <c r="M12" s="31"/>
      <c r="O12" s="37"/>
      <c r="P12" s="37"/>
      <c r="Q12" s="37"/>
      <c r="R12" s="37"/>
      <c r="S12" s="37"/>
      <c r="V12" s="38"/>
      <c r="W12" s="38"/>
      <c r="X12" s="38"/>
      <c r="Y12" s="37"/>
    </row>
    <row r="13" spans="1:25" s="42" customFormat="1" ht="15.75" customHeight="1">
      <c r="A13" s="40" t="s">
        <v>311</v>
      </c>
      <c r="B13" s="30">
        <v>5001250</v>
      </c>
      <c r="C13" s="30">
        <v>1578429</v>
      </c>
      <c r="D13" s="30">
        <v>1648377</v>
      </c>
      <c r="E13" s="35">
        <f t="shared" si="0"/>
        <v>0.0443149485976246</v>
      </c>
      <c r="F13" s="36"/>
      <c r="G13" s="36"/>
      <c r="L13" s="38"/>
      <c r="M13" s="31"/>
      <c r="O13" s="37"/>
      <c r="P13" s="37"/>
      <c r="Q13" s="37"/>
      <c r="R13" s="37"/>
      <c r="S13" s="37"/>
      <c r="V13" s="38"/>
      <c r="W13" s="38"/>
      <c r="X13" s="38"/>
      <c r="Y13" s="37"/>
    </row>
    <row r="14" spans="1:25" s="42" customFormat="1" ht="15.75" customHeight="1">
      <c r="A14" s="181" t="s">
        <v>344</v>
      </c>
      <c r="B14" s="31">
        <v>3514307</v>
      </c>
      <c r="C14" s="31">
        <v>1141461</v>
      </c>
      <c r="D14" s="31">
        <v>1122312</v>
      </c>
      <c r="E14" s="39">
        <f t="shared" si="0"/>
        <v>-0.016775868820748146</v>
      </c>
      <c r="F14" s="39">
        <f>+D14/$D$13</f>
        <v>0.6808588083915269</v>
      </c>
      <c r="G14" s="41"/>
      <c r="L14" s="38"/>
      <c r="M14" s="38"/>
      <c r="O14" s="37"/>
      <c r="P14" s="37"/>
      <c r="Q14" s="37"/>
      <c r="R14" s="37"/>
      <c r="S14" s="37"/>
      <c r="V14" s="38"/>
      <c r="W14" s="38"/>
      <c r="X14" s="38"/>
      <c r="Y14" s="37"/>
    </row>
    <row r="15" spans="1:25" s="42" customFormat="1" ht="15.75" customHeight="1">
      <c r="A15" s="181" t="s">
        <v>345</v>
      </c>
      <c r="B15" s="31">
        <v>1250214</v>
      </c>
      <c r="C15" s="31">
        <v>361362</v>
      </c>
      <c r="D15" s="31">
        <v>420469</v>
      </c>
      <c r="E15" s="39">
        <f t="shared" si="0"/>
        <v>0.16356728156253286</v>
      </c>
      <c r="F15" s="39">
        <f>+D15/$D$13</f>
        <v>0.2550806035269844</v>
      </c>
      <c r="G15" s="41"/>
      <c r="M15" s="38"/>
      <c r="O15" s="37"/>
      <c r="P15" s="37"/>
      <c r="Q15" s="37"/>
      <c r="R15" s="37"/>
      <c r="S15" s="37"/>
      <c r="V15" s="38"/>
      <c r="Y15" s="37"/>
    </row>
    <row r="16" spans="1:25" s="42" customFormat="1" ht="15.75" customHeight="1">
      <c r="A16" s="181" t="s">
        <v>346</v>
      </c>
      <c r="B16" s="31">
        <v>236729</v>
      </c>
      <c r="C16" s="31">
        <v>75606</v>
      </c>
      <c r="D16" s="31">
        <v>105596</v>
      </c>
      <c r="E16" s="39">
        <f t="shared" si="0"/>
        <v>0.39666164061053355</v>
      </c>
      <c r="F16" s="39">
        <f>+D16/$D$13</f>
        <v>0.06406058808148864</v>
      </c>
      <c r="G16" s="41"/>
      <c r="I16" s="211"/>
      <c r="J16" s="211"/>
      <c r="K16" s="211"/>
      <c r="L16" s="211"/>
      <c r="M16" s="211"/>
      <c r="N16" s="211"/>
      <c r="O16" s="211"/>
      <c r="P16" s="211"/>
      <c r="Q16" s="211"/>
      <c r="R16" s="211"/>
      <c r="S16" s="211"/>
      <c r="T16" s="211"/>
      <c r="U16" s="211"/>
      <c r="V16" s="211"/>
      <c r="W16" s="211"/>
      <c r="Y16" s="37"/>
    </row>
    <row r="17" spans="1:25" s="42" customFormat="1" ht="15.75" customHeight="1">
      <c r="A17" s="305" t="s">
        <v>173</v>
      </c>
      <c r="B17" s="305"/>
      <c r="C17" s="305"/>
      <c r="D17" s="305"/>
      <c r="E17" s="305"/>
      <c r="F17" s="305"/>
      <c r="I17" s="211"/>
      <c r="J17" s="211"/>
      <c r="K17" s="211"/>
      <c r="L17" s="211"/>
      <c r="M17" s="211"/>
      <c r="N17" s="211"/>
      <c r="O17" s="211"/>
      <c r="P17" s="211"/>
      <c r="Q17" s="211"/>
      <c r="R17" s="211"/>
      <c r="S17" s="211"/>
      <c r="T17" s="211"/>
      <c r="U17" s="211"/>
      <c r="V17" s="211"/>
      <c r="W17" s="211"/>
      <c r="X17" s="37"/>
      <c r="Y17" s="37"/>
    </row>
    <row r="18" spans="1:25" s="42" customFormat="1" ht="15.75" customHeight="1">
      <c r="A18" s="40" t="s">
        <v>311</v>
      </c>
      <c r="B18" s="30">
        <v>9442428</v>
      </c>
      <c r="C18" s="30">
        <v>3996709</v>
      </c>
      <c r="D18" s="30">
        <v>3456070</v>
      </c>
      <c r="E18" s="35">
        <f t="shared" si="0"/>
        <v>-0.13527104425165806</v>
      </c>
      <c r="F18" s="41"/>
      <c r="G18" s="41"/>
      <c r="I18" s="211"/>
      <c r="J18" s="211"/>
      <c r="K18" s="211"/>
      <c r="L18" s="211"/>
      <c r="M18" s="211"/>
      <c r="N18" s="211"/>
      <c r="O18" s="211"/>
      <c r="P18" s="211"/>
      <c r="Q18" s="211"/>
      <c r="R18" s="211"/>
      <c r="S18" s="211"/>
      <c r="T18" s="211"/>
      <c r="U18" s="211"/>
      <c r="V18" s="211"/>
      <c r="W18" s="211"/>
      <c r="X18" s="49"/>
      <c r="Y18" s="49"/>
    </row>
    <row r="19" spans="1:25" s="42" customFormat="1" ht="15.75" customHeight="1">
      <c r="A19" s="181" t="s">
        <v>344</v>
      </c>
      <c r="B19" s="31">
        <v>4550526</v>
      </c>
      <c r="C19" s="31">
        <v>2309124</v>
      </c>
      <c r="D19" s="31">
        <v>2040267</v>
      </c>
      <c r="E19" s="39">
        <f t="shared" si="0"/>
        <v>-0.1164324652985288</v>
      </c>
      <c r="F19" s="39">
        <f>+D19/$D$18</f>
        <v>0.5903430775418322</v>
      </c>
      <c r="G19" s="41"/>
      <c r="I19" s="211"/>
      <c r="J19" s="211"/>
      <c r="K19" s="211"/>
      <c r="L19" s="211"/>
      <c r="M19" s="211"/>
      <c r="N19" s="211"/>
      <c r="O19" s="211"/>
      <c r="P19" s="211"/>
      <c r="Q19" s="211"/>
      <c r="R19" s="211"/>
      <c r="S19" s="211"/>
      <c r="T19" s="211"/>
      <c r="U19" s="211"/>
      <c r="V19" s="211"/>
      <c r="W19" s="211"/>
      <c r="X19" s="49"/>
      <c r="Y19" s="49"/>
    </row>
    <row r="20" spans="1:25" s="42" customFormat="1" ht="15.75" customHeight="1">
      <c r="A20" s="181" t="s">
        <v>345</v>
      </c>
      <c r="B20" s="31">
        <v>-9395</v>
      </c>
      <c r="C20" s="31">
        <v>32367</v>
      </c>
      <c r="D20" s="31">
        <v>-2432</v>
      </c>
      <c r="E20" s="39">
        <f t="shared" si="0"/>
        <v>-1.0751382581023883</v>
      </c>
      <c r="F20" s="39">
        <f>+D20/$D$18</f>
        <v>-0.0007036894507345048</v>
      </c>
      <c r="G20" s="41"/>
      <c r="O20" s="37"/>
      <c r="P20" s="37"/>
      <c r="Q20" s="37"/>
      <c r="R20" s="37"/>
      <c r="S20" s="37"/>
      <c r="U20" s="38"/>
      <c r="V20" s="48"/>
      <c r="W20" s="49"/>
      <c r="X20" s="49"/>
      <c r="Y20" s="49"/>
    </row>
    <row r="21" spans="1:25" s="42" customFormat="1" ht="15.75" customHeight="1" thickBot="1">
      <c r="A21" s="182" t="s">
        <v>346</v>
      </c>
      <c r="B21" s="85">
        <v>4901297</v>
      </c>
      <c r="C21" s="85">
        <v>1655218</v>
      </c>
      <c r="D21" s="85">
        <v>1418235</v>
      </c>
      <c r="E21" s="86">
        <f t="shared" si="0"/>
        <v>-0.14317328593574985</v>
      </c>
      <c r="F21" s="86">
        <f>+D21/$D$18</f>
        <v>0.41036061190890233</v>
      </c>
      <c r="G21" s="41"/>
      <c r="O21" s="37"/>
      <c r="P21" s="37"/>
      <c r="Q21" s="37"/>
      <c r="R21" s="37"/>
      <c r="S21" s="37"/>
      <c r="U21" s="38"/>
      <c r="V21" s="48"/>
      <c r="W21" s="49"/>
      <c r="X21" s="49"/>
      <c r="Y21" s="49"/>
    </row>
    <row r="22" spans="1:25" ht="27" customHeight="1" thickTop="1">
      <c r="A22" s="306" t="s">
        <v>372</v>
      </c>
      <c r="B22" s="306"/>
      <c r="C22" s="306"/>
      <c r="D22" s="306"/>
      <c r="E22" s="306"/>
      <c r="F22" s="306"/>
      <c r="G22" s="41"/>
      <c r="U22" s="38"/>
      <c r="V22" s="48"/>
      <c r="W22" s="49"/>
      <c r="X22" s="33"/>
      <c r="Y22" s="33"/>
    </row>
    <row r="23" spans="7:26" ht="33" customHeight="1">
      <c r="G23" s="41"/>
      <c r="L23" s="38"/>
      <c r="M23" s="38"/>
      <c r="Z23" s="168" t="s">
        <v>256</v>
      </c>
    </row>
    <row r="24" spans="1:29" ht="12.75">
      <c r="A24" s="15"/>
      <c r="B24" s="15"/>
      <c r="C24" s="15"/>
      <c r="D24" s="15"/>
      <c r="E24" s="15"/>
      <c r="F24" s="15"/>
      <c r="G24" s="41"/>
      <c r="L24" s="38"/>
      <c r="M24" s="38"/>
      <c r="Z24" s="168" t="s">
        <v>344</v>
      </c>
      <c r="AA24" s="168" t="s">
        <v>345</v>
      </c>
      <c r="AB24" s="168" t="s">
        <v>346</v>
      </c>
      <c r="AC24" s="1" t="s">
        <v>253</v>
      </c>
    </row>
    <row r="25" spans="1:29" ht="15">
      <c r="A25" s="15"/>
      <c r="B25" s="15"/>
      <c r="C25" s="15"/>
      <c r="D25" s="15"/>
      <c r="E25" s="15"/>
      <c r="F25" s="15"/>
      <c r="G25" s="41"/>
      <c r="L25" s="38"/>
      <c r="M25" s="38"/>
      <c r="Y25" s="179" t="s">
        <v>471</v>
      </c>
      <c r="Z25" s="219">
        <v>1941462.0239999997</v>
      </c>
      <c r="AA25" s="219">
        <v>185292.40699999998</v>
      </c>
      <c r="AB25" s="219">
        <v>1501603.976</v>
      </c>
      <c r="AC25" s="32">
        <f>SUM(Z25:AB25)</f>
        <v>3628358.4069999997</v>
      </c>
    </row>
    <row r="26" spans="1:29" ht="15">
      <c r="A26" s="15"/>
      <c r="B26" s="15"/>
      <c r="C26" s="15"/>
      <c r="D26" s="15"/>
      <c r="E26" s="15"/>
      <c r="F26" s="15"/>
      <c r="G26" s="41"/>
      <c r="Y26" s="179" t="s">
        <v>472</v>
      </c>
      <c r="Z26" s="219">
        <v>2091155.054</v>
      </c>
      <c r="AA26" s="219">
        <v>146832.19400000002</v>
      </c>
      <c r="AB26" s="219">
        <v>1131296.81</v>
      </c>
      <c r="AC26" s="32">
        <f>SUM(Z26:AB26)</f>
        <v>3369284.058</v>
      </c>
    </row>
    <row r="27" spans="1:29" ht="15">
      <c r="A27" s="15"/>
      <c r="B27" s="15"/>
      <c r="C27" s="15"/>
      <c r="D27" s="15"/>
      <c r="E27" s="15"/>
      <c r="F27" s="15"/>
      <c r="I27" s="38"/>
      <c r="J27" s="38"/>
      <c r="K27" s="38"/>
      <c r="L27" s="38"/>
      <c r="M27" s="38"/>
      <c r="Y27" s="179" t="s">
        <v>473</v>
      </c>
      <c r="Z27" s="219">
        <v>2229881.8890000004</v>
      </c>
      <c r="AA27" s="219">
        <v>-2373.23199999996</v>
      </c>
      <c r="AB27" s="219">
        <v>1026900.0079999999</v>
      </c>
      <c r="AC27" s="32">
        <f>SUM(Z27:AB27)</f>
        <v>3254408.6650000005</v>
      </c>
    </row>
    <row r="28" spans="1:29" ht="15">
      <c r="A28" s="15"/>
      <c r="B28" s="15"/>
      <c r="C28" s="15"/>
      <c r="D28" s="15"/>
      <c r="E28" s="15"/>
      <c r="F28" s="15"/>
      <c r="I28" s="38"/>
      <c r="J28" s="38"/>
      <c r="K28" s="38"/>
      <c r="L28" s="38"/>
      <c r="M28" s="38"/>
      <c r="Y28" s="179" t="s">
        <v>474</v>
      </c>
      <c r="Z28" s="219">
        <v>2309123.072</v>
      </c>
      <c r="AA28" s="219">
        <v>32366.934999999998</v>
      </c>
      <c r="AB28" s="219">
        <v>1655218.24</v>
      </c>
      <c r="AC28" s="32">
        <f>SUM(Z28:AB28)</f>
        <v>3996708.2470000004</v>
      </c>
    </row>
    <row r="29" spans="1:29" ht="15">
      <c r="A29" s="15"/>
      <c r="B29" s="15"/>
      <c r="C29" s="15"/>
      <c r="D29" s="15"/>
      <c r="E29" s="15"/>
      <c r="F29" s="15"/>
      <c r="I29" s="38"/>
      <c r="J29" s="38"/>
      <c r="K29" s="38"/>
      <c r="L29" s="38"/>
      <c r="M29" s="38"/>
      <c r="Y29" s="179" t="s">
        <v>475</v>
      </c>
      <c r="Z29" s="219">
        <v>2040267.22</v>
      </c>
      <c r="AA29" s="219">
        <v>-2432.625</v>
      </c>
      <c r="AB29" s="219">
        <v>1418235.155</v>
      </c>
      <c r="AC29" s="32">
        <f>SUM(Z29:AB29)</f>
        <v>3456069.75</v>
      </c>
    </row>
    <row r="30" spans="1:13" ht="12.75">
      <c r="A30" s="15"/>
      <c r="B30" s="15"/>
      <c r="C30" s="15"/>
      <c r="D30" s="15"/>
      <c r="E30" s="15"/>
      <c r="F30" s="15"/>
      <c r="I30" s="38"/>
      <c r="J30" s="38"/>
      <c r="K30" s="38"/>
      <c r="L30" s="38"/>
      <c r="M30" s="38"/>
    </row>
    <row r="31" spans="1:6" ht="12.75">
      <c r="A31" s="15"/>
      <c r="B31" s="15"/>
      <c r="C31" s="15"/>
      <c r="D31" s="15"/>
      <c r="E31" s="15"/>
      <c r="F31" s="15"/>
    </row>
    <row r="32" spans="1:13" ht="12.75">
      <c r="A32" s="15"/>
      <c r="B32" s="15"/>
      <c r="C32" s="15"/>
      <c r="D32" s="15"/>
      <c r="E32" s="15"/>
      <c r="F32" s="15"/>
      <c r="I32" s="38"/>
      <c r="J32" s="38"/>
      <c r="K32" s="38"/>
      <c r="L32" s="38"/>
      <c r="M32" s="38"/>
    </row>
    <row r="33" spans="1:13" ht="12.75">
      <c r="A33" s="15"/>
      <c r="B33" s="15"/>
      <c r="C33" s="15"/>
      <c r="D33" s="15"/>
      <c r="E33" s="15"/>
      <c r="F33" s="15"/>
      <c r="I33" s="38"/>
      <c r="J33" s="38"/>
      <c r="K33" s="38"/>
      <c r="L33" s="38"/>
      <c r="M33" s="38"/>
    </row>
    <row r="34" spans="1:13" ht="12.75">
      <c r="A34" s="15"/>
      <c r="B34" s="15"/>
      <c r="C34" s="15"/>
      <c r="D34" s="15"/>
      <c r="E34" s="15"/>
      <c r="F34" s="15"/>
      <c r="I34" s="38"/>
      <c r="J34" s="38"/>
      <c r="K34" s="38"/>
      <c r="L34" s="38"/>
      <c r="M34" s="38"/>
    </row>
    <row r="35" spans="1:13" ht="12.75">
      <c r="A35" s="15"/>
      <c r="B35" s="15"/>
      <c r="C35" s="15"/>
      <c r="D35" s="15"/>
      <c r="E35" s="15"/>
      <c r="F35" s="15"/>
      <c r="I35" s="38"/>
      <c r="J35" s="38"/>
      <c r="K35" s="38"/>
      <c r="L35" s="38"/>
      <c r="M35" s="38"/>
    </row>
    <row r="36" spans="1:6" ht="12.75">
      <c r="A36" s="15"/>
      <c r="B36" s="15"/>
      <c r="C36" s="15"/>
      <c r="D36" s="15"/>
      <c r="E36" s="15"/>
      <c r="F36" s="15"/>
    </row>
    <row r="37" spans="1:13" ht="12.75">
      <c r="A37" s="15"/>
      <c r="B37" s="15"/>
      <c r="C37" s="15"/>
      <c r="D37" s="15"/>
      <c r="E37" s="15"/>
      <c r="F37" s="15"/>
      <c r="I37" s="38"/>
      <c r="J37" s="38"/>
      <c r="K37" s="38"/>
      <c r="L37" s="38"/>
      <c r="M37" s="38"/>
    </row>
    <row r="38" spans="1:13" ht="12.75">
      <c r="A38" s="15"/>
      <c r="B38" s="15"/>
      <c r="C38" s="15"/>
      <c r="D38" s="15"/>
      <c r="E38" s="15"/>
      <c r="F38" s="15"/>
      <c r="I38" s="38"/>
      <c r="J38" s="38"/>
      <c r="K38" s="38"/>
      <c r="L38" s="38"/>
      <c r="M38" s="38"/>
    </row>
    <row r="39" spans="1:13" ht="12.75">
      <c r="A39" s="15"/>
      <c r="B39" s="15"/>
      <c r="C39" s="15"/>
      <c r="D39" s="15"/>
      <c r="E39" s="15"/>
      <c r="F39" s="15"/>
      <c r="I39" s="38"/>
      <c r="J39" s="38"/>
      <c r="K39" s="38"/>
      <c r="L39" s="38"/>
      <c r="M39" s="38"/>
    </row>
    <row r="40" spans="1:13" ht="12.75">
      <c r="A40" s="15"/>
      <c r="B40" s="15"/>
      <c r="C40" s="15"/>
      <c r="D40" s="15"/>
      <c r="E40" s="15"/>
      <c r="F40" s="15"/>
      <c r="I40" s="38"/>
      <c r="J40" s="38"/>
      <c r="K40" s="38"/>
      <c r="L40" s="38"/>
      <c r="M40" s="38"/>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2" customFormat="1" ht="15.75" customHeight="1">
      <c r="A1" s="308" t="s">
        <v>164</v>
      </c>
      <c r="B1" s="308"/>
      <c r="C1" s="308"/>
      <c r="D1" s="308"/>
      <c r="E1" s="308"/>
      <c r="F1" s="308"/>
      <c r="G1" s="174"/>
      <c r="H1" s="174"/>
      <c r="I1" s="174"/>
      <c r="J1" s="174"/>
      <c r="K1" s="174"/>
      <c r="L1" s="174"/>
      <c r="P1" s="169" t="s">
        <v>255</v>
      </c>
      <c r="Q1" s="37"/>
      <c r="R1" s="37"/>
      <c r="S1" s="37"/>
      <c r="T1" s="37"/>
      <c r="U1" s="37"/>
      <c r="V1" s="37"/>
      <c r="W1" s="37"/>
      <c r="Z1" s="38"/>
      <c r="AA1" s="38"/>
      <c r="AB1" s="38"/>
      <c r="AC1" s="37"/>
    </row>
    <row r="2" spans="1:20" ht="13.5" customHeight="1">
      <c r="A2" s="305" t="s">
        <v>312</v>
      </c>
      <c r="B2" s="305"/>
      <c r="C2" s="305"/>
      <c r="D2" s="305"/>
      <c r="E2" s="305"/>
      <c r="F2" s="305"/>
      <c r="G2" s="174"/>
      <c r="H2" s="174"/>
      <c r="I2" s="174"/>
      <c r="J2" s="174"/>
      <c r="K2" s="174"/>
      <c r="L2" s="174"/>
      <c r="P2" s="31" t="s">
        <v>157</v>
      </c>
      <c r="Q2" s="186" t="s">
        <v>344</v>
      </c>
      <c r="R2" s="186" t="s">
        <v>345</v>
      </c>
      <c r="S2" s="186" t="s">
        <v>346</v>
      </c>
      <c r="T2" s="170" t="s">
        <v>253</v>
      </c>
    </row>
    <row r="3" spans="1:29" s="42" customFormat="1" ht="15.75" customHeight="1">
      <c r="A3" s="305" t="s">
        <v>156</v>
      </c>
      <c r="B3" s="305"/>
      <c r="C3" s="305"/>
      <c r="D3" s="305"/>
      <c r="E3" s="305"/>
      <c r="F3" s="305"/>
      <c r="G3" s="174"/>
      <c r="H3" s="174"/>
      <c r="I3" s="174"/>
      <c r="J3" s="174"/>
      <c r="K3" s="174"/>
      <c r="L3" s="174"/>
      <c r="M3" s="43"/>
      <c r="P3" s="180" t="s">
        <v>476</v>
      </c>
      <c r="Q3" s="264">
        <v>2884463.846</v>
      </c>
      <c r="R3" s="264">
        <v>379363.969</v>
      </c>
      <c r="S3" s="264">
        <v>1593347.48</v>
      </c>
      <c r="T3" s="52">
        <f>SUM(Q3:S3)</f>
        <v>4857175.295</v>
      </c>
      <c r="U3" s="37"/>
      <c r="V3" s="37"/>
      <c r="W3" s="37"/>
      <c r="Y3" s="44"/>
      <c r="Z3" s="38"/>
      <c r="AA3" s="38"/>
      <c r="AB3" s="38"/>
      <c r="AC3" s="37"/>
    </row>
    <row r="4" spans="1:29" s="42" customFormat="1" ht="15.75" customHeight="1">
      <c r="A4" s="305" t="s">
        <v>306</v>
      </c>
      <c r="B4" s="305"/>
      <c r="C4" s="305"/>
      <c r="D4" s="305"/>
      <c r="E4" s="305"/>
      <c r="F4" s="305"/>
      <c r="G4" s="174"/>
      <c r="H4" s="174"/>
      <c r="I4" s="174"/>
      <c r="J4" s="174"/>
      <c r="K4" s="174"/>
      <c r="L4" s="174"/>
      <c r="M4" s="43"/>
      <c r="P4" s="180" t="s">
        <v>477</v>
      </c>
      <c r="Q4" s="264">
        <v>2793607.928</v>
      </c>
      <c r="R4" s="264">
        <v>318477.781</v>
      </c>
      <c r="S4" s="264">
        <v>1183991.918</v>
      </c>
      <c r="T4" s="52">
        <f>SUM(Q4:S4)</f>
        <v>4296077.627</v>
      </c>
      <c r="U4" s="37"/>
      <c r="V4" s="37"/>
      <c r="W4" s="37"/>
      <c r="AC4" s="37"/>
    </row>
    <row r="5" spans="2:20" ht="15.75" thickBot="1">
      <c r="B5" s="54"/>
      <c r="C5" s="54"/>
      <c r="D5" s="54"/>
      <c r="E5" s="54"/>
      <c r="F5" s="54"/>
      <c r="G5" s="54"/>
      <c r="H5" s="54"/>
      <c r="I5" s="54"/>
      <c r="J5" s="54"/>
      <c r="K5" s="54"/>
      <c r="L5" s="54"/>
      <c r="P5" s="180" t="s">
        <v>478</v>
      </c>
      <c r="Q5" s="264">
        <v>2992470.632</v>
      </c>
      <c r="R5" s="264">
        <v>293724.726</v>
      </c>
      <c r="S5" s="264">
        <v>1101702.842</v>
      </c>
      <c r="T5" s="52">
        <f>SUM(Q5:S5)</f>
        <v>4387898.2</v>
      </c>
    </row>
    <row r="6" spans="1:20" ht="15" customHeight="1" thickTop="1">
      <c r="A6" s="72" t="s">
        <v>157</v>
      </c>
      <c r="B6" s="312" t="str">
        <f>+balanza!C5</f>
        <v>enero - abril</v>
      </c>
      <c r="C6" s="312"/>
      <c r="D6" s="312"/>
      <c r="E6" s="312"/>
      <c r="F6" s="312"/>
      <c r="G6" s="175"/>
      <c r="H6" s="175"/>
      <c r="I6" s="175"/>
      <c r="J6" s="175"/>
      <c r="K6" s="175"/>
      <c r="L6" s="175"/>
      <c r="P6" s="180" t="s">
        <v>479</v>
      </c>
      <c r="Q6" s="263">
        <v>3450584.504</v>
      </c>
      <c r="R6" s="264">
        <v>393729.045</v>
      </c>
      <c r="S6" s="264">
        <v>1730824.328</v>
      </c>
      <c r="T6" s="52">
        <f>SUM(Q6:S6)</f>
        <v>5575137.877</v>
      </c>
    </row>
    <row r="7" spans="1:20" ht="15" customHeight="1">
      <c r="A7" s="74"/>
      <c r="B7" s="73">
        <v>2008</v>
      </c>
      <c r="C7" s="73">
        <v>2009</v>
      </c>
      <c r="D7" s="73">
        <v>2010</v>
      </c>
      <c r="E7" s="73">
        <v>2011</v>
      </c>
      <c r="F7" s="73">
        <v>2012</v>
      </c>
      <c r="G7" s="175"/>
      <c r="H7" s="175"/>
      <c r="I7" s="175"/>
      <c r="J7" s="175"/>
      <c r="K7" s="175"/>
      <c r="L7" s="175"/>
      <c r="P7" s="180" t="s">
        <v>480</v>
      </c>
      <c r="Q7" s="264">
        <v>3162579.037</v>
      </c>
      <c r="R7" s="264">
        <v>418036.646</v>
      </c>
      <c r="S7" s="264">
        <v>1523831.107</v>
      </c>
      <c r="T7" s="52">
        <f>SUM(Q7:S7)</f>
        <v>5104446.79</v>
      </c>
    </row>
    <row r="8" spans="1:12" s="168" customFormat="1" ht="19.5" customHeight="1">
      <c r="A8" s="185" t="s">
        <v>344</v>
      </c>
      <c r="B8" s="263">
        <v>2884463.846</v>
      </c>
      <c r="C8" s="263">
        <v>2793607.928</v>
      </c>
      <c r="D8" s="263">
        <v>2992470.632</v>
      </c>
      <c r="E8" s="263">
        <v>3450584.504</v>
      </c>
      <c r="F8" s="263">
        <v>3162579.037</v>
      </c>
      <c r="G8" s="222"/>
      <c r="H8" s="222"/>
      <c r="I8" s="222"/>
      <c r="J8" s="222"/>
      <c r="K8" s="222"/>
      <c r="L8" s="222"/>
    </row>
    <row r="9" spans="1:12" s="168" customFormat="1" ht="19.5" customHeight="1">
      <c r="A9" s="185" t="s">
        <v>345</v>
      </c>
      <c r="B9" s="263">
        <v>379363.969</v>
      </c>
      <c r="C9" s="263">
        <v>318477.781</v>
      </c>
      <c r="D9" s="263">
        <v>293724.726</v>
      </c>
      <c r="E9" s="263">
        <v>393729.045</v>
      </c>
      <c r="F9" s="263">
        <v>418036.646</v>
      </c>
      <c r="G9" s="222"/>
      <c r="H9" s="222"/>
      <c r="I9" s="222"/>
      <c r="J9" s="222"/>
      <c r="K9" s="222"/>
      <c r="L9" s="222"/>
    </row>
    <row r="10" spans="1:16" s="168" customFormat="1" ht="19.5" customHeight="1">
      <c r="A10" s="185" t="s">
        <v>346</v>
      </c>
      <c r="B10" s="263">
        <v>1593347.48</v>
      </c>
      <c r="C10" s="263">
        <v>1183991.918</v>
      </c>
      <c r="D10" s="263">
        <v>1101702.842</v>
      </c>
      <c r="E10" s="263">
        <v>1730824.328</v>
      </c>
      <c r="F10" s="263">
        <v>1523831.107</v>
      </c>
      <c r="G10" s="222"/>
      <c r="H10" s="222"/>
      <c r="I10" s="222"/>
      <c r="J10" s="222"/>
      <c r="K10" s="222"/>
      <c r="L10" s="222"/>
      <c r="P10" s="168" t="s">
        <v>5</v>
      </c>
    </row>
    <row r="11" spans="1:20" ht="19.5" customHeight="1" thickBot="1">
      <c r="A11" s="221" t="s">
        <v>253</v>
      </c>
      <c r="B11" s="220">
        <f>SUM(B8:B10)</f>
        <v>4857175.295</v>
      </c>
      <c r="C11" s="220">
        <f>SUM(C8:C10)</f>
        <v>4296077.627</v>
      </c>
      <c r="D11" s="220">
        <f>SUM(D8:D10)</f>
        <v>4387898.2</v>
      </c>
      <c r="E11" s="220">
        <f>+balanza!C8</f>
        <v>5575138</v>
      </c>
      <c r="F11" s="220">
        <f>+balanza!D8</f>
        <v>5104447</v>
      </c>
      <c r="G11" s="301"/>
      <c r="H11" s="71"/>
      <c r="I11" s="71"/>
      <c r="J11" s="71"/>
      <c r="K11" s="71"/>
      <c r="L11" s="71"/>
      <c r="P11" s="2"/>
      <c r="Q11" s="186" t="s">
        <v>344</v>
      </c>
      <c r="R11" s="186" t="s">
        <v>345</v>
      </c>
      <c r="S11" s="186" t="s">
        <v>346</v>
      </c>
      <c r="T11" s="172" t="s">
        <v>253</v>
      </c>
    </row>
    <row r="12" spans="1:20" ht="30.75" customHeight="1" thickTop="1">
      <c r="A12" s="309" t="s">
        <v>375</v>
      </c>
      <c r="B12" s="310"/>
      <c r="C12" s="310"/>
      <c r="D12" s="310"/>
      <c r="E12" s="310"/>
      <c r="P12" s="180" t="str">
        <f>+P3</f>
        <v>ene-abr 08</v>
      </c>
      <c r="Q12" s="265">
        <v>943001.822</v>
      </c>
      <c r="R12" s="265">
        <v>194071.562</v>
      </c>
      <c r="S12" s="265">
        <v>91743.504</v>
      </c>
      <c r="T12" s="173">
        <f>SUM(Q12:S12)</f>
        <v>1228816.888</v>
      </c>
    </row>
    <row r="13" spans="1:20" ht="15">
      <c r="A13" s="14"/>
      <c r="B13" s="32"/>
      <c r="C13" s="33"/>
      <c r="D13" s="33"/>
      <c r="E13" s="33"/>
      <c r="P13" s="180" t="str">
        <f>+P4</f>
        <v>ene-abr 09</v>
      </c>
      <c r="Q13" s="265">
        <v>702452.874</v>
      </c>
      <c r="R13" s="265">
        <v>171645.587</v>
      </c>
      <c r="S13" s="265">
        <v>52695.108</v>
      </c>
      <c r="T13" s="173">
        <f>SUM(Q13:S13)</f>
        <v>926793.5689999999</v>
      </c>
    </row>
    <row r="14" spans="1:20" ht="15">
      <c r="A14" s="14"/>
      <c r="B14" s="32"/>
      <c r="C14" s="33"/>
      <c r="D14" s="33"/>
      <c r="E14" s="33"/>
      <c r="P14" s="180" t="str">
        <f>+P5</f>
        <v>ene-abr 10</v>
      </c>
      <c r="Q14" s="265">
        <v>762588.743</v>
      </c>
      <c r="R14" s="265">
        <v>296097.958</v>
      </c>
      <c r="S14" s="265">
        <v>74802.834</v>
      </c>
      <c r="T14" s="173">
        <f>SUM(Q14:S14)</f>
        <v>1133489.535</v>
      </c>
    </row>
    <row r="15" spans="1:20" ht="15">
      <c r="A15" s="14"/>
      <c r="B15" s="32"/>
      <c r="C15" s="33"/>
      <c r="D15" s="33"/>
      <c r="E15" s="33"/>
      <c r="P15" s="180" t="str">
        <f>+P6</f>
        <v>ene-abr 11</v>
      </c>
      <c r="Q15" s="265">
        <v>1141461.432</v>
      </c>
      <c r="R15" s="265">
        <v>361362.11</v>
      </c>
      <c r="S15" s="265">
        <v>75606.088</v>
      </c>
      <c r="T15" s="173">
        <f>SUM(Q15:S15)</f>
        <v>1578429.63</v>
      </c>
    </row>
    <row r="16" spans="16:20" ht="15">
      <c r="P16" s="180" t="str">
        <f>+P7</f>
        <v>ene-abr 12</v>
      </c>
      <c r="Q16" s="265">
        <v>1122311.817</v>
      </c>
      <c r="R16" s="265">
        <v>420469.271</v>
      </c>
      <c r="S16" s="265">
        <v>105595.952</v>
      </c>
      <c r="T16" s="173">
        <f>SUM(Q16:S16)</f>
        <v>1648377.04</v>
      </c>
    </row>
    <row r="17" spans="17:19" ht="12.75">
      <c r="Q17" s="55"/>
      <c r="R17" s="55"/>
      <c r="S17" s="55"/>
    </row>
    <row r="32" spans="17:20" ht="12.75">
      <c r="Q32" s="55"/>
      <c r="R32" s="55"/>
      <c r="S32" s="55"/>
      <c r="T32" s="55"/>
    </row>
    <row r="33" spans="17:21" ht="12.75">
      <c r="Q33" s="55"/>
      <c r="R33" s="55"/>
      <c r="S33" s="55"/>
      <c r="T33" s="55"/>
      <c r="U33" s="53"/>
    </row>
    <row r="34" spans="17:21" ht="12.75">
      <c r="Q34" s="55"/>
      <c r="R34" s="55"/>
      <c r="S34" s="55"/>
      <c r="T34" s="55"/>
      <c r="U34" s="53"/>
    </row>
    <row r="35" spans="17:21" ht="12.75">
      <c r="Q35" s="55"/>
      <c r="R35" s="55"/>
      <c r="S35" s="55"/>
      <c r="T35" s="55"/>
      <c r="U35" s="53"/>
    </row>
    <row r="36" spans="17:21" ht="12.75">
      <c r="Q36" s="55"/>
      <c r="R36" s="55"/>
      <c r="S36" s="55"/>
      <c r="T36" s="55"/>
      <c r="U36" s="53"/>
    </row>
    <row r="37" spans="1:29" s="42" customFormat="1" ht="15.75" customHeight="1">
      <c r="A37" s="308" t="s">
        <v>254</v>
      </c>
      <c r="B37" s="308"/>
      <c r="C37" s="308"/>
      <c r="D37" s="308"/>
      <c r="E37" s="308"/>
      <c r="F37" s="308"/>
      <c r="G37" s="174"/>
      <c r="H37" s="174"/>
      <c r="I37" s="174"/>
      <c r="J37" s="174"/>
      <c r="K37" s="174"/>
      <c r="L37" s="174"/>
      <c r="O37"/>
      <c r="P37"/>
      <c r="Q37" s="55"/>
      <c r="R37" s="55"/>
      <c r="S37" s="55"/>
      <c r="T37" s="55"/>
      <c r="U37" s="53"/>
      <c r="V37" s="37"/>
      <c r="W37" s="37"/>
      <c r="Z37" s="38"/>
      <c r="AA37" s="38"/>
      <c r="AB37" s="38"/>
      <c r="AC37" s="37"/>
    </row>
    <row r="38" spans="1:21" ht="13.5" customHeight="1">
      <c r="A38" s="305" t="s">
        <v>315</v>
      </c>
      <c r="B38" s="305"/>
      <c r="C38" s="305"/>
      <c r="D38" s="305"/>
      <c r="E38" s="305"/>
      <c r="F38" s="305"/>
      <c r="G38" s="174"/>
      <c r="H38" s="174"/>
      <c r="I38" s="174"/>
      <c r="J38" s="174"/>
      <c r="K38" s="174"/>
      <c r="L38" s="174"/>
      <c r="Q38" s="55"/>
      <c r="R38" s="55"/>
      <c r="S38" s="55"/>
      <c r="T38" s="55"/>
      <c r="U38" s="53"/>
    </row>
    <row r="39" spans="1:29" s="42" customFormat="1" ht="15.75" customHeight="1">
      <c r="A39" s="305" t="s">
        <v>156</v>
      </c>
      <c r="B39" s="305"/>
      <c r="C39" s="305"/>
      <c r="D39" s="305"/>
      <c r="E39" s="305"/>
      <c r="F39" s="305"/>
      <c r="G39" s="174"/>
      <c r="H39" s="174"/>
      <c r="I39" s="174"/>
      <c r="J39" s="174"/>
      <c r="K39" s="174"/>
      <c r="L39" s="174"/>
      <c r="M39" s="43"/>
      <c r="O39"/>
      <c r="P39"/>
      <c r="Q39" s="55"/>
      <c r="R39" s="55"/>
      <c r="S39" s="55"/>
      <c r="T39" s="55"/>
      <c r="U39" s="53"/>
      <c r="V39" s="37"/>
      <c r="W39" s="37"/>
      <c r="Y39" s="44"/>
      <c r="Z39" s="38"/>
      <c r="AA39" s="38"/>
      <c r="AB39" s="38"/>
      <c r="AC39" s="37"/>
    </row>
    <row r="40" spans="1:29" s="42" customFormat="1" ht="15.75" customHeight="1">
      <c r="A40" s="305" t="s">
        <v>306</v>
      </c>
      <c r="B40" s="305"/>
      <c r="C40" s="305"/>
      <c r="D40" s="305"/>
      <c r="E40" s="305"/>
      <c r="F40" s="305"/>
      <c r="G40" s="174"/>
      <c r="H40" s="174"/>
      <c r="I40" s="174"/>
      <c r="J40" s="174"/>
      <c r="K40" s="174"/>
      <c r="L40" s="174"/>
      <c r="M40" s="43"/>
      <c r="O40"/>
      <c r="P40"/>
      <c r="Q40" s="55"/>
      <c r="R40" s="55"/>
      <c r="S40" s="55"/>
      <c r="T40" s="55"/>
      <c r="U40" s="53"/>
      <c r="V40" s="37"/>
      <c r="W40" s="37"/>
      <c r="AC40" s="37"/>
    </row>
    <row r="41" spans="2:21" ht="13.5" thickBot="1">
      <c r="B41" s="54"/>
      <c r="C41" s="54"/>
      <c r="D41" s="54"/>
      <c r="E41" s="54"/>
      <c r="F41" s="54"/>
      <c r="G41" s="54"/>
      <c r="H41" s="54"/>
      <c r="I41" s="54"/>
      <c r="J41" s="54"/>
      <c r="K41" s="54"/>
      <c r="L41" s="54"/>
      <c r="Q41" s="55"/>
      <c r="R41" s="55"/>
      <c r="S41" s="55"/>
      <c r="T41" s="55"/>
      <c r="U41" s="53"/>
    </row>
    <row r="42" spans="1:21" ht="13.5" thickTop="1">
      <c r="A42" s="72" t="s">
        <v>157</v>
      </c>
      <c r="B42" s="311" t="str">
        <f>+B6</f>
        <v>enero - abril</v>
      </c>
      <c r="C42" s="311"/>
      <c r="D42" s="311"/>
      <c r="E42" s="311"/>
      <c r="F42" s="311"/>
      <c r="G42" s="175"/>
      <c r="H42" s="175"/>
      <c r="I42" s="175"/>
      <c r="J42" s="175"/>
      <c r="K42" s="175"/>
      <c r="L42" s="175"/>
      <c r="Q42" s="55"/>
      <c r="R42" s="55"/>
      <c r="S42" s="55"/>
      <c r="T42" s="55"/>
      <c r="U42" s="53"/>
    </row>
    <row r="43" spans="1:20" ht="15" customHeight="1">
      <c r="A43" s="74"/>
      <c r="B43" s="73">
        <v>2008</v>
      </c>
      <c r="C43" s="73">
        <v>2009</v>
      </c>
      <c r="D43" s="73">
        <v>2010</v>
      </c>
      <c r="E43" s="73">
        <v>2011</v>
      </c>
      <c r="F43" s="73">
        <v>2012</v>
      </c>
      <c r="G43" s="175"/>
      <c r="H43" s="175"/>
      <c r="I43" s="175"/>
      <c r="J43" s="175"/>
      <c r="K43" s="175"/>
      <c r="L43" s="175"/>
      <c r="P43" s="180" t="s">
        <v>350</v>
      </c>
      <c r="Q43" s="223">
        <v>6295509.938</v>
      </c>
      <c r="R43" s="223">
        <v>924360.426</v>
      </c>
      <c r="S43" s="223">
        <v>3954059.502</v>
      </c>
      <c r="T43" s="52">
        <f>SUM(Q43:S43)</f>
        <v>11173929.866</v>
      </c>
    </row>
    <row r="44" spans="1:12" ht="19.5" customHeight="1">
      <c r="A44" s="185" t="s">
        <v>344</v>
      </c>
      <c r="B44" s="263">
        <v>943001.822</v>
      </c>
      <c r="C44" s="263">
        <v>702452.874</v>
      </c>
      <c r="D44" s="263">
        <v>762588.743</v>
      </c>
      <c r="E44" s="263">
        <v>1141461.432</v>
      </c>
      <c r="F44" s="263">
        <v>1122311.817</v>
      </c>
      <c r="G44" s="71"/>
      <c r="H44" s="71"/>
      <c r="I44" s="71"/>
      <c r="J44" s="71"/>
      <c r="K44" s="71"/>
      <c r="L44" s="71"/>
    </row>
    <row r="45" spans="1:12" ht="19.5" customHeight="1">
      <c r="A45" s="185" t="s">
        <v>345</v>
      </c>
      <c r="B45" s="263">
        <v>194071.562</v>
      </c>
      <c r="C45" s="263">
        <v>171645.587</v>
      </c>
      <c r="D45" s="263">
        <v>296097.958</v>
      </c>
      <c r="E45" s="263">
        <v>361362.11</v>
      </c>
      <c r="F45" s="263">
        <v>420469.271</v>
      </c>
      <c r="G45" s="56"/>
      <c r="H45" s="56"/>
      <c r="I45" s="56"/>
      <c r="J45" s="56"/>
      <c r="K45" s="56"/>
      <c r="L45" s="56"/>
    </row>
    <row r="46" spans="1:12" ht="19.5" customHeight="1">
      <c r="A46" s="185" t="s">
        <v>346</v>
      </c>
      <c r="B46" s="263">
        <v>91743.504</v>
      </c>
      <c r="C46" s="263">
        <v>52695.108</v>
      </c>
      <c r="D46" s="263">
        <v>74802.834</v>
      </c>
      <c r="E46" s="263">
        <v>75606.088</v>
      </c>
      <c r="F46" s="263">
        <v>105595.952</v>
      </c>
      <c r="G46" s="56"/>
      <c r="H46" s="56"/>
      <c r="I46" s="56"/>
      <c r="J46" s="56"/>
      <c r="K46" s="56"/>
      <c r="L46" s="56"/>
    </row>
    <row r="47" spans="1:12" ht="19.5" customHeight="1" thickBot="1">
      <c r="A47" s="152" t="s">
        <v>253</v>
      </c>
      <c r="B47" s="218">
        <f>SUM(B44:B46)</f>
        <v>1228816.888</v>
      </c>
      <c r="C47" s="218">
        <f>SUM(C44:C46)</f>
        <v>926793.5689999999</v>
      </c>
      <c r="D47" s="218">
        <f>SUM(D43:D46)</f>
        <v>1135499.535</v>
      </c>
      <c r="E47" s="218">
        <f>+balanza!C13</f>
        <v>1578429</v>
      </c>
      <c r="F47" s="218">
        <f>+balanza!D13</f>
        <v>1648377</v>
      </c>
      <c r="G47" s="171"/>
      <c r="H47" s="171"/>
      <c r="I47" s="171"/>
      <c r="J47" s="171"/>
      <c r="K47" s="171"/>
      <c r="L47" s="171"/>
    </row>
    <row r="48" spans="1:5" ht="30.75" customHeight="1" thickTop="1">
      <c r="A48" s="309" t="s">
        <v>376</v>
      </c>
      <c r="B48" s="310"/>
      <c r="C48" s="310"/>
      <c r="D48" s="310"/>
      <c r="E48" s="31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42" customWidth="1"/>
    <col min="2" max="2" width="14.140625" style="42" bestFit="1" customWidth="1"/>
    <col min="3" max="3" width="13.7109375" style="42" bestFit="1" customWidth="1"/>
    <col min="4" max="4" width="13.421875" style="42" bestFit="1" customWidth="1"/>
    <col min="5" max="5" width="10.8515625" style="42" customWidth="1"/>
    <col min="6" max="6" width="14.00390625" style="42" customWidth="1"/>
    <col min="7" max="7" width="12.421875" style="42" customWidth="1"/>
    <col min="8" max="11" width="11.421875" style="42" customWidth="1"/>
    <col min="12" max="15" width="11.421875" style="37" customWidth="1"/>
    <col min="16" max="16" width="42.57421875" style="37" bestFit="1" customWidth="1"/>
    <col min="17" max="17" width="11.421875" style="37" customWidth="1"/>
    <col min="18" max="18" width="11.421875" style="42" customWidth="1"/>
    <col min="19" max="20" width="11.57421875" style="42" bestFit="1" customWidth="1"/>
    <col min="21" max="16384" width="11.421875" style="42" customWidth="1"/>
  </cols>
  <sheetData>
    <row r="1" spans="1:21" ht="15.75" customHeight="1">
      <c r="A1" s="308" t="s">
        <v>257</v>
      </c>
      <c r="B1" s="308"/>
      <c r="C1" s="308"/>
      <c r="D1" s="308"/>
      <c r="E1" s="308"/>
      <c r="F1" s="308"/>
      <c r="U1" s="40"/>
    </row>
    <row r="2" spans="1:21" ht="15.75" customHeight="1">
      <c r="A2" s="305" t="s">
        <v>165</v>
      </c>
      <c r="B2" s="305"/>
      <c r="C2" s="305"/>
      <c r="D2" s="305"/>
      <c r="E2" s="305"/>
      <c r="F2" s="305"/>
      <c r="G2" s="43"/>
      <c r="H2" s="43"/>
      <c r="U2" s="37"/>
    </row>
    <row r="3" spans="1:21" ht="15.75" customHeight="1">
      <c r="A3" s="305" t="s">
        <v>156</v>
      </c>
      <c r="B3" s="305"/>
      <c r="C3" s="305"/>
      <c r="D3" s="305"/>
      <c r="E3" s="305"/>
      <c r="F3" s="305"/>
      <c r="G3" s="43"/>
      <c r="H3" s="43"/>
      <c r="R3" s="44" t="s">
        <v>150</v>
      </c>
      <c r="U3" s="75"/>
    </row>
    <row r="4" spans="1:21" ht="15.75" customHeight="1" thickBot="1">
      <c r="A4" s="305" t="s">
        <v>306</v>
      </c>
      <c r="B4" s="305"/>
      <c r="C4" s="305"/>
      <c r="D4" s="305"/>
      <c r="E4" s="305"/>
      <c r="F4" s="305"/>
      <c r="G4" s="43"/>
      <c r="H4" s="43"/>
      <c r="M4" s="45"/>
      <c r="N4" s="316"/>
      <c r="O4" s="316"/>
      <c r="R4" s="44"/>
      <c r="U4" s="37"/>
    </row>
    <row r="5" spans="1:21" ht="18" customHeight="1" thickTop="1">
      <c r="A5" s="81" t="s">
        <v>166</v>
      </c>
      <c r="B5" s="82">
        <f>+balanza!B5</f>
        <v>2011</v>
      </c>
      <c r="C5" s="317" t="str">
        <f>+evolución_comercio!B6</f>
        <v>enero - abril</v>
      </c>
      <c r="D5" s="317"/>
      <c r="E5" s="83" t="s">
        <v>171</v>
      </c>
      <c r="F5" s="83" t="s">
        <v>163</v>
      </c>
      <c r="G5" s="45"/>
      <c r="H5" s="45"/>
      <c r="M5" s="45"/>
      <c r="N5" s="76"/>
      <c r="O5" s="76"/>
      <c r="S5" s="38">
        <f>+S6+S7</f>
        <v>5104447</v>
      </c>
      <c r="U5" s="37"/>
    </row>
    <row r="6" spans="1:21" ht="18" customHeight="1" thickBot="1">
      <c r="A6" s="84"/>
      <c r="B6" s="68" t="s">
        <v>162</v>
      </c>
      <c r="C6" s="69">
        <f>+balanza!C6</f>
        <v>2011</v>
      </c>
      <c r="D6" s="69">
        <f>+balanza!D6</f>
        <v>2012</v>
      </c>
      <c r="E6" s="70" t="str">
        <f>+balanza!$E$6</f>
        <v> 2012-2011</v>
      </c>
      <c r="F6" s="70">
        <f>+balanza!$F$6</f>
        <v>2012</v>
      </c>
      <c r="G6" s="45"/>
      <c r="H6" s="45"/>
      <c r="M6" s="31"/>
      <c r="N6" s="31"/>
      <c r="O6" s="31"/>
      <c r="R6" s="42" t="s">
        <v>6</v>
      </c>
      <c r="S6" s="38">
        <f>D9</f>
        <v>2293654</v>
      </c>
      <c r="T6" s="77">
        <f>+S6/S5*100</f>
        <v>44.934426785115015</v>
      </c>
      <c r="U6" s="40"/>
    </row>
    <row r="7" spans="1:21" ht="18" customHeight="1" thickTop="1">
      <c r="A7" s="305" t="s">
        <v>169</v>
      </c>
      <c r="B7" s="305"/>
      <c r="C7" s="305"/>
      <c r="D7" s="305"/>
      <c r="E7" s="305"/>
      <c r="F7" s="305"/>
      <c r="G7" s="45"/>
      <c r="H7" s="45"/>
      <c r="M7" s="31"/>
      <c r="N7" s="31"/>
      <c r="O7" s="31"/>
      <c r="R7" s="42" t="s">
        <v>7</v>
      </c>
      <c r="S7" s="38">
        <f>D13</f>
        <v>2810793</v>
      </c>
      <c r="T7" s="77">
        <f>+S7/S5*100</f>
        <v>55.06557321488498</v>
      </c>
      <c r="U7" s="37"/>
    </row>
    <row r="8" spans="1:21" ht="18" customHeight="1">
      <c r="A8" s="78" t="s">
        <v>158</v>
      </c>
      <c r="B8" s="31">
        <f>+balanza!B8</f>
        <v>14443678</v>
      </c>
      <c r="C8" s="31">
        <f>+balanza!C8</f>
        <v>5575138</v>
      </c>
      <c r="D8" s="31">
        <f>+balanza!D8</f>
        <v>5104447</v>
      </c>
      <c r="E8" s="39">
        <f>+(D8-C8)/C8</f>
        <v>-0.08442678907679056</v>
      </c>
      <c r="F8" s="78"/>
      <c r="G8" s="36"/>
      <c r="H8" s="36"/>
      <c r="M8" s="31"/>
      <c r="N8" s="31"/>
      <c r="O8" s="31"/>
      <c r="T8" s="77">
        <f>SUM(T6:T7)</f>
        <v>100</v>
      </c>
      <c r="U8" s="37"/>
    </row>
    <row r="9" spans="1:21" s="44" customFormat="1" ht="18" customHeight="1">
      <c r="A9" s="34" t="s">
        <v>168</v>
      </c>
      <c r="B9" s="30">
        <v>5128147</v>
      </c>
      <c r="C9" s="30">
        <v>2686001</v>
      </c>
      <c r="D9" s="30">
        <v>2293654</v>
      </c>
      <c r="E9" s="35">
        <f aca="true" t="shared" si="0" ref="E9:E36">+(D9-C9)/C9</f>
        <v>-0.14607105507406737</v>
      </c>
      <c r="F9" s="35">
        <f>+D9/$D$8</f>
        <v>0.44934426785115017</v>
      </c>
      <c r="G9" s="36"/>
      <c r="H9" s="36"/>
      <c r="M9" s="30"/>
      <c r="N9" s="30"/>
      <c r="O9" s="30"/>
      <c r="P9" s="40"/>
      <c r="Q9" s="40"/>
      <c r="R9" s="44" t="s">
        <v>149</v>
      </c>
      <c r="S9" s="38">
        <f>SUM(S10:S12)</f>
        <v>5104447</v>
      </c>
      <c r="T9" s="77"/>
      <c r="U9" s="37"/>
    </row>
    <row r="10" spans="1:21" ht="18" customHeight="1">
      <c r="A10" s="181" t="s">
        <v>347</v>
      </c>
      <c r="B10" s="31">
        <v>4612010</v>
      </c>
      <c r="C10" s="31">
        <v>2500798</v>
      </c>
      <c r="D10" s="31">
        <v>2135553</v>
      </c>
      <c r="E10" s="39">
        <f t="shared" si="0"/>
        <v>-0.1460513803993765</v>
      </c>
      <c r="F10" s="39">
        <f>+D10/$D$9</f>
        <v>0.9310702486076802</v>
      </c>
      <c r="G10" s="78"/>
      <c r="H10" s="31"/>
      <c r="I10" s="31"/>
      <c r="J10" s="31"/>
      <c r="M10" s="31"/>
      <c r="N10" s="31"/>
      <c r="O10" s="31"/>
      <c r="R10" s="42" t="s">
        <v>8</v>
      </c>
      <c r="S10" s="38">
        <f>D10+D14</f>
        <v>3162579</v>
      </c>
      <c r="T10" s="77">
        <f>+S10/$S9*100</f>
        <v>61.95732858035357</v>
      </c>
      <c r="U10" s="40"/>
    </row>
    <row r="11" spans="1:21" ht="18" customHeight="1">
      <c r="A11" s="181" t="s">
        <v>348</v>
      </c>
      <c r="B11" s="31">
        <v>94459</v>
      </c>
      <c r="C11" s="31">
        <v>35071</v>
      </c>
      <c r="D11" s="31">
        <v>30064</v>
      </c>
      <c r="E11" s="39">
        <f t="shared" si="0"/>
        <v>-0.14276752872743861</v>
      </c>
      <c r="F11" s="39">
        <f>+D11/$D$9</f>
        <v>0.013107469566028703</v>
      </c>
      <c r="G11" s="78"/>
      <c r="H11" s="31"/>
      <c r="I11" s="31"/>
      <c r="J11" s="31"/>
      <c r="M11" s="31"/>
      <c r="N11" s="31"/>
      <c r="O11" s="31"/>
      <c r="R11" s="42" t="s">
        <v>9</v>
      </c>
      <c r="S11" s="38">
        <f>D11+D15</f>
        <v>418037</v>
      </c>
      <c r="T11" s="77">
        <f>+S11/S9*100</f>
        <v>8.189662856720817</v>
      </c>
      <c r="U11" s="37"/>
    </row>
    <row r="12" spans="1:21" ht="18" customHeight="1">
      <c r="A12" s="181" t="s">
        <v>349</v>
      </c>
      <c r="B12" s="31">
        <v>421678</v>
      </c>
      <c r="C12" s="31">
        <v>150132</v>
      </c>
      <c r="D12" s="31">
        <v>128037</v>
      </c>
      <c r="E12" s="39">
        <f t="shared" si="0"/>
        <v>-0.14717048996882742</v>
      </c>
      <c r="F12" s="39">
        <f>+D12/$D$9</f>
        <v>0.05582228182629115</v>
      </c>
      <c r="G12" s="36"/>
      <c r="H12" s="41"/>
      <c r="M12" s="31"/>
      <c r="N12" s="31"/>
      <c r="O12" s="31"/>
      <c r="R12" s="42" t="s">
        <v>10</v>
      </c>
      <c r="S12" s="38">
        <f>D12+D16</f>
        <v>1523831</v>
      </c>
      <c r="T12" s="77">
        <f>+S12/S9*100</f>
        <v>29.85300856292562</v>
      </c>
      <c r="U12" s="37"/>
    </row>
    <row r="13" spans="1:21" s="44" customFormat="1" ht="18" customHeight="1">
      <c r="A13" s="34" t="s">
        <v>167</v>
      </c>
      <c r="B13" s="30">
        <v>9315531</v>
      </c>
      <c r="C13" s="30">
        <v>2889138</v>
      </c>
      <c r="D13" s="30">
        <v>2810793</v>
      </c>
      <c r="E13" s="35">
        <f t="shared" si="0"/>
        <v>-0.027117084749845803</v>
      </c>
      <c r="F13" s="35">
        <f>+D13/$D$8</f>
        <v>0.5506557321488498</v>
      </c>
      <c r="G13" s="36"/>
      <c r="H13" s="36"/>
      <c r="M13" s="30"/>
      <c r="N13" s="30"/>
      <c r="O13" s="30"/>
      <c r="P13" s="40"/>
      <c r="Q13" s="40"/>
      <c r="R13" s="42"/>
      <c r="S13" s="42"/>
      <c r="T13" s="77">
        <f>SUM(T10:T12)</f>
        <v>100.00000000000001</v>
      </c>
      <c r="U13" s="37"/>
    </row>
    <row r="14" spans="1:21" ht="18" customHeight="1">
      <c r="A14" s="181" t="s">
        <v>347</v>
      </c>
      <c r="B14" s="31">
        <v>3452823</v>
      </c>
      <c r="C14" s="31">
        <v>949787</v>
      </c>
      <c r="D14" s="31">
        <v>1027026</v>
      </c>
      <c r="E14" s="39">
        <f t="shared" si="0"/>
        <v>0.08132244387425812</v>
      </c>
      <c r="F14" s="39">
        <f>+D14/$D$13</f>
        <v>0.36538656528602426</v>
      </c>
      <c r="G14" s="36"/>
      <c r="H14" s="41"/>
      <c r="M14" s="31"/>
      <c r="N14" s="31"/>
      <c r="O14" s="31"/>
      <c r="T14" s="77"/>
      <c r="U14" s="37"/>
    </row>
    <row r="15" spans="1:21" ht="18" customHeight="1">
      <c r="A15" s="181" t="s">
        <v>348</v>
      </c>
      <c r="B15" s="31">
        <v>1146360</v>
      </c>
      <c r="C15" s="31">
        <v>358658</v>
      </c>
      <c r="D15" s="31">
        <v>387973</v>
      </c>
      <c r="E15" s="39">
        <f t="shared" si="0"/>
        <v>0.08173524639071204</v>
      </c>
      <c r="F15" s="39">
        <f>+D15/$D$13</f>
        <v>0.13802973039992628</v>
      </c>
      <c r="G15" s="36"/>
      <c r="H15" s="41"/>
      <c r="U15" s="37"/>
    </row>
    <row r="16" spans="1:15" ht="18" customHeight="1">
      <c r="A16" s="181" t="s">
        <v>349</v>
      </c>
      <c r="B16" s="31">
        <v>4716348</v>
      </c>
      <c r="C16" s="31">
        <v>1580693</v>
      </c>
      <c r="D16" s="31">
        <v>1395794</v>
      </c>
      <c r="E16" s="39">
        <f t="shared" si="0"/>
        <v>-0.11697337813224959</v>
      </c>
      <c r="F16" s="39">
        <f>+D16/$D$13</f>
        <v>0.49658370431404947</v>
      </c>
      <c r="G16" s="36"/>
      <c r="H16" s="41"/>
      <c r="M16" s="31"/>
      <c r="N16" s="31"/>
      <c r="O16" s="31"/>
    </row>
    <row r="17" spans="1:15" ht="18" customHeight="1">
      <c r="A17" s="305" t="s">
        <v>170</v>
      </c>
      <c r="B17" s="305"/>
      <c r="C17" s="305"/>
      <c r="D17" s="305"/>
      <c r="E17" s="305"/>
      <c r="F17" s="305"/>
      <c r="G17" s="36"/>
      <c r="H17" s="41"/>
      <c r="M17" s="31"/>
      <c r="N17" s="31"/>
      <c r="O17" s="31"/>
    </row>
    <row r="18" spans="1:15" ht="18" customHeight="1">
      <c r="A18" s="78" t="s">
        <v>158</v>
      </c>
      <c r="B18" s="31">
        <f>+balanza!B13</f>
        <v>5001250</v>
      </c>
      <c r="C18" s="31">
        <f>+balanza!C13</f>
        <v>1578429</v>
      </c>
      <c r="D18" s="31">
        <f>+balanza!D13</f>
        <v>1648377</v>
      </c>
      <c r="E18" s="39">
        <f t="shared" si="0"/>
        <v>0.0443149485976246</v>
      </c>
      <c r="F18" s="79"/>
      <c r="G18" s="36"/>
      <c r="H18" s="36"/>
      <c r="M18" s="31"/>
      <c r="N18" s="31"/>
      <c r="O18" s="31"/>
    </row>
    <row r="19" spans="1:15" ht="18" customHeight="1">
      <c r="A19" s="34" t="s">
        <v>168</v>
      </c>
      <c r="B19" s="30">
        <v>1089400</v>
      </c>
      <c r="C19" s="30">
        <v>297243</v>
      </c>
      <c r="D19" s="30">
        <v>317151</v>
      </c>
      <c r="E19" s="35">
        <f t="shared" si="0"/>
        <v>0.06697550488993853</v>
      </c>
      <c r="F19" s="35">
        <f>+D19/$D$18</f>
        <v>0.1924019808575344</v>
      </c>
      <c r="G19" s="36"/>
      <c r="H19" s="30"/>
      <c r="I19" s="38"/>
      <c r="M19" s="31"/>
      <c r="N19" s="31"/>
      <c r="O19" s="31"/>
    </row>
    <row r="20" spans="1:15" ht="18" customHeight="1">
      <c r="A20" s="181" t="s">
        <v>347</v>
      </c>
      <c r="B20" s="31">
        <v>1040393</v>
      </c>
      <c r="C20" s="31">
        <v>283065</v>
      </c>
      <c r="D20" s="31">
        <v>302027</v>
      </c>
      <c r="E20" s="39">
        <f t="shared" si="0"/>
        <v>0.06698814759860809</v>
      </c>
      <c r="F20" s="39">
        <f>+D20/$D$19</f>
        <v>0.9523129361092981</v>
      </c>
      <c r="G20" s="36"/>
      <c r="H20" s="31"/>
      <c r="M20" s="31"/>
      <c r="N20" s="31"/>
      <c r="O20" s="31"/>
    </row>
    <row r="21" spans="1:15" ht="18" customHeight="1">
      <c r="A21" s="181" t="s">
        <v>348</v>
      </c>
      <c r="B21" s="31">
        <v>29354</v>
      </c>
      <c r="C21" s="31">
        <v>9815</v>
      </c>
      <c r="D21" s="31">
        <v>8978</v>
      </c>
      <c r="E21" s="39">
        <f t="shared" si="0"/>
        <v>-0.08527763627101376</v>
      </c>
      <c r="F21" s="39">
        <f>+D21/$D$19</f>
        <v>0.028308282174736955</v>
      </c>
      <c r="G21" s="36"/>
      <c r="H21" s="31"/>
      <c r="M21" s="31"/>
      <c r="N21" s="31"/>
      <c r="O21" s="31"/>
    </row>
    <row r="22" spans="1:15" ht="18" customHeight="1">
      <c r="A22" s="181" t="s">
        <v>349</v>
      </c>
      <c r="B22" s="31">
        <v>19653</v>
      </c>
      <c r="C22" s="31">
        <v>4363</v>
      </c>
      <c r="D22" s="31">
        <v>6146</v>
      </c>
      <c r="E22" s="39">
        <f t="shared" si="0"/>
        <v>0.40866376346550537</v>
      </c>
      <c r="F22" s="39">
        <f>+D22/$D$19</f>
        <v>0.01937878171596495</v>
      </c>
      <c r="G22" s="36"/>
      <c r="H22" s="31"/>
      <c r="M22" s="31"/>
      <c r="N22" s="31"/>
      <c r="O22" s="31"/>
    </row>
    <row r="23" spans="1:15" ht="18" customHeight="1">
      <c r="A23" s="34" t="s">
        <v>167</v>
      </c>
      <c r="B23" s="30">
        <v>3911850</v>
      </c>
      <c r="C23" s="30">
        <v>1281188</v>
      </c>
      <c r="D23" s="30">
        <v>1331227</v>
      </c>
      <c r="E23" s="35">
        <f t="shared" si="0"/>
        <v>0.03905671923246237</v>
      </c>
      <c r="F23" s="35">
        <f>+D23/$D$18</f>
        <v>0.8075986257998019</v>
      </c>
      <c r="G23" s="36"/>
      <c r="H23" s="30"/>
      <c r="M23" s="31"/>
      <c r="N23" s="31"/>
      <c r="O23" s="31"/>
    </row>
    <row r="24" spans="1:15" ht="18" customHeight="1">
      <c r="A24" s="181" t="s">
        <v>347</v>
      </c>
      <c r="B24" s="31">
        <v>2473914</v>
      </c>
      <c r="C24" s="31">
        <v>858397</v>
      </c>
      <c r="D24" s="31">
        <v>820285</v>
      </c>
      <c r="E24" s="39">
        <f t="shared" si="0"/>
        <v>-0.04439903680930851</v>
      </c>
      <c r="F24" s="39">
        <f>+D24/$D$23</f>
        <v>0.6161871716844686</v>
      </c>
      <c r="G24" s="36"/>
      <c r="H24" s="31"/>
      <c r="M24" s="31"/>
      <c r="N24" s="31"/>
      <c r="O24" s="31"/>
    </row>
    <row r="25" spans="1:8" ht="18" customHeight="1">
      <c r="A25" s="181" t="s">
        <v>348</v>
      </c>
      <c r="B25" s="31">
        <v>1220860</v>
      </c>
      <c r="C25" s="31">
        <v>351548</v>
      </c>
      <c r="D25" s="31">
        <v>411492</v>
      </c>
      <c r="E25" s="39">
        <f t="shared" si="0"/>
        <v>0.17051441054991068</v>
      </c>
      <c r="F25" s="39">
        <f>+D25/$D$23</f>
        <v>0.3091073122765689</v>
      </c>
      <c r="G25" s="36"/>
      <c r="H25" s="31"/>
    </row>
    <row r="26" spans="1:15" ht="18" customHeight="1">
      <c r="A26" s="181" t="s">
        <v>349</v>
      </c>
      <c r="B26" s="31">
        <v>217076</v>
      </c>
      <c r="C26" s="31">
        <v>71243</v>
      </c>
      <c r="D26" s="31">
        <v>99450</v>
      </c>
      <c r="E26" s="39">
        <f t="shared" si="0"/>
        <v>0.3959266173518802</v>
      </c>
      <c r="F26" s="39">
        <f>+D26/$D$23</f>
        <v>0.07470551603896255</v>
      </c>
      <c r="G26" s="36"/>
      <c r="H26" s="31"/>
      <c r="M26" s="31"/>
      <c r="N26" s="31"/>
      <c r="O26" s="31"/>
    </row>
    <row r="27" spans="1:15" ht="18" customHeight="1">
      <c r="A27" s="305" t="s">
        <v>160</v>
      </c>
      <c r="B27" s="305"/>
      <c r="C27" s="305"/>
      <c r="D27" s="305"/>
      <c r="E27" s="305"/>
      <c r="F27" s="305"/>
      <c r="G27" s="36"/>
      <c r="H27" s="41"/>
      <c r="M27" s="31"/>
      <c r="N27" s="31"/>
      <c r="O27" s="31"/>
    </row>
    <row r="28" spans="1:15" ht="18" customHeight="1">
      <c r="A28" s="78" t="s">
        <v>158</v>
      </c>
      <c r="B28" s="31">
        <f>+balanza!B18</f>
        <v>9442428</v>
      </c>
      <c r="C28" s="31">
        <f>+balanza!C18</f>
        <v>3996709</v>
      </c>
      <c r="D28" s="31">
        <f>+balanza!D18</f>
        <v>3456070</v>
      </c>
      <c r="E28" s="39">
        <f t="shared" si="0"/>
        <v>-0.13527104425165806</v>
      </c>
      <c r="F28" s="36"/>
      <c r="G28" s="36"/>
      <c r="H28" s="36"/>
      <c r="M28" s="31"/>
      <c r="N28" s="31"/>
      <c r="O28" s="31"/>
    </row>
    <row r="29" spans="1:15" ht="18" customHeight="1">
      <c r="A29" s="34" t="s">
        <v>168</v>
      </c>
      <c r="B29" s="30">
        <v>4038747</v>
      </c>
      <c r="C29" s="30">
        <v>2388758</v>
      </c>
      <c r="D29" s="30">
        <v>1976503</v>
      </c>
      <c r="E29" s="35">
        <f t="shared" si="0"/>
        <v>-0.17258131631584278</v>
      </c>
      <c r="F29" s="35">
        <f>+D29/$D$28</f>
        <v>0.5718932197553869</v>
      </c>
      <c r="G29" s="36"/>
      <c r="H29" s="41"/>
      <c r="M29" s="31"/>
      <c r="N29" s="31"/>
      <c r="O29" s="31"/>
    </row>
    <row r="30" spans="1:15" ht="18" customHeight="1">
      <c r="A30" s="181" t="s">
        <v>347</v>
      </c>
      <c r="B30" s="31">
        <v>3571617</v>
      </c>
      <c r="C30" s="31">
        <v>2217733</v>
      </c>
      <c r="D30" s="31">
        <v>1833526</v>
      </c>
      <c r="E30" s="39">
        <f t="shared" si="0"/>
        <v>-0.17324312710321757</v>
      </c>
      <c r="F30" s="39">
        <f>+D30/$D$29</f>
        <v>0.9276616326916782</v>
      </c>
      <c r="G30" s="36"/>
      <c r="H30" s="41"/>
      <c r="M30" s="31"/>
      <c r="N30" s="31"/>
      <c r="O30" s="31"/>
    </row>
    <row r="31" spans="1:15" ht="18" customHeight="1">
      <c r="A31" s="181" t="s">
        <v>348</v>
      </c>
      <c r="B31" s="31">
        <v>65105</v>
      </c>
      <c r="C31" s="31">
        <v>25256</v>
      </c>
      <c r="D31" s="31">
        <v>21086</v>
      </c>
      <c r="E31" s="39">
        <f t="shared" si="0"/>
        <v>-0.1651092809629395</v>
      </c>
      <c r="F31" s="39">
        <f>+D31/$D$29</f>
        <v>0.010668336956736215</v>
      </c>
      <c r="G31" s="36"/>
      <c r="H31" s="41"/>
      <c r="M31" s="31"/>
      <c r="N31" s="31"/>
      <c r="O31" s="31"/>
    </row>
    <row r="32" spans="1:15" ht="18" customHeight="1">
      <c r="A32" s="181" t="s">
        <v>349</v>
      </c>
      <c r="B32" s="31">
        <v>402025</v>
      </c>
      <c r="C32" s="31">
        <v>145769</v>
      </c>
      <c r="D32" s="31">
        <v>121891</v>
      </c>
      <c r="E32" s="39">
        <f t="shared" si="0"/>
        <v>-0.16380711948356647</v>
      </c>
      <c r="F32" s="39">
        <f>+D32/$D$29</f>
        <v>0.0616700303515856</v>
      </c>
      <c r="G32" s="36"/>
      <c r="H32" s="41"/>
      <c r="M32" s="31"/>
      <c r="N32" s="31"/>
      <c r="O32" s="31"/>
    </row>
    <row r="33" spans="1:15" ht="18" customHeight="1">
      <c r="A33" s="34" t="s">
        <v>167</v>
      </c>
      <c r="B33" s="30">
        <v>5403681</v>
      </c>
      <c r="C33" s="30">
        <v>1607950</v>
      </c>
      <c r="D33" s="30">
        <v>1479566</v>
      </c>
      <c r="E33" s="35">
        <f t="shared" si="0"/>
        <v>-0.07984327870891508</v>
      </c>
      <c r="F33" s="35">
        <f>+D33/$D$28</f>
        <v>0.42810649089862185</v>
      </c>
      <c r="G33" s="36"/>
      <c r="H33" s="41"/>
      <c r="M33" s="31"/>
      <c r="N33" s="31"/>
      <c r="O33" s="31"/>
    </row>
    <row r="34" spans="1:15" ht="18" customHeight="1">
      <c r="A34" s="181" t="s">
        <v>347</v>
      </c>
      <c r="B34" s="31">
        <v>978909</v>
      </c>
      <c r="C34" s="31">
        <v>91390</v>
      </c>
      <c r="D34" s="31">
        <v>206741</v>
      </c>
      <c r="E34" s="39">
        <f t="shared" si="0"/>
        <v>1.2621840463945726</v>
      </c>
      <c r="F34" s="39">
        <f>+D34/$D$33</f>
        <v>0.1397308399895645</v>
      </c>
      <c r="G34" s="36"/>
      <c r="H34" s="41"/>
      <c r="M34" s="31"/>
      <c r="N34" s="31"/>
      <c r="O34" s="31"/>
    </row>
    <row r="35" spans="1:15" ht="18" customHeight="1">
      <c r="A35" s="181" t="s">
        <v>348</v>
      </c>
      <c r="B35" s="31">
        <v>-74500</v>
      </c>
      <c r="C35" s="31">
        <v>7110</v>
      </c>
      <c r="D35" s="31">
        <v>-23519</v>
      </c>
      <c r="E35" s="39">
        <f t="shared" si="0"/>
        <v>-4.307876230661041</v>
      </c>
      <c r="F35" s="39">
        <f>+D35/$D$33</f>
        <v>-0.01589587757491048</v>
      </c>
      <c r="G35" s="41"/>
      <c r="H35" s="41"/>
      <c r="M35" s="31"/>
      <c r="N35" s="31"/>
      <c r="O35" s="31"/>
    </row>
    <row r="36" spans="1:15" ht="18" customHeight="1" thickBot="1">
      <c r="A36" s="85" t="s">
        <v>349</v>
      </c>
      <c r="B36" s="85">
        <v>4499272</v>
      </c>
      <c r="C36" s="85">
        <v>1509450</v>
      </c>
      <c r="D36" s="85">
        <v>1296344</v>
      </c>
      <c r="E36" s="86">
        <f t="shared" si="0"/>
        <v>-0.1411812249494849</v>
      </c>
      <c r="F36" s="86">
        <f>+D36/$D$33</f>
        <v>0.8761650375853459</v>
      </c>
      <c r="G36" s="36"/>
      <c r="H36" s="41"/>
      <c r="M36" s="31"/>
      <c r="N36" s="31"/>
      <c r="O36" s="31"/>
    </row>
    <row r="37" spans="1:15" ht="25.5" customHeight="1" thickTop="1">
      <c r="A37" s="309" t="s">
        <v>375</v>
      </c>
      <c r="B37" s="310"/>
      <c r="C37" s="310"/>
      <c r="D37" s="310"/>
      <c r="E37" s="310"/>
      <c r="F37" s="78"/>
      <c r="G37" s="78"/>
      <c r="H37" s="78"/>
      <c r="M37" s="31"/>
      <c r="N37" s="31"/>
      <c r="O37" s="31"/>
    </row>
    <row r="39" spans="1:8" ht="15.75" customHeight="1">
      <c r="A39" s="315"/>
      <c r="B39" s="315"/>
      <c r="C39" s="315"/>
      <c r="D39" s="315"/>
      <c r="E39" s="315"/>
      <c r="F39" s="43"/>
      <c r="G39" s="43"/>
      <c r="H39" s="43"/>
    </row>
    <row r="40" ht="15.75" customHeight="1"/>
    <row r="41" ht="15.75" customHeight="1">
      <c r="G41" s="43"/>
    </row>
    <row r="42" spans="8:11" ht="15.75" customHeight="1">
      <c r="H42" s="80"/>
      <c r="I42" s="38"/>
      <c r="J42" s="38"/>
      <c r="K42" s="38"/>
    </row>
    <row r="43" spans="7:11" ht="15.75" customHeight="1">
      <c r="G43" s="43"/>
      <c r="I43" s="38"/>
      <c r="J43" s="38"/>
      <c r="K43" s="38"/>
    </row>
    <row r="44" spans="9:11" ht="15.75" customHeight="1">
      <c r="I44" s="38"/>
      <c r="J44" s="38"/>
      <c r="K44" s="38"/>
    </row>
    <row r="45" spans="7:11" ht="15.75" customHeight="1">
      <c r="G45" s="43"/>
      <c r="I45" s="38"/>
      <c r="J45" s="38"/>
      <c r="K45" s="38"/>
    </row>
    <row r="46" spans="9:11" ht="15.75" customHeight="1">
      <c r="I46" s="38"/>
      <c r="J46" s="38"/>
      <c r="K46" s="38"/>
    </row>
    <row r="47" spans="7:11" ht="15.75" customHeight="1">
      <c r="G47" s="43"/>
      <c r="I47" s="38"/>
      <c r="J47" s="38"/>
      <c r="K47" s="38"/>
    </row>
    <row r="48" spans="9:11" ht="15.75" customHeight="1">
      <c r="I48" s="38"/>
      <c r="J48" s="38"/>
      <c r="K48" s="38"/>
    </row>
    <row r="49" spans="7:11" ht="15.75" customHeight="1">
      <c r="G49" s="43"/>
      <c r="I49" s="38"/>
      <c r="J49" s="38"/>
      <c r="K49" s="38"/>
    </row>
    <row r="50" spans="9:11" ht="15.75" customHeight="1">
      <c r="I50" s="38"/>
      <c r="J50" s="38"/>
      <c r="K50" s="38"/>
    </row>
    <row r="51" ht="15.75" customHeight="1">
      <c r="G51" s="43"/>
    </row>
    <row r="52" spans="9:11" ht="15.75" customHeight="1">
      <c r="I52" s="38"/>
      <c r="J52" s="38"/>
      <c r="K52" s="38"/>
    </row>
    <row r="53" spans="7:11" ht="15.75" customHeight="1">
      <c r="G53" s="43"/>
      <c r="I53" s="38"/>
      <c r="J53" s="38"/>
      <c r="K53" s="38"/>
    </row>
    <row r="54" spans="9:11" ht="15.75" customHeight="1">
      <c r="I54" s="38"/>
      <c r="J54" s="38"/>
      <c r="K54" s="38"/>
    </row>
    <row r="55" spans="7:11" ht="15.75" customHeight="1">
      <c r="G55" s="43"/>
      <c r="I55" s="38"/>
      <c r="J55" s="38"/>
      <c r="K55" s="38"/>
    </row>
    <row r="56" spans="9:11" ht="15.75" customHeight="1">
      <c r="I56" s="38"/>
      <c r="J56" s="38"/>
      <c r="K56" s="38"/>
    </row>
    <row r="57" spans="7:11" ht="15.75" customHeight="1">
      <c r="G57" s="43"/>
      <c r="I57" s="38"/>
      <c r="J57" s="38"/>
      <c r="K57" s="38"/>
    </row>
    <row r="58" spans="9:11" ht="15.75" customHeight="1">
      <c r="I58" s="38"/>
      <c r="J58" s="38"/>
      <c r="K58" s="38"/>
    </row>
    <row r="59" spans="9:11" ht="15.75" customHeight="1">
      <c r="I59" s="38"/>
      <c r="J59" s="38"/>
      <c r="K59" s="38"/>
    </row>
    <row r="60" spans="7:11" ht="15.75" customHeight="1">
      <c r="G60" s="43"/>
      <c r="I60" s="38"/>
      <c r="J60" s="38"/>
      <c r="K60" s="38"/>
    </row>
    <row r="61" ht="15.75" customHeight="1"/>
    <row r="62" spans="7:11" ht="15.75" customHeight="1">
      <c r="G62" s="43"/>
      <c r="I62" s="38"/>
      <c r="J62" s="38"/>
      <c r="K62" s="38"/>
    </row>
    <row r="63" spans="9:11" ht="15.75" customHeight="1">
      <c r="I63" s="38"/>
      <c r="J63" s="38"/>
      <c r="K63" s="38"/>
    </row>
    <row r="64" spans="7:11" ht="15.75" customHeight="1">
      <c r="G64" s="43"/>
      <c r="I64" s="38"/>
      <c r="J64" s="38"/>
      <c r="K64" s="38"/>
    </row>
    <row r="65" spans="9:11" ht="15.75" customHeight="1">
      <c r="I65" s="38"/>
      <c r="J65" s="38"/>
      <c r="K65" s="38"/>
    </row>
    <row r="66" spans="7:11" ht="15.75" customHeight="1">
      <c r="G66" s="43"/>
      <c r="I66" s="38"/>
      <c r="J66" s="38"/>
      <c r="K66" s="38"/>
    </row>
    <row r="67" spans="9:11" ht="15.75" customHeight="1">
      <c r="I67" s="38"/>
      <c r="J67" s="38"/>
      <c r="K67" s="38"/>
    </row>
    <row r="68" spans="7:11" ht="15.75" customHeight="1">
      <c r="G68" s="43"/>
      <c r="I68" s="38"/>
      <c r="J68" s="38"/>
      <c r="K68" s="38"/>
    </row>
    <row r="69" spans="9:11" ht="15.75" customHeight="1">
      <c r="I69" s="38"/>
      <c r="J69" s="38"/>
      <c r="K69" s="38"/>
    </row>
    <row r="70" spans="7:11" ht="15.75" customHeight="1">
      <c r="G70" s="43"/>
      <c r="I70" s="38"/>
      <c r="J70" s="38"/>
      <c r="K70" s="38"/>
    </row>
    <row r="71" ht="15.75" customHeight="1"/>
    <row r="72" ht="15.75" customHeight="1">
      <c r="G72" s="43"/>
    </row>
    <row r="73" ht="15.75" customHeight="1"/>
    <row r="74" ht="15.75" customHeight="1">
      <c r="G74" s="43"/>
    </row>
    <row r="75" ht="15.75" customHeight="1"/>
    <row r="76" ht="15.75" customHeight="1">
      <c r="G76" s="43"/>
    </row>
    <row r="77" ht="15.75" customHeight="1"/>
    <row r="78" ht="15.75" customHeight="1">
      <c r="G78" s="43"/>
    </row>
    <row r="79" spans="1:5" ht="15.75" customHeight="1">
      <c r="A79" s="37"/>
      <c r="B79" s="37"/>
      <c r="C79" s="37"/>
      <c r="D79" s="37"/>
      <c r="E79" s="37"/>
    </row>
    <row r="80" spans="1:6" ht="15.75" customHeight="1" thickBot="1">
      <c r="A80" s="153"/>
      <c r="B80" s="153"/>
      <c r="C80" s="153"/>
      <c r="D80" s="153"/>
      <c r="E80" s="153"/>
      <c r="F80" s="153"/>
    </row>
    <row r="81" spans="1:6" ht="26.25" customHeight="1" thickTop="1">
      <c r="A81" s="313"/>
      <c r="B81" s="314"/>
      <c r="C81" s="314"/>
      <c r="D81" s="314"/>
      <c r="E81" s="314"/>
      <c r="F81" s="37"/>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7" customWidth="1"/>
    <col min="2" max="2" width="12.140625" style="87" bestFit="1" customWidth="1"/>
    <col min="3" max="3" width="12.421875" style="111" bestFit="1" customWidth="1"/>
    <col min="4" max="4" width="11.7109375" style="87" customWidth="1"/>
    <col min="5" max="5" width="12.8515625" style="87" customWidth="1"/>
    <col min="6" max="6" width="12.7109375" style="87" customWidth="1"/>
    <col min="7" max="7" width="14.00390625" style="87" customWidth="1"/>
    <col min="8" max="16384" width="11.421875" style="87" customWidth="1"/>
  </cols>
  <sheetData>
    <row r="1" spans="1:26" ht="15.75" customHeight="1">
      <c r="A1" s="322" t="s">
        <v>204</v>
      </c>
      <c r="B1" s="322"/>
      <c r="C1" s="322"/>
      <c r="D1" s="322"/>
      <c r="U1" s="88"/>
      <c r="V1" s="88"/>
      <c r="W1" s="88"/>
      <c r="X1" s="88"/>
      <c r="Y1" s="88"/>
      <c r="Z1" s="88"/>
    </row>
    <row r="2" spans="1:256" ht="15.75" customHeight="1">
      <c r="A2" s="318" t="s">
        <v>174</v>
      </c>
      <c r="B2" s="318"/>
      <c r="C2" s="318"/>
      <c r="D2" s="318"/>
      <c r="E2" s="88"/>
      <c r="F2" s="88"/>
      <c r="G2" s="88"/>
      <c r="H2" s="88"/>
      <c r="I2" s="88"/>
      <c r="J2" s="88"/>
      <c r="K2" s="88"/>
      <c r="L2" s="88"/>
      <c r="M2" s="88"/>
      <c r="N2" s="88"/>
      <c r="O2" s="88"/>
      <c r="P2" s="88"/>
      <c r="Q2" s="318"/>
      <c r="R2" s="318"/>
      <c r="S2" s="318"/>
      <c r="T2" s="318"/>
      <c r="U2" s="88"/>
      <c r="V2" s="88" t="s">
        <v>193</v>
      </c>
      <c r="W2" s="88"/>
      <c r="X2" s="88"/>
      <c r="Y2" s="88"/>
      <c r="Z2" s="88"/>
      <c r="AA2" s="89"/>
      <c r="AB2" s="89"/>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row>
    <row r="3" spans="1:256" ht="15.75" customHeight="1" thickBot="1">
      <c r="A3" s="323" t="s">
        <v>306</v>
      </c>
      <c r="B3" s="323"/>
      <c r="C3" s="323"/>
      <c r="D3" s="323"/>
      <c r="E3" s="88"/>
      <c r="F3" s="88"/>
      <c r="M3" s="88"/>
      <c r="N3" s="88"/>
      <c r="O3" s="88"/>
      <c r="P3" s="88"/>
      <c r="Q3" s="318"/>
      <c r="R3" s="318"/>
      <c r="S3" s="318"/>
      <c r="T3" s="318"/>
      <c r="U3" s="88"/>
      <c r="V3" s="88"/>
      <c r="W3" s="88"/>
      <c r="X3" s="88"/>
      <c r="Y3" s="88"/>
      <c r="Z3" s="88"/>
      <c r="AA3" s="89"/>
      <c r="AB3" s="89"/>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26" s="88" customFormat="1" ht="13.5" customHeight="1" thickTop="1">
      <c r="A4" s="112" t="s">
        <v>175</v>
      </c>
      <c r="B4" s="113" t="s">
        <v>4</v>
      </c>
      <c r="C4" s="113" t="s">
        <v>5</v>
      </c>
      <c r="D4" s="113" t="s">
        <v>34</v>
      </c>
      <c r="U4" s="87"/>
      <c r="V4" s="87" t="s">
        <v>33</v>
      </c>
      <c r="W4" s="90">
        <f>SUM(W5:W9)</f>
        <v>5104447</v>
      </c>
      <c r="X4" s="91">
        <f>SUM(X5:X9)</f>
        <v>100</v>
      </c>
      <c r="Y4" s="87"/>
      <c r="Z4" s="87"/>
    </row>
    <row r="5" spans="1:26" s="88" customFormat="1" ht="13.5" customHeight="1" thickBot="1">
      <c r="A5" s="114"/>
      <c r="B5" s="115"/>
      <c r="C5" s="116"/>
      <c r="D5" s="115"/>
      <c r="E5" s="93"/>
      <c r="F5" s="93"/>
      <c r="U5" s="87"/>
      <c r="V5" s="87" t="s">
        <v>39</v>
      </c>
      <c r="W5" s="90">
        <f>+B9</f>
        <v>1664754</v>
      </c>
      <c r="X5" s="94">
        <f>+W5/$W$4*100</f>
        <v>32.61379734180804</v>
      </c>
      <c r="Y5" s="87"/>
      <c r="Z5" s="87"/>
    </row>
    <row r="6" spans="1:24" ht="13.5" customHeight="1" thickTop="1">
      <c r="A6" s="321" t="s">
        <v>36</v>
      </c>
      <c r="B6" s="321"/>
      <c r="C6" s="321"/>
      <c r="D6" s="321"/>
      <c r="E6" s="88"/>
      <c r="F6" s="88"/>
      <c r="V6" s="87" t="s">
        <v>37</v>
      </c>
      <c r="W6" s="90">
        <f>+B21</f>
        <v>206553</v>
      </c>
      <c r="X6" s="94">
        <f>+W6/$W$4*100</f>
        <v>4.046530407701363</v>
      </c>
    </row>
    <row r="7" spans="1:24" ht="13.5" customHeight="1">
      <c r="A7" s="95">
        <v>2011</v>
      </c>
      <c r="B7" s="96">
        <v>4577138</v>
      </c>
      <c r="C7" s="97">
        <v>309306</v>
      </c>
      <c r="D7" s="96">
        <v>4267832</v>
      </c>
      <c r="E7" s="96"/>
      <c r="F7" s="96"/>
      <c r="V7" s="87" t="s">
        <v>38</v>
      </c>
      <c r="W7" s="90">
        <f>+B27</f>
        <v>1621782</v>
      </c>
      <c r="X7" s="94">
        <f>+W7/$W$4*100</f>
        <v>31.77194317033755</v>
      </c>
    </row>
    <row r="8" spans="1:24" ht="13.5" customHeight="1">
      <c r="A8" s="98" t="s">
        <v>481</v>
      </c>
      <c r="B8" s="96">
        <v>1663542</v>
      </c>
      <c r="C8" s="97">
        <v>80052</v>
      </c>
      <c r="D8" s="96">
        <v>1583490</v>
      </c>
      <c r="E8" s="96"/>
      <c r="F8" s="96"/>
      <c r="V8" s="87" t="s">
        <v>40</v>
      </c>
      <c r="W8" s="90">
        <f>+B15</f>
        <v>1041450</v>
      </c>
      <c r="X8" s="94">
        <f>+W8/$W$4*100</f>
        <v>20.402797795725963</v>
      </c>
    </row>
    <row r="9" spans="1:24" ht="13.5" customHeight="1">
      <c r="A9" s="98" t="s">
        <v>482</v>
      </c>
      <c r="B9" s="96">
        <v>1664754</v>
      </c>
      <c r="C9" s="97">
        <v>103173</v>
      </c>
      <c r="D9" s="96">
        <v>1561581</v>
      </c>
      <c r="E9" s="96"/>
      <c r="F9" s="96"/>
      <c r="V9" s="87" t="s">
        <v>41</v>
      </c>
      <c r="W9" s="90">
        <f>+B33</f>
        <v>569908</v>
      </c>
      <c r="X9" s="94">
        <f>+W9/$W$4*100</f>
        <v>11.16493128442709</v>
      </c>
    </row>
    <row r="10" spans="1:22" ht="13.5" customHeight="1">
      <c r="A10" s="99" t="s">
        <v>461</v>
      </c>
      <c r="B10" s="100">
        <f>+B9/B8*100-100</f>
        <v>0.0728565915378141</v>
      </c>
      <c r="C10" s="101">
        <f>+C9/C8*100-100</f>
        <v>28.882476390346255</v>
      </c>
      <c r="D10" s="100">
        <f>+D9/D8*100-100</f>
        <v>-1.3835894132580506</v>
      </c>
      <c r="E10" s="100"/>
      <c r="F10" s="100"/>
      <c r="V10" s="88" t="s">
        <v>194</v>
      </c>
    </row>
    <row r="11" spans="1:24" ht="13.5" customHeight="1">
      <c r="A11" s="99"/>
      <c r="B11" s="100"/>
      <c r="C11" s="101"/>
      <c r="D11" s="100"/>
      <c r="E11" s="100"/>
      <c r="F11" s="100"/>
      <c r="V11" s="87" t="s">
        <v>35</v>
      </c>
      <c r="W11" s="90">
        <f>SUM(W12:W16)</f>
        <v>1648377</v>
      </c>
      <c r="X11" s="91">
        <f>SUM(X12:X16)</f>
        <v>100</v>
      </c>
    </row>
    <row r="12" spans="1:24" ht="13.5" customHeight="1">
      <c r="A12" s="321" t="s">
        <v>371</v>
      </c>
      <c r="B12" s="321"/>
      <c r="C12" s="321"/>
      <c r="D12" s="321"/>
      <c r="E12" s="88"/>
      <c r="F12" s="88"/>
      <c r="V12" s="87" t="s">
        <v>39</v>
      </c>
      <c r="W12" s="90">
        <f>+C9</f>
        <v>103173</v>
      </c>
      <c r="X12" s="94">
        <f>+W12/$W$11*100</f>
        <v>6.259065735568988</v>
      </c>
    </row>
    <row r="13" spans="1:24" ht="13.5" customHeight="1">
      <c r="A13" s="95">
        <v>2011</v>
      </c>
      <c r="B13" s="96">
        <v>3381637</v>
      </c>
      <c r="C13" s="97">
        <v>420382</v>
      </c>
      <c r="D13" s="96">
        <v>2961255</v>
      </c>
      <c r="E13" s="96"/>
      <c r="F13" s="96"/>
      <c r="V13" s="87" t="s">
        <v>37</v>
      </c>
      <c r="W13" s="90">
        <f>+C21</f>
        <v>923111</v>
      </c>
      <c r="X13" s="94">
        <f>+W13/$W$11*100</f>
        <v>56.00120603478452</v>
      </c>
    </row>
    <row r="14" spans="1:24" ht="13.5" customHeight="1">
      <c r="A14" s="102" t="str">
        <f>+A8</f>
        <v>enero -  abril  2011</v>
      </c>
      <c r="B14" s="96">
        <v>1302284</v>
      </c>
      <c r="C14" s="97">
        <v>136663</v>
      </c>
      <c r="D14" s="96">
        <v>1165621</v>
      </c>
      <c r="E14" s="96"/>
      <c r="F14" s="96"/>
      <c r="V14" s="87" t="s">
        <v>38</v>
      </c>
      <c r="W14" s="90">
        <f>+C27</f>
        <v>265213</v>
      </c>
      <c r="X14" s="94">
        <f>+W14/$W$11*100</f>
        <v>16.089341212598818</v>
      </c>
    </row>
    <row r="15" spans="1:24" ht="13.5" customHeight="1">
      <c r="A15" s="102" t="str">
        <f>+A9</f>
        <v>enero -  abril  2012</v>
      </c>
      <c r="B15" s="96">
        <v>1041450</v>
      </c>
      <c r="C15" s="97">
        <v>155385</v>
      </c>
      <c r="D15" s="96">
        <v>886065</v>
      </c>
      <c r="E15" s="96"/>
      <c r="F15" s="96"/>
      <c r="V15" s="87" t="s">
        <v>40</v>
      </c>
      <c r="W15" s="90">
        <f>+C15</f>
        <v>155385</v>
      </c>
      <c r="X15" s="94">
        <f>+W15/$W$11*100</f>
        <v>9.426545019737596</v>
      </c>
    </row>
    <row r="16" spans="1:24" ht="13.5" customHeight="1">
      <c r="A16" s="99" t="str">
        <f>+A10</f>
        <v>Var. (%)   2012/2011</v>
      </c>
      <c r="B16" s="103">
        <f>+B15/B14*100-100</f>
        <v>-20.02896449622355</v>
      </c>
      <c r="C16" s="104">
        <f>+C15/C14*100-100</f>
        <v>13.699391934905563</v>
      </c>
      <c r="D16" s="103">
        <f>+D15/D14*100-100</f>
        <v>-23.98343887078218</v>
      </c>
      <c r="E16" s="100"/>
      <c r="F16" s="100"/>
      <c r="V16" s="87" t="s">
        <v>41</v>
      </c>
      <c r="W16" s="90">
        <f>+C33</f>
        <v>201495</v>
      </c>
      <c r="X16" s="94">
        <f>+W16/$W$11*100</f>
        <v>12.223841997310082</v>
      </c>
    </row>
    <row r="17" spans="1:6" ht="13.5" customHeight="1">
      <c r="A17" s="99"/>
      <c r="B17" s="103"/>
      <c r="C17" s="104"/>
      <c r="D17" s="103"/>
      <c r="E17" s="100"/>
      <c r="F17" s="100"/>
    </row>
    <row r="18" spans="1:6" ht="13.5" customHeight="1">
      <c r="A18" s="321" t="s">
        <v>37</v>
      </c>
      <c r="B18" s="321"/>
      <c r="C18" s="321"/>
      <c r="D18" s="321"/>
      <c r="E18" s="88"/>
      <c r="F18" s="88"/>
    </row>
    <row r="19" spans="1:6" ht="13.5" customHeight="1">
      <c r="A19" s="95">
        <f>+A7</f>
        <v>2011</v>
      </c>
      <c r="B19" s="96">
        <v>616708</v>
      </c>
      <c r="C19" s="97">
        <v>2789075</v>
      </c>
      <c r="D19" s="96">
        <v>-2172367</v>
      </c>
      <c r="E19" s="96"/>
      <c r="F19" s="96"/>
    </row>
    <row r="20" spans="1:6" ht="13.5" customHeight="1">
      <c r="A20" s="102" t="str">
        <f>+A14</f>
        <v>enero -  abril  2011</v>
      </c>
      <c r="B20" s="96">
        <v>172628</v>
      </c>
      <c r="C20" s="97">
        <v>856677</v>
      </c>
      <c r="D20" s="96">
        <v>-684049</v>
      </c>
      <c r="E20" s="96"/>
      <c r="F20" s="96"/>
    </row>
    <row r="21" spans="1:10" ht="13.5" customHeight="1">
      <c r="A21" s="102" t="str">
        <f>+A15</f>
        <v>enero -  abril  2012</v>
      </c>
      <c r="B21" s="96">
        <v>206553</v>
      </c>
      <c r="C21" s="97">
        <v>923111</v>
      </c>
      <c r="D21" s="96">
        <v>-716558</v>
      </c>
      <c r="E21" s="96"/>
      <c r="F21" s="96"/>
      <c r="G21" s="90"/>
      <c r="H21" s="90"/>
      <c r="I21" s="90"/>
      <c r="J21" s="90"/>
    </row>
    <row r="22" spans="1:10" ht="13.5" customHeight="1">
      <c r="A22" s="99" t="str">
        <f>+A16</f>
        <v>Var. (%)   2012/2011</v>
      </c>
      <c r="B22" s="103">
        <f>+B21/B20*100-100</f>
        <v>19.65208425052714</v>
      </c>
      <c r="C22" s="104">
        <f>+C21/C20*100-100</f>
        <v>7.754848093272031</v>
      </c>
      <c r="D22" s="103">
        <f>+D21/D20*100-100</f>
        <v>4.752437325396272</v>
      </c>
      <c r="E22" s="100"/>
      <c r="F22" s="100"/>
      <c r="G22" s="90"/>
      <c r="H22" s="90"/>
      <c r="I22" s="90"/>
      <c r="J22" s="90"/>
    </row>
    <row r="23" spans="1:10" ht="13.5" customHeight="1">
      <c r="A23" s="99"/>
      <c r="B23" s="103"/>
      <c r="C23" s="104"/>
      <c r="D23" s="103"/>
      <c r="E23" s="100"/>
      <c r="F23" s="100"/>
      <c r="G23" s="90"/>
      <c r="H23" s="90"/>
      <c r="I23" s="90"/>
      <c r="J23" s="90"/>
    </row>
    <row r="24" spans="1:10" ht="13.5" customHeight="1">
      <c r="A24" s="321" t="s">
        <v>38</v>
      </c>
      <c r="B24" s="321"/>
      <c r="C24" s="321"/>
      <c r="D24" s="321"/>
      <c r="E24" s="88"/>
      <c r="F24" s="88"/>
      <c r="G24" s="90"/>
      <c r="H24" s="90"/>
      <c r="I24" s="90"/>
      <c r="J24" s="90"/>
    </row>
    <row r="25" spans="1:10" ht="13.5" customHeight="1">
      <c r="A25" s="95">
        <f>+A19</f>
        <v>2011</v>
      </c>
      <c r="B25" s="96">
        <v>4079410</v>
      </c>
      <c r="C25" s="97">
        <v>807365</v>
      </c>
      <c r="D25" s="96">
        <v>3272045</v>
      </c>
      <c r="E25" s="96"/>
      <c r="F25" s="96"/>
      <c r="G25" s="90"/>
      <c r="H25" s="90"/>
      <c r="I25" s="90"/>
      <c r="J25" s="90"/>
    </row>
    <row r="26" spans="1:6" ht="13.5" customHeight="1">
      <c r="A26" s="102" t="str">
        <f>+A20</f>
        <v>enero -  abril  2011</v>
      </c>
      <c r="B26" s="96">
        <v>1926302</v>
      </c>
      <c r="C26" s="97">
        <v>235654</v>
      </c>
      <c r="D26" s="96">
        <v>1690648</v>
      </c>
      <c r="E26" s="96"/>
      <c r="F26" s="96"/>
    </row>
    <row r="27" spans="1:6" ht="13.5" customHeight="1">
      <c r="A27" s="102" t="str">
        <f>+A21</f>
        <v>enero -  abril  2012</v>
      </c>
      <c r="B27" s="96">
        <v>1621782</v>
      </c>
      <c r="C27" s="97">
        <v>265213</v>
      </c>
      <c r="D27" s="96">
        <v>1356569</v>
      </c>
      <c r="E27" s="96"/>
      <c r="F27" s="96"/>
    </row>
    <row r="28" spans="1:6" ht="13.5" customHeight="1">
      <c r="A28" s="99" t="str">
        <f>+A22</f>
        <v>Var. (%)   2012/2011</v>
      </c>
      <c r="B28" s="103">
        <f>+B27/B26*100-100</f>
        <v>-15.808528465422341</v>
      </c>
      <c r="C28" s="104">
        <f>+C27/C26*100-100</f>
        <v>12.543389885170626</v>
      </c>
      <c r="D28" s="103">
        <f>+D27/D26*100-100</f>
        <v>-19.760411392554815</v>
      </c>
      <c r="E28" s="92"/>
      <c r="F28" s="100"/>
    </row>
    <row r="29" spans="1:8" ht="13.5" customHeight="1">
      <c r="A29" s="99"/>
      <c r="B29" s="103"/>
      <c r="C29" s="104"/>
      <c r="D29" s="103"/>
      <c r="E29" s="100"/>
      <c r="F29" s="105"/>
      <c r="G29" s="106"/>
      <c r="H29" s="107"/>
    </row>
    <row r="30" spans="1:6" ht="13.5" customHeight="1">
      <c r="A30" s="321" t="s">
        <v>176</v>
      </c>
      <c r="B30" s="321"/>
      <c r="C30" s="321"/>
      <c r="D30" s="321"/>
      <c r="E30" s="88"/>
      <c r="F30" s="88"/>
    </row>
    <row r="31" spans="1:8" ht="13.5" customHeight="1">
      <c r="A31" s="95">
        <f>+A25</f>
        <v>2011</v>
      </c>
      <c r="B31" s="96">
        <f>+B37-(B7+B13+B19+B25)</f>
        <v>1788785</v>
      </c>
      <c r="C31" s="97">
        <f>+C37-(C7+C13+C19+C25)</f>
        <v>675122</v>
      </c>
      <c r="D31" s="96">
        <f>+D37-(D7+D13+D19+D25)</f>
        <v>1113663</v>
      </c>
      <c r="E31" s="108"/>
      <c r="F31" s="96"/>
      <c r="G31" s="96"/>
      <c r="H31" s="96"/>
    </row>
    <row r="32" spans="1:8" ht="13.5" customHeight="1">
      <c r="A32" s="102" t="str">
        <f>+A26</f>
        <v>enero -  abril  2011</v>
      </c>
      <c r="B32" s="96">
        <f aca="true" t="shared" si="0" ref="B32:D33">+B38-(B8+B14+B20+B26)</f>
        <v>510382</v>
      </c>
      <c r="C32" s="97">
        <f t="shared" si="0"/>
        <v>269383</v>
      </c>
      <c r="D32" s="96">
        <f t="shared" si="0"/>
        <v>240999</v>
      </c>
      <c r="E32" s="109"/>
      <c r="F32" s="96"/>
      <c r="G32" s="96"/>
      <c r="H32" s="96"/>
    </row>
    <row r="33" spans="1:8" ht="13.5" customHeight="1">
      <c r="A33" s="102" t="str">
        <f>+A27</f>
        <v>enero -  abril  2012</v>
      </c>
      <c r="B33" s="96">
        <f t="shared" si="0"/>
        <v>569908</v>
      </c>
      <c r="C33" s="97">
        <f t="shared" si="0"/>
        <v>201495</v>
      </c>
      <c r="D33" s="96">
        <f t="shared" si="0"/>
        <v>368413</v>
      </c>
      <c r="E33" s="109"/>
      <c r="F33" s="96"/>
      <c r="G33" s="96"/>
      <c r="H33" s="96"/>
    </row>
    <row r="34" spans="1:8" ht="13.5" customHeight="1">
      <c r="A34" s="99" t="str">
        <f>+A28</f>
        <v>Var. (%)   2012/2011</v>
      </c>
      <c r="B34" s="103">
        <f>(B33/B32-1)*100</f>
        <v>11.663028868572955</v>
      </c>
      <c r="C34" s="104">
        <f>(C33/C32-1)*100</f>
        <v>-25.201293325859464</v>
      </c>
      <c r="D34" s="103">
        <f>(D33/D32-1)*100</f>
        <v>52.86909904190473</v>
      </c>
      <c r="E34" s="100"/>
      <c r="F34" s="96"/>
      <c r="G34" s="96"/>
      <c r="H34" s="96"/>
    </row>
    <row r="35" spans="1:8" ht="13.5" customHeight="1">
      <c r="A35" s="99"/>
      <c r="B35" s="96"/>
      <c r="C35" s="97"/>
      <c r="E35" s="100"/>
      <c r="F35" s="110"/>
      <c r="G35" s="110"/>
      <c r="H35" s="96"/>
    </row>
    <row r="36" spans="1:8" ht="13.5" customHeight="1">
      <c r="A36" s="318" t="s">
        <v>160</v>
      </c>
      <c r="B36" s="318"/>
      <c r="C36" s="318"/>
      <c r="D36" s="318"/>
      <c r="E36" s="106"/>
      <c r="F36" s="106"/>
      <c r="G36" s="106"/>
      <c r="H36" s="107"/>
    </row>
    <row r="37" spans="1:8" ht="13.5" customHeight="1">
      <c r="A37" s="95">
        <f>+A31</f>
        <v>2011</v>
      </c>
      <c r="B37" s="96">
        <f>+balanza!B8</f>
        <v>14443678</v>
      </c>
      <c r="C37" s="97">
        <f>+balanza!B13</f>
        <v>5001250</v>
      </c>
      <c r="D37" s="96">
        <f>+B37-C37</f>
        <v>9442428</v>
      </c>
      <c r="E37" s="108"/>
      <c r="F37" s="96"/>
      <c r="G37" s="96"/>
      <c r="H37" s="96"/>
    </row>
    <row r="38" spans="1:8" ht="13.5" customHeight="1">
      <c r="A38" s="102" t="str">
        <f>+A32</f>
        <v>enero -  abril  2011</v>
      </c>
      <c r="B38" s="96">
        <f>+balanza!C8</f>
        <v>5575138</v>
      </c>
      <c r="C38" s="97">
        <f>+balanza!C13</f>
        <v>1578429</v>
      </c>
      <c r="D38" s="96">
        <f>+B38-C38</f>
        <v>3996709</v>
      </c>
      <c r="E38" s="110"/>
      <c r="F38" s="96"/>
      <c r="G38" s="96"/>
      <c r="H38" s="96"/>
    </row>
    <row r="39" spans="1:8" ht="13.5" customHeight="1">
      <c r="A39" s="102" t="str">
        <f>+A33</f>
        <v>enero -  abril  2012</v>
      </c>
      <c r="B39" s="96">
        <f>+balanza!D8</f>
        <v>5104447</v>
      </c>
      <c r="C39" s="97">
        <f>+balanza!D13</f>
        <v>1648377</v>
      </c>
      <c r="D39" s="96">
        <f>+B39-C39</f>
        <v>3456070</v>
      </c>
      <c r="E39" s="110"/>
      <c r="F39" s="96"/>
      <c r="G39" s="96"/>
      <c r="H39" s="96"/>
    </row>
    <row r="40" spans="1:8" ht="13.5" customHeight="1" thickBot="1">
      <c r="A40" s="117" t="str">
        <f>+A34</f>
        <v>Var. (%)   2012/2011</v>
      </c>
      <c r="B40" s="118">
        <f>+B39/B38*100-100</f>
        <v>-8.442678907679053</v>
      </c>
      <c r="C40" s="119">
        <f>+C39/C38*100-100</f>
        <v>4.431494859762466</v>
      </c>
      <c r="D40" s="118">
        <f>+D39/D38*100-100</f>
        <v>-13.527104425165803</v>
      </c>
      <c r="E40" s="100"/>
      <c r="F40" s="96"/>
      <c r="G40" s="96"/>
      <c r="H40" s="96"/>
    </row>
    <row r="41" spans="1:8" ht="26.25" customHeight="1" thickTop="1">
      <c r="A41" s="313" t="s">
        <v>377</v>
      </c>
      <c r="B41" s="314"/>
      <c r="C41" s="314"/>
      <c r="D41" s="314"/>
      <c r="E41" s="100"/>
      <c r="F41" s="96"/>
      <c r="G41" s="96"/>
      <c r="H41" s="96"/>
    </row>
    <row r="42" spans="5:8" ht="13.5" customHeight="1">
      <c r="E42" s="100"/>
      <c r="F42" s="96"/>
      <c r="G42" s="96"/>
      <c r="H42" s="96"/>
    </row>
    <row r="43" ht="13.5" customHeight="1"/>
    <row r="44" spans="5:8" ht="13.5" customHeight="1">
      <c r="E44" s="108"/>
      <c r="F44" s="90"/>
      <c r="G44" s="90"/>
      <c r="H44" s="90"/>
    </row>
    <row r="45" spans="5:8" ht="13.5" customHeight="1">
      <c r="E45" s="110"/>
      <c r="F45" s="90"/>
      <c r="G45" s="90"/>
      <c r="H45" s="90"/>
    </row>
    <row r="46" spans="5:8" ht="13.5" customHeight="1">
      <c r="E46" s="110"/>
      <c r="F46" s="90"/>
      <c r="G46" s="90"/>
      <c r="H46" s="9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8"/>
      <c r="B82" s="88"/>
      <c r="C82" s="99"/>
      <c r="D82" s="88"/>
    </row>
    <row r="83" spans="1:4" ht="34.5" customHeight="1">
      <c r="A83" s="319"/>
      <c r="B83" s="320"/>
      <c r="C83" s="320"/>
      <c r="D83" s="320"/>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24" t="s">
        <v>258</v>
      </c>
      <c r="B1" s="324"/>
      <c r="C1" s="324"/>
      <c r="D1" s="324"/>
      <c r="E1" s="324"/>
      <c r="F1" s="324"/>
    </row>
    <row r="2" spans="1:6" ht="15.75" customHeight="1">
      <c r="A2" s="325" t="s">
        <v>177</v>
      </c>
      <c r="B2" s="325"/>
      <c r="C2" s="325"/>
      <c r="D2" s="325"/>
      <c r="E2" s="325"/>
      <c r="F2" s="325"/>
    </row>
    <row r="3" spans="1:6" ht="15.75" customHeight="1" thickBot="1">
      <c r="A3" s="325" t="s">
        <v>307</v>
      </c>
      <c r="B3" s="325"/>
      <c r="C3" s="325"/>
      <c r="D3" s="325"/>
      <c r="E3" s="325"/>
      <c r="F3" s="325"/>
    </row>
    <row r="4" spans="1:6" ht="12.75" customHeight="1" thickTop="1">
      <c r="A4" s="327" t="s">
        <v>23</v>
      </c>
      <c r="B4" s="154">
        <f>+'balanza productos_clase_sector'!B5</f>
        <v>2011</v>
      </c>
      <c r="C4" s="329" t="str">
        <f>+'balanza productos_clase_sector'!C5</f>
        <v>enero - abril</v>
      </c>
      <c r="D4" s="329"/>
      <c r="E4" s="155" t="s">
        <v>172</v>
      </c>
      <c r="F4" s="156" t="s">
        <v>163</v>
      </c>
    </row>
    <row r="5" spans="1:6" ht="12" thickBot="1">
      <c r="A5" s="328"/>
      <c r="B5" s="62" t="s">
        <v>162</v>
      </c>
      <c r="C5" s="63">
        <v>2011</v>
      </c>
      <c r="D5" s="63">
        <v>2012</v>
      </c>
      <c r="E5" s="64" t="str">
        <f>+'balanza productos_clase_sector'!E6</f>
        <v> 2012-2011</v>
      </c>
      <c r="F5" s="65">
        <f>+'balanza productos_clase_sector'!F6</f>
        <v>2012</v>
      </c>
    </row>
    <row r="6" spans="1:6" ht="12" thickTop="1">
      <c r="A6" s="60"/>
      <c r="B6" s="58"/>
      <c r="C6" s="58"/>
      <c r="D6" s="58"/>
      <c r="E6" s="58"/>
      <c r="F6" s="61"/>
    </row>
    <row r="7" spans="1:6" ht="12.75" customHeight="1">
      <c r="A7" s="57" t="s">
        <v>12</v>
      </c>
      <c r="B7" s="58">
        <v>3033542</v>
      </c>
      <c r="C7" s="58">
        <v>1564308</v>
      </c>
      <c r="D7" s="58">
        <v>1270509</v>
      </c>
      <c r="E7" s="5">
        <f>+(D7-C7)/C7</f>
        <v>-0.187814036621944</v>
      </c>
      <c r="F7" s="59">
        <f>+D7/$D$23</f>
        <v>0.24890237865139947</v>
      </c>
    </row>
    <row r="8" spans="1:6" ht="11.25">
      <c r="A8" s="60" t="s">
        <v>17</v>
      </c>
      <c r="B8" s="58">
        <v>1396490</v>
      </c>
      <c r="C8" s="58">
        <v>519408</v>
      </c>
      <c r="D8" s="58">
        <v>584647</v>
      </c>
      <c r="E8" s="5">
        <f aca="true" t="shared" si="0" ref="E8:E23">+(D8-C8)/C8</f>
        <v>0.12560260912423374</v>
      </c>
      <c r="F8" s="59">
        <f aca="true" t="shared" si="1" ref="F8:F23">+D8/$D$23</f>
        <v>0.11453679507300203</v>
      </c>
    </row>
    <row r="9" spans="1:6" ht="11.25">
      <c r="A9" s="60" t="s">
        <v>15</v>
      </c>
      <c r="B9" s="58">
        <v>868116</v>
      </c>
      <c r="C9" s="58">
        <v>368784</v>
      </c>
      <c r="D9" s="58">
        <v>333695</v>
      </c>
      <c r="E9" s="5">
        <f t="shared" si="0"/>
        <v>-0.09514783721636513</v>
      </c>
      <c r="F9" s="59">
        <f t="shared" si="1"/>
        <v>0.06537338912520788</v>
      </c>
    </row>
    <row r="10" spans="1:6" ht="11.25">
      <c r="A10" s="60" t="s">
        <v>13</v>
      </c>
      <c r="B10" s="58">
        <v>1033750</v>
      </c>
      <c r="C10" s="58">
        <v>319856</v>
      </c>
      <c r="D10" s="58">
        <v>316077</v>
      </c>
      <c r="E10" s="5">
        <f t="shared" si="0"/>
        <v>-0.011814691611225052</v>
      </c>
      <c r="F10" s="59">
        <f t="shared" si="1"/>
        <v>0.06192188889413486</v>
      </c>
    </row>
    <row r="11" spans="1:6" ht="11.25">
      <c r="A11" s="60" t="s">
        <v>120</v>
      </c>
      <c r="B11" s="58">
        <v>607194</v>
      </c>
      <c r="C11" s="58">
        <v>244209</v>
      </c>
      <c r="D11" s="58">
        <v>245716</v>
      </c>
      <c r="E11" s="5">
        <f t="shared" si="0"/>
        <v>0.006170943740812173</v>
      </c>
      <c r="F11" s="59">
        <f t="shared" si="1"/>
        <v>0.04813763371428874</v>
      </c>
    </row>
    <row r="12" spans="1:6" ht="11.25">
      <c r="A12" s="60" t="s">
        <v>14</v>
      </c>
      <c r="B12" s="58">
        <v>723488</v>
      </c>
      <c r="C12" s="58">
        <v>238228</v>
      </c>
      <c r="D12" s="58">
        <v>230713</v>
      </c>
      <c r="E12" s="5">
        <f t="shared" si="0"/>
        <v>-0.0315454102792283</v>
      </c>
      <c r="F12" s="59">
        <f t="shared" si="1"/>
        <v>0.045198431877145555</v>
      </c>
    </row>
    <row r="13" spans="1:6" ht="11.25">
      <c r="A13" s="60" t="s">
        <v>16</v>
      </c>
      <c r="B13" s="58">
        <v>612143</v>
      </c>
      <c r="C13" s="58">
        <v>248233</v>
      </c>
      <c r="D13" s="58">
        <v>206362</v>
      </c>
      <c r="E13" s="5">
        <f t="shared" si="0"/>
        <v>-0.16867620340567127</v>
      </c>
      <c r="F13" s="59">
        <f t="shared" si="1"/>
        <v>0.04042788572395795</v>
      </c>
    </row>
    <row r="14" spans="1:6" ht="11.25">
      <c r="A14" s="60" t="s">
        <v>27</v>
      </c>
      <c r="B14" s="58">
        <v>357864</v>
      </c>
      <c r="C14" s="58">
        <v>97461</v>
      </c>
      <c r="D14" s="58">
        <v>133310</v>
      </c>
      <c r="E14" s="5">
        <f t="shared" si="0"/>
        <v>0.36782918295523337</v>
      </c>
      <c r="F14" s="59">
        <f t="shared" si="1"/>
        <v>0.026116443172002766</v>
      </c>
    </row>
    <row r="15" spans="1:6" ht="11.25">
      <c r="A15" s="60" t="s">
        <v>20</v>
      </c>
      <c r="B15" s="58">
        <v>363509</v>
      </c>
      <c r="C15" s="58">
        <v>108296</v>
      </c>
      <c r="D15" s="58">
        <v>132178</v>
      </c>
      <c r="E15" s="5">
        <f t="shared" si="0"/>
        <v>0.22052522715520426</v>
      </c>
      <c r="F15" s="59">
        <f t="shared" si="1"/>
        <v>0.025894675760175394</v>
      </c>
    </row>
    <row r="16" spans="1:6" ht="11.25">
      <c r="A16" s="60" t="s">
        <v>19</v>
      </c>
      <c r="B16" s="58">
        <v>322380</v>
      </c>
      <c r="C16" s="58">
        <v>123765</v>
      </c>
      <c r="D16" s="58">
        <v>120559</v>
      </c>
      <c r="E16" s="5">
        <f t="shared" si="0"/>
        <v>-0.025903930836666263</v>
      </c>
      <c r="F16" s="59">
        <f t="shared" si="1"/>
        <v>0.023618425267222874</v>
      </c>
    </row>
    <row r="17" spans="1:6" ht="11.25">
      <c r="A17" s="60" t="s">
        <v>18</v>
      </c>
      <c r="B17" s="58">
        <v>410337</v>
      </c>
      <c r="C17" s="58">
        <v>139419</v>
      </c>
      <c r="D17" s="58">
        <v>113616</v>
      </c>
      <c r="E17" s="5">
        <f t="shared" si="0"/>
        <v>-0.18507520495771737</v>
      </c>
      <c r="F17" s="59">
        <f t="shared" si="1"/>
        <v>0.02225823874750781</v>
      </c>
    </row>
    <row r="18" spans="1:6" ht="11.25">
      <c r="A18" s="60" t="s">
        <v>465</v>
      </c>
      <c r="B18" s="58">
        <v>516687</v>
      </c>
      <c r="C18" s="58">
        <v>185764</v>
      </c>
      <c r="D18" s="58">
        <v>109100</v>
      </c>
      <c r="E18" s="5">
        <f t="shared" si="0"/>
        <v>-0.4126956783876316</v>
      </c>
      <c r="F18" s="59">
        <f t="shared" si="1"/>
        <v>0.021373519991489773</v>
      </c>
    </row>
    <row r="19" spans="1:6" ht="11.25">
      <c r="A19" s="60" t="s">
        <v>195</v>
      </c>
      <c r="B19" s="58">
        <v>356031</v>
      </c>
      <c r="C19" s="58">
        <v>100318</v>
      </c>
      <c r="D19" s="58">
        <v>103387</v>
      </c>
      <c r="E19" s="5">
        <f t="shared" si="0"/>
        <v>0.030592715165772843</v>
      </c>
      <c r="F19" s="59">
        <f t="shared" si="1"/>
        <v>0.020254299829148975</v>
      </c>
    </row>
    <row r="20" spans="1:6" ht="11.25">
      <c r="A20" s="60" t="s">
        <v>373</v>
      </c>
      <c r="B20" s="58">
        <v>340272</v>
      </c>
      <c r="C20" s="58">
        <v>83230</v>
      </c>
      <c r="D20" s="58">
        <v>98489</v>
      </c>
      <c r="E20" s="5">
        <f t="shared" si="0"/>
        <v>0.18333533581641234</v>
      </c>
      <c r="F20" s="59">
        <f t="shared" si="1"/>
        <v>0.01929474436701958</v>
      </c>
    </row>
    <row r="21" spans="1:6" ht="11.25">
      <c r="A21" s="60" t="s">
        <v>483</v>
      </c>
      <c r="B21" s="58">
        <v>240244</v>
      </c>
      <c r="C21" s="58">
        <v>88247</v>
      </c>
      <c r="D21" s="58">
        <v>97597</v>
      </c>
      <c r="E21" s="5">
        <f t="shared" si="0"/>
        <v>0.10595261028703526</v>
      </c>
      <c r="F21" s="59">
        <f t="shared" si="1"/>
        <v>0.019119994781021332</v>
      </c>
    </row>
    <row r="22" spans="1:9" ht="11.25">
      <c r="A22" s="60" t="s">
        <v>21</v>
      </c>
      <c r="B22" s="58">
        <v>3261630</v>
      </c>
      <c r="C22" s="58">
        <v>1145612</v>
      </c>
      <c r="D22" s="58">
        <v>1008491</v>
      </c>
      <c r="E22" s="5">
        <f t="shared" si="0"/>
        <v>-0.11969235657447723</v>
      </c>
      <c r="F22" s="59">
        <f t="shared" si="1"/>
        <v>0.1975710591176674</v>
      </c>
      <c r="I22" s="7"/>
    </row>
    <row r="23" spans="1:6" ht="12" thickBot="1">
      <c r="A23" s="157" t="s">
        <v>22</v>
      </c>
      <c r="B23" s="158">
        <f>+balanza!B8</f>
        <v>14443678</v>
      </c>
      <c r="C23" s="158">
        <f>+balanza!C8</f>
        <v>5575138</v>
      </c>
      <c r="D23" s="158">
        <f>+balanza!D8</f>
        <v>5104447</v>
      </c>
      <c r="E23" s="159">
        <f t="shared" si="0"/>
        <v>-0.08442678907679056</v>
      </c>
      <c r="F23" s="160">
        <f t="shared" si="1"/>
        <v>1</v>
      </c>
    </row>
    <row r="24" spans="1:6" s="60" customFormat="1" ht="31.5" customHeight="1" thickTop="1">
      <c r="A24" s="326" t="s">
        <v>377</v>
      </c>
      <c r="B24" s="326"/>
      <c r="C24" s="326"/>
      <c r="D24" s="326"/>
      <c r="E24" s="326"/>
      <c r="F24" s="326"/>
    </row>
    <row r="32" ht="11.25">
      <c r="F32" s="6"/>
    </row>
    <row r="33" ht="11.25">
      <c r="F33" s="6"/>
    </row>
    <row r="34" ht="11.25">
      <c r="F34" s="6"/>
    </row>
    <row r="35" ht="11.25">
      <c r="F35" s="6"/>
    </row>
    <row r="36" ht="11.25">
      <c r="F36" s="6"/>
    </row>
    <row r="37" ht="11.25">
      <c r="F37" s="6"/>
    </row>
    <row r="38" ht="11.25">
      <c r="F38" s="6"/>
    </row>
    <row r="49" spans="1:6" ht="15.75" customHeight="1">
      <c r="A49" s="324" t="s">
        <v>203</v>
      </c>
      <c r="B49" s="324"/>
      <c r="C49" s="324"/>
      <c r="D49" s="324"/>
      <c r="E49" s="324"/>
      <c r="F49" s="324"/>
    </row>
    <row r="50" spans="1:6" ht="15.75" customHeight="1">
      <c r="A50" s="325" t="s">
        <v>192</v>
      </c>
      <c r="B50" s="325"/>
      <c r="C50" s="325"/>
      <c r="D50" s="325"/>
      <c r="E50" s="325"/>
      <c r="F50" s="325"/>
    </row>
    <row r="51" spans="1:6" ht="15.75" customHeight="1" thickBot="1">
      <c r="A51" s="330" t="s">
        <v>308</v>
      </c>
      <c r="B51" s="330"/>
      <c r="C51" s="330"/>
      <c r="D51" s="330"/>
      <c r="E51" s="330"/>
      <c r="F51" s="330"/>
    </row>
    <row r="52" spans="1:6" ht="12.75" customHeight="1" thickTop="1">
      <c r="A52" s="327" t="s">
        <v>23</v>
      </c>
      <c r="B52" s="154">
        <f>+B4</f>
        <v>2011</v>
      </c>
      <c r="C52" s="329" t="str">
        <f>+C4</f>
        <v>enero - abril</v>
      </c>
      <c r="D52" s="329"/>
      <c r="E52" s="155" t="s">
        <v>172</v>
      </c>
      <c r="F52" s="156" t="s">
        <v>163</v>
      </c>
    </row>
    <row r="53" spans="1:6" ht="12" thickBot="1">
      <c r="A53" s="328"/>
      <c r="B53" s="62" t="s">
        <v>162</v>
      </c>
      <c r="C53" s="63">
        <f>+balanza!C6</f>
        <v>2011</v>
      </c>
      <c r="D53" s="63">
        <f>+D5</f>
        <v>2012</v>
      </c>
      <c r="E53" s="64" t="str">
        <f>+E5</f>
        <v> 2012-2011</v>
      </c>
      <c r="F53" s="65">
        <f>+F5</f>
        <v>2012</v>
      </c>
    </row>
    <row r="54" spans="1:6" ht="12" thickTop="1">
      <c r="A54" s="60"/>
      <c r="B54" s="58"/>
      <c r="C54" s="58"/>
      <c r="D54" s="58"/>
      <c r="E54" s="58"/>
      <c r="F54" s="61"/>
    </row>
    <row r="55" spans="1:9" ht="12.75" customHeight="1">
      <c r="A55" s="60" t="s">
        <v>26</v>
      </c>
      <c r="B55" s="58">
        <v>1623340</v>
      </c>
      <c r="C55" s="58">
        <v>468337</v>
      </c>
      <c r="D55" s="58">
        <v>623310</v>
      </c>
      <c r="E55" s="5">
        <f>+(D55-C55)/C55</f>
        <v>0.33090061216602573</v>
      </c>
      <c r="F55" s="59">
        <f>+D55/$D$71</f>
        <v>0.37813558427471383</v>
      </c>
      <c r="I55" s="58"/>
    </row>
    <row r="56" spans="1:9" ht="11.25">
      <c r="A56" s="60" t="s">
        <v>27</v>
      </c>
      <c r="B56" s="58">
        <v>498142</v>
      </c>
      <c r="C56" s="58">
        <v>130629</v>
      </c>
      <c r="D56" s="58">
        <v>212886</v>
      </c>
      <c r="E56" s="5">
        <f aca="true" t="shared" si="2" ref="E56:E71">+(D56-C56)/C56</f>
        <v>0.6296993776267138</v>
      </c>
      <c r="F56" s="59">
        <f aca="true" t="shared" si="3" ref="F56:F71">+D56/$D$71</f>
        <v>0.12914885369063023</v>
      </c>
      <c r="I56" s="58"/>
    </row>
    <row r="57" spans="1:9" ht="11.25">
      <c r="A57" s="60" t="s">
        <v>12</v>
      </c>
      <c r="B57" s="58">
        <v>593903</v>
      </c>
      <c r="C57" s="58">
        <v>157059</v>
      </c>
      <c r="D57" s="58">
        <v>209824</v>
      </c>
      <c r="E57" s="5">
        <f t="shared" si="2"/>
        <v>0.3359565513596801</v>
      </c>
      <c r="F57" s="59">
        <f t="shared" si="3"/>
        <v>0.12729126892695056</v>
      </c>
      <c r="I57" s="58"/>
    </row>
    <row r="58" spans="1:9" ht="11.25">
      <c r="A58" s="60" t="s">
        <v>28</v>
      </c>
      <c r="B58" s="58">
        <v>584181</v>
      </c>
      <c r="C58" s="58">
        <v>233900</v>
      </c>
      <c r="D58" s="58">
        <v>55041</v>
      </c>
      <c r="E58" s="5">
        <f t="shared" si="2"/>
        <v>-0.7646814878153056</v>
      </c>
      <c r="F58" s="59">
        <f t="shared" si="3"/>
        <v>0.03339102644601326</v>
      </c>
      <c r="I58" s="58"/>
    </row>
    <row r="59" spans="1:9" ht="11.25">
      <c r="A59" s="60" t="s">
        <v>20</v>
      </c>
      <c r="B59" s="58">
        <v>175864</v>
      </c>
      <c r="C59" s="58">
        <v>69143</v>
      </c>
      <c r="D59" s="58">
        <v>51065</v>
      </c>
      <c r="E59" s="5">
        <f t="shared" si="2"/>
        <v>-0.261458137483187</v>
      </c>
      <c r="F59" s="59">
        <f t="shared" si="3"/>
        <v>0.030978956876976566</v>
      </c>
      <c r="I59" s="58"/>
    </row>
    <row r="60" spans="1:9" ht="11.25">
      <c r="A60" s="60" t="s">
        <v>19</v>
      </c>
      <c r="B60" s="58">
        <v>148655</v>
      </c>
      <c r="C60" s="58">
        <v>59848</v>
      </c>
      <c r="D60" s="58">
        <v>35695</v>
      </c>
      <c r="E60" s="5">
        <f t="shared" si="2"/>
        <v>-0.40357238337120704</v>
      </c>
      <c r="F60" s="59">
        <f t="shared" si="3"/>
        <v>0.021654633618401614</v>
      </c>
      <c r="I60" s="58"/>
    </row>
    <row r="61" spans="1:9" ht="11.25">
      <c r="A61" s="60" t="s">
        <v>30</v>
      </c>
      <c r="B61" s="58">
        <v>108971</v>
      </c>
      <c r="C61" s="58">
        <v>30702</v>
      </c>
      <c r="D61" s="58">
        <v>35395</v>
      </c>
      <c r="E61" s="5">
        <f t="shared" si="2"/>
        <v>0.15285649143378283</v>
      </c>
      <c r="F61" s="59">
        <f t="shared" si="3"/>
        <v>0.021472636417518565</v>
      </c>
      <c r="I61" s="58"/>
    </row>
    <row r="62" spans="1:9" ht="11.25">
      <c r="A62" s="60" t="s">
        <v>265</v>
      </c>
      <c r="B62" s="58">
        <v>83411</v>
      </c>
      <c r="C62" s="58">
        <v>23811</v>
      </c>
      <c r="D62" s="58">
        <v>34979</v>
      </c>
      <c r="E62" s="5">
        <f t="shared" si="2"/>
        <v>0.46902692033093946</v>
      </c>
      <c r="F62" s="59">
        <f t="shared" si="3"/>
        <v>0.021220266965627402</v>
      </c>
      <c r="I62" s="58"/>
    </row>
    <row r="63" spans="1:9" ht="11.25">
      <c r="A63" s="60" t="s">
        <v>29</v>
      </c>
      <c r="B63" s="58">
        <v>83093</v>
      </c>
      <c r="C63" s="58">
        <v>26352</v>
      </c>
      <c r="D63" s="58">
        <v>34926</v>
      </c>
      <c r="E63" s="5">
        <f t="shared" si="2"/>
        <v>0.3253642987249545</v>
      </c>
      <c r="F63" s="59">
        <f t="shared" si="3"/>
        <v>0.02118811412680473</v>
      </c>
      <c r="I63" s="58"/>
    </row>
    <row r="64" spans="1:9" ht="11.25">
      <c r="A64" s="60" t="s">
        <v>17</v>
      </c>
      <c r="B64" s="58">
        <v>106278</v>
      </c>
      <c r="C64" s="58">
        <v>35015</v>
      </c>
      <c r="D64" s="58">
        <v>34111</v>
      </c>
      <c r="E64" s="5">
        <f t="shared" si="2"/>
        <v>-0.025817506782807368</v>
      </c>
      <c r="F64" s="59">
        <f t="shared" si="3"/>
        <v>0.02069368839773911</v>
      </c>
      <c r="I64" s="58"/>
    </row>
    <row r="65" spans="1:9" ht="11.25">
      <c r="A65" s="60" t="s">
        <v>463</v>
      </c>
      <c r="B65" s="58">
        <v>75628</v>
      </c>
      <c r="C65" s="58">
        <v>30220</v>
      </c>
      <c r="D65" s="58">
        <v>32991</v>
      </c>
      <c r="E65" s="5">
        <f t="shared" si="2"/>
        <v>0.09169424222369292</v>
      </c>
      <c r="F65" s="59">
        <f t="shared" si="3"/>
        <v>0.020014232181109055</v>
      </c>
      <c r="I65" s="58"/>
    </row>
    <row r="66" spans="1:9" ht="11.25">
      <c r="A66" s="60" t="s">
        <v>362</v>
      </c>
      <c r="B66" s="58">
        <v>68075</v>
      </c>
      <c r="C66" s="58">
        <v>23240</v>
      </c>
      <c r="D66" s="58">
        <v>28170</v>
      </c>
      <c r="E66" s="5">
        <f t="shared" si="2"/>
        <v>0.2121342512908778</v>
      </c>
      <c r="F66" s="59">
        <f t="shared" si="3"/>
        <v>0.017089537162918434</v>
      </c>
      <c r="I66" s="58"/>
    </row>
    <row r="67" spans="1:9" ht="11.25">
      <c r="A67" s="60" t="s">
        <v>462</v>
      </c>
      <c r="B67" s="58">
        <v>147175</v>
      </c>
      <c r="C67" s="58">
        <v>86047</v>
      </c>
      <c r="D67" s="58">
        <v>27883</v>
      </c>
      <c r="E67" s="5">
        <f t="shared" si="2"/>
        <v>-0.675956163492045</v>
      </c>
      <c r="F67" s="59">
        <f t="shared" si="3"/>
        <v>0.016915426507406982</v>
      </c>
      <c r="I67" s="58"/>
    </row>
    <row r="68" spans="1:9" ht="11.25">
      <c r="A68" s="60" t="s">
        <v>466</v>
      </c>
      <c r="B68" s="58">
        <v>87954</v>
      </c>
      <c r="C68" s="58">
        <v>11123</v>
      </c>
      <c r="D68" s="58">
        <v>27807</v>
      </c>
      <c r="E68" s="5">
        <f t="shared" si="2"/>
        <v>1.4999550480985346</v>
      </c>
      <c r="F68" s="59">
        <f t="shared" si="3"/>
        <v>0.016869320549849944</v>
      </c>
      <c r="I68" s="58"/>
    </row>
    <row r="69" spans="1:9" ht="11.25">
      <c r="A69" s="60" t="s">
        <v>14</v>
      </c>
      <c r="B69" s="58">
        <v>64807</v>
      </c>
      <c r="C69" s="58">
        <v>18746</v>
      </c>
      <c r="D69" s="58">
        <v>21320</v>
      </c>
      <c r="E69" s="5">
        <f t="shared" si="2"/>
        <v>0.13730929264909847</v>
      </c>
      <c r="F69" s="59">
        <f t="shared" si="3"/>
        <v>0.012933934409422117</v>
      </c>
      <c r="I69" s="58"/>
    </row>
    <row r="70" spans="1:9" ht="11.25">
      <c r="A70" s="60" t="s">
        <v>21</v>
      </c>
      <c r="B70" s="58">
        <v>551773</v>
      </c>
      <c r="C70" s="58">
        <v>174255</v>
      </c>
      <c r="D70" s="58">
        <v>189535</v>
      </c>
      <c r="E70" s="5">
        <f t="shared" si="2"/>
        <v>0.08768758428739491</v>
      </c>
      <c r="F70" s="59">
        <f t="shared" si="3"/>
        <v>0.11498279823122987</v>
      </c>
      <c r="I70" s="58"/>
    </row>
    <row r="71" spans="1:9" ht="12.75" customHeight="1" thickBot="1">
      <c r="A71" s="157" t="s">
        <v>22</v>
      </c>
      <c r="B71" s="158">
        <f>+balanza!B13</f>
        <v>5001250</v>
      </c>
      <c r="C71" s="158">
        <f>+balanza!C13</f>
        <v>1578429</v>
      </c>
      <c r="D71" s="158">
        <f>+balanza!D13</f>
        <v>1648377</v>
      </c>
      <c r="E71" s="159">
        <f t="shared" si="2"/>
        <v>0.0443149485976246</v>
      </c>
      <c r="F71" s="160">
        <f t="shared" si="3"/>
        <v>1</v>
      </c>
      <c r="I71" s="7"/>
    </row>
    <row r="72" spans="1:6" ht="22.5" customHeight="1" thickTop="1">
      <c r="A72" s="326" t="s">
        <v>378</v>
      </c>
      <c r="B72" s="326"/>
      <c r="C72" s="326"/>
      <c r="D72" s="326"/>
      <c r="E72" s="326"/>
      <c r="F72" s="326"/>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1" width="11.421875" style="6" customWidth="1"/>
    <col min="12" max="12" width="17.8515625" style="6" customWidth="1"/>
    <col min="13" max="14" width="11.421875" style="6" customWidth="1"/>
    <col min="15" max="15" width="15.57421875" style="6" bestFit="1" customWidth="1"/>
    <col min="16" max="17" width="14.7109375" style="6" bestFit="1" customWidth="1"/>
    <col min="18" max="18" width="15.57421875" style="6" bestFit="1" customWidth="1"/>
    <col min="19" max="20" width="15.421875" style="6" bestFit="1" customWidth="1"/>
    <col min="21" max="16384" width="11.421875" style="6" customWidth="1"/>
  </cols>
  <sheetData>
    <row r="1" spans="1:10" s="18" customFormat="1" ht="15.75" customHeight="1">
      <c r="A1" s="324" t="s">
        <v>205</v>
      </c>
      <c r="B1" s="324"/>
      <c r="C1" s="324"/>
      <c r="D1" s="324"/>
      <c r="E1" s="324"/>
      <c r="F1" s="324"/>
      <c r="G1" s="324"/>
      <c r="H1" s="6"/>
      <c r="I1" s="6"/>
      <c r="J1" s="6"/>
    </row>
    <row r="2" spans="1:10" s="18" customFormat="1" ht="15.75" customHeight="1">
      <c r="A2" s="325" t="s">
        <v>178</v>
      </c>
      <c r="B2" s="325"/>
      <c r="C2" s="325"/>
      <c r="D2" s="325"/>
      <c r="E2" s="325"/>
      <c r="F2" s="325"/>
      <c r="G2" s="325"/>
      <c r="H2" s="6"/>
      <c r="I2" s="6"/>
      <c r="J2" s="6"/>
    </row>
    <row r="3" spans="1:10" s="18" customFormat="1" ht="15.75" customHeight="1" thickBot="1">
      <c r="A3" s="325" t="s">
        <v>309</v>
      </c>
      <c r="B3" s="325"/>
      <c r="C3" s="325"/>
      <c r="D3" s="325"/>
      <c r="E3" s="325"/>
      <c r="F3" s="325"/>
      <c r="G3" s="325"/>
      <c r="H3" s="6"/>
      <c r="I3" s="6"/>
      <c r="J3" s="6"/>
    </row>
    <row r="4" spans="1:7" ht="12.75" customHeight="1" thickTop="1">
      <c r="A4" s="327" t="s">
        <v>25</v>
      </c>
      <c r="B4" s="161" t="s">
        <v>106</v>
      </c>
      <c r="C4" s="162">
        <f>+'prin paises exp e imp'!B4</f>
        <v>2011</v>
      </c>
      <c r="D4" s="332" t="str">
        <f>+'prin paises exp e imp'!C4</f>
        <v>enero - abril</v>
      </c>
      <c r="E4" s="332"/>
      <c r="F4" s="163" t="s">
        <v>172</v>
      </c>
      <c r="G4" s="163" t="s">
        <v>163</v>
      </c>
    </row>
    <row r="5" spans="1:19" ht="12.75" customHeight="1" thickBot="1">
      <c r="A5" s="331"/>
      <c r="B5" s="62" t="s">
        <v>32</v>
      </c>
      <c r="C5" s="165" t="s">
        <v>162</v>
      </c>
      <c r="D5" s="164">
        <f>+balanza!C6</f>
        <v>2011</v>
      </c>
      <c r="E5" s="164">
        <f>+balanza!D6</f>
        <v>2012</v>
      </c>
      <c r="F5" s="165" t="str">
        <f>+'prin paises exp e imp'!E5</f>
        <v> 2012-2011</v>
      </c>
      <c r="G5" s="165">
        <f>+'prin paises exp e imp'!F5</f>
        <v>2012</v>
      </c>
      <c r="O5" s="7"/>
      <c r="P5" s="7"/>
      <c r="R5" s="7"/>
      <c r="S5" s="7"/>
    </row>
    <row r="6" spans="3:20" ht="12" thickTop="1">
      <c r="C6" s="7"/>
      <c r="D6" s="7"/>
      <c r="E6" s="7"/>
      <c r="F6" s="7"/>
      <c r="G6" s="7"/>
      <c r="Q6" s="7"/>
      <c r="T6" s="7"/>
    </row>
    <row r="7" spans="1:20" ht="12.75" customHeight="1">
      <c r="A7" s="11" t="s">
        <v>489</v>
      </c>
      <c r="B7" s="8" t="s">
        <v>490</v>
      </c>
      <c r="C7" s="7">
        <v>1422350</v>
      </c>
      <c r="D7" s="7">
        <v>1144168</v>
      </c>
      <c r="E7" s="7">
        <v>864306</v>
      </c>
      <c r="F7" s="5">
        <f aca="true" t="shared" si="0" ref="F7:F23">+(E7-D7)/D7</f>
        <v>-0.24459869529649492</v>
      </c>
      <c r="G7" s="9">
        <f aca="true" t="shared" si="1" ref="G7:G24">+E7/$E$23</f>
        <v>0.1693241207127824</v>
      </c>
      <c r="N7" s="7"/>
      <c r="O7" s="7"/>
      <c r="Q7" s="7"/>
      <c r="R7" s="7"/>
      <c r="T7" s="7"/>
    </row>
    <row r="8" spans="1:20" ht="12.75" customHeight="1">
      <c r="A8" s="11" t="s">
        <v>499</v>
      </c>
      <c r="B8" s="8">
        <v>47032100</v>
      </c>
      <c r="C8" s="7">
        <v>1371006</v>
      </c>
      <c r="D8" s="7">
        <v>458117</v>
      </c>
      <c r="E8" s="7">
        <v>398264</v>
      </c>
      <c r="F8" s="5">
        <f t="shared" si="0"/>
        <v>-0.1306500304507364</v>
      </c>
      <c r="G8" s="9">
        <f t="shared" si="1"/>
        <v>0.07802294744171112</v>
      </c>
      <c r="O8" s="299"/>
      <c r="P8" s="299"/>
      <c r="Q8" s="299"/>
      <c r="R8" s="300"/>
      <c r="S8" s="300"/>
      <c r="T8" s="300"/>
    </row>
    <row r="9" spans="1:7" ht="12.75" customHeight="1">
      <c r="A9" s="11" t="s">
        <v>115</v>
      </c>
      <c r="B9" s="8">
        <v>22042110</v>
      </c>
      <c r="C9" s="7">
        <v>1321552</v>
      </c>
      <c r="D9" s="7">
        <v>391459</v>
      </c>
      <c r="E9" s="7">
        <v>384486</v>
      </c>
      <c r="F9" s="5">
        <f t="shared" si="0"/>
        <v>-0.017812848855180235</v>
      </c>
      <c r="G9" s="9">
        <f t="shared" si="1"/>
        <v>0.0753237324239041</v>
      </c>
    </row>
    <row r="10" spans="1:7" ht="11.25">
      <c r="A10" s="11" t="s">
        <v>500</v>
      </c>
      <c r="B10" s="8">
        <v>47032900</v>
      </c>
      <c r="C10" s="7">
        <v>1194207</v>
      </c>
      <c r="D10" s="7">
        <v>428956</v>
      </c>
      <c r="E10" s="7">
        <v>345733</v>
      </c>
      <c r="F10" s="5">
        <f t="shared" si="0"/>
        <v>-0.19401290575257135</v>
      </c>
      <c r="G10" s="5">
        <f t="shared" si="1"/>
        <v>0.06773172490575374</v>
      </c>
    </row>
    <row r="11" spans="1:7" ht="12" customHeight="1">
      <c r="A11" s="11" t="s">
        <v>501</v>
      </c>
      <c r="B11" s="8" t="s">
        <v>491</v>
      </c>
      <c r="C11" s="7">
        <v>381203</v>
      </c>
      <c r="D11" s="7">
        <v>294044</v>
      </c>
      <c r="E11" s="7">
        <v>229889</v>
      </c>
      <c r="F11" s="5">
        <f t="shared" si="0"/>
        <v>-0.21818163268082327</v>
      </c>
      <c r="G11" s="9">
        <f t="shared" si="1"/>
        <v>0.04503700400846556</v>
      </c>
    </row>
    <row r="12" spans="1:7" ht="11.25">
      <c r="A12" s="22" t="s">
        <v>502</v>
      </c>
      <c r="B12" s="8">
        <v>10051000</v>
      </c>
      <c r="C12" s="7">
        <v>166143</v>
      </c>
      <c r="D12" s="7">
        <v>126280</v>
      </c>
      <c r="E12" s="7">
        <v>195609</v>
      </c>
      <c r="F12" s="5">
        <f t="shared" si="0"/>
        <v>0.5490101362052582</v>
      </c>
      <c r="G12" s="9">
        <f t="shared" si="1"/>
        <v>0.03832129121920553</v>
      </c>
    </row>
    <row r="13" spans="1:7" ht="12.75" customHeight="1">
      <c r="A13" s="11" t="s">
        <v>503</v>
      </c>
      <c r="B13" s="8" t="s">
        <v>492</v>
      </c>
      <c r="C13" s="7">
        <v>648582</v>
      </c>
      <c r="D13" s="7">
        <v>169055</v>
      </c>
      <c r="E13" s="7">
        <v>169914</v>
      </c>
      <c r="F13" s="5">
        <f t="shared" si="0"/>
        <v>0.0050811865960781995</v>
      </c>
      <c r="G13" s="9">
        <f t="shared" si="1"/>
        <v>0.03328744524137482</v>
      </c>
    </row>
    <row r="14" spans="1:20" ht="12.75" customHeight="1">
      <c r="A14" s="11" t="s">
        <v>467</v>
      </c>
      <c r="B14" s="8" t="s">
        <v>493</v>
      </c>
      <c r="C14" s="7">
        <v>306744.247</v>
      </c>
      <c r="D14" s="7">
        <v>193175.893</v>
      </c>
      <c r="E14" s="7">
        <v>156511.435</v>
      </c>
      <c r="F14" s="5">
        <f>+(E14-D14)/D14</f>
        <v>-0.18979830987503193</v>
      </c>
      <c r="G14" s="9">
        <f t="shared" si="1"/>
        <v>0.030661780796235126</v>
      </c>
      <c r="S14" s="18"/>
      <c r="T14" s="147"/>
    </row>
    <row r="15" spans="1:7" ht="12.75" customHeight="1">
      <c r="A15" s="11" t="s">
        <v>403</v>
      </c>
      <c r="B15" s="8">
        <v>44071012</v>
      </c>
      <c r="C15" s="7">
        <v>458165</v>
      </c>
      <c r="D15" s="7">
        <v>136897</v>
      </c>
      <c r="E15" s="7">
        <v>148951</v>
      </c>
      <c r="F15" s="5">
        <f t="shared" si="0"/>
        <v>0.08805160083858668</v>
      </c>
      <c r="G15" s="9">
        <f t="shared" si="1"/>
        <v>0.02918063406280837</v>
      </c>
    </row>
    <row r="16" spans="1:19" ht="11.25">
      <c r="A16" s="11" t="s">
        <v>504</v>
      </c>
      <c r="B16" s="8">
        <v>44012200</v>
      </c>
      <c r="C16" s="7">
        <v>410659</v>
      </c>
      <c r="D16" s="7">
        <v>147707</v>
      </c>
      <c r="E16" s="7">
        <v>124864</v>
      </c>
      <c r="F16" s="5">
        <f t="shared" si="0"/>
        <v>-0.1546507613044744</v>
      </c>
      <c r="G16" s="9">
        <f t="shared" si="1"/>
        <v>0.024461807518032806</v>
      </c>
      <c r="S16" s="7"/>
    </row>
    <row r="17" spans="1:20" ht="12.75" customHeight="1">
      <c r="A17" s="11" t="s">
        <v>498</v>
      </c>
      <c r="B17" s="8" t="s">
        <v>494</v>
      </c>
      <c r="C17" s="7">
        <v>365300</v>
      </c>
      <c r="D17" s="7">
        <v>109111</v>
      </c>
      <c r="E17" s="7">
        <v>115985</v>
      </c>
      <c r="F17" s="5">
        <f t="shared" si="0"/>
        <v>0.06300006415485149</v>
      </c>
      <c r="G17" s="9">
        <f t="shared" si="1"/>
        <v>0.0227223438699628</v>
      </c>
      <c r="T17" s="7"/>
    </row>
    <row r="18" spans="1:20" ht="12.75" customHeight="1">
      <c r="A18" s="11" t="s">
        <v>497</v>
      </c>
      <c r="B18" s="8">
        <v>22042990</v>
      </c>
      <c r="C18" s="7">
        <v>245242</v>
      </c>
      <c r="D18" s="7">
        <v>63158</v>
      </c>
      <c r="E18" s="7">
        <v>115681</v>
      </c>
      <c r="F18" s="5">
        <f t="shared" si="0"/>
        <v>0.8316127806453656</v>
      </c>
      <c r="G18" s="9">
        <f t="shared" si="1"/>
        <v>0.022662787957245908</v>
      </c>
      <c r="T18" s="7"/>
    </row>
    <row r="19" spans="1:20" ht="12.75" customHeight="1">
      <c r="A19" s="11" t="s">
        <v>496</v>
      </c>
      <c r="B19" s="8" t="s">
        <v>495</v>
      </c>
      <c r="C19" s="7">
        <v>132628.398</v>
      </c>
      <c r="D19" s="7">
        <v>119534.422</v>
      </c>
      <c r="E19" s="7">
        <v>99943.711</v>
      </c>
      <c r="F19" s="5">
        <f t="shared" si="0"/>
        <v>-0.1638917951182297</v>
      </c>
      <c r="G19" s="9">
        <f t="shared" si="1"/>
        <v>0.01957973331881005</v>
      </c>
      <c r="N19" s="7"/>
      <c r="O19" s="7"/>
      <c r="Q19" s="7"/>
      <c r="R19" s="7"/>
      <c r="T19" s="7"/>
    </row>
    <row r="20" spans="1:20" ht="12.75" customHeight="1">
      <c r="A20" s="22" t="s">
        <v>484</v>
      </c>
      <c r="B20" s="297">
        <v>44123910</v>
      </c>
      <c r="C20" s="7">
        <v>413421</v>
      </c>
      <c r="D20" s="7">
        <v>130730</v>
      </c>
      <c r="E20" s="7">
        <v>90728</v>
      </c>
      <c r="F20" s="5">
        <f t="shared" si="0"/>
        <v>-0.3059894438919911</v>
      </c>
      <c r="G20" s="9">
        <f t="shared" si="1"/>
        <v>0.017774305424270248</v>
      </c>
      <c r="Q20" s="7"/>
      <c r="T20" s="7"/>
    </row>
    <row r="21" spans="1:20" ht="12.75" customHeight="1">
      <c r="A21" s="11" t="s">
        <v>485</v>
      </c>
      <c r="B21" s="8">
        <v>47031100</v>
      </c>
      <c r="C21" s="7">
        <v>252513</v>
      </c>
      <c r="D21" s="7">
        <v>105770</v>
      </c>
      <c r="E21" s="7">
        <v>84556</v>
      </c>
      <c r="F21" s="5">
        <f t="shared" si="0"/>
        <v>-0.2005672686016829</v>
      </c>
      <c r="G21" s="9">
        <f t="shared" si="1"/>
        <v>0.01656516367003125</v>
      </c>
      <c r="O21" s="299"/>
      <c r="P21" s="299"/>
      <c r="Q21" s="299"/>
      <c r="R21" s="300"/>
      <c r="S21" s="300"/>
      <c r="T21" s="300"/>
    </row>
    <row r="22" spans="1:7" ht="12.75" customHeight="1">
      <c r="A22" s="11" t="s">
        <v>24</v>
      </c>
      <c r="B22" s="11"/>
      <c r="C22" s="7">
        <v>5353962.355</v>
      </c>
      <c r="D22" s="7">
        <v>1556975.685</v>
      </c>
      <c r="E22" s="7">
        <v>1579025.8539999998</v>
      </c>
      <c r="F22" s="5">
        <f t="shared" si="0"/>
        <v>0.014162179417721453</v>
      </c>
      <c r="G22" s="9">
        <f t="shared" si="1"/>
        <v>0.30934317742940615</v>
      </c>
    </row>
    <row r="23" spans="1:7" ht="12.75" customHeight="1">
      <c r="A23" s="11" t="s">
        <v>22</v>
      </c>
      <c r="B23" s="11"/>
      <c r="C23" s="7">
        <f>+balanza!B8</f>
        <v>14443678</v>
      </c>
      <c r="D23" s="7">
        <f>+balanza!C8</f>
        <v>5575138</v>
      </c>
      <c r="E23" s="7">
        <f>+balanza!D8</f>
        <v>5104447</v>
      </c>
      <c r="F23" s="5">
        <f t="shared" si="0"/>
        <v>-0.08442678907679056</v>
      </c>
      <c r="G23" s="9">
        <f t="shared" si="1"/>
        <v>1</v>
      </c>
    </row>
    <row r="24" spans="1:7" ht="12" thickBot="1">
      <c r="A24" s="157"/>
      <c r="B24" s="157"/>
      <c r="C24" s="158"/>
      <c r="D24" s="158"/>
      <c r="E24" s="158"/>
      <c r="F24" s="157"/>
      <c r="G24" s="157">
        <f t="shared" si="1"/>
        <v>0</v>
      </c>
    </row>
    <row r="25" spans="1:7" ht="33.75" customHeight="1" thickTop="1">
      <c r="A25" s="326" t="s">
        <v>377</v>
      </c>
      <c r="B25" s="326"/>
      <c r="C25" s="326"/>
      <c r="D25" s="326"/>
      <c r="E25" s="326"/>
      <c r="F25" s="326"/>
      <c r="G25" s="326"/>
    </row>
    <row r="50" spans="1:7" ht="15.75" customHeight="1">
      <c r="A50" s="324" t="s">
        <v>181</v>
      </c>
      <c r="B50" s="324"/>
      <c r="C50" s="324"/>
      <c r="D50" s="324"/>
      <c r="E50" s="324"/>
      <c r="F50" s="324"/>
      <c r="G50" s="324"/>
    </row>
    <row r="51" spans="1:7" ht="15.75" customHeight="1">
      <c r="A51" s="325" t="s">
        <v>179</v>
      </c>
      <c r="B51" s="325"/>
      <c r="C51" s="325"/>
      <c r="D51" s="325"/>
      <c r="E51" s="325"/>
      <c r="F51" s="325"/>
      <c r="G51" s="325"/>
    </row>
    <row r="52" spans="1:7" ht="15.75" customHeight="1" thickBot="1">
      <c r="A52" s="325" t="s">
        <v>310</v>
      </c>
      <c r="B52" s="325"/>
      <c r="C52" s="325"/>
      <c r="D52" s="325"/>
      <c r="E52" s="325"/>
      <c r="F52" s="325"/>
      <c r="G52" s="325"/>
    </row>
    <row r="53" spans="1:7" ht="12.75" customHeight="1" thickTop="1">
      <c r="A53" s="327" t="s">
        <v>25</v>
      </c>
      <c r="B53" s="161" t="s">
        <v>106</v>
      </c>
      <c r="C53" s="162">
        <f>+C4</f>
        <v>2011</v>
      </c>
      <c r="D53" s="332" t="str">
        <f>+D4</f>
        <v>enero - abril</v>
      </c>
      <c r="E53" s="332"/>
      <c r="F53" s="163" t="s">
        <v>172</v>
      </c>
      <c r="G53" s="163" t="s">
        <v>163</v>
      </c>
    </row>
    <row r="54" spans="1:20" ht="12.75" customHeight="1" thickBot="1">
      <c r="A54" s="331"/>
      <c r="B54" s="62" t="s">
        <v>32</v>
      </c>
      <c r="C54" s="165" t="s">
        <v>162</v>
      </c>
      <c r="D54" s="164">
        <f>+balanza!C6</f>
        <v>2011</v>
      </c>
      <c r="E54" s="164">
        <f>+E5</f>
        <v>2012</v>
      </c>
      <c r="F54" s="165" t="str">
        <f>+F5</f>
        <v> 2012-2011</v>
      </c>
      <c r="G54" s="165">
        <f>+G5</f>
        <v>2012</v>
      </c>
      <c r="Q54" s="7"/>
      <c r="T54" s="7"/>
    </row>
    <row r="55" spans="3:20" ht="12" thickTop="1">
      <c r="C55" s="7"/>
      <c r="D55" s="7"/>
      <c r="E55" s="7"/>
      <c r="F55" s="7"/>
      <c r="G55" s="7"/>
      <c r="Q55" s="7"/>
      <c r="T55" s="7"/>
    </row>
    <row r="56" spans="1:20" ht="12.75" customHeight="1">
      <c r="A56" s="6" t="s">
        <v>508</v>
      </c>
      <c r="B56" s="12" t="s">
        <v>507</v>
      </c>
      <c r="C56" s="7">
        <v>752536</v>
      </c>
      <c r="D56" s="7">
        <v>206704</v>
      </c>
      <c r="E56" s="7">
        <v>223852</v>
      </c>
      <c r="F56" s="5">
        <f aca="true" t="shared" si="2" ref="F56:F72">+(E56-D56)/D56</f>
        <v>0.08295920736899141</v>
      </c>
      <c r="G56" s="13">
        <f aca="true" t="shared" si="3" ref="G56:G72">+E56/$E$72</f>
        <v>0.13580145804024202</v>
      </c>
      <c r="Q56" s="7"/>
      <c r="T56" s="7"/>
    </row>
    <row r="57" spans="1:19" ht="12.75" customHeight="1">
      <c r="A57" s="6" t="s">
        <v>509</v>
      </c>
      <c r="B57" s="8">
        <v>15179000</v>
      </c>
      <c r="C57" s="7">
        <v>362075</v>
      </c>
      <c r="D57" s="7">
        <v>131697</v>
      </c>
      <c r="E57" s="7">
        <v>119489</v>
      </c>
      <c r="F57" s="5">
        <f t="shared" si="2"/>
        <v>-0.09269763168485234</v>
      </c>
      <c r="G57" s="13">
        <f t="shared" si="3"/>
        <v>0.0724888784543827</v>
      </c>
      <c r="O57" s="7"/>
      <c r="P57" s="7"/>
      <c r="R57" s="7"/>
      <c r="S57" s="7"/>
    </row>
    <row r="58" spans="1:20" ht="12.75" customHeight="1">
      <c r="A58" s="6" t="s">
        <v>510</v>
      </c>
      <c r="B58" s="8">
        <v>23099090</v>
      </c>
      <c r="C58" s="7">
        <v>273085</v>
      </c>
      <c r="D58" s="7">
        <v>90080</v>
      </c>
      <c r="E58" s="7">
        <v>104166</v>
      </c>
      <c r="F58" s="5">
        <f t="shared" si="2"/>
        <v>0.1563721136767318</v>
      </c>
      <c r="G58" s="13">
        <f t="shared" si="3"/>
        <v>0.06319306809061277</v>
      </c>
      <c r="Q58" s="7"/>
      <c r="T58" s="7"/>
    </row>
    <row r="59" spans="1:20" ht="12.75" customHeight="1">
      <c r="A59" s="6" t="s">
        <v>3</v>
      </c>
      <c r="B59" s="8">
        <v>17019900</v>
      </c>
      <c r="C59" s="7">
        <v>364465</v>
      </c>
      <c r="D59" s="7">
        <v>173129</v>
      </c>
      <c r="E59" s="7">
        <v>100327</v>
      </c>
      <c r="F59" s="5">
        <f t="shared" si="2"/>
        <v>-0.4205072518180085</v>
      </c>
      <c r="G59" s="13">
        <f t="shared" si="3"/>
        <v>0.060864110576646</v>
      </c>
      <c r="Q59" s="7"/>
      <c r="T59" s="7"/>
    </row>
    <row r="60" spans="1:20" ht="12.75" customHeight="1">
      <c r="A60" s="6" t="s">
        <v>511</v>
      </c>
      <c r="B60" s="8">
        <v>23040000</v>
      </c>
      <c r="C60" s="7">
        <v>253906</v>
      </c>
      <c r="D60" s="7">
        <v>87661</v>
      </c>
      <c r="E60" s="7">
        <v>66469</v>
      </c>
      <c r="F60" s="5">
        <f t="shared" si="2"/>
        <v>-0.24174946669556588</v>
      </c>
      <c r="G60" s="13">
        <f t="shared" si="3"/>
        <v>0.04032390648498493</v>
      </c>
      <c r="Q60" s="7"/>
      <c r="T60" s="7"/>
    </row>
    <row r="61" spans="1:20" ht="12.75" customHeight="1">
      <c r="A61" s="6" t="s">
        <v>486</v>
      </c>
      <c r="B61" s="10">
        <v>10059020</v>
      </c>
      <c r="C61" s="7">
        <v>212640.214</v>
      </c>
      <c r="D61" s="7">
        <v>55818.96</v>
      </c>
      <c r="E61" s="7">
        <v>70538.71</v>
      </c>
      <c r="F61" s="5">
        <f t="shared" si="2"/>
        <v>0.2637051998102438</v>
      </c>
      <c r="G61" s="13">
        <f t="shared" si="3"/>
        <v>0.04279282591300413</v>
      </c>
      <c r="Q61" s="7"/>
      <c r="T61" s="7"/>
    </row>
    <row r="62" spans="1:20" ht="12.75" customHeight="1">
      <c r="A62" s="6" t="s">
        <v>505</v>
      </c>
      <c r="B62" s="8">
        <v>10019942</v>
      </c>
      <c r="C62" s="7">
        <v>214829.205</v>
      </c>
      <c r="D62" s="7">
        <v>27036.549</v>
      </c>
      <c r="E62" s="7">
        <v>91637.828</v>
      </c>
      <c r="F62" s="5">
        <f t="shared" si="2"/>
        <v>2.389405504378536</v>
      </c>
      <c r="G62" s="13">
        <f t="shared" si="3"/>
        <v>0.05559276063667474</v>
      </c>
      <c r="Q62" s="7"/>
      <c r="T62" s="7"/>
    </row>
    <row r="63" spans="1:20" ht="12.75" customHeight="1">
      <c r="A63" s="6" t="s">
        <v>402</v>
      </c>
      <c r="B63" s="10">
        <v>11042300</v>
      </c>
      <c r="C63" s="7">
        <v>84348</v>
      </c>
      <c r="D63" s="7">
        <v>17393</v>
      </c>
      <c r="E63" s="7">
        <v>36955</v>
      </c>
      <c r="F63" s="5">
        <f t="shared" si="2"/>
        <v>1.12470534122923</v>
      </c>
      <c r="G63" s="13">
        <f t="shared" si="3"/>
        <v>0.02241902186211043</v>
      </c>
      <c r="Q63" s="7"/>
      <c r="T63" s="7"/>
    </row>
    <row r="64" spans="1:20" ht="12.75" customHeight="1">
      <c r="A64" s="6" t="s">
        <v>151</v>
      </c>
      <c r="B64" s="8">
        <v>21069090</v>
      </c>
      <c r="C64" s="7">
        <v>97817</v>
      </c>
      <c r="D64" s="7">
        <v>33339</v>
      </c>
      <c r="E64" s="7">
        <v>33071</v>
      </c>
      <c r="F64" s="5">
        <f t="shared" si="2"/>
        <v>-0.008038633432316505</v>
      </c>
      <c r="G64" s="13">
        <f t="shared" si="3"/>
        <v>0.0200627647680112</v>
      </c>
      <c r="Q64" s="7"/>
      <c r="T64" s="7"/>
    </row>
    <row r="65" spans="1:20" ht="12.75" customHeight="1">
      <c r="A65" s="6" t="s">
        <v>382</v>
      </c>
      <c r="B65" s="8">
        <v>22030000</v>
      </c>
      <c r="C65" s="7">
        <v>65298</v>
      </c>
      <c r="D65" s="7">
        <v>17725</v>
      </c>
      <c r="E65" s="7">
        <v>30433</v>
      </c>
      <c r="F65" s="5">
        <f t="shared" si="2"/>
        <v>0.716953455571227</v>
      </c>
      <c r="G65" s="13">
        <f t="shared" si="3"/>
        <v>0.018462402714912913</v>
      </c>
      <c r="Q65" s="7"/>
      <c r="T65" s="7"/>
    </row>
    <row r="66" spans="1:20" ht="12.75" customHeight="1">
      <c r="A66" s="6" t="s">
        <v>512</v>
      </c>
      <c r="B66" s="8">
        <v>23011000</v>
      </c>
      <c r="C66" s="7">
        <v>44589</v>
      </c>
      <c r="D66" s="7">
        <v>7478</v>
      </c>
      <c r="E66" s="7">
        <v>29504</v>
      </c>
      <c r="F66" s="5">
        <f t="shared" si="2"/>
        <v>2.9454399572078094</v>
      </c>
      <c r="G66" s="13">
        <f t="shared" si="3"/>
        <v>0.017898818049511732</v>
      </c>
      <c r="Q66" s="7"/>
      <c r="T66" s="7"/>
    </row>
    <row r="67" spans="1:7" ht="12.75" customHeight="1">
      <c r="A67" s="6" t="s">
        <v>464</v>
      </c>
      <c r="B67" s="8">
        <v>23031000</v>
      </c>
      <c r="C67" s="7">
        <v>64920</v>
      </c>
      <c r="D67" s="7">
        <v>21993</v>
      </c>
      <c r="E67" s="7">
        <v>28434</v>
      </c>
      <c r="F67" s="5">
        <f t="shared" si="2"/>
        <v>0.29286591188105304</v>
      </c>
      <c r="G67" s="13">
        <f t="shared" si="3"/>
        <v>0.01724969469969552</v>
      </c>
    </row>
    <row r="68" spans="1:19" ht="12.75" customHeight="1">
      <c r="A68" s="6" t="s">
        <v>513</v>
      </c>
      <c r="B68" s="8" t="s">
        <v>506</v>
      </c>
      <c r="C68" s="7">
        <v>84964</v>
      </c>
      <c r="D68" s="7">
        <v>27980</v>
      </c>
      <c r="E68" s="7">
        <v>27965</v>
      </c>
      <c r="F68" s="5">
        <f t="shared" si="2"/>
        <v>-0.000536097212294496</v>
      </c>
      <c r="G68" s="13">
        <f t="shared" si="3"/>
        <v>0.016965172408981682</v>
      </c>
      <c r="O68" s="7"/>
      <c r="P68" s="7"/>
      <c r="R68" s="7"/>
      <c r="S68" s="7"/>
    </row>
    <row r="69" spans="1:20" ht="12.75" customHeight="1">
      <c r="A69" s="6" t="s">
        <v>514</v>
      </c>
      <c r="B69" s="8">
        <v>44160000</v>
      </c>
      <c r="C69" s="7">
        <v>30908</v>
      </c>
      <c r="D69" s="7">
        <v>19388</v>
      </c>
      <c r="E69" s="7">
        <v>22128</v>
      </c>
      <c r="F69" s="5">
        <f t="shared" si="2"/>
        <v>0.14132453063750774</v>
      </c>
      <c r="G69" s="13">
        <f t="shared" si="3"/>
        <v>0.013424113537133799</v>
      </c>
      <c r="Q69" s="7"/>
      <c r="T69" s="7"/>
    </row>
    <row r="70" spans="1:20" ht="12.75" customHeight="1">
      <c r="A70" s="6" t="s">
        <v>515</v>
      </c>
      <c r="B70" s="8">
        <v>15141100</v>
      </c>
      <c r="C70" s="7">
        <v>53945</v>
      </c>
      <c r="D70" s="7">
        <v>27791</v>
      </c>
      <c r="E70" s="7">
        <v>18024</v>
      </c>
      <c r="F70" s="5">
        <f t="shared" si="2"/>
        <v>-0.35144471231693714</v>
      </c>
      <c r="G70" s="13">
        <f t="shared" si="3"/>
        <v>0.01093439182905367</v>
      </c>
      <c r="Q70" s="7"/>
      <c r="T70" s="7"/>
    </row>
    <row r="71" spans="1:20" ht="12.75" customHeight="1">
      <c r="A71" s="6" t="s">
        <v>24</v>
      </c>
      <c r="B71" s="11"/>
      <c r="C71" s="7">
        <v>2040924.5809999998</v>
      </c>
      <c r="D71" s="7">
        <v>633215.491</v>
      </c>
      <c r="E71" s="7">
        <v>645383.462</v>
      </c>
      <c r="F71" s="5">
        <f t="shared" si="2"/>
        <v>0.019216161279920454</v>
      </c>
      <c r="G71" s="13">
        <f t="shared" si="3"/>
        <v>0.3915266119340418</v>
      </c>
      <c r="Q71" s="7"/>
      <c r="T71" s="7"/>
    </row>
    <row r="72" spans="1:7" ht="12.75" customHeight="1">
      <c r="A72" s="11" t="s">
        <v>22</v>
      </c>
      <c r="B72" s="11"/>
      <c r="C72" s="7">
        <f>+balanza!B13</f>
        <v>5001250</v>
      </c>
      <c r="D72" s="7">
        <f>+balanza!C13</f>
        <v>1578429</v>
      </c>
      <c r="E72" s="7">
        <f>+balanza!D13</f>
        <v>1648377</v>
      </c>
      <c r="F72" s="5">
        <f t="shared" si="2"/>
        <v>0.0443149485976246</v>
      </c>
      <c r="G72" s="13">
        <f t="shared" si="3"/>
        <v>1</v>
      </c>
    </row>
    <row r="73" spans="1:7" ht="12" thickBot="1">
      <c r="A73" s="166"/>
      <c r="B73" s="166"/>
      <c r="C73" s="167"/>
      <c r="D73" s="167"/>
      <c r="E73" s="167"/>
      <c r="F73" s="166"/>
      <c r="G73" s="166"/>
    </row>
    <row r="74" spans="1:7" ht="12.75" customHeight="1" thickTop="1">
      <c r="A74" s="326" t="s">
        <v>378</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33" t="s">
        <v>325</v>
      </c>
      <c r="B1" s="333"/>
      <c r="C1" s="333"/>
      <c r="D1" s="333"/>
      <c r="E1" s="333"/>
      <c r="F1" s="333"/>
      <c r="G1" s="333"/>
      <c r="H1" s="333"/>
      <c r="I1" s="333"/>
      <c r="J1" s="333"/>
      <c r="K1" s="333"/>
      <c r="L1" s="122"/>
      <c r="M1" s="122"/>
      <c r="N1" s="122"/>
      <c r="O1" s="122"/>
    </row>
    <row r="2" spans="1:15" s="22" customFormat="1" ht="19.5" customHeight="1">
      <c r="A2" s="334" t="s">
        <v>335</v>
      </c>
      <c r="B2" s="334"/>
      <c r="C2" s="334"/>
      <c r="D2" s="334"/>
      <c r="E2" s="334"/>
      <c r="F2" s="334"/>
      <c r="G2" s="334"/>
      <c r="H2" s="334"/>
      <c r="I2" s="334"/>
      <c r="J2" s="334"/>
      <c r="K2" s="334"/>
      <c r="L2" s="124"/>
      <c r="M2" s="124"/>
      <c r="N2" s="124"/>
      <c r="O2" s="124"/>
    </row>
    <row r="3" spans="1:15" s="28" customFormat="1" ht="11.25">
      <c r="A3" s="25"/>
      <c r="B3" s="335" t="s">
        <v>337</v>
      </c>
      <c r="C3" s="335"/>
      <c r="D3" s="335"/>
      <c r="E3" s="335"/>
      <c r="F3" s="194"/>
      <c r="G3" s="335" t="s">
        <v>336</v>
      </c>
      <c r="H3" s="335"/>
      <c r="I3" s="335"/>
      <c r="J3" s="335"/>
      <c r="K3" s="335"/>
      <c r="L3" s="138"/>
      <c r="M3" s="138"/>
      <c r="N3" s="138"/>
      <c r="O3" s="138"/>
    </row>
    <row r="4" spans="1:15" s="28" customFormat="1" ht="11.25">
      <c r="A4" s="25" t="s">
        <v>341</v>
      </c>
      <c r="B4" s="195">
        <v>2011</v>
      </c>
      <c r="C4" s="336" t="str">
        <f>+balanza!C5</f>
        <v>enero - abril</v>
      </c>
      <c r="D4" s="336"/>
      <c r="E4" s="336"/>
      <c r="F4" s="194"/>
      <c r="G4" s="195">
        <f>+B4</f>
        <v>2011</v>
      </c>
      <c r="H4" s="336" t="str">
        <f>+C4</f>
        <v>enero - abril</v>
      </c>
      <c r="I4" s="336"/>
      <c r="J4" s="336"/>
      <c r="K4" s="336"/>
      <c r="L4" s="138"/>
      <c r="M4" s="138"/>
      <c r="N4" s="138"/>
      <c r="O4" s="138"/>
    </row>
    <row r="5" spans="1:11" s="28" customFormat="1" ht="11.25">
      <c r="A5" s="197"/>
      <c r="B5" s="197"/>
      <c r="C5" s="198">
        <v>2011</v>
      </c>
      <c r="D5" s="198">
        <v>2012</v>
      </c>
      <c r="E5" s="199" t="s">
        <v>406</v>
      </c>
      <c r="F5" s="200"/>
      <c r="G5" s="197"/>
      <c r="H5" s="198">
        <f>+C5</f>
        <v>2011</v>
      </c>
      <c r="I5" s="198">
        <f>+D5</f>
        <v>2012</v>
      </c>
      <c r="J5" s="199" t="str">
        <f>+productos!J5</f>
        <v>Var % 12/11</v>
      </c>
      <c r="K5" s="199" t="s">
        <v>440</v>
      </c>
    </row>
    <row r="7" spans="1:10" ht="12.75">
      <c r="A7" s="25" t="s">
        <v>324</v>
      </c>
      <c r="B7" s="202"/>
      <c r="C7" s="202"/>
      <c r="D7" s="202"/>
      <c r="E7" s="203"/>
      <c r="F7" s="3"/>
      <c r="G7" s="202">
        <f>+balanza!B8</f>
        <v>14443678</v>
      </c>
      <c r="H7" s="202">
        <f>+balanza!C8</f>
        <v>5575138</v>
      </c>
      <c r="I7" s="202">
        <f>+balanza!D8</f>
        <v>5104447</v>
      </c>
      <c r="J7" s="204">
        <f>+I7/H7-1</f>
        <v>-0.08442678907679058</v>
      </c>
    </row>
    <row r="9" spans="1:11" s="176" customFormat="1" ht="11.25">
      <c r="A9" s="17" t="s">
        <v>363</v>
      </c>
      <c r="B9" s="188">
        <f>+productos!B11</f>
        <v>2620925.0360000003</v>
      </c>
      <c r="C9" s="188">
        <f>+productos!C11</f>
        <v>1313121.4030000004</v>
      </c>
      <c r="D9" s="188">
        <f>+productos!D11</f>
        <v>1337797.9130000004</v>
      </c>
      <c r="E9" s="191">
        <f>+D9/C9-1</f>
        <v>0.01879225328566214</v>
      </c>
      <c r="G9" s="188">
        <f>+productos!G11</f>
        <v>3980139.502</v>
      </c>
      <c r="H9" s="188">
        <f>+productos!H11</f>
        <v>2226238.7440000004</v>
      </c>
      <c r="I9" s="188">
        <f>+productos!I11</f>
        <v>1777374.2179999999</v>
      </c>
      <c r="J9" s="192">
        <f aca="true" t="shared" si="0" ref="J9:J22">+I9/H9-1</f>
        <v>-0.20162461335728166</v>
      </c>
      <c r="K9" s="192">
        <f aca="true" t="shared" si="1" ref="K9:K22">+I9/$I$7</f>
        <v>0.3482011308962557</v>
      </c>
    </row>
    <row r="10" spans="1:17" s="176" customFormat="1" ht="11.25">
      <c r="A10" s="18" t="s">
        <v>81</v>
      </c>
      <c r="B10" s="188">
        <f>+productos!B296</f>
        <v>4024910.244</v>
      </c>
      <c r="C10" s="147">
        <f>+productos!C296</f>
        <v>1354014.508</v>
      </c>
      <c r="D10" s="147">
        <f>+productos!D296</f>
        <v>1422299.243</v>
      </c>
      <c r="E10" s="191">
        <f>+D10/C10-1</f>
        <v>0.050431317091914174</v>
      </c>
      <c r="F10" s="147"/>
      <c r="G10" s="147">
        <f>+productos!G296</f>
        <v>2817730.93</v>
      </c>
      <c r="H10" s="147">
        <f>+productos!H296</f>
        <v>992843.442</v>
      </c>
      <c r="I10" s="147">
        <f>+productos!I296</f>
        <v>828552.711</v>
      </c>
      <c r="J10" s="192">
        <f t="shared" si="0"/>
        <v>-0.16547496216427648</v>
      </c>
      <c r="K10" s="192">
        <f t="shared" si="1"/>
        <v>0.1623197794001975</v>
      </c>
      <c r="L10" s="23"/>
      <c r="M10" s="23"/>
      <c r="N10" s="23"/>
      <c r="O10" s="22"/>
      <c r="P10" s="22"/>
      <c r="Q10" s="23"/>
    </row>
    <row r="11" spans="1:11" s="176" customFormat="1" ht="11.25">
      <c r="A11" s="176" t="s">
        <v>338</v>
      </c>
      <c r="B11" s="188">
        <f>+productos!B204</f>
        <v>672409.769</v>
      </c>
      <c r="C11" s="188">
        <f>+productos!C204</f>
        <v>196944.804</v>
      </c>
      <c r="D11" s="188">
        <f>+productos!D204</f>
        <v>229090.683</v>
      </c>
      <c r="E11" s="191">
        <f>+D11/C11-1</f>
        <v>0.16322278296816606</v>
      </c>
      <c r="G11" s="188">
        <f>+productos!G204</f>
        <v>1721152.4500000002</v>
      </c>
      <c r="H11" s="188">
        <f>+productos!H204</f>
        <v>498434.69800000003</v>
      </c>
      <c r="I11" s="188">
        <f>+productos!I204</f>
        <v>539054.1290000001</v>
      </c>
      <c r="J11" s="192">
        <f t="shared" si="0"/>
        <v>0.08149398740293967</v>
      </c>
      <c r="K11" s="192">
        <f t="shared" si="1"/>
        <v>0.10560480479080302</v>
      </c>
    </row>
    <row r="12" spans="1:11" s="176" customFormat="1" ht="11.25">
      <c r="A12" s="17" t="s">
        <v>317</v>
      </c>
      <c r="B12" s="188">
        <f>+productos!B52</f>
        <v>615289.465</v>
      </c>
      <c r="C12" s="188">
        <f>+productos!C52</f>
        <v>159464.50900000002</v>
      </c>
      <c r="D12" s="188">
        <f>+productos!D52</f>
        <v>167014.401</v>
      </c>
      <c r="E12" s="191">
        <f>+D12/C12-1</f>
        <v>0.04734528107442393</v>
      </c>
      <c r="G12" s="188">
        <f>+productos!G52</f>
        <v>1210173.5119999999</v>
      </c>
      <c r="H12" s="188">
        <f>+productos!H52</f>
        <v>315775.71800000005</v>
      </c>
      <c r="I12" s="188">
        <f>+productos!I52</f>
        <v>342479.40200000006</v>
      </c>
      <c r="J12" s="192">
        <f t="shared" si="0"/>
        <v>0.08456534963844176</v>
      </c>
      <c r="K12" s="192">
        <f t="shared" si="1"/>
        <v>0.06709432030541214</v>
      </c>
    </row>
    <row r="13" spans="1:11" s="176" customFormat="1" ht="11.25">
      <c r="A13" s="176" t="s">
        <v>342</v>
      </c>
      <c r="B13" s="212" t="s">
        <v>145</v>
      </c>
      <c r="C13" s="212" t="s">
        <v>145</v>
      </c>
      <c r="D13" s="212" t="s">
        <v>145</v>
      </c>
      <c r="E13" s="212" t="s">
        <v>145</v>
      </c>
      <c r="G13" s="188">
        <f>+productos!G308</f>
        <v>1078397.202</v>
      </c>
      <c r="H13" s="188">
        <f>+productos!H308</f>
        <v>335235.361</v>
      </c>
      <c r="I13" s="188">
        <f>+productos!I308</f>
        <v>306211.067</v>
      </c>
      <c r="J13" s="192">
        <f t="shared" si="0"/>
        <v>-0.0865788558624041</v>
      </c>
      <c r="K13" s="192">
        <f t="shared" si="1"/>
        <v>0.059989077563152284</v>
      </c>
    </row>
    <row r="14" spans="1:11" s="176" customFormat="1" ht="11.25">
      <c r="A14" s="176" t="s">
        <v>71</v>
      </c>
      <c r="B14" s="188">
        <f>+productos!B264</f>
        <v>234095.94099999996</v>
      </c>
      <c r="C14" s="188">
        <f>+productos!C264</f>
        <v>73396.41500000001</v>
      </c>
      <c r="D14" s="188">
        <f>+productos!D264</f>
        <v>81372.125</v>
      </c>
      <c r="E14" s="191">
        <f>+D14/C14-1</f>
        <v>0.1086662066532813</v>
      </c>
      <c r="G14" s="188">
        <f>+productos!G264</f>
        <v>759164.8859999999</v>
      </c>
      <c r="H14" s="188">
        <f>+productos!H264</f>
        <v>228377.00799999997</v>
      </c>
      <c r="I14" s="188">
        <f>+productos!I264</f>
        <v>236717.031</v>
      </c>
      <c r="J14" s="192">
        <f t="shared" si="0"/>
        <v>0.036518663034590615</v>
      </c>
      <c r="K14" s="192">
        <f t="shared" si="1"/>
        <v>0.04637466722644</v>
      </c>
    </row>
    <row r="15" spans="1:11" s="176" customFormat="1" ht="11.25">
      <c r="A15" s="176" t="s">
        <v>343</v>
      </c>
      <c r="B15" s="212" t="s">
        <v>145</v>
      </c>
      <c r="C15" s="212" t="s">
        <v>145</v>
      </c>
      <c r="D15" s="212" t="s">
        <v>145</v>
      </c>
      <c r="E15" s="213" t="s">
        <v>145</v>
      </c>
      <c r="G15" s="188">
        <f>+productos!G303</f>
        <v>678500.79</v>
      </c>
      <c r="H15" s="188">
        <f>+productos!H303</f>
        <v>205729.28</v>
      </c>
      <c r="I15" s="188">
        <f>+productos!I303</f>
        <v>223109.613</v>
      </c>
      <c r="J15" s="192">
        <f t="shared" si="0"/>
        <v>0.08448157209318974</v>
      </c>
      <c r="K15" s="192">
        <f t="shared" si="1"/>
        <v>0.04370887052015625</v>
      </c>
    </row>
    <row r="16" spans="1:11" s="176" customFormat="1" ht="11.25">
      <c r="A16" s="176" t="s">
        <v>320</v>
      </c>
      <c r="B16" s="188">
        <f>+productos!B107</f>
        <v>76519.68700000002</v>
      </c>
      <c r="C16" s="188">
        <f>+productos!C107</f>
        <v>49609.20100000001</v>
      </c>
      <c r="D16" s="188">
        <f>+productos!D107</f>
        <v>86138.68199999999</v>
      </c>
      <c r="E16" s="191">
        <f aca="true" t="shared" si="2" ref="E16:E22">+D16/C16-1</f>
        <v>0.7363448768304084</v>
      </c>
      <c r="G16" s="188">
        <f>+productos!G107</f>
        <v>424389.38699999993</v>
      </c>
      <c r="H16" s="188">
        <f>+productos!H107</f>
        <v>202052.30400000003</v>
      </c>
      <c r="I16" s="188">
        <f>+productos!I107</f>
        <v>291847.79</v>
      </c>
      <c r="J16" s="192">
        <f t="shared" si="0"/>
        <v>0.44441703569982516</v>
      </c>
      <c r="K16" s="192">
        <f t="shared" si="1"/>
        <v>0.05717520232847946</v>
      </c>
    </row>
    <row r="17" spans="1:11" s="176" customFormat="1" ht="11.25">
      <c r="A17" s="176" t="s">
        <v>79</v>
      </c>
      <c r="B17" s="188">
        <f>+productos!B286</f>
        <v>5121905.211</v>
      </c>
      <c r="C17" s="188">
        <f>+productos!C286</f>
        <v>1813380.987</v>
      </c>
      <c r="D17" s="188">
        <f>+productos!D286</f>
        <v>1471015.196</v>
      </c>
      <c r="E17" s="191">
        <f t="shared" si="2"/>
        <v>-0.1887997025745809</v>
      </c>
      <c r="G17" s="188">
        <f>+productos!G286</f>
        <v>410658.753</v>
      </c>
      <c r="H17" s="188">
        <f>+productos!H286</f>
        <v>147707.15</v>
      </c>
      <c r="I17" s="188">
        <f>+productos!I286</f>
        <v>125360.216</v>
      </c>
      <c r="J17" s="192">
        <f t="shared" si="0"/>
        <v>-0.1512921615507441</v>
      </c>
      <c r="K17" s="192">
        <f t="shared" si="1"/>
        <v>0.024559020007456245</v>
      </c>
    </row>
    <row r="18" spans="1:11" s="176" customFormat="1" ht="11.25">
      <c r="A18" s="176" t="s">
        <v>64</v>
      </c>
      <c r="B18" s="188">
        <f>+productos!B254</f>
        <v>72949.154</v>
      </c>
      <c r="C18" s="188">
        <f>+productos!C254</f>
        <v>26746.122000000003</v>
      </c>
      <c r="D18" s="188">
        <f>+productos!D254</f>
        <v>31080.246999999996</v>
      </c>
      <c r="E18" s="191">
        <f t="shared" si="2"/>
        <v>0.16204685673683805</v>
      </c>
      <c r="G18" s="188">
        <f>+productos!G254</f>
        <v>199560.172</v>
      </c>
      <c r="H18" s="188">
        <f>+productos!H254</f>
        <v>75408.70599999999</v>
      </c>
      <c r="I18" s="188">
        <f>+productos!I254</f>
        <v>83678.968</v>
      </c>
      <c r="J18" s="192">
        <f t="shared" si="0"/>
        <v>0.10967250916624938</v>
      </c>
      <c r="K18" s="192">
        <f t="shared" si="1"/>
        <v>0.016393346429103877</v>
      </c>
    </row>
    <row r="19" spans="1:11" s="176" customFormat="1" ht="11.25">
      <c r="A19" s="176" t="s">
        <v>319</v>
      </c>
      <c r="B19" s="188">
        <f>+productos!B189</f>
        <v>134583.467</v>
      </c>
      <c r="C19" s="188">
        <f>+productos!C189</f>
        <v>28502.86</v>
      </c>
      <c r="D19" s="188">
        <f>+productos!D189</f>
        <v>34965.721</v>
      </c>
      <c r="E19" s="191">
        <f t="shared" si="2"/>
        <v>0.2267442986423116</v>
      </c>
      <c r="G19" s="188">
        <f>+productos!G189</f>
        <v>191482.741</v>
      </c>
      <c r="H19" s="188">
        <f>+productos!H189</f>
        <v>40540.687</v>
      </c>
      <c r="I19" s="188">
        <f>+productos!I189</f>
        <v>51164.520000000004</v>
      </c>
      <c r="J19" s="192">
        <f t="shared" si="0"/>
        <v>0.2620536006210257</v>
      </c>
      <c r="K19" s="192">
        <f t="shared" si="1"/>
        <v>0.010023518708294944</v>
      </c>
    </row>
    <row r="20" spans="1:11" s="176" customFormat="1" ht="11.25">
      <c r="A20" s="176" t="s">
        <v>318</v>
      </c>
      <c r="B20" s="188">
        <f>+productos!B171</f>
        <v>100439.04199999999</v>
      </c>
      <c r="C20" s="188">
        <f>+productos!C171</f>
        <v>58929.581</v>
      </c>
      <c r="D20" s="188">
        <f>+productos!D171</f>
        <v>40180.905000000006</v>
      </c>
      <c r="E20" s="191">
        <f t="shared" si="2"/>
        <v>-0.31815389965185725</v>
      </c>
      <c r="G20" s="188">
        <f>+productos!G171</f>
        <v>76469.968</v>
      </c>
      <c r="H20" s="188">
        <f>+productos!H171</f>
        <v>47196.538</v>
      </c>
      <c r="I20" s="188">
        <f>+productos!I171</f>
        <v>33580.185</v>
      </c>
      <c r="J20" s="192">
        <f t="shared" si="0"/>
        <v>-0.2885032160621612</v>
      </c>
      <c r="K20" s="192">
        <f t="shared" si="1"/>
        <v>0.006578613706832493</v>
      </c>
    </row>
    <row r="21" spans="1:11" s="176" customFormat="1" ht="11.25">
      <c r="A21" s="176" t="s">
        <v>323</v>
      </c>
      <c r="B21" s="188">
        <f>+productos!B249</f>
        <v>7427.554</v>
      </c>
      <c r="C21" s="188">
        <f>+productos!C249</f>
        <v>3850.897</v>
      </c>
      <c r="D21" s="188">
        <f>+productos!D249</f>
        <v>2652.848</v>
      </c>
      <c r="E21" s="191">
        <f t="shared" si="2"/>
        <v>-0.3111090740676783</v>
      </c>
      <c r="G21" s="188">
        <f>+productos!G249</f>
        <v>27640.32</v>
      </c>
      <c r="H21" s="188">
        <f>+productos!H249</f>
        <v>14123.141</v>
      </c>
      <c r="I21" s="188">
        <f>+productos!I249</f>
        <v>7774.055</v>
      </c>
      <c r="J21" s="192">
        <f t="shared" si="0"/>
        <v>-0.44955197997385987</v>
      </c>
      <c r="K21" s="192">
        <f t="shared" si="1"/>
        <v>0.001522996516566829</v>
      </c>
    </row>
    <row r="22" spans="1:17" s="22" customFormat="1" ht="11.25">
      <c r="A22" s="189" t="s">
        <v>321</v>
      </c>
      <c r="B22" s="190">
        <f>+productos!B138</f>
        <v>12304.764999999998</v>
      </c>
      <c r="C22" s="190">
        <f>+productos!C138</f>
        <v>391.68999999999994</v>
      </c>
      <c r="D22" s="190">
        <f>+productos!D138</f>
        <v>14624.921</v>
      </c>
      <c r="E22" s="193">
        <f t="shared" si="2"/>
        <v>36.33799943833134</v>
      </c>
      <c r="F22" s="189"/>
      <c r="G22" s="190">
        <f>+productos!G138</f>
        <v>41578.011999999995</v>
      </c>
      <c r="H22" s="190">
        <f>+productos!H138</f>
        <v>2989.1699999999996</v>
      </c>
      <c r="I22" s="190">
        <f>+productos!I138</f>
        <v>4031.162</v>
      </c>
      <c r="J22" s="193">
        <f t="shared" si="0"/>
        <v>0.34858907322099464</v>
      </c>
      <c r="K22" s="193">
        <f t="shared" si="1"/>
        <v>0.0007897353033541146</v>
      </c>
      <c r="L22" s="176"/>
      <c r="M22" s="176"/>
      <c r="N22" s="176"/>
      <c r="O22" s="176"/>
      <c r="P22" s="176"/>
      <c r="Q22" s="176"/>
    </row>
    <row r="23" spans="1:17" s="22" customFormat="1" ht="11.25">
      <c r="A23" s="17" t="s">
        <v>380</v>
      </c>
      <c r="B23" s="17"/>
      <c r="C23" s="17"/>
      <c r="D23" s="17"/>
      <c r="E23" s="17"/>
      <c r="F23" s="17"/>
      <c r="G23" s="17"/>
      <c r="H23" s="17"/>
      <c r="I23" s="17"/>
      <c r="J23" s="17"/>
      <c r="K23" s="17"/>
      <c r="L23" s="23"/>
      <c r="M23" s="23"/>
      <c r="N23" s="23"/>
      <c r="Q23" s="23"/>
    </row>
    <row r="24" s="176" customFormat="1" ht="11.25">
      <c r="A24" s="176" t="s">
        <v>340</v>
      </c>
    </row>
    <row r="25" s="176" customFormat="1" ht="11.25"/>
    <row r="26" s="176" customFormat="1" ht="11.25"/>
    <row r="27" s="176" customFormat="1" ht="11.25"/>
    <row r="28" s="176" customFormat="1" ht="11.25"/>
    <row r="29" s="176" customFormat="1" ht="11.25"/>
    <row r="30" s="176" customFormat="1" ht="11.25"/>
    <row r="31" s="176" customFormat="1" ht="11.25"/>
    <row r="32" s="176" customFormat="1" ht="11.25"/>
    <row r="33" s="176" customFormat="1" ht="11.25"/>
    <row r="34" s="176" customFormat="1" ht="11.25"/>
    <row r="35" s="176" customFormat="1" ht="11.25"/>
    <row r="36" spans="9:10" s="176" customFormat="1" ht="11.25">
      <c r="I36" s="192"/>
      <c r="J36" s="192"/>
    </row>
    <row r="37" s="17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4"/>
  <sheetViews>
    <sheetView zoomScalePageLayoutView="0" workbookViewId="0" topLeftCell="A1">
      <selection activeCell="A1" sqref="A1:K1"/>
    </sheetView>
  </sheetViews>
  <sheetFormatPr defaultColWidth="11.421875" defaultRowHeight="12.75"/>
  <cols>
    <col min="1" max="1" width="24.00390625" style="22" customWidth="1"/>
    <col min="2" max="2" width="10.8515625" style="22" bestFit="1" customWidth="1"/>
    <col min="3" max="4" width="10.28125" style="22" bestFit="1" customWidth="1"/>
    <col min="5" max="5" width="11.57421875" style="22" bestFit="1" customWidth="1"/>
    <col min="6" max="6" width="1.7109375" style="22" customWidth="1"/>
    <col min="7" max="7" width="10.8515625" style="22" customWidth="1"/>
    <col min="8" max="8" width="10.57421875" style="22" customWidth="1"/>
    <col min="9" max="9" width="10.8515625" style="22" customWidth="1"/>
    <col min="10" max="10" width="10.7109375" style="22" bestFit="1" customWidth="1"/>
    <col min="11" max="11" width="15.28125" style="22" hidden="1" customWidth="1"/>
    <col min="12" max="14" width="7.8515625" style="23" hidden="1" customWidth="1"/>
    <col min="15" max="16" width="4.57421875" style="22" customWidth="1"/>
    <col min="17" max="17" width="12.00390625" style="269" customWidth="1"/>
    <col min="18" max="18" width="11.00390625" style="269" customWidth="1"/>
    <col min="19" max="19" width="12.00390625" style="269" customWidth="1"/>
    <col min="20" max="21" width="12.00390625" style="22" customWidth="1"/>
    <col min="22" max="22" width="14.00390625" style="22" customWidth="1"/>
    <col min="23" max="23" width="12.00390625" style="22" customWidth="1"/>
    <col min="24" max="25" width="15.140625" style="22" bestFit="1" customWidth="1"/>
    <col min="26" max="16384" width="11.421875" style="22" customWidth="1"/>
  </cols>
  <sheetData>
    <row r="1" spans="1:20" ht="19.5" customHeight="1">
      <c r="A1" s="333" t="s">
        <v>326</v>
      </c>
      <c r="B1" s="333"/>
      <c r="C1" s="333"/>
      <c r="D1" s="333"/>
      <c r="E1" s="333"/>
      <c r="F1" s="333"/>
      <c r="G1" s="333"/>
      <c r="H1" s="333"/>
      <c r="I1" s="333"/>
      <c r="J1" s="333"/>
      <c r="K1" s="333"/>
      <c r="L1" s="28"/>
      <c r="O1" s="122"/>
      <c r="P1" s="122"/>
      <c r="Q1" s="266"/>
      <c r="R1" s="266"/>
      <c r="S1" s="266"/>
      <c r="T1" s="122"/>
    </row>
    <row r="2" spans="1:20" ht="19.5" customHeight="1">
      <c r="A2" s="334" t="s">
        <v>180</v>
      </c>
      <c r="B2" s="334"/>
      <c r="C2" s="334"/>
      <c r="D2" s="334"/>
      <c r="E2" s="334"/>
      <c r="F2" s="334"/>
      <c r="G2" s="334"/>
      <c r="H2" s="334"/>
      <c r="I2" s="334"/>
      <c r="J2" s="334"/>
      <c r="K2" s="334"/>
      <c r="O2" s="124"/>
      <c r="P2" s="124"/>
      <c r="Q2" s="124"/>
      <c r="R2" s="124"/>
      <c r="S2" s="124"/>
      <c r="T2" s="124"/>
    </row>
    <row r="3" spans="1:20" s="28" customFormat="1" ht="11.25">
      <c r="A3" s="25"/>
      <c r="B3" s="335" t="s">
        <v>118</v>
      </c>
      <c r="C3" s="335"/>
      <c r="D3" s="335"/>
      <c r="E3" s="335"/>
      <c r="F3" s="194"/>
      <c r="G3" s="335" t="s">
        <v>119</v>
      </c>
      <c r="H3" s="335"/>
      <c r="I3" s="335"/>
      <c r="J3" s="335"/>
      <c r="K3" s="194"/>
      <c r="L3" s="337" t="s">
        <v>201</v>
      </c>
      <c r="M3" s="337"/>
      <c r="N3" s="337"/>
      <c r="O3" s="138"/>
      <c r="P3" s="138"/>
      <c r="Q3" s="267"/>
      <c r="R3" s="267"/>
      <c r="S3" s="267"/>
      <c r="T3" s="138"/>
    </row>
    <row r="4" spans="1:20" s="28" customFormat="1" ht="11.25">
      <c r="A4" s="25" t="s">
        <v>333</v>
      </c>
      <c r="B4" s="195">
        <v>2011</v>
      </c>
      <c r="C4" s="336" t="str">
        <f>+balanza!C5</f>
        <v>enero - abril</v>
      </c>
      <c r="D4" s="336"/>
      <c r="E4" s="336"/>
      <c r="F4" s="194"/>
      <c r="G4" s="195">
        <f>+B4</f>
        <v>2011</v>
      </c>
      <c r="H4" s="336" t="str">
        <f>+C4</f>
        <v>enero - abril</v>
      </c>
      <c r="I4" s="336"/>
      <c r="J4" s="336"/>
      <c r="K4" s="196" t="s">
        <v>225</v>
      </c>
      <c r="L4" s="338" t="s">
        <v>200</v>
      </c>
      <c r="M4" s="338"/>
      <c r="N4" s="338"/>
      <c r="O4" s="138"/>
      <c r="P4" s="138"/>
      <c r="Q4" s="267"/>
      <c r="R4" s="267"/>
      <c r="S4" s="267"/>
      <c r="T4" s="138"/>
    </row>
    <row r="5" spans="1:19" s="28" customFormat="1" ht="11.25">
      <c r="A5" s="197"/>
      <c r="B5" s="197"/>
      <c r="C5" s="198">
        <v>2011</v>
      </c>
      <c r="D5" s="198">
        <v>2012</v>
      </c>
      <c r="E5" s="199" t="s">
        <v>406</v>
      </c>
      <c r="F5" s="200"/>
      <c r="G5" s="197"/>
      <c r="H5" s="198">
        <f>+C5</f>
        <v>2011</v>
      </c>
      <c r="I5" s="198">
        <f>+D5</f>
        <v>2012</v>
      </c>
      <c r="J5" s="199" t="str">
        <f>+E5</f>
        <v>Var % 12/11</v>
      </c>
      <c r="K5" s="200">
        <v>2011</v>
      </c>
      <c r="L5" s="201">
        <v>2010</v>
      </c>
      <c r="M5" s="201">
        <v>2011</v>
      </c>
      <c r="N5" s="200" t="s">
        <v>351</v>
      </c>
      <c r="Q5" s="268"/>
      <c r="R5" s="268"/>
      <c r="S5" s="268"/>
    </row>
    <row r="6" spans="1:11" ht="11.25">
      <c r="A6" s="17"/>
      <c r="B6" s="17"/>
      <c r="C6" s="17"/>
      <c r="D6" s="17"/>
      <c r="E6" s="17"/>
      <c r="F6" s="17"/>
      <c r="G6" s="17"/>
      <c r="H6" s="17"/>
      <c r="I6" s="17"/>
      <c r="J6" s="17"/>
      <c r="K6" s="17"/>
    </row>
    <row r="7" spans="1:19" s="28" customFormat="1" ht="11.25">
      <c r="A7" s="25" t="s">
        <v>395</v>
      </c>
      <c r="B7" s="25"/>
      <c r="C7" s="25"/>
      <c r="D7" s="25"/>
      <c r="E7" s="25"/>
      <c r="F7" s="25"/>
      <c r="G7" s="26">
        <f>+balanza!B9</f>
        <v>8064833</v>
      </c>
      <c r="H7" s="26">
        <f>+balanza!C9</f>
        <v>3450585</v>
      </c>
      <c r="I7" s="26">
        <f>+balanza!D9</f>
        <v>3162579</v>
      </c>
      <c r="J7" s="24">
        <f>+I7/H7*100-100</f>
        <v>-8.346584709549248</v>
      </c>
      <c r="K7" s="25"/>
      <c r="L7" s="27"/>
      <c r="M7" s="27"/>
      <c r="N7" s="27"/>
      <c r="Q7" s="268"/>
      <c r="R7" s="268"/>
      <c r="S7" s="268"/>
    </row>
    <row r="8" spans="1:19" s="28" customFormat="1" ht="11.25">
      <c r="A8" s="25"/>
      <c r="B8" s="25"/>
      <c r="C8" s="25"/>
      <c r="D8" s="25"/>
      <c r="E8" s="25"/>
      <c r="F8" s="25"/>
      <c r="G8" s="26"/>
      <c r="H8" s="26"/>
      <c r="I8" s="26"/>
      <c r="J8" s="24"/>
      <c r="K8" s="25"/>
      <c r="L8" s="27"/>
      <c r="M8" s="27"/>
      <c r="N8" s="27"/>
      <c r="Q8" s="268"/>
      <c r="R8" s="268"/>
      <c r="S8" s="268"/>
    </row>
    <row r="9" spans="1:19" s="127" customFormat="1" ht="11.25">
      <c r="A9" s="125" t="s">
        <v>396</v>
      </c>
      <c r="B9" s="125">
        <f>+B11+B52</f>
        <v>3236214.501</v>
      </c>
      <c r="C9" s="125">
        <f>+C11+C52</f>
        <v>1472585.9120000005</v>
      </c>
      <c r="D9" s="125">
        <f>+D11+D52</f>
        <v>1504812.3140000005</v>
      </c>
      <c r="E9" s="126">
        <f>+D9/C9*100-100</f>
        <v>2.1884225387048133</v>
      </c>
      <c r="F9" s="125"/>
      <c r="G9" s="125">
        <f>+G11+G52</f>
        <v>5190313.0139999995</v>
      </c>
      <c r="H9" s="125">
        <f>+H11+H52</f>
        <v>2542014.4620000003</v>
      </c>
      <c r="I9" s="125">
        <f>+I11+I52</f>
        <v>2119853.62</v>
      </c>
      <c r="J9" s="126">
        <f>+I9/H9*100-100</f>
        <v>-16.60733439210466</v>
      </c>
      <c r="K9" s="126">
        <f>+I9/$I$7*100</f>
        <v>67.02927009886552</v>
      </c>
      <c r="L9" s="126"/>
      <c r="M9" s="126"/>
      <c r="N9" s="126"/>
      <c r="Q9" s="270"/>
      <c r="R9" s="271"/>
      <c r="S9" s="271"/>
    </row>
    <row r="10" spans="1:19" ht="11.25" customHeight="1">
      <c r="A10" s="17"/>
      <c r="B10" s="19"/>
      <c r="C10" s="19"/>
      <c r="D10" s="19"/>
      <c r="E10" s="20"/>
      <c r="F10" s="20"/>
      <c r="G10" s="19"/>
      <c r="H10" s="19"/>
      <c r="I10" s="19"/>
      <c r="J10" s="20"/>
      <c r="Q10" s="272"/>
      <c r="S10" s="273"/>
    </row>
    <row r="11" spans="1:17" ht="11.25" customHeight="1">
      <c r="A11" s="25" t="s">
        <v>328</v>
      </c>
      <c r="B11" s="26">
        <f>+B13+B29</f>
        <v>2620925.0360000003</v>
      </c>
      <c r="C11" s="26">
        <f>+C13+C29</f>
        <v>1313121.4030000004</v>
      </c>
      <c r="D11" s="26">
        <f>+D13+D29</f>
        <v>1337797.9130000004</v>
      </c>
      <c r="E11" s="24">
        <f>+D11/C11*100-100</f>
        <v>1.879225328566207</v>
      </c>
      <c r="F11" s="24"/>
      <c r="G11" s="26">
        <f>+G13+G29</f>
        <v>3980139.502</v>
      </c>
      <c r="H11" s="26">
        <f>+H13+H29</f>
        <v>2226238.7440000004</v>
      </c>
      <c r="I11" s="26">
        <f>+I13+I29</f>
        <v>1777374.2179999999</v>
      </c>
      <c r="J11" s="24">
        <f>+I11/H11*100-100</f>
        <v>-20.162461335728167</v>
      </c>
      <c r="K11" s="24">
        <f>+I11/I9*100</f>
        <v>83.8441957138531</v>
      </c>
      <c r="L11" s="23">
        <f>+H11/C11</f>
        <v>1.6953792230587834</v>
      </c>
      <c r="M11" s="23">
        <f>+I11/D11</f>
        <v>1.3285819933851244</v>
      </c>
      <c r="N11" s="23">
        <f>+M11/L11*100-100</f>
        <v>-21.635114119889224</v>
      </c>
      <c r="Q11" s="270"/>
    </row>
    <row r="12" spans="1:17" ht="11.25" customHeight="1">
      <c r="A12" s="17"/>
      <c r="B12" s="19"/>
      <c r="C12" s="19"/>
      <c r="D12" s="19"/>
      <c r="E12" s="20"/>
      <c r="F12" s="20"/>
      <c r="G12" s="19"/>
      <c r="H12" s="19"/>
      <c r="I12" s="19"/>
      <c r="J12" s="20"/>
      <c r="K12" s="20"/>
      <c r="Q12" s="272"/>
    </row>
    <row r="13" spans="1:19" s="28" customFormat="1" ht="11.25" customHeight="1">
      <c r="A13" s="25" t="s">
        <v>218</v>
      </c>
      <c r="B13" s="26">
        <f>SUM(B14:B27)</f>
        <v>2579389.0680000004</v>
      </c>
      <c r="C13" s="26">
        <f>SUM(C14:C27)</f>
        <v>1309586.5870000003</v>
      </c>
      <c r="D13" s="26">
        <f>SUM(D14:D27)</f>
        <v>1333697.9210000003</v>
      </c>
      <c r="E13" s="24">
        <f>+D13/C13*100-100</f>
        <v>1.8411408790643122</v>
      </c>
      <c r="F13" s="24"/>
      <c r="G13" s="26">
        <f>SUM(G14:G27)</f>
        <v>3705167.3989999997</v>
      </c>
      <c r="H13" s="26">
        <f>SUM(H14:H27)</f>
        <v>2207518.1650000005</v>
      </c>
      <c r="I13" s="26">
        <f>SUM(I14:I27)</f>
        <v>1752339.936</v>
      </c>
      <c r="J13" s="24">
        <f>+I13/H13*100-100</f>
        <v>-20.61945565009657</v>
      </c>
      <c r="K13" s="24">
        <f>+I13/I11*100</f>
        <v>98.59150190508727</v>
      </c>
      <c r="L13" s="27"/>
      <c r="M13" s="27"/>
      <c r="N13" s="27"/>
      <c r="Q13" s="270"/>
      <c r="R13" s="268"/>
      <c r="S13" s="268"/>
    </row>
    <row r="14" spans="1:17" ht="11.25" customHeight="1">
      <c r="A14" s="18" t="s">
        <v>206</v>
      </c>
      <c r="B14" s="19">
        <v>853520.187</v>
      </c>
      <c r="C14" s="19">
        <v>680105.563</v>
      </c>
      <c r="D14" s="19">
        <v>684351.599</v>
      </c>
      <c r="E14" s="20">
        <f aca="true" t="shared" si="0" ref="E14:E41">+D14/C14*100-100</f>
        <v>0.6243201395487006</v>
      </c>
      <c r="F14" s="20"/>
      <c r="G14" s="19">
        <v>1422350.421</v>
      </c>
      <c r="H14" s="19">
        <v>1144167.912</v>
      </c>
      <c r="I14" s="19">
        <v>864306.179</v>
      </c>
      <c r="J14" s="20">
        <f aca="true" t="shared" si="1" ref="J14:J27">+I14/H14*100-100</f>
        <v>-24.459848075166093</v>
      </c>
      <c r="K14" s="20">
        <f>+I14/$I$13*100</f>
        <v>49.32297445511166</v>
      </c>
      <c r="L14" s="23">
        <f>+H14/C14</f>
        <v>1.6823387048225042</v>
      </c>
      <c r="M14" s="23">
        <f>+I14/D14</f>
        <v>1.2629563228360339</v>
      </c>
      <c r="N14" s="23">
        <f>+M14/L14*100-100</f>
        <v>-24.928534354246906</v>
      </c>
      <c r="Q14" s="272"/>
    </row>
    <row r="15" spans="1:17" ht="11.25" customHeight="1">
      <c r="A15" s="18" t="s">
        <v>107</v>
      </c>
      <c r="B15" s="19">
        <v>800833.582</v>
      </c>
      <c r="C15" s="19">
        <v>225406.979</v>
      </c>
      <c r="D15" s="19">
        <v>229479.785</v>
      </c>
      <c r="E15" s="20">
        <f t="shared" si="0"/>
        <v>1.8068677456521982</v>
      </c>
      <c r="F15" s="20"/>
      <c r="G15" s="19">
        <v>648581.644</v>
      </c>
      <c r="H15" s="19">
        <v>169055.335</v>
      </c>
      <c r="I15" s="19">
        <v>169913.576</v>
      </c>
      <c r="J15" s="20">
        <f t="shared" si="1"/>
        <v>0.5076686872969702</v>
      </c>
      <c r="K15" s="20">
        <f aca="true" t="shared" si="2" ref="K15:K27">+I15/$I$13*100</f>
        <v>9.696382106536662</v>
      </c>
      <c r="L15" s="23">
        <f aca="true" t="shared" si="3" ref="L15:L27">+H15/C15</f>
        <v>0.7500004469693017</v>
      </c>
      <c r="M15" s="23">
        <f aca="true" t="shared" si="4" ref="M15:M27">+I15/D15</f>
        <v>0.7404293846623571</v>
      </c>
      <c r="N15" s="23">
        <f aca="true" t="shared" si="5" ref="N15:N27">+M15/L15*100-100</f>
        <v>-1.2761408803982164</v>
      </c>
      <c r="Q15" s="272"/>
    </row>
    <row r="16" spans="1:17" ht="11.25" customHeight="1">
      <c r="A16" s="18" t="s">
        <v>108</v>
      </c>
      <c r="B16" s="19">
        <v>178518.197</v>
      </c>
      <c r="C16" s="19">
        <v>21855.809</v>
      </c>
      <c r="D16" s="19">
        <v>23909.944</v>
      </c>
      <c r="E16" s="20">
        <f t="shared" si="0"/>
        <v>9.398576826874702</v>
      </c>
      <c r="F16" s="20"/>
      <c r="G16" s="19">
        <v>166480.888</v>
      </c>
      <c r="H16" s="19">
        <v>22529.141</v>
      </c>
      <c r="I16" s="19">
        <v>22793.835</v>
      </c>
      <c r="J16" s="20">
        <f t="shared" si="1"/>
        <v>1.1748961045607587</v>
      </c>
      <c r="K16" s="20">
        <f t="shared" si="2"/>
        <v>1.300765595289155</v>
      </c>
      <c r="L16" s="23">
        <f t="shared" si="3"/>
        <v>1.0308079193041995</v>
      </c>
      <c r="M16" s="23">
        <f t="shared" si="4"/>
        <v>0.9533203005410635</v>
      </c>
      <c r="N16" s="23">
        <f t="shared" si="5"/>
        <v>-7.5171734046669485</v>
      </c>
      <c r="Q16" s="272"/>
    </row>
    <row r="17" spans="1:17" ht="11.25" customHeight="1">
      <c r="A17" s="18" t="s">
        <v>113</v>
      </c>
      <c r="B17" s="19">
        <v>102372.863</v>
      </c>
      <c r="C17" s="19">
        <v>26055.749</v>
      </c>
      <c r="D17" s="19">
        <v>37810.915</v>
      </c>
      <c r="E17" s="20">
        <f t="shared" si="0"/>
        <v>45.11544074207961</v>
      </c>
      <c r="F17" s="20"/>
      <c r="G17" s="19">
        <v>197958.878</v>
      </c>
      <c r="H17" s="19">
        <v>58913.375</v>
      </c>
      <c r="I17" s="19">
        <v>47899.906</v>
      </c>
      <c r="J17" s="20">
        <f t="shared" si="1"/>
        <v>-18.69434402629284</v>
      </c>
      <c r="K17" s="20">
        <f t="shared" si="2"/>
        <v>2.7334825290428126</v>
      </c>
      <c r="L17" s="23">
        <f t="shared" si="3"/>
        <v>2.261050910491961</v>
      </c>
      <c r="M17" s="23">
        <f t="shared" si="4"/>
        <v>1.2668274756112092</v>
      </c>
      <c r="N17" s="23">
        <f t="shared" si="5"/>
        <v>-43.971740320717856</v>
      </c>
      <c r="Q17" s="272"/>
    </row>
    <row r="18" spans="1:17" ht="11.25" customHeight="1">
      <c r="A18" s="18" t="s">
        <v>109</v>
      </c>
      <c r="B18" s="19">
        <v>100926.707</v>
      </c>
      <c r="C18" s="19">
        <v>90589.158</v>
      </c>
      <c r="D18" s="19">
        <v>97810.921</v>
      </c>
      <c r="E18" s="20">
        <f t="shared" si="0"/>
        <v>7.971994838499327</v>
      </c>
      <c r="F18" s="20"/>
      <c r="G18" s="19">
        <v>132628.398</v>
      </c>
      <c r="H18" s="19">
        <v>119534.422</v>
      </c>
      <c r="I18" s="19">
        <v>99943.711</v>
      </c>
      <c r="J18" s="20">
        <f t="shared" si="1"/>
        <v>-16.389179511822974</v>
      </c>
      <c r="K18" s="20">
        <f t="shared" si="2"/>
        <v>5.703443090393621</v>
      </c>
      <c r="L18" s="23">
        <f t="shared" si="3"/>
        <v>1.3195223869947</v>
      </c>
      <c r="M18" s="23">
        <f t="shared" si="4"/>
        <v>1.0218052337938828</v>
      </c>
      <c r="N18" s="23">
        <f t="shared" si="5"/>
        <v>-22.562493530624195</v>
      </c>
      <c r="Q18" s="272"/>
    </row>
    <row r="19" spans="1:17" ht="11.25" customHeight="1">
      <c r="A19" s="18" t="s">
        <v>207</v>
      </c>
      <c r="B19" s="19">
        <v>133551.196</v>
      </c>
      <c r="C19" s="19">
        <v>75140.749</v>
      </c>
      <c r="D19" s="19">
        <v>73646.766</v>
      </c>
      <c r="E19" s="20">
        <f t="shared" si="0"/>
        <v>-1.9882460846909993</v>
      </c>
      <c r="F19" s="20"/>
      <c r="G19" s="19">
        <v>131702.77</v>
      </c>
      <c r="H19" s="19">
        <v>77522.09</v>
      </c>
      <c r="I19" s="19">
        <v>61664.379</v>
      </c>
      <c r="J19" s="20">
        <f t="shared" si="1"/>
        <v>-20.455732037152245</v>
      </c>
      <c r="K19" s="20">
        <f t="shared" si="2"/>
        <v>3.5189735583358868</v>
      </c>
      <c r="L19" s="23">
        <f t="shared" si="3"/>
        <v>1.031691738925839</v>
      </c>
      <c r="M19" s="23">
        <f t="shared" si="4"/>
        <v>0.8372992101241757</v>
      </c>
      <c r="N19" s="23">
        <f t="shared" si="5"/>
        <v>-18.8421135371364</v>
      </c>
      <c r="Q19" s="272"/>
    </row>
    <row r="20" spans="1:17" ht="11.25" customHeight="1">
      <c r="A20" s="18" t="s">
        <v>252</v>
      </c>
      <c r="B20" s="19">
        <v>73740.634</v>
      </c>
      <c r="C20" s="19">
        <v>56443.307</v>
      </c>
      <c r="D20" s="19">
        <v>52403.275</v>
      </c>
      <c r="E20" s="20">
        <f t="shared" si="0"/>
        <v>-7.157681246423067</v>
      </c>
      <c r="F20" s="20"/>
      <c r="G20" s="19">
        <v>381202.876</v>
      </c>
      <c r="H20" s="19">
        <v>294043.789</v>
      </c>
      <c r="I20" s="19">
        <v>229888.851</v>
      </c>
      <c r="J20" s="20">
        <f t="shared" si="1"/>
        <v>-21.818157839069343</v>
      </c>
      <c r="K20" s="20">
        <f t="shared" si="2"/>
        <v>13.11896432177187</v>
      </c>
      <c r="L20" s="23">
        <f t="shared" si="3"/>
        <v>5.209542187171988</v>
      </c>
      <c r="M20" s="23">
        <f t="shared" si="4"/>
        <v>4.386917630625185</v>
      </c>
      <c r="N20" s="23">
        <f t="shared" si="5"/>
        <v>-15.790726459081924</v>
      </c>
      <c r="Q20" s="272"/>
    </row>
    <row r="21" spans="1:17" ht="11.25" customHeight="1">
      <c r="A21" s="18" t="s">
        <v>208</v>
      </c>
      <c r="B21" s="19">
        <v>62639.487</v>
      </c>
      <c r="C21" s="19">
        <v>56850.003</v>
      </c>
      <c r="D21" s="19">
        <v>55945.333</v>
      </c>
      <c r="E21" s="20">
        <f t="shared" si="0"/>
        <v>-1.5913279723133797</v>
      </c>
      <c r="F21" s="20"/>
      <c r="G21" s="19">
        <v>82763.971</v>
      </c>
      <c r="H21" s="19">
        <v>74533.621</v>
      </c>
      <c r="I21" s="19">
        <v>57975.963</v>
      </c>
      <c r="J21" s="20">
        <f t="shared" si="1"/>
        <v>-22.21501891072755</v>
      </c>
      <c r="K21" s="20">
        <f t="shared" si="2"/>
        <v>3.30848837083172</v>
      </c>
      <c r="L21" s="23">
        <f t="shared" si="3"/>
        <v>1.311057468193977</v>
      </c>
      <c r="M21" s="23">
        <f t="shared" si="4"/>
        <v>1.036296682692013</v>
      </c>
      <c r="N21" s="23">
        <f t="shared" si="5"/>
        <v>-20.95718854189174</v>
      </c>
      <c r="Q21" s="272"/>
    </row>
    <row r="22" spans="1:17" ht="11.25" customHeight="1">
      <c r="A22" s="18" t="s">
        <v>110</v>
      </c>
      <c r="B22" s="19">
        <v>37678.543</v>
      </c>
      <c r="C22" s="19">
        <v>33070.67</v>
      </c>
      <c r="D22" s="19">
        <v>30220.804</v>
      </c>
      <c r="E22" s="20">
        <f t="shared" si="0"/>
        <v>-8.617503062381246</v>
      </c>
      <c r="F22" s="20"/>
      <c r="G22" s="19">
        <v>43762.616</v>
      </c>
      <c r="H22" s="19">
        <v>37213.561</v>
      </c>
      <c r="I22" s="19">
        <v>30623.875</v>
      </c>
      <c r="J22" s="20">
        <f t="shared" si="1"/>
        <v>-17.707754439302377</v>
      </c>
      <c r="K22" s="20">
        <f t="shared" si="2"/>
        <v>1.7475989886930248</v>
      </c>
      <c r="L22" s="23">
        <f t="shared" si="3"/>
        <v>1.1252738756124385</v>
      </c>
      <c r="M22" s="23">
        <f t="shared" si="4"/>
        <v>1.0133375339716308</v>
      </c>
      <c r="N22" s="23">
        <f t="shared" si="5"/>
        <v>-9.947475371707668</v>
      </c>
      <c r="Q22" s="272"/>
    </row>
    <row r="23" spans="1:17" ht="11.25" customHeight="1">
      <c r="A23" s="18" t="s">
        <v>209</v>
      </c>
      <c r="B23" s="19">
        <v>46628.892</v>
      </c>
      <c r="C23" s="19">
        <v>1006.556</v>
      </c>
      <c r="D23" s="19">
        <v>38.245</v>
      </c>
      <c r="E23" s="20">
        <f t="shared" si="0"/>
        <v>-96.20041011131025</v>
      </c>
      <c r="F23" s="20"/>
      <c r="G23" s="19">
        <v>40353.33</v>
      </c>
      <c r="H23" s="19">
        <v>1310.781</v>
      </c>
      <c r="I23" s="19">
        <v>34.836</v>
      </c>
      <c r="J23" s="20">
        <f t="shared" si="1"/>
        <v>-97.34234780638414</v>
      </c>
      <c r="K23" s="20">
        <f t="shared" si="2"/>
        <v>0.0019879704436525495</v>
      </c>
      <c r="L23" s="23">
        <f t="shared" si="3"/>
        <v>1.3022434916686205</v>
      </c>
      <c r="M23" s="23">
        <f t="shared" si="4"/>
        <v>0.9108641652503595</v>
      </c>
      <c r="N23" s="23">
        <f t="shared" si="5"/>
        <v>-30.054235549817946</v>
      </c>
      <c r="Q23" s="272"/>
    </row>
    <row r="24" spans="1:17" ht="11.25" customHeight="1">
      <c r="A24" s="18" t="s">
        <v>221</v>
      </c>
      <c r="B24" s="19">
        <v>47673.85</v>
      </c>
      <c r="C24" s="19">
        <v>0</v>
      </c>
      <c r="D24" s="19">
        <v>0</v>
      </c>
      <c r="E24" s="20"/>
      <c r="F24" s="20"/>
      <c r="G24" s="19">
        <v>62524.867</v>
      </c>
      <c r="H24" s="19">
        <v>0</v>
      </c>
      <c r="I24" s="19">
        <v>0</v>
      </c>
      <c r="J24" s="20"/>
      <c r="K24" s="20">
        <f t="shared" si="2"/>
        <v>0</v>
      </c>
      <c r="Q24" s="272"/>
    </row>
    <row r="25" spans="1:17" ht="11.25" customHeight="1">
      <c r="A25" s="18" t="s">
        <v>111</v>
      </c>
      <c r="B25" s="19">
        <v>64668.412</v>
      </c>
      <c r="C25" s="19">
        <v>36440.353</v>
      </c>
      <c r="D25" s="19">
        <v>42815.181</v>
      </c>
      <c r="E25" s="20">
        <f t="shared" si="0"/>
        <v>17.493870051149045</v>
      </c>
      <c r="F25" s="20"/>
      <c r="G25" s="19">
        <v>306744.247</v>
      </c>
      <c r="H25" s="19">
        <v>193175.893</v>
      </c>
      <c r="I25" s="19">
        <v>156511.435</v>
      </c>
      <c r="J25" s="20">
        <f t="shared" si="1"/>
        <v>-18.979830987503192</v>
      </c>
      <c r="K25" s="20">
        <f t="shared" si="2"/>
        <v>8.93156811555997</v>
      </c>
      <c r="L25" s="23">
        <f t="shared" si="3"/>
        <v>5.301153174888289</v>
      </c>
      <c r="M25" s="23">
        <f t="shared" si="4"/>
        <v>3.6555126323067513</v>
      </c>
      <c r="N25" s="23">
        <f t="shared" si="5"/>
        <v>-31.043067202377458</v>
      </c>
      <c r="Q25" s="272"/>
    </row>
    <row r="26" spans="1:17" ht="11.25" customHeight="1">
      <c r="A26" s="18" t="s">
        <v>114</v>
      </c>
      <c r="B26" s="19">
        <v>62608.666</v>
      </c>
      <c r="C26" s="19">
        <v>24.995</v>
      </c>
      <c r="D26" s="19">
        <v>23.47</v>
      </c>
      <c r="E26" s="20">
        <f t="shared" si="0"/>
        <v>-6.101220244048818</v>
      </c>
      <c r="F26" s="20"/>
      <c r="G26" s="19">
        <v>56622.247</v>
      </c>
      <c r="H26" s="19">
        <v>14.055</v>
      </c>
      <c r="I26" s="19">
        <v>20.665</v>
      </c>
      <c r="J26" s="20">
        <f t="shared" si="1"/>
        <v>47.02952685876912</v>
      </c>
      <c r="K26" s="20">
        <f t="shared" si="2"/>
        <v>0.0011792803197290139</v>
      </c>
      <c r="L26" s="23">
        <f t="shared" si="3"/>
        <v>0.5623124624924984</v>
      </c>
      <c r="M26" s="23">
        <f t="shared" si="4"/>
        <v>0.8804857264593098</v>
      </c>
      <c r="N26" s="23">
        <f t="shared" si="5"/>
        <v>56.58300058947313</v>
      </c>
      <c r="Q26" s="272"/>
    </row>
    <row r="27" spans="1:17" ht="11.25" customHeight="1">
      <c r="A27" s="18" t="s">
        <v>0</v>
      </c>
      <c r="B27" s="19">
        <v>14027.852</v>
      </c>
      <c r="C27" s="19">
        <v>6596.696</v>
      </c>
      <c r="D27" s="19">
        <v>5241.683</v>
      </c>
      <c r="E27" s="20">
        <f t="shared" si="0"/>
        <v>-20.540782840379492</v>
      </c>
      <c r="F27" s="20"/>
      <c r="G27" s="19">
        <v>31490.246</v>
      </c>
      <c r="H27" s="19">
        <v>15504.19</v>
      </c>
      <c r="I27" s="19">
        <v>10762.725</v>
      </c>
      <c r="J27" s="20">
        <f t="shared" si="1"/>
        <v>-30.581829815037096</v>
      </c>
      <c r="K27" s="20">
        <f t="shared" si="2"/>
        <v>0.6141916176702373</v>
      </c>
      <c r="L27" s="23">
        <f t="shared" si="3"/>
        <v>2.3502962695264418</v>
      </c>
      <c r="M27" s="23">
        <f t="shared" si="4"/>
        <v>2.053295668585834</v>
      </c>
      <c r="N27" s="23">
        <f t="shared" si="5"/>
        <v>-12.63673030466282</v>
      </c>
      <c r="Q27" s="272"/>
    </row>
    <row r="28" spans="1:17" ht="11.25" customHeight="1">
      <c r="A28" s="17"/>
      <c r="B28" s="19"/>
      <c r="C28" s="19"/>
      <c r="D28" s="19"/>
      <c r="E28" s="20"/>
      <c r="F28" s="20"/>
      <c r="G28" s="19"/>
      <c r="H28" s="19"/>
      <c r="I28" s="19"/>
      <c r="J28" s="20"/>
      <c r="K28" s="20"/>
      <c r="Q28" s="272"/>
    </row>
    <row r="29" spans="1:19" s="28" customFormat="1" ht="11.25" customHeight="1">
      <c r="A29" s="128" t="s">
        <v>217</v>
      </c>
      <c r="B29" s="26">
        <f>SUM(B30:B43)</f>
        <v>41535.968</v>
      </c>
      <c r="C29" s="26">
        <f>SUM(C30:C43)</f>
        <v>3534.816</v>
      </c>
      <c r="D29" s="26">
        <f>SUM(D30:D43)</f>
        <v>4099.992</v>
      </c>
      <c r="E29" s="24">
        <f t="shared" si="0"/>
        <v>15.988837891420673</v>
      </c>
      <c r="F29" s="24"/>
      <c r="G29" s="26">
        <f>SUM(G30:G43)</f>
        <v>274972.103</v>
      </c>
      <c r="H29" s="26">
        <f>SUM(H30:H43)</f>
        <v>18720.578999999998</v>
      </c>
      <c r="I29" s="26">
        <f>SUM(I30:I43)</f>
        <v>25034.282</v>
      </c>
      <c r="J29" s="24">
        <f>+I29/H29*100-100</f>
        <v>33.72600281219934</v>
      </c>
      <c r="K29" s="24">
        <f>+I29/$I$11*100</f>
        <v>1.4084980949127281</v>
      </c>
      <c r="L29" s="27"/>
      <c r="M29" s="27"/>
      <c r="N29" s="27"/>
      <c r="Q29" s="270"/>
      <c r="R29" s="268"/>
      <c r="S29" s="268"/>
    </row>
    <row r="30" spans="1:17" ht="11.25" customHeight="1">
      <c r="A30" s="18" t="s">
        <v>210</v>
      </c>
      <c r="B30" s="19">
        <v>503.124</v>
      </c>
      <c r="C30" s="19">
        <v>0</v>
      </c>
      <c r="D30" s="19">
        <v>23.05</v>
      </c>
      <c r="E30" s="20"/>
      <c r="F30" s="20"/>
      <c r="G30" s="19">
        <v>2054.736</v>
      </c>
      <c r="H30" s="19">
        <v>0</v>
      </c>
      <c r="I30" s="19">
        <v>99.255</v>
      </c>
      <c r="J30" s="20"/>
      <c r="K30" s="20">
        <f aca="true" t="shared" si="6" ref="K30:K41">+I30/$I$29*100</f>
        <v>0.39647631995197624</v>
      </c>
      <c r="Q30" s="272"/>
    </row>
    <row r="31" spans="1:17" ht="11.25" customHeight="1">
      <c r="A31" s="18" t="s">
        <v>211</v>
      </c>
      <c r="B31" s="19">
        <v>8799.889</v>
      </c>
      <c r="C31" s="19">
        <v>695.496</v>
      </c>
      <c r="D31" s="19">
        <v>1328.91</v>
      </c>
      <c r="E31" s="20">
        <f t="shared" si="0"/>
        <v>91.07370854756894</v>
      </c>
      <c r="F31" s="20"/>
      <c r="G31" s="19">
        <v>54351.031</v>
      </c>
      <c r="H31" s="19">
        <v>4511.672</v>
      </c>
      <c r="I31" s="19">
        <v>7688.105</v>
      </c>
      <c r="J31" s="20">
        <f aca="true" t="shared" si="7" ref="J31:J41">+I31/H31*100-100</f>
        <v>70.40478563157961</v>
      </c>
      <c r="K31" s="20">
        <f t="shared" si="6"/>
        <v>30.710307569436186</v>
      </c>
      <c r="L31" s="23">
        <f>+H31/C31</f>
        <v>6.486984828093907</v>
      </c>
      <c r="M31" s="23">
        <f>+I31/D31</f>
        <v>5.785271387829122</v>
      </c>
      <c r="N31" s="23">
        <f>+M31/L31*100-100</f>
        <v>-10.817251139940936</v>
      </c>
      <c r="Q31" s="272"/>
    </row>
    <row r="32" spans="1:17" ht="11.25" customHeight="1">
      <c r="A32" s="18" t="s">
        <v>212</v>
      </c>
      <c r="B32" s="19">
        <v>4999.89</v>
      </c>
      <c r="C32" s="19">
        <v>1969.925</v>
      </c>
      <c r="D32" s="19">
        <v>1927.3</v>
      </c>
      <c r="E32" s="20">
        <f t="shared" si="0"/>
        <v>-2.1637879614706037</v>
      </c>
      <c r="F32" s="20"/>
      <c r="G32" s="19">
        <v>15775.56</v>
      </c>
      <c r="H32" s="19">
        <v>6815.409</v>
      </c>
      <c r="I32" s="19">
        <v>7999.129</v>
      </c>
      <c r="J32" s="20">
        <f t="shared" si="7"/>
        <v>17.36829000284503</v>
      </c>
      <c r="K32" s="20">
        <f t="shared" si="6"/>
        <v>31.952699901678827</v>
      </c>
      <c r="L32" s="23">
        <f>+H32/C32</f>
        <v>3.4597301927738364</v>
      </c>
      <c r="M32" s="23">
        <f aca="true" t="shared" si="8" ref="M32:M41">+I32/D32</f>
        <v>4.150432729725523</v>
      </c>
      <c r="N32" s="23">
        <f>+M32/L32*100-100</f>
        <v>19.96405784457764</v>
      </c>
      <c r="Q32" s="272"/>
    </row>
    <row r="33" spans="1:24" ht="11.25" customHeight="1">
      <c r="A33" s="18" t="s">
        <v>213</v>
      </c>
      <c r="B33" s="19">
        <v>109.31</v>
      </c>
      <c r="C33" s="19">
        <v>2.13</v>
      </c>
      <c r="D33" s="19">
        <v>4.115</v>
      </c>
      <c r="E33" s="20">
        <f t="shared" si="0"/>
        <v>93.19248826291081</v>
      </c>
      <c r="F33" s="20"/>
      <c r="G33" s="19">
        <v>834.739</v>
      </c>
      <c r="H33" s="19">
        <v>17.557</v>
      </c>
      <c r="I33" s="19">
        <v>34.84</v>
      </c>
      <c r="J33" s="20">
        <f t="shared" si="7"/>
        <v>98.43936891268444</v>
      </c>
      <c r="K33" s="20">
        <f t="shared" si="6"/>
        <v>0.13916916011411873</v>
      </c>
      <c r="L33" s="23">
        <f>+H33/C33</f>
        <v>8.242723004694836</v>
      </c>
      <c r="M33" s="23">
        <f t="shared" si="8"/>
        <v>8.466585662211422</v>
      </c>
      <c r="N33" s="23">
        <f>+M33/L33*100-100</f>
        <v>2.7158823290444047</v>
      </c>
      <c r="Q33" s="272"/>
      <c r="S33" s="273"/>
      <c r="T33" s="21"/>
      <c r="U33" s="21"/>
      <c r="V33" s="21"/>
      <c r="W33" s="21"/>
      <c r="X33" s="21"/>
    </row>
    <row r="34" spans="1:17" ht="11.25" customHeight="1">
      <c r="A34" s="18" t="s">
        <v>214</v>
      </c>
      <c r="B34" s="19">
        <v>422.1</v>
      </c>
      <c r="C34" s="19">
        <v>23.5</v>
      </c>
      <c r="D34" s="19">
        <v>0</v>
      </c>
      <c r="E34" s="20">
        <f t="shared" si="0"/>
        <v>-100</v>
      </c>
      <c r="F34" s="20"/>
      <c r="G34" s="19">
        <v>543.72</v>
      </c>
      <c r="H34" s="19">
        <v>30.074</v>
      </c>
      <c r="I34" s="19">
        <v>0</v>
      </c>
      <c r="J34" s="20">
        <f t="shared" si="7"/>
        <v>-100</v>
      </c>
      <c r="K34" s="20">
        <f t="shared" si="6"/>
        <v>0</v>
      </c>
      <c r="M34" s="23" t="e">
        <f t="shared" si="8"/>
        <v>#DIV/0!</v>
      </c>
      <c r="Q34" s="272"/>
    </row>
    <row r="35" spans="1:17" ht="11.25" customHeight="1">
      <c r="A35" s="18" t="s">
        <v>215</v>
      </c>
      <c r="B35" s="19">
        <v>4.709</v>
      </c>
      <c r="C35" s="19">
        <v>4.17</v>
      </c>
      <c r="D35" s="19">
        <v>0</v>
      </c>
      <c r="E35" s="20">
        <f t="shared" si="0"/>
        <v>-100</v>
      </c>
      <c r="F35" s="20"/>
      <c r="G35" s="19">
        <v>12.182</v>
      </c>
      <c r="H35" s="19">
        <v>7.89</v>
      </c>
      <c r="I35" s="19">
        <v>0</v>
      </c>
      <c r="J35" s="20">
        <f t="shared" si="7"/>
        <v>-100</v>
      </c>
      <c r="K35" s="20">
        <f t="shared" si="6"/>
        <v>0</v>
      </c>
      <c r="L35" s="23">
        <f>+H35/C35</f>
        <v>1.8920863309352518</v>
      </c>
      <c r="M35" s="23" t="e">
        <f t="shared" si="8"/>
        <v>#DIV/0!</v>
      </c>
      <c r="N35" s="23" t="e">
        <f>+M35/L35*100-100</f>
        <v>#DIV/0!</v>
      </c>
      <c r="Q35" s="272"/>
    </row>
    <row r="36" spans="1:17" ht="11.25" customHeight="1">
      <c r="A36" s="18" t="s">
        <v>365</v>
      </c>
      <c r="B36" s="19">
        <v>2.03</v>
      </c>
      <c r="C36" s="19">
        <v>0</v>
      </c>
      <c r="D36" s="19">
        <v>0</v>
      </c>
      <c r="E36" s="20"/>
      <c r="F36" s="20"/>
      <c r="G36" s="19">
        <v>1.8</v>
      </c>
      <c r="H36" s="19">
        <v>0</v>
      </c>
      <c r="I36" s="19">
        <v>0</v>
      </c>
      <c r="J36" s="20"/>
      <c r="K36" s="20"/>
      <c r="Q36" s="272"/>
    </row>
    <row r="37" spans="1:17" ht="11.25" customHeight="1">
      <c r="A37" s="18" t="s">
        <v>339</v>
      </c>
      <c r="B37" s="19">
        <v>0</v>
      </c>
      <c r="C37" s="19"/>
      <c r="D37" s="19"/>
      <c r="E37" s="20"/>
      <c r="F37" s="20"/>
      <c r="G37" s="19"/>
      <c r="H37" s="19"/>
      <c r="I37" s="19"/>
      <c r="J37" s="20"/>
      <c r="K37" s="20"/>
      <c r="Q37" s="272"/>
    </row>
    <row r="38" spans="1:17" ht="11.25" customHeight="1">
      <c r="A38" s="18" t="s">
        <v>364</v>
      </c>
      <c r="B38" s="19">
        <v>5.12</v>
      </c>
      <c r="C38" s="19">
        <v>0</v>
      </c>
      <c r="D38" s="19">
        <v>0</v>
      </c>
      <c r="E38" s="20"/>
      <c r="F38" s="20"/>
      <c r="G38" s="19">
        <v>75.896</v>
      </c>
      <c r="H38" s="19">
        <v>0</v>
      </c>
      <c r="I38" s="19">
        <v>0</v>
      </c>
      <c r="J38" s="20"/>
      <c r="K38" s="20"/>
      <c r="Q38" s="272"/>
    </row>
    <row r="39" spans="1:17" ht="11.25" customHeight="1">
      <c r="A39" s="18" t="s">
        <v>112</v>
      </c>
      <c r="B39" s="19">
        <v>17754.306</v>
      </c>
      <c r="C39" s="19">
        <v>314.745</v>
      </c>
      <c r="D39" s="19">
        <v>100</v>
      </c>
      <c r="E39" s="20">
        <f t="shared" si="0"/>
        <v>-68.22824826446806</v>
      </c>
      <c r="F39" s="20"/>
      <c r="G39" s="19">
        <v>81247.249</v>
      </c>
      <c r="H39" s="19">
        <v>1469.791</v>
      </c>
      <c r="I39" s="19">
        <v>397.776</v>
      </c>
      <c r="J39" s="20">
        <f t="shared" si="7"/>
        <v>-72.93656036810675</v>
      </c>
      <c r="K39" s="20">
        <f t="shared" si="6"/>
        <v>1.5889251387357546</v>
      </c>
      <c r="M39" s="23">
        <f t="shared" si="8"/>
        <v>3.97776</v>
      </c>
      <c r="Q39" s="272"/>
    </row>
    <row r="40" spans="1:17" ht="11.25" customHeight="1">
      <c r="A40" s="18" t="s">
        <v>216</v>
      </c>
      <c r="B40" s="19">
        <v>8931.14</v>
      </c>
      <c r="C40" s="19">
        <v>524.6</v>
      </c>
      <c r="D40" s="19">
        <v>716.617</v>
      </c>
      <c r="E40" s="20">
        <f t="shared" si="0"/>
        <v>36.60255432710636</v>
      </c>
      <c r="F40" s="20"/>
      <c r="G40" s="19">
        <v>120013.707</v>
      </c>
      <c r="H40" s="19">
        <v>5864.806</v>
      </c>
      <c r="I40" s="19">
        <v>8815.177</v>
      </c>
      <c r="J40" s="20">
        <f t="shared" si="7"/>
        <v>50.306369895270194</v>
      </c>
      <c r="K40" s="20">
        <f t="shared" si="6"/>
        <v>35.212421910083144</v>
      </c>
      <c r="L40" s="23">
        <f>+H40/C40</f>
        <v>11.179576820434615</v>
      </c>
      <c r="M40" s="23">
        <f t="shared" si="8"/>
        <v>12.301099471544772</v>
      </c>
      <c r="N40" s="23">
        <f>+M40/L40*100-100</f>
        <v>10.031888229080181</v>
      </c>
      <c r="Q40" s="272"/>
    </row>
    <row r="41" spans="1:17" ht="11.25" customHeight="1">
      <c r="A41" s="18" t="s">
        <v>220</v>
      </c>
      <c r="B41" s="19">
        <v>3.65</v>
      </c>
      <c r="C41" s="19">
        <v>0.25</v>
      </c>
      <c r="D41" s="19">
        <v>0</v>
      </c>
      <c r="E41" s="20">
        <f t="shared" si="0"/>
        <v>-100</v>
      </c>
      <c r="F41" s="20"/>
      <c r="G41" s="19">
        <v>49.02</v>
      </c>
      <c r="H41" s="19">
        <v>3.38</v>
      </c>
      <c r="I41" s="19">
        <v>0</v>
      </c>
      <c r="J41" s="20">
        <f t="shared" si="7"/>
        <v>-100</v>
      </c>
      <c r="K41" s="20">
        <f t="shared" si="6"/>
        <v>0</v>
      </c>
      <c r="M41" s="23" t="e">
        <f t="shared" si="8"/>
        <v>#DIV/0!</v>
      </c>
      <c r="Q41" s="272"/>
    </row>
    <row r="42" spans="1:17" ht="11.25" customHeight="1">
      <c r="A42" s="18" t="s">
        <v>404</v>
      </c>
      <c r="B42" s="19">
        <v>0.2</v>
      </c>
      <c r="C42" s="19">
        <v>0</v>
      </c>
      <c r="D42" s="19">
        <v>0</v>
      </c>
      <c r="E42" s="20"/>
      <c r="F42" s="20"/>
      <c r="G42" s="19">
        <v>5.613</v>
      </c>
      <c r="H42" s="19">
        <v>0</v>
      </c>
      <c r="I42" s="19">
        <v>0</v>
      </c>
      <c r="J42" s="20"/>
      <c r="K42" s="20"/>
      <c r="Q42" s="272"/>
    </row>
    <row r="43" spans="1:17" ht="11.25" customHeight="1">
      <c r="A43" s="18" t="s">
        <v>304</v>
      </c>
      <c r="B43" s="19">
        <v>0.5</v>
      </c>
      <c r="C43" s="19">
        <v>0</v>
      </c>
      <c r="D43" s="19">
        <v>0</v>
      </c>
      <c r="E43" s="20"/>
      <c r="F43" s="20"/>
      <c r="G43" s="19">
        <v>6.85</v>
      </c>
      <c r="H43" s="19">
        <v>0</v>
      </c>
      <c r="I43" s="19">
        <v>0</v>
      </c>
      <c r="J43" s="20"/>
      <c r="K43" s="20"/>
      <c r="Q43" s="272"/>
    </row>
    <row r="44" spans="1:17" ht="11.25">
      <c r="A44" s="123"/>
      <c r="B44" s="129"/>
      <c r="C44" s="129"/>
      <c r="D44" s="129"/>
      <c r="E44" s="129"/>
      <c r="F44" s="129"/>
      <c r="G44" s="129"/>
      <c r="H44" s="129"/>
      <c r="I44" s="129"/>
      <c r="J44" s="129"/>
      <c r="K44" s="123"/>
      <c r="Q44" s="272"/>
    </row>
    <row r="45" spans="1:17" ht="11.25">
      <c r="A45" s="17" t="s">
        <v>380</v>
      </c>
      <c r="B45" s="17"/>
      <c r="C45" s="17"/>
      <c r="D45" s="17"/>
      <c r="E45" s="17"/>
      <c r="F45" s="17"/>
      <c r="G45" s="17"/>
      <c r="H45" s="17"/>
      <c r="I45" s="17"/>
      <c r="J45" s="17"/>
      <c r="K45" s="17"/>
      <c r="Q45" s="272"/>
    </row>
    <row r="46" spans="1:17" ht="11.25" customHeight="1">
      <c r="A46" s="17"/>
      <c r="B46" s="19"/>
      <c r="C46" s="19"/>
      <c r="D46" s="19"/>
      <c r="E46" s="20"/>
      <c r="F46" s="20"/>
      <c r="G46" s="19"/>
      <c r="H46" s="19"/>
      <c r="I46" s="19"/>
      <c r="J46" s="20"/>
      <c r="K46" s="20"/>
      <c r="Q46" s="272"/>
    </row>
    <row r="47" spans="1:20" ht="19.5" customHeight="1">
      <c r="A47" s="333" t="s">
        <v>327</v>
      </c>
      <c r="B47" s="333"/>
      <c r="C47" s="333"/>
      <c r="D47" s="333"/>
      <c r="E47" s="333"/>
      <c r="F47" s="333"/>
      <c r="G47" s="333"/>
      <c r="H47" s="333"/>
      <c r="I47" s="333"/>
      <c r="J47" s="333"/>
      <c r="K47" s="333"/>
      <c r="L47" s="28"/>
      <c r="O47" s="122"/>
      <c r="P47" s="122"/>
      <c r="Q47" s="266"/>
      <c r="R47" s="266"/>
      <c r="S47" s="266"/>
      <c r="T47" s="122"/>
    </row>
    <row r="48" spans="1:20" ht="19.5" customHeight="1">
      <c r="A48" s="334" t="s">
        <v>180</v>
      </c>
      <c r="B48" s="334"/>
      <c r="C48" s="334"/>
      <c r="D48" s="334"/>
      <c r="E48" s="334"/>
      <c r="F48" s="334"/>
      <c r="G48" s="334"/>
      <c r="H48" s="334"/>
      <c r="I48" s="334"/>
      <c r="J48" s="334"/>
      <c r="K48" s="334"/>
      <c r="O48" s="124"/>
      <c r="P48" s="124"/>
      <c r="Q48" s="124"/>
      <c r="R48" s="124"/>
      <c r="S48" s="124"/>
      <c r="T48" s="124"/>
    </row>
    <row r="49" spans="1:20" s="28" customFormat="1" ht="11.25">
      <c r="A49" s="25"/>
      <c r="B49" s="335" t="s">
        <v>118</v>
      </c>
      <c r="C49" s="335"/>
      <c r="D49" s="335"/>
      <c r="E49" s="335"/>
      <c r="F49" s="194"/>
      <c r="G49" s="335" t="s">
        <v>119</v>
      </c>
      <c r="H49" s="335"/>
      <c r="I49" s="335"/>
      <c r="J49" s="335"/>
      <c r="K49" s="194"/>
      <c r="L49" s="337" t="s">
        <v>201</v>
      </c>
      <c r="M49" s="337"/>
      <c r="N49" s="337"/>
      <c r="O49" s="138"/>
      <c r="P49" s="138"/>
      <c r="Q49" s="267"/>
      <c r="R49" s="267"/>
      <c r="S49" s="267"/>
      <c r="T49" s="138"/>
    </row>
    <row r="50" spans="1:20" s="28" customFormat="1" ht="11.25">
      <c r="A50" s="25" t="s">
        <v>333</v>
      </c>
      <c r="B50" s="195">
        <f>+B4</f>
        <v>2011</v>
      </c>
      <c r="C50" s="336" t="str">
        <f>+C4</f>
        <v>enero - abril</v>
      </c>
      <c r="D50" s="336"/>
      <c r="E50" s="336"/>
      <c r="F50" s="194"/>
      <c r="G50" s="195">
        <f>+B50</f>
        <v>2011</v>
      </c>
      <c r="H50" s="336" t="str">
        <f>+C50</f>
        <v>enero - abril</v>
      </c>
      <c r="I50" s="336"/>
      <c r="J50" s="336"/>
      <c r="K50" s="196" t="s">
        <v>225</v>
      </c>
      <c r="L50" s="338" t="s">
        <v>200</v>
      </c>
      <c r="M50" s="338"/>
      <c r="N50" s="338"/>
      <c r="O50" s="138"/>
      <c r="P50" s="138"/>
      <c r="Q50" s="267"/>
      <c r="R50" s="267"/>
      <c r="S50" s="267"/>
      <c r="T50" s="138"/>
    </row>
    <row r="51" spans="1:19" s="28" customFormat="1" ht="11.25">
      <c r="A51" s="197"/>
      <c r="B51" s="197"/>
      <c r="C51" s="198">
        <f>+C5</f>
        <v>2011</v>
      </c>
      <c r="D51" s="198">
        <f>+D5</f>
        <v>2012</v>
      </c>
      <c r="E51" s="199" t="str">
        <f>+E5</f>
        <v>Var % 12/11</v>
      </c>
      <c r="F51" s="200"/>
      <c r="G51" s="197"/>
      <c r="H51" s="198">
        <f>+C51</f>
        <v>2011</v>
      </c>
      <c r="I51" s="198">
        <f>+D51</f>
        <v>2012</v>
      </c>
      <c r="J51" s="199" t="str">
        <f>+E51</f>
        <v>Var % 12/11</v>
      </c>
      <c r="K51" s="200">
        <v>2008</v>
      </c>
      <c r="L51" s="201">
        <v>2007</v>
      </c>
      <c r="M51" s="201">
        <v>2008</v>
      </c>
      <c r="N51" s="200" t="s">
        <v>196</v>
      </c>
      <c r="Q51" s="268"/>
      <c r="R51" s="268"/>
      <c r="S51" s="268"/>
    </row>
    <row r="52" spans="1:17" ht="11.25" customHeight="1">
      <c r="A52" s="25" t="s">
        <v>329</v>
      </c>
      <c r="B52" s="26">
        <f>+B54+B60+B71+B78+B85+B91+B97</f>
        <v>615289.465</v>
      </c>
      <c r="C52" s="26">
        <f>+C54+C60+C71+C78+C85+C91+C97</f>
        <v>159464.50900000002</v>
      </c>
      <c r="D52" s="26">
        <f>+D54+D60+D71+D78+D85+D91+D97</f>
        <v>167014.401</v>
      </c>
      <c r="E52" s="24">
        <f>+D52/C52*100-100</f>
        <v>4.734528107442387</v>
      </c>
      <c r="F52" s="24"/>
      <c r="G52" s="26">
        <f>+G54+G60+G71+G78+G85+G91+G97</f>
        <v>1210173.5119999999</v>
      </c>
      <c r="H52" s="26">
        <f>+H54+H60+H71+H78+H85+H91+H97</f>
        <v>315775.71800000005</v>
      </c>
      <c r="I52" s="26">
        <f>+I54+I60+I71+I78+I85+I91+I97</f>
        <v>342479.40200000006</v>
      </c>
      <c r="J52" s="24">
        <f>+I52/H52*100-100</f>
        <v>8.456534963844177</v>
      </c>
      <c r="K52" s="24">
        <f>+I52/I9*100</f>
        <v>16.15580428614689</v>
      </c>
      <c r="L52" s="23">
        <f>+H52/C52</f>
        <v>1.9802256939818503</v>
      </c>
      <c r="M52" s="23">
        <f>+I52/D52</f>
        <v>2.0505980319625254</v>
      </c>
      <c r="N52" s="23">
        <f>+M52/L52*100-100</f>
        <v>3.5537534026826023</v>
      </c>
      <c r="P52" s="23"/>
      <c r="Q52" s="270"/>
    </row>
    <row r="53" spans="1:17" ht="11.25" customHeight="1">
      <c r="A53" s="17"/>
      <c r="B53" s="19"/>
      <c r="C53" s="19"/>
      <c r="D53" s="19"/>
      <c r="E53" s="20"/>
      <c r="F53" s="20"/>
      <c r="G53" s="19"/>
      <c r="H53" s="19"/>
      <c r="I53" s="19"/>
      <c r="J53" s="20"/>
      <c r="K53" s="20"/>
      <c r="Q53" s="272"/>
    </row>
    <row r="54" spans="1:19" s="28" customFormat="1" ht="11.25" customHeight="1">
      <c r="A54" s="25" t="s">
        <v>453</v>
      </c>
      <c r="B54" s="26">
        <f>SUM(B55:B58)</f>
        <v>155924.903</v>
      </c>
      <c r="C54" s="26">
        <f>SUM(C55:C58)</f>
        <v>35135.237</v>
      </c>
      <c r="D54" s="26">
        <f>SUM(D55:D58)</f>
        <v>47647.501000000004</v>
      </c>
      <c r="E54" s="24">
        <f aca="true" t="shared" si="9" ref="E54:E97">+D54/C54*100-100</f>
        <v>35.61172506108329</v>
      </c>
      <c r="F54" s="24"/>
      <c r="G54" s="26">
        <f>SUM(G55:G58)</f>
        <v>159769.175</v>
      </c>
      <c r="H54" s="26">
        <f>SUM(H55:H58)</f>
        <v>35096.668</v>
      </c>
      <c r="I54" s="26">
        <f>SUM(I55:I58)</f>
        <v>53801.435</v>
      </c>
      <c r="J54" s="24">
        <f aca="true" t="shared" si="10" ref="J54:J97">+I54/H54*100-100</f>
        <v>53.29499370139638</v>
      </c>
      <c r="K54" s="24"/>
      <c r="L54" s="27"/>
      <c r="M54" s="27"/>
      <c r="N54" s="27"/>
      <c r="Q54" s="270"/>
      <c r="R54" s="268"/>
      <c r="S54" s="268"/>
    </row>
    <row r="55" spans="1:17" ht="11.25" customHeight="1">
      <c r="A55" s="17" t="s">
        <v>451</v>
      </c>
      <c r="B55" s="19">
        <v>1668.844</v>
      </c>
      <c r="C55" s="19">
        <v>463.131</v>
      </c>
      <c r="D55" s="19">
        <v>829.015</v>
      </c>
      <c r="E55" s="20">
        <f t="shared" si="9"/>
        <v>79.00226933632172</v>
      </c>
      <c r="F55" s="20"/>
      <c r="G55" s="19">
        <v>1891.282</v>
      </c>
      <c r="H55" s="19">
        <v>531.299</v>
      </c>
      <c r="I55" s="19">
        <v>1017.673</v>
      </c>
      <c r="J55" s="20">
        <f t="shared" si="10"/>
        <v>91.54430932488111</v>
      </c>
      <c r="K55" s="20"/>
      <c r="Q55" s="272"/>
    </row>
    <row r="56" spans="1:22" ht="11.25" customHeight="1">
      <c r="A56" s="17" t="s">
        <v>452</v>
      </c>
      <c r="B56" s="19">
        <v>54814.403</v>
      </c>
      <c r="C56" s="19">
        <v>12402.603</v>
      </c>
      <c r="D56" s="19">
        <v>13856.755</v>
      </c>
      <c r="E56" s="20">
        <f t="shared" si="9"/>
        <v>11.724571043675255</v>
      </c>
      <c r="F56" s="20"/>
      <c r="G56" s="19">
        <v>58800.516</v>
      </c>
      <c r="H56" s="19">
        <v>12900.267</v>
      </c>
      <c r="I56" s="19">
        <v>16230.068</v>
      </c>
      <c r="J56" s="20">
        <f t="shared" si="10"/>
        <v>25.81187660689504</v>
      </c>
      <c r="K56" s="20"/>
      <c r="Q56" s="272"/>
      <c r="R56" s="272"/>
      <c r="S56" s="272"/>
      <c r="T56" s="21"/>
      <c r="U56" s="21"/>
      <c r="V56" s="21"/>
    </row>
    <row r="57" spans="1:22" ht="11.25" customHeight="1">
      <c r="A57" s="17" t="s">
        <v>266</v>
      </c>
      <c r="B57" s="19">
        <v>99441.017</v>
      </c>
      <c r="C57" s="19">
        <v>22269.181</v>
      </c>
      <c r="D57" s="19">
        <v>8500.554</v>
      </c>
      <c r="E57" s="20">
        <f t="shared" si="9"/>
        <v>-61.82816961252414</v>
      </c>
      <c r="F57" s="20"/>
      <c r="G57" s="19">
        <v>99070.634</v>
      </c>
      <c r="H57" s="19">
        <v>21664.004</v>
      </c>
      <c r="I57" s="19">
        <v>11070.721</v>
      </c>
      <c r="J57" s="20">
        <f>+I57/H57*100-100</f>
        <v>-48.89808458307153</v>
      </c>
      <c r="K57" s="20">
        <f>+J57/I57*100-100</f>
        <v>-100.44168834697462</v>
      </c>
      <c r="L57" s="20">
        <f>+K57/J57*100-100</f>
        <v>105.41027159527522</v>
      </c>
      <c r="M57" s="20">
        <f>+L57/K57*100-100</f>
        <v>-204.9467341002241</v>
      </c>
      <c r="N57" s="20">
        <f>+M57/L57*100-100</f>
        <v>-294.42766914321317</v>
      </c>
      <c r="Q57" s="272"/>
      <c r="R57" s="272"/>
      <c r="S57" s="272"/>
      <c r="T57" s="21"/>
      <c r="U57" s="21"/>
      <c r="V57" s="21"/>
    </row>
    <row r="58" spans="1:17" ht="11.25" customHeight="1">
      <c r="A58" s="17" t="s">
        <v>176</v>
      </c>
      <c r="B58" s="19">
        <v>0.639</v>
      </c>
      <c r="C58" s="19">
        <v>0.322</v>
      </c>
      <c r="D58" s="19">
        <v>24461.177</v>
      </c>
      <c r="E58" s="20">
        <f aca="true" t="shared" si="11" ref="E58:E69">+D58/C58*100-100</f>
        <v>7596538.819875776</v>
      </c>
      <c r="F58" s="20"/>
      <c r="G58" s="19">
        <v>6.743</v>
      </c>
      <c r="H58" s="19">
        <v>1.098</v>
      </c>
      <c r="I58" s="19">
        <v>25482.973</v>
      </c>
      <c r="J58" s="20">
        <f aca="true" t="shared" si="12" ref="J58:J69">+I58/H58*100-100</f>
        <v>2320753.6429872494</v>
      </c>
      <c r="K58" s="20"/>
      <c r="Q58" s="272"/>
    </row>
    <row r="59" spans="1:17" ht="11.25" customHeight="1">
      <c r="A59" s="17"/>
      <c r="B59" s="19"/>
      <c r="C59" s="19"/>
      <c r="D59" s="19"/>
      <c r="E59" s="20"/>
      <c r="F59" s="20"/>
      <c r="G59" s="19"/>
      <c r="H59" s="19"/>
      <c r="I59" s="19"/>
      <c r="J59" s="20"/>
      <c r="K59" s="20"/>
      <c r="Q59" s="272"/>
    </row>
    <row r="60" spans="1:17" ht="11.25" customHeight="1">
      <c r="A60" s="25" t="s">
        <v>124</v>
      </c>
      <c r="B60" s="26">
        <f>SUM(B61:B69)</f>
        <v>90131.95599999998</v>
      </c>
      <c r="C60" s="26">
        <f>SUM(C61:C69)</f>
        <v>25059.849</v>
      </c>
      <c r="D60" s="26">
        <f>SUM(D61:D69)</f>
        <v>20596.326000000005</v>
      </c>
      <c r="E60" s="24">
        <f t="shared" si="11"/>
        <v>-17.811452096139902</v>
      </c>
      <c r="F60" s="20"/>
      <c r="G60" s="26">
        <f>SUM(G61:G69)</f>
        <v>146709.588</v>
      </c>
      <c r="H60" s="26">
        <f>SUM(H61:H69)</f>
        <v>38650.965000000004</v>
      </c>
      <c r="I60" s="26">
        <f>SUM(I61:I69)</f>
        <v>37727.331</v>
      </c>
      <c r="J60" s="24">
        <f t="shared" si="12"/>
        <v>-2.38967901577621</v>
      </c>
      <c r="K60" s="20"/>
      <c r="Q60" s="272"/>
    </row>
    <row r="61" spans="1:17" ht="11.25" customHeight="1">
      <c r="A61" s="17" t="s">
        <v>454</v>
      </c>
      <c r="B61" s="19">
        <v>1989.677</v>
      </c>
      <c r="C61" s="19">
        <v>603.067</v>
      </c>
      <c r="D61" s="19">
        <v>739.206</v>
      </c>
      <c r="E61" s="20">
        <f t="shared" si="11"/>
        <v>22.574440319234853</v>
      </c>
      <c r="F61" s="20"/>
      <c r="G61" s="19">
        <v>4826.035</v>
      </c>
      <c r="H61" s="19">
        <v>1303.667</v>
      </c>
      <c r="I61" s="19">
        <v>1778.153</v>
      </c>
      <c r="J61" s="20">
        <f t="shared" si="12"/>
        <v>36.39625763327598</v>
      </c>
      <c r="K61" s="20"/>
      <c r="Q61" s="272"/>
    </row>
    <row r="62" spans="1:17" ht="11.25" customHeight="1">
      <c r="A62" s="17" t="s">
        <v>111</v>
      </c>
      <c r="B62" s="19">
        <v>6133.434</v>
      </c>
      <c r="C62" s="19">
        <v>1625.501</v>
      </c>
      <c r="D62" s="19">
        <v>1775.031</v>
      </c>
      <c r="E62" s="20">
        <f t="shared" si="11"/>
        <v>9.199010028292818</v>
      </c>
      <c r="F62" s="20"/>
      <c r="G62" s="19">
        <v>17597.391</v>
      </c>
      <c r="H62" s="19">
        <v>4717.798</v>
      </c>
      <c r="I62" s="19">
        <v>4947.851</v>
      </c>
      <c r="J62" s="20">
        <f t="shared" si="12"/>
        <v>4.876279145482698</v>
      </c>
      <c r="K62" s="20"/>
      <c r="Q62" s="272"/>
    </row>
    <row r="63" spans="1:17" ht="11.25" customHeight="1">
      <c r="A63" s="17" t="s">
        <v>451</v>
      </c>
      <c r="B63" s="19">
        <v>136.721</v>
      </c>
      <c r="C63" s="19">
        <v>136.721</v>
      </c>
      <c r="D63" s="19">
        <v>36.144</v>
      </c>
      <c r="E63" s="20">
        <f t="shared" si="11"/>
        <v>-73.56368078056772</v>
      </c>
      <c r="F63" s="20"/>
      <c r="G63" s="19">
        <v>182.659</v>
      </c>
      <c r="H63" s="19">
        <v>182.659</v>
      </c>
      <c r="I63" s="19">
        <v>58.001</v>
      </c>
      <c r="J63" s="20">
        <f t="shared" si="12"/>
        <v>-68.24629500873212</v>
      </c>
      <c r="K63" s="20"/>
      <c r="Q63" s="272"/>
    </row>
    <row r="64" spans="1:17" ht="11.25" customHeight="1">
      <c r="A64" s="17" t="s">
        <v>452</v>
      </c>
      <c r="B64" s="19">
        <v>66961.408</v>
      </c>
      <c r="C64" s="19">
        <v>19250.355</v>
      </c>
      <c r="D64" s="19">
        <v>16583.776</v>
      </c>
      <c r="E64" s="20">
        <f t="shared" si="11"/>
        <v>-13.852102987191657</v>
      </c>
      <c r="F64" s="20"/>
      <c r="G64" s="19">
        <v>87852.73</v>
      </c>
      <c r="H64" s="19">
        <v>24419.007</v>
      </c>
      <c r="I64" s="19">
        <v>23954.251</v>
      </c>
      <c r="J64" s="20">
        <f t="shared" si="12"/>
        <v>-1.903255115984038</v>
      </c>
      <c r="K64" s="20"/>
      <c r="Q64" s="272"/>
    </row>
    <row r="65" spans="1:17" ht="11.25" customHeight="1">
      <c r="A65" s="17" t="s">
        <v>455</v>
      </c>
      <c r="B65" s="19">
        <v>4396.495</v>
      </c>
      <c r="C65" s="19">
        <v>341.362</v>
      </c>
      <c r="D65" s="19">
        <v>1022.539</v>
      </c>
      <c r="E65" s="20">
        <f t="shared" si="11"/>
        <v>199.54681540417505</v>
      </c>
      <c r="F65" s="20"/>
      <c r="G65" s="19">
        <v>11929.566</v>
      </c>
      <c r="H65" s="19">
        <v>1216.632</v>
      </c>
      <c r="I65" s="19">
        <v>4118.431</v>
      </c>
      <c r="J65" s="20">
        <f t="shared" si="12"/>
        <v>238.51082332208915</v>
      </c>
      <c r="K65" s="20"/>
      <c r="Q65" s="272"/>
    </row>
    <row r="66" spans="1:17" ht="11.25" customHeight="1">
      <c r="A66" s="17" t="s">
        <v>456</v>
      </c>
      <c r="B66" s="19">
        <v>1272.618</v>
      </c>
      <c r="C66" s="19">
        <v>357.462</v>
      </c>
      <c r="D66" s="19">
        <v>328.223</v>
      </c>
      <c r="E66" s="20">
        <f t="shared" si="11"/>
        <v>-8.17961069987858</v>
      </c>
      <c r="F66" s="20"/>
      <c r="G66" s="19">
        <v>10129.069</v>
      </c>
      <c r="H66" s="19">
        <v>2711.009</v>
      </c>
      <c r="I66" s="19">
        <v>2655.945</v>
      </c>
      <c r="J66" s="20">
        <f t="shared" si="12"/>
        <v>-2.0311256805123037</v>
      </c>
      <c r="K66" s="20"/>
      <c r="Q66" s="272"/>
    </row>
    <row r="67" spans="1:17" ht="11.25" customHeight="1">
      <c r="A67" s="17" t="s">
        <v>272</v>
      </c>
      <c r="B67" s="19">
        <v>8791.752</v>
      </c>
      <c r="C67" s="19">
        <v>2635.537</v>
      </c>
      <c r="D67" s="19">
        <v>0</v>
      </c>
      <c r="E67" s="20">
        <f t="shared" si="11"/>
        <v>-100</v>
      </c>
      <c r="F67" s="20"/>
      <c r="G67" s="19">
        <v>13145.025</v>
      </c>
      <c r="H67" s="19">
        <v>3832.288</v>
      </c>
      <c r="I67" s="19">
        <v>0</v>
      </c>
      <c r="J67" s="20">
        <f t="shared" si="12"/>
        <v>-100</v>
      </c>
      <c r="K67" s="20"/>
      <c r="Q67" s="272"/>
    </row>
    <row r="68" spans="1:17" ht="11.25" customHeight="1">
      <c r="A68" s="17" t="s">
        <v>457</v>
      </c>
      <c r="B68" s="19">
        <v>200.493</v>
      </c>
      <c r="C68" s="19">
        <v>4.475</v>
      </c>
      <c r="D68" s="19">
        <v>0</v>
      </c>
      <c r="E68" s="20">
        <f t="shared" si="11"/>
        <v>-100</v>
      </c>
      <c r="F68" s="20"/>
      <c r="G68" s="19">
        <v>294.816</v>
      </c>
      <c r="H68" s="19">
        <v>31.537</v>
      </c>
      <c r="I68" s="19">
        <v>0</v>
      </c>
      <c r="J68" s="20">
        <f t="shared" si="12"/>
        <v>-100</v>
      </c>
      <c r="K68" s="20"/>
      <c r="Q68" s="272"/>
    </row>
    <row r="69" spans="1:17" ht="11.25" customHeight="1">
      <c r="A69" s="17" t="s">
        <v>273</v>
      </c>
      <c r="B69" s="19">
        <v>249.358</v>
      </c>
      <c r="C69" s="19">
        <v>105.369</v>
      </c>
      <c r="D69" s="19">
        <v>111.407</v>
      </c>
      <c r="E69" s="20">
        <f t="shared" si="11"/>
        <v>5.730338144995201</v>
      </c>
      <c r="F69" s="20"/>
      <c r="G69" s="19">
        <v>752.297</v>
      </c>
      <c r="H69" s="19">
        <v>236.368</v>
      </c>
      <c r="I69" s="19">
        <v>214.699</v>
      </c>
      <c r="J69" s="20">
        <f t="shared" si="12"/>
        <v>-9.167484600284297</v>
      </c>
      <c r="K69" s="20"/>
      <c r="Q69" s="272"/>
    </row>
    <row r="70" spans="1:17" ht="11.25" customHeight="1">
      <c r="A70" s="17"/>
      <c r="B70" s="19"/>
      <c r="C70" s="19"/>
      <c r="D70" s="19"/>
      <c r="E70" s="20"/>
      <c r="F70" s="20"/>
      <c r="G70" s="19"/>
      <c r="H70" s="19"/>
      <c r="I70" s="19"/>
      <c r="J70" s="20"/>
      <c r="K70" s="20"/>
      <c r="Q70" s="272"/>
    </row>
    <row r="71" spans="1:19" s="28" customFormat="1" ht="11.25" customHeight="1">
      <c r="A71" s="25" t="s">
        <v>281</v>
      </c>
      <c r="B71" s="26">
        <f>SUM(B72:B76)</f>
        <v>124237.049</v>
      </c>
      <c r="C71" s="26">
        <f>SUM(C72:C76)</f>
        <v>55828.78599999999</v>
      </c>
      <c r="D71" s="26">
        <f>SUM(D72:D76)</f>
        <v>54619.096</v>
      </c>
      <c r="E71" s="24">
        <f t="shared" si="9"/>
        <v>-2.1667854285779953</v>
      </c>
      <c r="F71" s="24"/>
      <c r="G71" s="26">
        <f>SUM(G72:G76)</f>
        <v>318905.131</v>
      </c>
      <c r="H71" s="26">
        <f>SUM(H72:H76)</f>
        <v>145233.42200000002</v>
      </c>
      <c r="I71" s="26">
        <f>SUM(I72:I76)</f>
        <v>141716.299</v>
      </c>
      <c r="J71" s="24">
        <f t="shared" si="10"/>
        <v>-2.4217035938188047</v>
      </c>
      <c r="K71" s="24"/>
      <c r="L71" s="27"/>
      <c r="M71" s="27"/>
      <c r="N71" s="27"/>
      <c r="Q71" s="270"/>
      <c r="R71" s="268"/>
      <c r="S71" s="268"/>
    </row>
    <row r="72" spans="1:17" ht="11.25" customHeight="1">
      <c r="A72" s="17" t="s">
        <v>267</v>
      </c>
      <c r="B72" s="19">
        <v>49023.39</v>
      </c>
      <c r="C72" s="19">
        <v>21169.306</v>
      </c>
      <c r="D72" s="19">
        <v>17458.637</v>
      </c>
      <c r="E72" s="20">
        <f t="shared" si="9"/>
        <v>-17.5285340010674</v>
      </c>
      <c r="F72" s="20"/>
      <c r="G72" s="19">
        <v>128485.626</v>
      </c>
      <c r="H72" s="19">
        <v>56206.006</v>
      </c>
      <c r="I72" s="19">
        <v>38408.39</v>
      </c>
      <c r="J72" s="20">
        <f t="shared" si="10"/>
        <v>-31.664971889303075</v>
      </c>
      <c r="K72" s="20"/>
      <c r="Q72" s="272"/>
    </row>
    <row r="73" spans="1:17" ht="11.25" customHeight="1">
      <c r="A73" s="17" t="s">
        <v>268</v>
      </c>
      <c r="B73" s="19">
        <v>17486.967</v>
      </c>
      <c r="C73" s="19">
        <v>7102.739</v>
      </c>
      <c r="D73" s="19">
        <v>8284.847</v>
      </c>
      <c r="E73" s="20">
        <f t="shared" si="9"/>
        <v>16.642988007865696</v>
      </c>
      <c r="F73" s="20"/>
      <c r="G73" s="19">
        <v>32290.79</v>
      </c>
      <c r="H73" s="19">
        <v>12241.54</v>
      </c>
      <c r="I73" s="19">
        <v>17414.76</v>
      </c>
      <c r="J73" s="20">
        <f t="shared" si="10"/>
        <v>42.25955231122879</v>
      </c>
      <c r="K73" s="20"/>
      <c r="Q73" s="272"/>
    </row>
    <row r="74" spans="1:17" ht="11.25" customHeight="1">
      <c r="A74" s="17" t="s">
        <v>269</v>
      </c>
      <c r="B74" s="19">
        <v>14314.167</v>
      </c>
      <c r="C74" s="19">
        <v>8574.149</v>
      </c>
      <c r="D74" s="19">
        <v>10154.603</v>
      </c>
      <c r="E74" s="20">
        <f t="shared" si="9"/>
        <v>18.43277974292259</v>
      </c>
      <c r="F74" s="20"/>
      <c r="G74" s="19">
        <v>32119.02</v>
      </c>
      <c r="H74" s="19">
        <v>18993.455</v>
      </c>
      <c r="I74" s="19">
        <v>26846.698</v>
      </c>
      <c r="J74" s="20">
        <f t="shared" si="10"/>
        <v>41.34710088290939</v>
      </c>
      <c r="K74" s="20"/>
      <c r="Q74" s="272"/>
    </row>
    <row r="75" spans="1:17" ht="11.25" customHeight="1">
      <c r="A75" s="17" t="s">
        <v>270</v>
      </c>
      <c r="B75" s="19">
        <v>2274.971</v>
      </c>
      <c r="C75" s="19">
        <v>1102.598</v>
      </c>
      <c r="D75" s="19">
        <v>926.039</v>
      </c>
      <c r="E75" s="20">
        <f t="shared" si="9"/>
        <v>-16.012998391072713</v>
      </c>
      <c r="F75" s="20"/>
      <c r="G75" s="19">
        <v>6887.581</v>
      </c>
      <c r="H75" s="19">
        <v>3137.981</v>
      </c>
      <c r="I75" s="19">
        <v>2983.634</v>
      </c>
      <c r="J75" s="20">
        <f t="shared" si="10"/>
        <v>-4.918672229054295</v>
      </c>
      <c r="K75" s="20"/>
      <c r="Q75" s="272"/>
    </row>
    <row r="76" spans="1:17" ht="11.25" customHeight="1">
      <c r="A76" s="17" t="s">
        <v>271</v>
      </c>
      <c r="B76" s="19">
        <v>41137.554</v>
      </c>
      <c r="C76" s="19">
        <v>17879.994</v>
      </c>
      <c r="D76" s="19">
        <v>17794.97</v>
      </c>
      <c r="E76" s="20">
        <f t="shared" si="9"/>
        <v>-0.4755258866417762</v>
      </c>
      <c r="F76" s="20"/>
      <c r="G76" s="19">
        <v>119122.114</v>
      </c>
      <c r="H76" s="19">
        <v>54654.44</v>
      </c>
      <c r="I76" s="19">
        <v>56062.817</v>
      </c>
      <c r="J76" s="20">
        <f t="shared" si="10"/>
        <v>2.5768757304987417</v>
      </c>
      <c r="K76" s="20"/>
      <c r="Q76" s="272"/>
    </row>
    <row r="77" spans="1:17" ht="11.25" customHeight="1">
      <c r="A77" s="17"/>
      <c r="B77" s="19"/>
      <c r="C77" s="19"/>
      <c r="D77" s="19"/>
      <c r="E77" s="20"/>
      <c r="F77" s="20"/>
      <c r="G77" s="19"/>
      <c r="H77" s="19"/>
      <c r="I77" s="19"/>
      <c r="J77" s="20"/>
      <c r="K77" s="20"/>
      <c r="Q77" s="272"/>
    </row>
    <row r="78" spans="1:19" s="28" customFormat="1" ht="11.25" customHeight="1">
      <c r="A78" s="25" t="s">
        <v>1</v>
      </c>
      <c r="B78" s="26">
        <f>SUM(B79:B83)</f>
        <v>140441.317</v>
      </c>
      <c r="C78" s="26">
        <f>SUM(C79:C83)</f>
        <v>22996.389000000003</v>
      </c>
      <c r="D78" s="26">
        <f>SUM(D79:D83)</f>
        <v>28227.269</v>
      </c>
      <c r="E78" s="24">
        <f t="shared" si="9"/>
        <v>22.746527726592177</v>
      </c>
      <c r="F78" s="24"/>
      <c r="G78" s="26">
        <f>SUM(G79:G83)</f>
        <v>345065.38</v>
      </c>
      <c r="H78" s="26">
        <f>SUM(H79:H83)</f>
        <v>54682.39399999999</v>
      </c>
      <c r="I78" s="26">
        <f>SUM(I79:I83)</f>
        <v>66358.725</v>
      </c>
      <c r="J78" s="24">
        <f t="shared" si="10"/>
        <v>21.35299891954257</v>
      </c>
      <c r="K78" s="24"/>
      <c r="L78" s="27"/>
      <c r="M78" s="27"/>
      <c r="N78" s="27"/>
      <c r="Q78" s="270"/>
      <c r="R78" s="268"/>
      <c r="S78" s="268"/>
    </row>
    <row r="79" spans="1:17" ht="11.25" customHeight="1">
      <c r="A79" s="17" t="s">
        <v>274</v>
      </c>
      <c r="B79" s="19">
        <v>57965.964</v>
      </c>
      <c r="C79" s="19">
        <v>11215.5</v>
      </c>
      <c r="D79" s="19">
        <v>13761.299</v>
      </c>
      <c r="E79" s="20">
        <f t="shared" si="9"/>
        <v>22.69893451027596</v>
      </c>
      <c r="F79" s="20"/>
      <c r="G79" s="19">
        <v>112303.153</v>
      </c>
      <c r="H79" s="19">
        <v>21479.666</v>
      </c>
      <c r="I79" s="19">
        <v>25629.573</v>
      </c>
      <c r="J79" s="20">
        <f t="shared" si="10"/>
        <v>19.320165406668792</v>
      </c>
      <c r="K79" s="20"/>
      <c r="Q79" s="272"/>
    </row>
    <row r="80" spans="1:17" ht="11.25" customHeight="1">
      <c r="A80" s="17" t="s">
        <v>107</v>
      </c>
      <c r="B80" s="19">
        <v>5268.859</v>
      </c>
      <c r="C80" s="19">
        <v>1370.604</v>
      </c>
      <c r="D80" s="19">
        <v>1431.016</v>
      </c>
      <c r="E80" s="20">
        <f t="shared" si="9"/>
        <v>4.407691791356228</v>
      </c>
      <c r="F80" s="20"/>
      <c r="G80" s="19">
        <v>32292.861</v>
      </c>
      <c r="H80" s="19">
        <v>6947.008</v>
      </c>
      <c r="I80" s="19">
        <v>9318.523</v>
      </c>
      <c r="J80" s="20">
        <f t="shared" si="10"/>
        <v>34.13721417911134</v>
      </c>
      <c r="K80" s="20"/>
      <c r="Q80" s="272"/>
    </row>
    <row r="81" spans="1:17" ht="11.25" customHeight="1">
      <c r="A81" s="17" t="s">
        <v>275</v>
      </c>
      <c r="B81" s="19">
        <v>6535.043</v>
      </c>
      <c r="C81" s="19">
        <v>623.004</v>
      </c>
      <c r="D81" s="19">
        <v>806.118</v>
      </c>
      <c r="E81" s="20">
        <f t="shared" si="9"/>
        <v>29.392106631739125</v>
      </c>
      <c r="F81" s="20"/>
      <c r="G81" s="19">
        <v>26926.904</v>
      </c>
      <c r="H81" s="19">
        <v>2156.473</v>
      </c>
      <c r="I81" s="19">
        <v>3369.8</v>
      </c>
      <c r="J81" s="20">
        <f t="shared" si="10"/>
        <v>56.26441879865877</v>
      </c>
      <c r="K81" s="20"/>
      <c r="Q81" s="272"/>
    </row>
    <row r="82" spans="1:17" ht="11.25" customHeight="1">
      <c r="A82" s="17" t="s">
        <v>276</v>
      </c>
      <c r="B82" s="19">
        <v>70164.248</v>
      </c>
      <c r="C82" s="19">
        <v>9606.173</v>
      </c>
      <c r="D82" s="19">
        <v>12091.595</v>
      </c>
      <c r="E82" s="20">
        <f t="shared" si="9"/>
        <v>25.873175509123143</v>
      </c>
      <c r="F82" s="20"/>
      <c r="G82" s="19">
        <v>167775.985</v>
      </c>
      <c r="H82" s="19">
        <v>21577.802</v>
      </c>
      <c r="I82" s="19">
        <v>27168.06</v>
      </c>
      <c r="J82" s="20">
        <f t="shared" si="10"/>
        <v>25.90744877536646</v>
      </c>
      <c r="K82" s="20"/>
      <c r="Q82" s="272"/>
    </row>
    <row r="83" spans="1:17" ht="11.25" customHeight="1">
      <c r="A83" s="17" t="s">
        <v>277</v>
      </c>
      <c r="B83" s="19">
        <v>507.203</v>
      </c>
      <c r="C83" s="19">
        <v>181.108</v>
      </c>
      <c r="D83" s="19">
        <v>137.241</v>
      </c>
      <c r="E83" s="20">
        <f t="shared" si="9"/>
        <v>-24.22145901892793</v>
      </c>
      <c r="F83" s="20"/>
      <c r="G83" s="19">
        <v>5766.477</v>
      </c>
      <c r="H83" s="19">
        <v>2521.445</v>
      </c>
      <c r="I83" s="19">
        <v>872.769</v>
      </c>
      <c r="J83" s="20">
        <f t="shared" si="10"/>
        <v>-65.3861575406166</v>
      </c>
      <c r="K83" s="20"/>
      <c r="Q83" s="272"/>
    </row>
    <row r="84" spans="1:17" ht="11.25" customHeight="1">
      <c r="A84" s="17"/>
      <c r="B84" s="19"/>
      <c r="C84" s="19"/>
      <c r="D84" s="19"/>
      <c r="E84" s="20"/>
      <c r="F84" s="20"/>
      <c r="G84" s="19"/>
      <c r="H84" s="19"/>
      <c r="I84" s="19"/>
      <c r="J84" s="20"/>
      <c r="K84" s="20"/>
      <c r="Q84" s="272"/>
    </row>
    <row r="85" spans="1:19" s="28" customFormat="1" ht="11.25" customHeight="1">
      <c r="A85" s="25" t="s">
        <v>374</v>
      </c>
      <c r="B85" s="26">
        <f>SUM(B86:B89)</f>
        <v>6940.4800000000005</v>
      </c>
      <c r="C85" s="26">
        <f>SUM(C86:C89)</f>
        <v>797.388</v>
      </c>
      <c r="D85" s="26">
        <f>SUM(D86:D89)</f>
        <v>1884.0930000000003</v>
      </c>
      <c r="E85" s="24">
        <f t="shared" si="9"/>
        <v>136.28308928652052</v>
      </c>
      <c r="F85" s="24"/>
      <c r="G85" s="26">
        <f>SUM(G86:G89)</f>
        <v>28772.819</v>
      </c>
      <c r="H85" s="26">
        <f>SUM(H86:H89)</f>
        <v>4583.727</v>
      </c>
      <c r="I85" s="26">
        <f>SUM(I86:I89)</f>
        <v>8075.102</v>
      </c>
      <c r="J85" s="24">
        <f t="shared" si="10"/>
        <v>76.16891232833021</v>
      </c>
      <c r="K85" s="24"/>
      <c r="L85" s="27"/>
      <c r="M85" s="27"/>
      <c r="N85" s="27"/>
      <c r="Q85" s="270"/>
      <c r="R85" s="268"/>
      <c r="S85" s="268"/>
    </row>
    <row r="86" spans="1:17" ht="11.25" customHeight="1">
      <c r="A86" s="17" t="s">
        <v>278</v>
      </c>
      <c r="B86" s="19">
        <v>6651.901</v>
      </c>
      <c r="C86" s="19">
        <v>693.136</v>
      </c>
      <c r="D86" s="19">
        <v>1802.746</v>
      </c>
      <c r="E86" s="20">
        <f t="shared" si="9"/>
        <v>160.0854666328109</v>
      </c>
      <c r="F86" s="20"/>
      <c r="G86" s="19">
        <v>24130.733</v>
      </c>
      <c r="H86" s="19">
        <v>3110.227</v>
      </c>
      <c r="I86" s="19">
        <v>6737.097</v>
      </c>
      <c r="J86" s="20">
        <f t="shared" si="10"/>
        <v>116.61110266228158</v>
      </c>
      <c r="K86" s="20"/>
      <c r="Q86" s="272"/>
    </row>
    <row r="87" spans="1:17" ht="11.25" customHeight="1">
      <c r="A87" s="17" t="s">
        <v>279</v>
      </c>
      <c r="B87" s="19">
        <v>267.818</v>
      </c>
      <c r="C87" s="19">
        <v>83.931</v>
      </c>
      <c r="D87" s="19">
        <v>78.793</v>
      </c>
      <c r="E87" s="20">
        <f t="shared" si="9"/>
        <v>-6.121695202011168</v>
      </c>
      <c r="F87" s="20"/>
      <c r="G87" s="19">
        <v>4485.418</v>
      </c>
      <c r="H87" s="19">
        <v>1384.399</v>
      </c>
      <c r="I87" s="19">
        <v>1294.763</v>
      </c>
      <c r="J87" s="20">
        <f t="shared" si="10"/>
        <v>-6.474722966428033</v>
      </c>
      <c r="K87" s="20"/>
      <c r="Q87" s="272"/>
    </row>
    <row r="88" spans="1:17" ht="11.25" customHeight="1">
      <c r="A88" s="17" t="s">
        <v>407</v>
      </c>
      <c r="B88" s="19">
        <v>0</v>
      </c>
      <c r="C88" s="19">
        <v>0</v>
      </c>
      <c r="D88" s="19">
        <v>2.544</v>
      </c>
      <c r="E88" s="20"/>
      <c r="F88" s="20"/>
      <c r="G88" s="19">
        <v>0</v>
      </c>
      <c r="H88" s="19">
        <v>0</v>
      </c>
      <c r="I88" s="19">
        <v>40.973</v>
      </c>
      <c r="J88" s="20"/>
      <c r="K88" s="20"/>
      <c r="Q88" s="272"/>
    </row>
    <row r="89" spans="1:17" ht="11.25" customHeight="1">
      <c r="A89" s="17" t="s">
        <v>0</v>
      </c>
      <c r="B89" s="19">
        <v>20.761</v>
      </c>
      <c r="C89" s="19">
        <v>20.321</v>
      </c>
      <c r="D89" s="19">
        <v>0.01</v>
      </c>
      <c r="E89" s="20">
        <f t="shared" si="9"/>
        <v>-99.95078982333547</v>
      </c>
      <c r="F89" s="20"/>
      <c r="G89" s="19">
        <v>156.668</v>
      </c>
      <c r="H89" s="19">
        <v>89.101</v>
      </c>
      <c r="I89" s="19">
        <v>2.269</v>
      </c>
      <c r="J89" s="20">
        <f t="shared" si="10"/>
        <v>-97.45345170087877</v>
      </c>
      <c r="K89" s="20"/>
      <c r="Q89" s="272"/>
    </row>
    <row r="90" spans="1:17" ht="11.25" customHeight="1">
      <c r="A90" s="17"/>
      <c r="B90" s="19"/>
      <c r="C90" s="19"/>
      <c r="D90" s="19"/>
      <c r="E90" s="20"/>
      <c r="F90" s="20"/>
      <c r="G90" s="19"/>
      <c r="H90" s="19"/>
      <c r="I90" s="19"/>
      <c r="J90" s="20"/>
      <c r="K90" s="20"/>
      <c r="Q90" s="272"/>
    </row>
    <row r="91" spans="1:19" s="28" customFormat="1" ht="11.25" customHeight="1">
      <c r="A91" s="25" t="s">
        <v>2</v>
      </c>
      <c r="B91" s="26">
        <f>SUM(B92:B95)</f>
        <v>92944.274</v>
      </c>
      <c r="C91" s="26">
        <f>SUM(C92:C95)</f>
        <v>18853.718999999997</v>
      </c>
      <c r="D91" s="26">
        <f>SUM(D92:D95)</f>
        <v>13852.135999999999</v>
      </c>
      <c r="E91" s="24">
        <f t="shared" si="9"/>
        <v>-26.52836291874297</v>
      </c>
      <c r="F91" s="24"/>
      <c r="G91" s="26">
        <f>SUM(G92:G95)</f>
        <v>197264.762</v>
      </c>
      <c r="H91" s="26">
        <f>SUM(H92:H95)</f>
        <v>35279.87</v>
      </c>
      <c r="I91" s="26">
        <f>SUM(I92:I95)</f>
        <v>34054.317</v>
      </c>
      <c r="J91" s="24">
        <f t="shared" si="10"/>
        <v>-3.4738024828322835</v>
      </c>
      <c r="K91" s="24"/>
      <c r="L91" s="27"/>
      <c r="M91" s="27"/>
      <c r="N91" s="27"/>
      <c r="Q91" s="270"/>
      <c r="R91" s="268"/>
      <c r="S91" s="268"/>
    </row>
    <row r="92" spans="1:17" ht="11.25" customHeight="1">
      <c r="A92" s="17" t="s">
        <v>107</v>
      </c>
      <c r="B92" s="19">
        <v>55339.01</v>
      </c>
      <c r="C92" s="19">
        <v>10087.609</v>
      </c>
      <c r="D92" s="19">
        <v>6072.589</v>
      </c>
      <c r="E92" s="20">
        <f t="shared" si="9"/>
        <v>-39.8015030122599</v>
      </c>
      <c r="F92" s="20"/>
      <c r="G92" s="19">
        <v>101655.974</v>
      </c>
      <c r="H92" s="19">
        <v>14531.489</v>
      </c>
      <c r="I92" s="19">
        <v>12301.339</v>
      </c>
      <c r="J92" s="20">
        <f t="shared" si="10"/>
        <v>-15.347016400039934</v>
      </c>
      <c r="K92" s="20"/>
      <c r="Q92" s="272"/>
    </row>
    <row r="93" spans="1:17" ht="11.25" customHeight="1">
      <c r="A93" s="17" t="s">
        <v>280</v>
      </c>
      <c r="B93" s="19">
        <v>28071.62</v>
      </c>
      <c r="C93" s="19">
        <v>6281.477</v>
      </c>
      <c r="D93" s="19">
        <v>5094.709</v>
      </c>
      <c r="E93" s="20">
        <f t="shared" si="9"/>
        <v>-18.89313612069263</v>
      </c>
      <c r="F93" s="20"/>
      <c r="G93" s="19">
        <v>67527.343</v>
      </c>
      <c r="H93" s="19">
        <v>12151.489</v>
      </c>
      <c r="I93" s="19">
        <v>12344.29</v>
      </c>
      <c r="J93" s="20">
        <f t="shared" si="10"/>
        <v>1.586645060535389</v>
      </c>
      <c r="K93" s="20"/>
      <c r="Q93" s="272"/>
    </row>
    <row r="94" spans="1:17" ht="11.25" customHeight="1">
      <c r="A94" s="17" t="s">
        <v>408</v>
      </c>
      <c r="B94" s="19">
        <v>53.767</v>
      </c>
      <c r="C94" s="19">
        <v>21.317</v>
      </c>
      <c r="D94" s="19">
        <v>10.087</v>
      </c>
      <c r="E94" s="20">
        <f t="shared" si="9"/>
        <v>-52.68095885912652</v>
      </c>
      <c r="F94" s="20"/>
      <c r="G94" s="19">
        <v>170.662</v>
      </c>
      <c r="H94" s="19">
        <v>61.756</v>
      </c>
      <c r="I94" s="19">
        <v>33.985</v>
      </c>
      <c r="J94" s="20">
        <f t="shared" si="10"/>
        <v>-44.96890990349116</v>
      </c>
      <c r="K94" s="20"/>
      <c r="Q94" s="272"/>
    </row>
    <row r="95" spans="1:17" ht="11.25" customHeight="1">
      <c r="A95" s="17" t="s">
        <v>0</v>
      </c>
      <c r="B95" s="19">
        <v>9479.877</v>
      </c>
      <c r="C95" s="19">
        <v>2463.316</v>
      </c>
      <c r="D95" s="19">
        <v>2674.751</v>
      </c>
      <c r="E95" s="20">
        <f t="shared" si="9"/>
        <v>8.583348624374636</v>
      </c>
      <c r="F95" s="20"/>
      <c r="G95" s="19">
        <v>27910.783</v>
      </c>
      <c r="H95" s="19">
        <v>8535.136</v>
      </c>
      <c r="I95" s="19">
        <v>9374.703</v>
      </c>
      <c r="J95" s="20">
        <f t="shared" si="10"/>
        <v>9.83659779996475</v>
      </c>
      <c r="K95" s="20"/>
      <c r="Q95" s="272"/>
    </row>
    <row r="96" spans="1:19" s="28" customFormat="1" ht="11.25" customHeight="1">
      <c r="A96" s="25"/>
      <c r="B96" s="26"/>
      <c r="C96" s="26"/>
      <c r="D96" s="26"/>
      <c r="E96" s="24"/>
      <c r="F96" s="24"/>
      <c r="G96" s="26"/>
      <c r="H96" s="26"/>
      <c r="I96" s="26"/>
      <c r="J96" s="24"/>
      <c r="K96" s="24"/>
      <c r="L96" s="27"/>
      <c r="M96" s="27"/>
      <c r="N96" s="27"/>
      <c r="Q96" s="270"/>
      <c r="R96" s="268"/>
      <c r="S96" s="268"/>
    </row>
    <row r="97" spans="1:19" s="28" customFormat="1" ht="11.25" customHeight="1">
      <c r="A97" s="25" t="s">
        <v>458</v>
      </c>
      <c r="B97" s="26">
        <v>4669.486</v>
      </c>
      <c r="C97" s="26">
        <v>793.141</v>
      </c>
      <c r="D97" s="26">
        <v>187.98</v>
      </c>
      <c r="E97" s="24">
        <f t="shared" si="9"/>
        <v>-76.29929608985036</v>
      </c>
      <c r="F97" s="24"/>
      <c r="G97" s="26">
        <v>13686.657</v>
      </c>
      <c r="H97" s="26">
        <v>2248.672</v>
      </c>
      <c r="I97" s="26">
        <v>746.193</v>
      </c>
      <c r="J97" s="24">
        <f t="shared" si="10"/>
        <v>-66.81628089823683</v>
      </c>
      <c r="K97" s="24"/>
      <c r="L97" s="27"/>
      <c r="M97" s="27"/>
      <c r="N97" s="27"/>
      <c r="Q97" s="270"/>
      <c r="R97" s="268"/>
      <c r="S97" s="268"/>
    </row>
    <row r="98" spans="1:17" ht="11.25">
      <c r="A98" s="123"/>
      <c r="B98" s="129"/>
      <c r="C98" s="129"/>
      <c r="D98" s="129"/>
      <c r="E98" s="129"/>
      <c r="F98" s="129"/>
      <c r="G98" s="129"/>
      <c r="H98" s="129"/>
      <c r="I98" s="129"/>
      <c r="J98" s="123"/>
      <c r="K98" s="123"/>
      <c r="Q98" s="272"/>
    </row>
    <row r="99" spans="1:17" ht="11.25">
      <c r="A99" s="17" t="s">
        <v>380</v>
      </c>
      <c r="B99" s="17"/>
      <c r="C99" s="17"/>
      <c r="D99" s="17"/>
      <c r="E99" s="17"/>
      <c r="F99" s="17"/>
      <c r="G99" s="17"/>
      <c r="H99" s="17"/>
      <c r="I99" s="17"/>
      <c r="J99" s="17"/>
      <c r="K99" s="17"/>
      <c r="Q99" s="272"/>
    </row>
    <row r="100" spans="1:17" ht="19.5" customHeight="1">
      <c r="A100" s="333" t="s">
        <v>185</v>
      </c>
      <c r="B100" s="333"/>
      <c r="C100" s="333"/>
      <c r="D100" s="333"/>
      <c r="E100" s="333"/>
      <c r="F100" s="333"/>
      <c r="G100" s="333"/>
      <c r="H100" s="333"/>
      <c r="I100" s="333"/>
      <c r="J100" s="333"/>
      <c r="K100" s="333"/>
      <c r="Q100" s="272"/>
    </row>
    <row r="101" spans="1:17" ht="19.5" customHeight="1">
      <c r="A101" s="334" t="s">
        <v>182</v>
      </c>
      <c r="B101" s="334"/>
      <c r="C101" s="334"/>
      <c r="D101" s="334"/>
      <c r="E101" s="334"/>
      <c r="F101" s="334"/>
      <c r="G101" s="334"/>
      <c r="H101" s="334"/>
      <c r="I101" s="334"/>
      <c r="J101" s="334"/>
      <c r="K101" s="334"/>
      <c r="Q101" s="272"/>
    </row>
    <row r="102" spans="1:20" s="28" customFormat="1" ht="11.25">
      <c r="A102" s="25"/>
      <c r="B102" s="335" t="s">
        <v>118</v>
      </c>
      <c r="C102" s="335"/>
      <c r="D102" s="335"/>
      <c r="E102" s="335"/>
      <c r="F102" s="194"/>
      <c r="G102" s="335" t="s">
        <v>119</v>
      </c>
      <c r="H102" s="335"/>
      <c r="I102" s="335"/>
      <c r="J102" s="335"/>
      <c r="K102" s="194"/>
      <c r="L102" s="337"/>
      <c r="M102" s="337"/>
      <c r="N102" s="337"/>
      <c r="O102" s="138"/>
      <c r="P102" s="138"/>
      <c r="Q102" s="267"/>
      <c r="R102" s="267"/>
      <c r="S102" s="267"/>
      <c r="T102" s="138"/>
    </row>
    <row r="103" spans="1:20" s="28" customFormat="1" ht="11.25">
      <c r="A103" s="25" t="s">
        <v>333</v>
      </c>
      <c r="B103" s="195">
        <f>+B4</f>
        <v>2011</v>
      </c>
      <c r="C103" s="336" t="str">
        <f>+C4</f>
        <v>enero - abril</v>
      </c>
      <c r="D103" s="336"/>
      <c r="E103" s="336"/>
      <c r="F103" s="194"/>
      <c r="G103" s="195">
        <f>+B103</f>
        <v>2011</v>
      </c>
      <c r="H103" s="336" t="str">
        <f>+C103</f>
        <v>enero - abril</v>
      </c>
      <c r="I103" s="336"/>
      <c r="J103" s="336"/>
      <c r="K103" s="196" t="s">
        <v>225</v>
      </c>
      <c r="L103" s="338"/>
      <c r="M103" s="338"/>
      <c r="N103" s="338"/>
      <c r="O103" s="138"/>
      <c r="P103" s="138"/>
      <c r="Q103" s="267"/>
      <c r="R103" s="267"/>
      <c r="S103" s="267"/>
      <c r="T103" s="138"/>
    </row>
    <row r="104" spans="1:19" s="28" customFormat="1" ht="11.25">
      <c r="A104" s="197"/>
      <c r="B104" s="197"/>
      <c r="C104" s="198">
        <f>+C5</f>
        <v>2011</v>
      </c>
      <c r="D104" s="198">
        <f>+D5</f>
        <v>2012</v>
      </c>
      <c r="E104" s="199" t="str">
        <f>+E5</f>
        <v>Var % 12/11</v>
      </c>
      <c r="F104" s="200"/>
      <c r="G104" s="197"/>
      <c r="H104" s="198">
        <f>+C104</f>
        <v>2011</v>
      </c>
      <c r="I104" s="198">
        <f>+D104</f>
        <v>2012</v>
      </c>
      <c r="J104" s="199" t="str">
        <f>+E104</f>
        <v>Var % 12/11</v>
      </c>
      <c r="K104" s="200">
        <v>2008</v>
      </c>
      <c r="L104" s="201"/>
      <c r="M104" s="201"/>
      <c r="N104" s="200"/>
      <c r="Q104" s="268"/>
      <c r="R104" s="268"/>
      <c r="S104" s="268"/>
    </row>
    <row r="105" spans="1:17" ht="11.25">
      <c r="A105" s="17"/>
      <c r="B105" s="17"/>
      <c r="C105" s="17"/>
      <c r="D105" s="17"/>
      <c r="E105" s="17"/>
      <c r="F105" s="17"/>
      <c r="G105" s="17"/>
      <c r="H105" s="17"/>
      <c r="I105" s="17"/>
      <c r="J105" s="19"/>
      <c r="K105" s="19"/>
      <c r="Q105" s="272"/>
    </row>
    <row r="106" spans="1:19" s="28" customFormat="1" ht="11.25">
      <c r="A106" s="25" t="s">
        <v>395</v>
      </c>
      <c r="B106" s="25"/>
      <c r="C106" s="25"/>
      <c r="D106" s="25"/>
      <c r="E106" s="25"/>
      <c r="F106" s="25"/>
      <c r="G106" s="26">
        <f>+G7</f>
        <v>8064833</v>
      </c>
      <c r="H106" s="26">
        <f>+H7</f>
        <v>3450585</v>
      </c>
      <c r="I106" s="26">
        <f>+I7</f>
        <v>3162579</v>
      </c>
      <c r="J106" s="24">
        <f>+I106/H106*100-100</f>
        <v>-8.346584709549248</v>
      </c>
      <c r="K106" s="25"/>
      <c r="L106" s="27"/>
      <c r="M106" s="27"/>
      <c r="N106" s="27"/>
      <c r="Q106" s="268"/>
      <c r="R106" s="268"/>
      <c r="S106" s="268"/>
    </row>
    <row r="107" spans="1:19" s="127" customFormat="1" ht="11.25">
      <c r="A107" s="125" t="s">
        <v>397</v>
      </c>
      <c r="B107" s="125">
        <f>SUM(B109:B128)</f>
        <v>76519.68700000002</v>
      </c>
      <c r="C107" s="125">
        <f>SUM(C109:C128)</f>
        <v>49609.20100000001</v>
      </c>
      <c r="D107" s="125">
        <f>SUM(D109:D128)</f>
        <v>86138.68199999999</v>
      </c>
      <c r="E107" s="126">
        <f>+D107/C107*100-100</f>
        <v>73.63448768304085</v>
      </c>
      <c r="F107" s="125"/>
      <c r="G107" s="125">
        <f>SUM(G109:G128)</f>
        <v>424389.38699999993</v>
      </c>
      <c r="H107" s="125">
        <f>SUM(H109:H128)</f>
        <v>202052.30400000003</v>
      </c>
      <c r="I107" s="125">
        <f>SUM(I109:I128)</f>
        <v>291847.79</v>
      </c>
      <c r="J107" s="126">
        <f>+I107/H107*100-100</f>
        <v>44.44170356998251</v>
      </c>
      <c r="K107" s="126">
        <f>+I107/$I$7*100</f>
        <v>9.22815809502308</v>
      </c>
      <c r="L107" s="130"/>
      <c r="M107" s="130"/>
      <c r="N107" s="130"/>
      <c r="Q107" s="270"/>
      <c r="R107" s="271"/>
      <c r="S107" s="271"/>
    </row>
    <row r="108" spans="1:26" ht="11.25" customHeight="1">
      <c r="A108" s="25"/>
      <c r="B108" s="26"/>
      <c r="C108" s="26"/>
      <c r="D108" s="26"/>
      <c r="E108" s="24"/>
      <c r="F108" s="24"/>
      <c r="G108" s="26"/>
      <c r="H108" s="26"/>
      <c r="I108" s="26"/>
      <c r="J108" s="20"/>
      <c r="O108" s="122"/>
      <c r="P108" s="122"/>
      <c r="Q108" s="274"/>
      <c r="R108" s="266"/>
      <c r="S108" s="266"/>
      <c r="T108" s="122"/>
      <c r="U108" s="122"/>
      <c r="V108" s="122"/>
      <c r="W108" s="122"/>
      <c r="X108" s="122"/>
      <c r="Y108" s="122"/>
      <c r="Z108" s="122"/>
    </row>
    <row r="109" spans="1:26" ht="11.25" customHeight="1">
      <c r="A109" s="17" t="s">
        <v>409</v>
      </c>
      <c r="B109" s="19">
        <v>487.925</v>
      </c>
      <c r="C109" s="19">
        <v>0</v>
      </c>
      <c r="D109" s="19">
        <v>0</v>
      </c>
      <c r="E109" s="20"/>
      <c r="F109" s="24"/>
      <c r="G109" s="254">
        <v>545.996</v>
      </c>
      <c r="H109" s="254">
        <v>0</v>
      </c>
      <c r="I109" s="254">
        <v>0</v>
      </c>
      <c r="J109" s="20"/>
      <c r="O109" s="122"/>
      <c r="P109" s="122"/>
      <c r="Q109" s="274"/>
      <c r="R109" s="266"/>
      <c r="S109" s="266"/>
      <c r="T109" s="122"/>
      <c r="U109" s="122"/>
      <c r="V109" s="122"/>
      <c r="W109" s="122"/>
      <c r="X109" s="122"/>
      <c r="Y109" s="122"/>
      <c r="Z109" s="122"/>
    </row>
    <row r="110" spans="1:26" ht="11.25" customHeight="1">
      <c r="A110" s="17" t="s">
        <v>459</v>
      </c>
      <c r="B110" s="19">
        <v>0</v>
      </c>
      <c r="C110" s="19">
        <v>0</v>
      </c>
      <c r="D110" s="19">
        <v>8.117</v>
      </c>
      <c r="E110" s="20"/>
      <c r="F110" s="24"/>
      <c r="G110" s="254">
        <v>0</v>
      </c>
      <c r="H110" s="254">
        <v>0</v>
      </c>
      <c r="I110" s="254">
        <v>8.226</v>
      </c>
      <c r="J110" s="20"/>
      <c r="O110" s="122"/>
      <c r="P110" s="122"/>
      <c r="Q110" s="274"/>
      <c r="R110" s="266"/>
      <c r="S110" s="266"/>
      <c r="T110" s="122"/>
      <c r="U110" s="122"/>
      <c r="V110" s="122"/>
      <c r="W110" s="122"/>
      <c r="X110" s="122"/>
      <c r="Y110" s="122"/>
      <c r="Z110" s="122"/>
    </row>
    <row r="111" spans="1:26" ht="11.25" customHeight="1">
      <c r="A111" s="17" t="s">
        <v>410</v>
      </c>
      <c r="B111" s="19">
        <v>2240.466</v>
      </c>
      <c r="C111" s="19">
        <v>767.022</v>
      </c>
      <c r="D111" s="19">
        <v>280.611</v>
      </c>
      <c r="E111" s="20">
        <f aca="true" t="shared" si="13" ref="E111:E127">+D111/C111*100-100</f>
        <v>-63.41552132794106</v>
      </c>
      <c r="F111" s="24"/>
      <c r="G111" s="254">
        <v>6906.42</v>
      </c>
      <c r="H111" s="254">
        <v>1832.272</v>
      </c>
      <c r="I111" s="254">
        <v>691.514</v>
      </c>
      <c r="J111" s="20">
        <f aca="true" t="shared" si="14" ref="J111:J127">+I111/H111*100-100</f>
        <v>-62.25920605674267</v>
      </c>
      <c r="O111" s="122"/>
      <c r="P111" s="122"/>
      <c r="Q111" s="274"/>
      <c r="R111" s="266"/>
      <c r="S111" s="266"/>
      <c r="T111" s="122"/>
      <c r="U111" s="122"/>
      <c r="V111" s="122"/>
      <c r="W111" s="122"/>
      <c r="X111" s="122"/>
      <c r="Y111" s="122"/>
      <c r="Z111" s="122"/>
    </row>
    <row r="112" spans="1:26" ht="11.25" customHeight="1">
      <c r="A112" s="17" t="s">
        <v>488</v>
      </c>
      <c r="B112" s="19">
        <v>0</v>
      </c>
      <c r="C112" s="19">
        <v>0</v>
      </c>
      <c r="D112" s="19">
        <v>9.688</v>
      </c>
      <c r="E112" s="20"/>
      <c r="F112" s="24"/>
      <c r="G112" s="254">
        <v>0</v>
      </c>
      <c r="H112" s="254">
        <v>0</v>
      </c>
      <c r="I112" s="254">
        <v>54.208</v>
      </c>
      <c r="J112" s="20"/>
      <c r="O112" s="122"/>
      <c r="P112" s="122"/>
      <c r="Q112" s="274"/>
      <c r="R112" s="266"/>
      <c r="S112" s="266"/>
      <c r="T112" s="122"/>
      <c r="U112" s="122"/>
      <c r="V112" s="122"/>
      <c r="W112" s="122"/>
      <c r="X112" s="122"/>
      <c r="Y112" s="122"/>
      <c r="Z112" s="122"/>
    </row>
    <row r="113" spans="1:26" ht="11.25" customHeight="1">
      <c r="A113" s="17" t="s">
        <v>411</v>
      </c>
      <c r="B113" s="19">
        <v>104.2</v>
      </c>
      <c r="C113" s="19">
        <v>0.6</v>
      </c>
      <c r="D113" s="19">
        <v>0</v>
      </c>
      <c r="E113" s="20">
        <f t="shared" si="13"/>
        <v>-100</v>
      </c>
      <c r="F113" s="24"/>
      <c r="G113" s="254">
        <v>42.629</v>
      </c>
      <c r="H113" s="254">
        <v>1.317</v>
      </c>
      <c r="I113" s="254">
        <v>0</v>
      </c>
      <c r="J113" s="20">
        <f t="shared" si="14"/>
        <v>-100</v>
      </c>
      <c r="O113" s="122"/>
      <c r="P113" s="122"/>
      <c r="Q113" s="274"/>
      <c r="R113" s="266"/>
      <c r="S113" s="266"/>
      <c r="T113" s="122"/>
      <c r="U113" s="122"/>
      <c r="V113" s="122"/>
      <c r="W113" s="122"/>
      <c r="X113" s="122"/>
      <c r="Y113" s="122"/>
      <c r="Z113" s="122"/>
    </row>
    <row r="114" spans="1:26" ht="11.25" customHeight="1">
      <c r="A114" s="17" t="s">
        <v>85</v>
      </c>
      <c r="B114" s="19">
        <v>1906.48</v>
      </c>
      <c r="C114" s="19">
        <v>206.28</v>
      </c>
      <c r="D114" s="19">
        <v>0</v>
      </c>
      <c r="E114" s="20">
        <f t="shared" si="13"/>
        <v>-100</v>
      </c>
      <c r="F114" s="24"/>
      <c r="G114" s="254">
        <v>847.952</v>
      </c>
      <c r="H114" s="254">
        <v>112.764</v>
      </c>
      <c r="I114" s="254">
        <v>0</v>
      </c>
      <c r="J114" s="20">
        <f t="shared" si="14"/>
        <v>-100</v>
      </c>
      <c r="O114" s="122"/>
      <c r="P114" s="122"/>
      <c r="Q114" s="274"/>
      <c r="R114" s="266"/>
      <c r="S114" s="266"/>
      <c r="T114" s="122"/>
      <c r="U114" s="122"/>
      <c r="V114" s="122"/>
      <c r="W114" s="122"/>
      <c r="X114" s="122"/>
      <c r="Y114" s="122"/>
      <c r="Z114" s="122"/>
    </row>
    <row r="115" spans="1:26" ht="11.25" customHeight="1">
      <c r="A115" s="17" t="s">
        <v>412</v>
      </c>
      <c r="B115" s="19">
        <v>47914.938</v>
      </c>
      <c r="C115" s="19">
        <v>36802.026</v>
      </c>
      <c r="D115" s="19">
        <v>73565.298</v>
      </c>
      <c r="E115" s="20">
        <f t="shared" si="13"/>
        <v>99.89469601483353</v>
      </c>
      <c r="F115" s="24"/>
      <c r="G115" s="254">
        <v>166142.547</v>
      </c>
      <c r="H115" s="254">
        <v>126280.257</v>
      </c>
      <c r="I115" s="254">
        <v>195608.55</v>
      </c>
      <c r="J115" s="20">
        <f t="shared" si="14"/>
        <v>54.900342022585505</v>
      </c>
      <c r="O115" s="122"/>
      <c r="P115" s="122"/>
      <c r="Q115" s="274"/>
      <c r="R115" s="266"/>
      <c r="S115" s="266"/>
      <c r="T115" s="122"/>
      <c r="U115" s="122"/>
      <c r="V115" s="122"/>
      <c r="W115" s="122"/>
      <c r="X115" s="122"/>
      <c r="Y115" s="122"/>
      <c r="Z115" s="122"/>
    </row>
    <row r="116" spans="1:26" ht="11.25" customHeight="1">
      <c r="A116" s="17" t="s">
        <v>413</v>
      </c>
      <c r="B116" s="19">
        <v>0</v>
      </c>
      <c r="C116" s="19">
        <v>0</v>
      </c>
      <c r="D116" s="19">
        <v>895.917</v>
      </c>
      <c r="E116" s="20"/>
      <c r="F116" s="24"/>
      <c r="G116" s="254">
        <v>0</v>
      </c>
      <c r="H116" s="254">
        <v>0</v>
      </c>
      <c r="I116" s="254">
        <v>745.207</v>
      </c>
      <c r="J116" s="20"/>
      <c r="O116" s="122"/>
      <c r="P116" s="122"/>
      <c r="Q116" s="274"/>
      <c r="R116" s="266"/>
      <c r="S116" s="266"/>
      <c r="T116" s="122"/>
      <c r="U116" s="122"/>
      <c r="V116" s="122"/>
      <c r="W116" s="122"/>
      <c r="X116" s="122"/>
      <c r="Y116" s="122"/>
      <c r="Z116" s="122"/>
    </row>
    <row r="117" spans="1:26" ht="11.25" customHeight="1">
      <c r="A117" s="17" t="s">
        <v>414</v>
      </c>
      <c r="B117" s="19">
        <v>0</v>
      </c>
      <c r="C117" s="19">
        <v>0</v>
      </c>
      <c r="D117" s="19">
        <v>0.495</v>
      </c>
      <c r="E117" s="20"/>
      <c r="F117" s="24"/>
      <c r="G117" s="254">
        <v>0</v>
      </c>
      <c r="H117" s="254">
        <v>0</v>
      </c>
      <c r="I117" s="254">
        <v>1.006</v>
      </c>
      <c r="J117" s="20"/>
      <c r="O117" s="122"/>
      <c r="P117" s="122"/>
      <c r="Q117" s="274"/>
      <c r="R117" s="266"/>
      <c r="S117" s="266"/>
      <c r="T117" s="122"/>
      <c r="U117" s="122"/>
      <c r="V117" s="122"/>
      <c r="W117" s="122"/>
      <c r="X117" s="122"/>
      <c r="Y117" s="122"/>
      <c r="Z117" s="122"/>
    </row>
    <row r="118" spans="1:26" ht="11.25" customHeight="1">
      <c r="A118" s="17" t="s">
        <v>415</v>
      </c>
      <c r="B118" s="19">
        <v>10740.003</v>
      </c>
      <c r="C118" s="19">
        <v>4128.082</v>
      </c>
      <c r="D118" s="19">
        <v>1882.495</v>
      </c>
      <c r="E118" s="20">
        <f t="shared" si="13"/>
        <v>-54.39782930668529</v>
      </c>
      <c r="F118" s="24"/>
      <c r="G118" s="254">
        <v>21077.03</v>
      </c>
      <c r="H118" s="254">
        <v>6756.627</v>
      </c>
      <c r="I118" s="254">
        <v>2982.423</v>
      </c>
      <c r="J118" s="20">
        <f t="shared" si="14"/>
        <v>-55.85929192184207</v>
      </c>
      <c r="O118" s="122"/>
      <c r="P118" s="122"/>
      <c r="Q118" s="274"/>
      <c r="R118" s="266"/>
      <c r="S118" s="266"/>
      <c r="T118" s="122"/>
      <c r="U118" s="122"/>
      <c r="V118" s="122"/>
      <c r="W118" s="122"/>
      <c r="X118" s="122"/>
      <c r="Y118" s="122"/>
      <c r="Z118" s="122"/>
    </row>
    <row r="119" spans="1:26" ht="11.25" customHeight="1">
      <c r="A119" s="17" t="s">
        <v>416</v>
      </c>
      <c r="B119" s="19">
        <v>6390.088</v>
      </c>
      <c r="C119" s="19">
        <v>5944.298000000001</v>
      </c>
      <c r="D119" s="19">
        <v>7298.789</v>
      </c>
      <c r="E119" s="20">
        <f t="shared" si="13"/>
        <v>22.786391261003388</v>
      </c>
      <c r="F119" s="24"/>
      <c r="G119" s="254">
        <v>17634.214</v>
      </c>
      <c r="H119" s="254">
        <v>15999.858</v>
      </c>
      <c r="I119" s="254">
        <v>20010.184</v>
      </c>
      <c r="J119" s="20">
        <f t="shared" si="14"/>
        <v>25.064759949744555</v>
      </c>
      <c r="O119" s="122"/>
      <c r="P119" s="122"/>
      <c r="Q119" s="274"/>
      <c r="R119" s="266"/>
      <c r="S119" s="266"/>
      <c r="T119" s="122"/>
      <c r="U119" s="122"/>
      <c r="V119" s="122"/>
      <c r="W119" s="122"/>
      <c r="X119" s="122"/>
      <c r="Y119" s="122"/>
      <c r="Z119" s="122"/>
    </row>
    <row r="120" spans="1:26" ht="11.25" customHeight="1">
      <c r="A120" s="17" t="s">
        <v>417</v>
      </c>
      <c r="B120" s="19">
        <v>2951.938</v>
      </c>
      <c r="C120" s="19">
        <v>514.313</v>
      </c>
      <c r="D120" s="19">
        <v>1016.567</v>
      </c>
      <c r="E120" s="20">
        <f t="shared" si="13"/>
        <v>97.65531884280585</v>
      </c>
      <c r="F120" s="24"/>
      <c r="G120" s="254">
        <v>14041.622</v>
      </c>
      <c r="H120" s="254">
        <v>3377.952</v>
      </c>
      <c r="I120" s="254">
        <v>4883.782</v>
      </c>
      <c r="J120" s="20">
        <f t="shared" si="14"/>
        <v>44.57819412472409</v>
      </c>
      <c r="O120" s="122"/>
      <c r="P120" s="122"/>
      <c r="Q120" s="274"/>
      <c r="R120" s="266"/>
      <c r="S120" s="266"/>
      <c r="T120" s="122"/>
      <c r="U120" s="122"/>
      <c r="V120" s="122"/>
      <c r="W120" s="122"/>
      <c r="X120" s="122"/>
      <c r="Y120" s="122"/>
      <c r="Z120" s="122"/>
    </row>
    <row r="121" spans="1:26" ht="11.25" customHeight="1">
      <c r="A121" s="17" t="s">
        <v>418</v>
      </c>
      <c r="B121" s="19">
        <v>0.591</v>
      </c>
      <c r="C121" s="19">
        <v>0.3</v>
      </c>
      <c r="D121" s="19">
        <v>0</v>
      </c>
      <c r="E121" s="20">
        <f t="shared" si="13"/>
        <v>-100</v>
      </c>
      <c r="F121" s="24"/>
      <c r="G121" s="254">
        <v>20.585</v>
      </c>
      <c r="H121" s="254">
        <v>6</v>
      </c>
      <c r="I121" s="254">
        <v>0</v>
      </c>
      <c r="J121" s="20">
        <f t="shared" si="14"/>
        <v>-100</v>
      </c>
      <c r="O121" s="122"/>
      <c r="P121" s="122"/>
      <c r="Q121" s="274"/>
      <c r="R121" s="266"/>
      <c r="S121" s="266"/>
      <c r="T121" s="122"/>
      <c r="U121" s="122"/>
      <c r="V121" s="122"/>
      <c r="W121" s="122"/>
      <c r="X121" s="122"/>
      <c r="Y121" s="122"/>
      <c r="Z121" s="122"/>
    </row>
    <row r="122" spans="1:26" ht="11.25" customHeight="1">
      <c r="A122" s="17" t="s">
        <v>419</v>
      </c>
      <c r="B122" s="19">
        <v>8.215</v>
      </c>
      <c r="C122" s="19">
        <v>8.215</v>
      </c>
      <c r="D122" s="19">
        <v>0</v>
      </c>
      <c r="E122" s="20">
        <f t="shared" si="13"/>
        <v>-100</v>
      </c>
      <c r="F122" s="24"/>
      <c r="G122" s="254">
        <v>14.548</v>
      </c>
      <c r="H122" s="254">
        <v>14.548</v>
      </c>
      <c r="I122" s="254">
        <v>0</v>
      </c>
      <c r="J122" s="20"/>
      <c r="O122" s="122"/>
      <c r="P122" s="122"/>
      <c r="Q122" s="274"/>
      <c r="R122" s="266"/>
      <c r="S122" s="266"/>
      <c r="T122" s="122"/>
      <c r="U122" s="122"/>
      <c r="V122" s="122"/>
      <c r="W122" s="122"/>
      <c r="X122" s="122"/>
      <c r="Y122" s="122"/>
      <c r="Z122" s="122"/>
    </row>
    <row r="123" spans="1:26" ht="11.25" customHeight="1">
      <c r="A123" s="17" t="s">
        <v>487</v>
      </c>
      <c r="B123" s="19">
        <v>0</v>
      </c>
      <c r="C123" s="19">
        <v>0</v>
      </c>
      <c r="D123" s="19">
        <v>0.039</v>
      </c>
      <c r="E123" s="20"/>
      <c r="F123" s="24"/>
      <c r="G123" s="254">
        <v>0</v>
      </c>
      <c r="H123" s="254">
        <v>0</v>
      </c>
      <c r="I123" s="254">
        <v>43.18</v>
      </c>
      <c r="J123" s="20"/>
      <c r="O123" s="122"/>
      <c r="P123" s="122"/>
      <c r="Q123" s="274"/>
      <c r="R123" s="266"/>
      <c r="S123" s="266"/>
      <c r="T123" s="122"/>
      <c r="U123" s="122"/>
      <c r="V123" s="122"/>
      <c r="W123" s="122"/>
      <c r="X123" s="122"/>
      <c r="Y123" s="122"/>
      <c r="Z123" s="122"/>
    </row>
    <row r="124" spans="1:26" ht="11.25" customHeight="1">
      <c r="A124" s="17" t="s">
        <v>420</v>
      </c>
      <c r="B124" s="19">
        <v>81.584</v>
      </c>
      <c r="C124" s="19">
        <v>81.584</v>
      </c>
      <c r="D124" s="19">
        <v>41.518</v>
      </c>
      <c r="E124" s="20">
        <f t="shared" si="13"/>
        <v>-49.11011963130025</v>
      </c>
      <c r="F124" s="24"/>
      <c r="G124" s="254">
        <v>559.869</v>
      </c>
      <c r="H124" s="254">
        <v>559.869</v>
      </c>
      <c r="I124" s="254">
        <v>238.095</v>
      </c>
      <c r="J124" s="20">
        <f t="shared" si="14"/>
        <v>-57.47308745438665</v>
      </c>
      <c r="O124" s="122"/>
      <c r="P124" s="122"/>
      <c r="Q124" s="274"/>
      <c r="R124" s="266"/>
      <c r="S124" s="266"/>
      <c r="T124" s="122"/>
      <c r="U124" s="122"/>
      <c r="V124" s="122"/>
      <c r="W124" s="122"/>
      <c r="X124" s="122"/>
      <c r="Y124" s="122"/>
      <c r="Z124" s="122"/>
    </row>
    <row r="125" spans="1:26" s="133" customFormat="1" ht="11.25" customHeight="1">
      <c r="A125" s="17" t="s">
        <v>421</v>
      </c>
      <c r="B125" s="19">
        <v>1485.331</v>
      </c>
      <c r="C125" s="19">
        <v>775.454</v>
      </c>
      <c r="D125" s="19">
        <v>453.46</v>
      </c>
      <c r="E125" s="20">
        <f t="shared" si="13"/>
        <v>-41.52328829305155</v>
      </c>
      <c r="F125" s="255"/>
      <c r="G125" s="254">
        <v>49895.453</v>
      </c>
      <c r="H125" s="254">
        <v>12309.111</v>
      </c>
      <c r="I125" s="254">
        <v>1617</v>
      </c>
      <c r="J125" s="20">
        <f t="shared" si="14"/>
        <v>-86.86338924070147</v>
      </c>
      <c r="K125" s="20">
        <f>+I125/$I$107*100</f>
        <v>0.5540559344307525</v>
      </c>
      <c r="L125" s="23"/>
      <c r="M125" s="23"/>
      <c r="N125" s="23"/>
      <c r="O125" s="256"/>
      <c r="P125" s="256"/>
      <c r="Q125" s="256"/>
      <c r="R125" s="256"/>
      <c r="S125" s="256"/>
      <c r="T125" s="256"/>
      <c r="U125" s="132"/>
      <c r="V125" s="132"/>
      <c r="W125" s="132"/>
      <c r="X125" s="132"/>
      <c r="Y125" s="132"/>
      <c r="Z125" s="132"/>
    </row>
    <row r="126" spans="1:17" ht="11.25" customHeight="1">
      <c r="A126" s="17" t="s">
        <v>422</v>
      </c>
      <c r="B126" s="19">
        <v>1893.536</v>
      </c>
      <c r="C126" s="19">
        <v>377.98</v>
      </c>
      <c r="D126" s="257">
        <v>529.055</v>
      </c>
      <c r="E126" s="20">
        <f t="shared" si="13"/>
        <v>39.969045981268835</v>
      </c>
      <c r="F126" s="20"/>
      <c r="G126" s="254">
        <v>145450.71</v>
      </c>
      <c r="H126" s="254">
        <v>34672.455</v>
      </c>
      <c r="I126" s="254">
        <v>54112.443</v>
      </c>
      <c r="J126" s="20">
        <f t="shared" si="14"/>
        <v>56.06752680189504</v>
      </c>
      <c r="K126" s="20">
        <f>+I126/$I$107*100</f>
        <v>18.541323544029577</v>
      </c>
      <c r="L126" s="23">
        <f>+H126/C126</f>
        <v>91.73092491666226</v>
      </c>
      <c r="M126" s="23">
        <f>+I126/D126</f>
        <v>102.2813185774636</v>
      </c>
      <c r="N126" s="23">
        <f>+M126/L126*100-100</f>
        <v>11.501457845744369</v>
      </c>
      <c r="Q126" s="272"/>
    </row>
    <row r="127" spans="1:17" ht="11.25" customHeight="1">
      <c r="A127" s="17" t="s">
        <v>423</v>
      </c>
      <c r="B127" s="19">
        <v>314.392</v>
      </c>
      <c r="C127" s="19">
        <v>3.047</v>
      </c>
      <c r="D127" s="19">
        <v>150.933</v>
      </c>
      <c r="E127" s="20">
        <f t="shared" si="13"/>
        <v>4853.495241220872</v>
      </c>
      <c r="F127" s="20"/>
      <c r="G127" s="254">
        <v>1209.812</v>
      </c>
      <c r="H127" s="254">
        <v>129.274</v>
      </c>
      <c r="I127" s="254">
        <v>1037.822</v>
      </c>
      <c r="J127" s="20">
        <f t="shared" si="14"/>
        <v>702.8079892321734</v>
      </c>
      <c r="K127" s="20">
        <f>+I127/$I$107*100</f>
        <v>0.35560385775064457</v>
      </c>
      <c r="Q127" s="272"/>
    </row>
    <row r="128" spans="1:17" ht="11.25">
      <c r="A128" s="17" t="s">
        <v>424</v>
      </c>
      <c r="B128" s="19">
        <v>0</v>
      </c>
      <c r="C128" s="19">
        <v>0</v>
      </c>
      <c r="D128" s="19">
        <v>5.7</v>
      </c>
      <c r="E128" s="20"/>
      <c r="F128" s="20"/>
      <c r="G128" s="19">
        <v>0</v>
      </c>
      <c r="H128" s="19">
        <v>0</v>
      </c>
      <c r="I128" s="19">
        <v>9814.15</v>
      </c>
      <c r="J128" s="20"/>
      <c r="K128" s="20">
        <f>+I128/$I$107*100</f>
        <v>3.3627631718574946</v>
      </c>
      <c r="L128" s="23" t="e">
        <f>+H128/C128</f>
        <v>#DIV/0!</v>
      </c>
      <c r="M128" s="23">
        <f>+I128/D128</f>
        <v>1721.7807017543857</v>
      </c>
      <c r="N128" s="23" t="e">
        <f>+M128/L128*100-100</f>
        <v>#DIV/0!</v>
      </c>
      <c r="Q128" s="272"/>
    </row>
    <row r="129" spans="1:17" ht="11.25">
      <c r="A129" s="123"/>
      <c r="B129" s="129"/>
      <c r="C129" s="129"/>
      <c r="D129" s="129"/>
      <c r="E129" s="129"/>
      <c r="F129" s="129"/>
      <c r="G129" s="129"/>
      <c r="H129" s="129"/>
      <c r="I129" s="129"/>
      <c r="J129" s="123"/>
      <c r="K129" s="123"/>
      <c r="L129" s="123"/>
      <c r="M129" s="123"/>
      <c r="N129" s="123"/>
      <c r="O129" s="133"/>
      <c r="Q129" s="272"/>
    </row>
    <row r="130" spans="1:17" ht="11.25">
      <c r="A130" s="17" t="s">
        <v>380</v>
      </c>
      <c r="B130" s="17"/>
      <c r="C130" s="17"/>
      <c r="D130" s="17"/>
      <c r="E130" s="17"/>
      <c r="F130" s="17"/>
      <c r="G130" s="17"/>
      <c r="H130" s="17"/>
      <c r="I130" s="17"/>
      <c r="J130" s="17"/>
      <c r="K130" s="17"/>
      <c r="L130" s="134"/>
      <c r="M130" s="135"/>
      <c r="N130" s="135"/>
      <c r="O130" s="133"/>
      <c r="Q130" s="272"/>
    </row>
    <row r="131" spans="1:17" ht="19.5" customHeight="1">
      <c r="A131" s="333" t="s">
        <v>187</v>
      </c>
      <c r="B131" s="333"/>
      <c r="C131" s="333"/>
      <c r="D131" s="333"/>
      <c r="E131" s="333"/>
      <c r="F131" s="333"/>
      <c r="G131" s="333"/>
      <c r="H131" s="333"/>
      <c r="I131" s="333"/>
      <c r="J131" s="333"/>
      <c r="K131" s="333"/>
      <c r="L131" s="134"/>
      <c r="M131" s="135"/>
      <c r="N131" s="135"/>
      <c r="O131" s="133"/>
      <c r="Q131" s="272"/>
    </row>
    <row r="132" spans="1:17" ht="19.5" customHeight="1">
      <c r="A132" s="334" t="s">
        <v>183</v>
      </c>
      <c r="B132" s="334"/>
      <c r="C132" s="334"/>
      <c r="D132" s="334"/>
      <c r="E132" s="334"/>
      <c r="F132" s="334"/>
      <c r="G132" s="334"/>
      <c r="H132" s="334"/>
      <c r="I132" s="334"/>
      <c r="J132" s="334"/>
      <c r="K132" s="334"/>
      <c r="L132" s="134"/>
      <c r="M132" s="135"/>
      <c r="N132" s="135"/>
      <c r="O132" s="133"/>
      <c r="Q132" s="272"/>
    </row>
    <row r="133" spans="1:20" s="28" customFormat="1" ht="11.25">
      <c r="A133" s="25"/>
      <c r="B133" s="335" t="s">
        <v>425</v>
      </c>
      <c r="C133" s="335"/>
      <c r="D133" s="335"/>
      <c r="E133" s="335"/>
      <c r="F133" s="194"/>
      <c r="G133" s="335" t="s">
        <v>119</v>
      </c>
      <c r="H133" s="335"/>
      <c r="I133" s="335"/>
      <c r="J133" s="335"/>
      <c r="K133" s="194"/>
      <c r="L133" s="337"/>
      <c r="M133" s="337"/>
      <c r="N133" s="337"/>
      <c r="O133" s="138"/>
      <c r="P133" s="138"/>
      <c r="Q133" s="267"/>
      <c r="R133" s="267"/>
      <c r="S133" s="267"/>
      <c r="T133" s="138"/>
    </row>
    <row r="134" spans="1:20" s="28" customFormat="1" ht="11.25">
      <c r="A134" s="25" t="s">
        <v>333</v>
      </c>
      <c r="B134" s="195">
        <f>+B103</f>
        <v>2011</v>
      </c>
      <c r="C134" s="336" t="str">
        <f>+C103</f>
        <v>enero - abril</v>
      </c>
      <c r="D134" s="336"/>
      <c r="E134" s="336"/>
      <c r="F134" s="194"/>
      <c r="G134" s="195">
        <f>+G103</f>
        <v>2011</v>
      </c>
      <c r="H134" s="336" t="str">
        <f>+C134</f>
        <v>enero - abril</v>
      </c>
      <c r="I134" s="336"/>
      <c r="J134" s="336"/>
      <c r="K134" s="196" t="s">
        <v>225</v>
      </c>
      <c r="L134" s="338"/>
      <c r="M134" s="338"/>
      <c r="N134" s="338"/>
      <c r="O134" s="138"/>
      <c r="P134" s="138"/>
      <c r="Q134" s="267"/>
      <c r="R134" s="267"/>
      <c r="S134" s="267"/>
      <c r="T134" s="138"/>
    </row>
    <row r="135" spans="1:19" s="28" customFormat="1" ht="11.25">
      <c r="A135" s="197"/>
      <c r="B135" s="197"/>
      <c r="C135" s="198">
        <f>+C104</f>
        <v>2011</v>
      </c>
      <c r="D135" s="198">
        <f>+D104</f>
        <v>2012</v>
      </c>
      <c r="E135" s="199" t="str">
        <f>+E104</f>
        <v>Var % 12/11</v>
      </c>
      <c r="F135" s="200"/>
      <c r="G135" s="197"/>
      <c r="H135" s="198">
        <f>+H104</f>
        <v>2011</v>
      </c>
      <c r="I135" s="198">
        <f>+I104</f>
        <v>2012</v>
      </c>
      <c r="J135" s="199" t="str">
        <f>+J104</f>
        <v>Var % 12/11</v>
      </c>
      <c r="K135" s="200">
        <v>2008</v>
      </c>
      <c r="L135" s="201"/>
      <c r="M135" s="201"/>
      <c r="N135" s="200"/>
      <c r="Q135" s="268"/>
      <c r="R135" s="268"/>
      <c r="S135" s="268"/>
    </row>
    <row r="136" spans="1:17" ht="11.25" customHeight="1">
      <c r="A136" s="17"/>
      <c r="B136" s="19"/>
      <c r="C136" s="19"/>
      <c r="D136" s="19"/>
      <c r="E136" s="20"/>
      <c r="F136" s="20"/>
      <c r="G136" s="19"/>
      <c r="H136" s="19"/>
      <c r="I136" s="19"/>
      <c r="J136" s="20"/>
      <c r="K136" s="20"/>
      <c r="L136" s="134"/>
      <c r="M136" s="135"/>
      <c r="N136" s="135"/>
      <c r="O136" s="133"/>
      <c r="Q136" s="272"/>
    </row>
    <row r="137" spans="1:19" s="28" customFormat="1" ht="11.25">
      <c r="A137" s="25" t="s">
        <v>395</v>
      </c>
      <c r="B137" s="25"/>
      <c r="C137" s="25"/>
      <c r="D137" s="25"/>
      <c r="E137" s="25"/>
      <c r="F137" s="25"/>
      <c r="G137" s="26">
        <f>+G106</f>
        <v>8064833</v>
      </c>
      <c r="H137" s="26">
        <f>+H106</f>
        <v>3450585</v>
      </c>
      <c r="I137" s="26">
        <f>+I106</f>
        <v>3162579</v>
      </c>
      <c r="J137" s="24">
        <f>+I137/H137*100-100</f>
        <v>-8.346584709549248</v>
      </c>
      <c r="K137" s="25"/>
      <c r="L137" s="27"/>
      <c r="M137" s="27"/>
      <c r="N137" s="27"/>
      <c r="Q137" s="268"/>
      <c r="R137" s="268"/>
      <c r="S137" s="268"/>
    </row>
    <row r="138" spans="1:19" s="127" customFormat="1" ht="11.25">
      <c r="A138" s="125" t="s">
        <v>398</v>
      </c>
      <c r="B138" s="125">
        <f>+B140+B146+B151+B158+B159</f>
        <v>12304.764999999998</v>
      </c>
      <c r="C138" s="125">
        <f>+C140+C146+C151+C158+C159</f>
        <v>391.68999999999994</v>
      </c>
      <c r="D138" s="125">
        <f>+D140+D146+D151+D158+D159</f>
        <v>14624.921</v>
      </c>
      <c r="E138" s="24">
        <f>+D138/C138*100-100</f>
        <v>3633.7999438331335</v>
      </c>
      <c r="F138" s="125"/>
      <c r="G138" s="125">
        <f>+G140+G146+G151+G158+G159</f>
        <v>41578.011999999995</v>
      </c>
      <c r="H138" s="125">
        <f>+H140+H146+H151+H158+H159</f>
        <v>2989.1699999999996</v>
      </c>
      <c r="I138" s="125">
        <f>+I140+I146+I151+I158+I159</f>
        <v>4031.162</v>
      </c>
      <c r="J138" s="126">
        <f>+I138/H138*100-100</f>
        <v>34.85890732209947</v>
      </c>
      <c r="K138" s="126">
        <f>+I138/$I$137*100</f>
        <v>0.1274643890318629</v>
      </c>
      <c r="L138" s="130"/>
      <c r="M138" s="130"/>
      <c r="N138" s="130"/>
      <c r="Q138" s="274"/>
      <c r="R138" s="271"/>
      <c r="S138" s="271"/>
    </row>
    <row r="139" spans="1:25" ht="11.25" customHeight="1">
      <c r="A139" s="25"/>
      <c r="B139" s="26"/>
      <c r="C139" s="26"/>
      <c r="D139" s="26"/>
      <c r="E139" s="24"/>
      <c r="F139" s="24"/>
      <c r="G139" s="26"/>
      <c r="H139" s="26"/>
      <c r="I139" s="26"/>
      <c r="J139" s="24"/>
      <c r="L139" s="134"/>
      <c r="M139" s="135"/>
      <c r="N139" s="135"/>
      <c r="O139" s="132"/>
      <c r="P139" s="122"/>
      <c r="Q139" s="274"/>
      <c r="R139" s="266"/>
      <c r="S139" s="266"/>
      <c r="T139" s="122"/>
      <c r="U139" s="122"/>
      <c r="V139" s="122"/>
      <c r="W139" s="122"/>
      <c r="X139" s="122"/>
      <c r="Y139" s="122"/>
    </row>
    <row r="140" spans="1:25" s="28" customFormat="1" ht="11.25" customHeight="1">
      <c r="A140" s="136" t="s">
        <v>426</v>
      </c>
      <c r="B140" s="26">
        <f>SUM(B141:B144)</f>
        <v>11895.224999999999</v>
      </c>
      <c r="C140" s="26">
        <f>SUM(C141:C144)</f>
        <v>293.006</v>
      </c>
      <c r="D140" s="26">
        <f>SUM(D141:D144)</f>
        <v>14435.59</v>
      </c>
      <c r="E140" s="24">
        <f>+D140/C140*100-100</f>
        <v>4826.721637099582</v>
      </c>
      <c r="F140" s="24"/>
      <c r="G140" s="26">
        <f>SUM(G141:G144)</f>
        <v>37148.001</v>
      </c>
      <c r="H140" s="26">
        <f>SUM(H141:H144)</f>
        <v>1903.3680000000002</v>
      </c>
      <c r="I140" s="26">
        <f>SUM(I141:I144)</f>
        <v>2955.211</v>
      </c>
      <c r="J140" s="24">
        <f>+I140/H140*100-100</f>
        <v>55.26219837677209</v>
      </c>
      <c r="K140" s="24">
        <f>+I140/$I$140*100</f>
        <v>100</v>
      </c>
      <c r="L140" s="134"/>
      <c r="M140" s="135"/>
      <c r="N140" s="135"/>
      <c r="O140" s="137"/>
      <c r="P140" s="137"/>
      <c r="Q140" s="137"/>
      <c r="R140" s="124"/>
      <c r="S140" s="124"/>
      <c r="T140" s="124"/>
      <c r="U140" s="138"/>
      <c r="V140" s="138"/>
      <c r="W140" s="138"/>
      <c r="X140" s="138"/>
      <c r="Y140" s="138"/>
    </row>
    <row r="141" spans="1:25" ht="11.25" customHeight="1">
      <c r="A141" s="4" t="s">
        <v>141</v>
      </c>
      <c r="B141" s="19">
        <v>10870.258</v>
      </c>
      <c r="C141" s="19">
        <v>114.648</v>
      </c>
      <c r="D141" s="19">
        <v>11656.993</v>
      </c>
      <c r="E141" s="20">
        <f>+D141/C141*100-100</f>
        <v>10067.637464238365</v>
      </c>
      <c r="F141" s="24"/>
      <c r="G141" s="19">
        <v>32801.231</v>
      </c>
      <c r="H141" s="19">
        <v>1234.611</v>
      </c>
      <c r="I141" s="19">
        <v>2397.937</v>
      </c>
      <c r="J141" s="20">
        <f>+I141/H141*100-100</f>
        <v>94.22611656627063</v>
      </c>
      <c r="K141" s="20">
        <f>+I141/$I$140*100</f>
        <v>81.14266629354047</v>
      </c>
      <c r="L141" s="134"/>
      <c r="M141" s="135"/>
      <c r="N141" s="135"/>
      <c r="O141" s="132"/>
      <c r="P141" s="122"/>
      <c r="Q141" s="274"/>
      <c r="R141" s="266"/>
      <c r="S141" s="266"/>
      <c r="T141" s="122"/>
      <c r="U141" s="122"/>
      <c r="V141" s="122"/>
      <c r="W141" s="122"/>
      <c r="X141" s="122"/>
      <c r="Y141" s="122"/>
    </row>
    <row r="142" spans="1:17" ht="11.25" customHeight="1">
      <c r="A142" s="4" t="s">
        <v>142</v>
      </c>
      <c r="B142" s="19">
        <v>987.052</v>
      </c>
      <c r="C142" s="19">
        <v>178.348</v>
      </c>
      <c r="D142" s="19">
        <v>2778.597</v>
      </c>
      <c r="E142" s="20"/>
      <c r="F142" s="24"/>
      <c r="G142" s="19">
        <v>4032.508</v>
      </c>
      <c r="H142" s="19">
        <v>665.024</v>
      </c>
      <c r="I142" s="19">
        <v>557.274</v>
      </c>
      <c r="J142" s="20"/>
      <c r="K142" s="20">
        <f>+I142/$I$140*100</f>
        <v>18.85733370645954</v>
      </c>
      <c r="L142" s="134"/>
      <c r="M142" s="135"/>
      <c r="N142" s="135"/>
      <c r="O142" s="133"/>
      <c r="Q142" s="272"/>
    </row>
    <row r="143" spans="1:17" ht="11.25" customHeight="1">
      <c r="A143" s="4" t="s">
        <v>143</v>
      </c>
      <c r="B143" s="19">
        <v>34.276</v>
      </c>
      <c r="C143" s="19">
        <v>0</v>
      </c>
      <c r="D143" s="19">
        <v>0</v>
      </c>
      <c r="E143" s="20"/>
      <c r="F143" s="24"/>
      <c r="G143" s="19">
        <v>281.168</v>
      </c>
      <c r="H143" s="19">
        <v>0</v>
      </c>
      <c r="I143" s="19">
        <v>0</v>
      </c>
      <c r="J143" s="20"/>
      <c r="K143" s="20">
        <f>+I143/$I$140*100</f>
        <v>0</v>
      </c>
      <c r="L143" s="134"/>
      <c r="M143" s="135"/>
      <c r="N143" s="135"/>
      <c r="O143" s="133"/>
      <c r="Q143" s="272"/>
    </row>
    <row r="144" spans="1:17" ht="11.25" customHeight="1">
      <c r="A144" s="4" t="s">
        <v>144</v>
      </c>
      <c r="B144" s="19">
        <v>3.639</v>
      </c>
      <c r="C144" s="19">
        <v>0.01</v>
      </c>
      <c r="D144" s="19">
        <v>0</v>
      </c>
      <c r="E144" s="20"/>
      <c r="F144" s="24"/>
      <c r="G144" s="19">
        <v>33.094</v>
      </c>
      <c r="H144" s="19">
        <v>3.733</v>
      </c>
      <c r="I144" s="19">
        <v>0</v>
      </c>
      <c r="J144" s="20"/>
      <c r="K144" s="20">
        <f>+I144/$I$140*100</f>
        <v>0</v>
      </c>
      <c r="L144" s="134"/>
      <c r="M144" s="135"/>
      <c r="N144" s="135"/>
      <c r="O144" s="133"/>
      <c r="Q144" s="272"/>
    </row>
    <row r="145" spans="1:17" ht="11.25" customHeight="1">
      <c r="A145" s="4"/>
      <c r="B145" s="19"/>
      <c r="C145" s="19"/>
      <c r="D145" s="19"/>
      <c r="E145" s="20"/>
      <c r="F145" s="24"/>
      <c r="G145" s="19"/>
      <c r="H145" s="19"/>
      <c r="I145" s="19"/>
      <c r="J145" s="20"/>
      <c r="K145" s="20"/>
      <c r="L145" s="134"/>
      <c r="M145" s="135"/>
      <c r="N145" s="135"/>
      <c r="O145" s="133"/>
      <c r="Q145" s="272"/>
    </row>
    <row r="146" spans="1:19" s="28" customFormat="1" ht="11.25" customHeight="1">
      <c r="A146" s="136" t="s">
        <v>427</v>
      </c>
      <c r="B146" s="26">
        <f>SUM(B147:B149)</f>
        <v>82.88</v>
      </c>
      <c r="C146" s="26">
        <f>SUM(C147:C149)</f>
        <v>0</v>
      </c>
      <c r="D146" s="26">
        <f>SUM(D147:D149)</f>
        <v>0</v>
      </c>
      <c r="E146" s="24"/>
      <c r="F146" s="24"/>
      <c r="G146" s="26">
        <f>SUM(G147:G149)</f>
        <v>282.329</v>
      </c>
      <c r="H146" s="26">
        <f>SUM(H147:H149)</f>
        <v>0</v>
      </c>
      <c r="I146" s="26">
        <f>SUM(I147:I149)</f>
        <v>0</v>
      </c>
      <c r="J146" s="24"/>
      <c r="K146" s="20"/>
      <c r="L146" s="27"/>
      <c r="M146" s="27"/>
      <c r="N146" s="27"/>
      <c r="Q146" s="272"/>
      <c r="R146" s="268"/>
      <c r="S146" s="268"/>
    </row>
    <row r="147" spans="1:17" ht="11.25" customHeight="1">
      <c r="A147" s="4" t="s">
        <v>219</v>
      </c>
      <c r="B147" s="19">
        <v>82.88</v>
      </c>
      <c r="C147" s="19">
        <v>0</v>
      </c>
      <c r="D147" s="19">
        <v>0</v>
      </c>
      <c r="E147" s="20"/>
      <c r="F147" s="24"/>
      <c r="G147" s="19">
        <v>282.329</v>
      </c>
      <c r="H147" s="19">
        <v>0</v>
      </c>
      <c r="I147" s="19">
        <v>0</v>
      </c>
      <c r="J147" s="20"/>
      <c r="K147" s="20"/>
      <c r="Q147" s="272"/>
    </row>
    <row r="148" spans="1:17" ht="11.25" customHeight="1">
      <c r="A148" s="4" t="s">
        <v>148</v>
      </c>
      <c r="B148" s="19"/>
      <c r="C148" s="19"/>
      <c r="D148" s="19"/>
      <c r="E148" s="20"/>
      <c r="F148" s="24"/>
      <c r="G148" s="19"/>
      <c r="H148" s="19"/>
      <c r="I148" s="19"/>
      <c r="J148" s="20"/>
      <c r="K148" s="20"/>
      <c r="Q148" s="272"/>
    </row>
    <row r="149" spans="1:17" ht="11.25" customHeight="1">
      <c r="A149" s="4" t="s">
        <v>144</v>
      </c>
      <c r="B149" s="19"/>
      <c r="C149" s="19"/>
      <c r="D149" s="19"/>
      <c r="E149" s="20"/>
      <c r="F149" s="24"/>
      <c r="G149" s="19"/>
      <c r="H149" s="19"/>
      <c r="I149" s="19"/>
      <c r="J149" s="20"/>
      <c r="K149" s="20"/>
      <c r="Q149" s="272"/>
    </row>
    <row r="150" spans="1:17" ht="11.25" customHeight="1">
      <c r="A150" s="4"/>
      <c r="B150" s="19"/>
      <c r="C150" s="19"/>
      <c r="D150" s="19"/>
      <c r="E150" s="20"/>
      <c r="F150" s="24"/>
      <c r="G150" s="19"/>
      <c r="H150" s="19"/>
      <c r="I150" s="19"/>
      <c r="J150" s="20"/>
      <c r="K150" s="20"/>
      <c r="Q150" s="272"/>
    </row>
    <row r="151" spans="1:19" s="28" customFormat="1" ht="11.25" customHeight="1">
      <c r="A151" s="136" t="s">
        <v>140</v>
      </c>
      <c r="B151" s="26">
        <f>SUM(B152:B156)</f>
        <v>271.60799999999995</v>
      </c>
      <c r="C151" s="26">
        <f>SUM(C152:C156)</f>
        <v>78.104</v>
      </c>
      <c r="D151" s="26">
        <f>SUM(D152:D156)</f>
        <v>51.681</v>
      </c>
      <c r="E151" s="24">
        <f aca="true" t="shared" si="15" ref="E151:E158">+D151/C151*100-100</f>
        <v>-33.83053364744444</v>
      </c>
      <c r="F151" s="26"/>
      <c r="G151" s="26">
        <f>SUM(G152:G156)</f>
        <v>3980.673</v>
      </c>
      <c r="H151" s="26">
        <f>SUM(H152:H156)</f>
        <v>1050.024</v>
      </c>
      <c r="I151" s="26">
        <f>SUM(I152:I156)</f>
        <v>636.121</v>
      </c>
      <c r="J151" s="24">
        <f aca="true" t="shared" si="16" ref="J151:J158">+I151/H151*100-100</f>
        <v>-39.41843234059411</v>
      </c>
      <c r="K151" s="24">
        <f aca="true" t="shared" si="17" ref="K151:K156">+I151/$I$151*100</f>
        <v>100</v>
      </c>
      <c r="L151" s="27"/>
      <c r="M151" s="27"/>
      <c r="N151" s="27"/>
      <c r="Q151" s="272"/>
      <c r="R151" s="268"/>
      <c r="S151" s="268"/>
    </row>
    <row r="152" spans="1:17" ht="11.25" customHeight="1">
      <c r="A152" s="4" t="s">
        <v>430</v>
      </c>
      <c r="B152" s="19">
        <v>1.332</v>
      </c>
      <c r="C152" s="19">
        <v>1.332</v>
      </c>
      <c r="D152" s="19">
        <v>2.517</v>
      </c>
      <c r="E152" s="20">
        <f t="shared" si="15"/>
        <v>88.96396396396395</v>
      </c>
      <c r="F152" s="24"/>
      <c r="G152" s="19">
        <v>10.775</v>
      </c>
      <c r="H152" s="19">
        <v>10.775</v>
      </c>
      <c r="I152" s="19">
        <v>13.596</v>
      </c>
      <c r="J152" s="20">
        <f t="shared" si="16"/>
        <v>26.180974477958245</v>
      </c>
      <c r="K152" s="20">
        <f t="shared" si="17"/>
        <v>2.137329218812144</v>
      </c>
      <c r="Q152" s="272"/>
    </row>
    <row r="153" spans="1:17" ht="11.25" customHeight="1">
      <c r="A153" s="4" t="s">
        <v>222</v>
      </c>
      <c r="B153" s="19">
        <v>0.745</v>
      </c>
      <c r="C153" s="19">
        <v>0.518</v>
      </c>
      <c r="D153" s="19">
        <v>0.21</v>
      </c>
      <c r="E153" s="20">
        <f t="shared" si="15"/>
        <v>-59.45945945945946</v>
      </c>
      <c r="F153" s="24"/>
      <c r="G153" s="19">
        <v>13.572</v>
      </c>
      <c r="H153" s="19">
        <v>10.242</v>
      </c>
      <c r="I153" s="19">
        <v>3.975</v>
      </c>
      <c r="J153" s="20">
        <f t="shared" si="16"/>
        <v>-61.1892208553017</v>
      </c>
      <c r="K153" s="20">
        <f t="shared" si="17"/>
        <v>0.6248811153852806</v>
      </c>
      <c r="Q153" s="272"/>
    </row>
    <row r="154" spans="1:17" ht="11.25" customHeight="1">
      <c r="A154" s="4" t="s">
        <v>223</v>
      </c>
      <c r="B154" s="139">
        <v>130.319</v>
      </c>
      <c r="C154" s="139">
        <v>21.985</v>
      </c>
      <c r="D154" s="19">
        <v>9.773</v>
      </c>
      <c r="E154" s="20">
        <f t="shared" si="15"/>
        <v>-55.54696383898112</v>
      </c>
      <c r="F154" s="24"/>
      <c r="G154" s="139">
        <v>1954.677</v>
      </c>
      <c r="H154" s="139">
        <v>361.041</v>
      </c>
      <c r="I154" s="19">
        <v>163.252</v>
      </c>
      <c r="J154" s="20">
        <f t="shared" si="16"/>
        <v>-54.78297478679706</v>
      </c>
      <c r="K154" s="20">
        <f t="shared" si="17"/>
        <v>25.663670905378066</v>
      </c>
      <c r="Q154" s="272"/>
    </row>
    <row r="155" spans="1:17" ht="11.25" customHeight="1">
      <c r="A155" s="4" t="s">
        <v>224</v>
      </c>
      <c r="B155" s="19">
        <v>11.11</v>
      </c>
      <c r="C155" s="19">
        <v>3.627</v>
      </c>
      <c r="D155" s="19">
        <v>1.271</v>
      </c>
      <c r="E155" s="20">
        <f t="shared" si="15"/>
        <v>-64.95726495726495</v>
      </c>
      <c r="F155" s="24"/>
      <c r="G155" s="19">
        <v>127.559</v>
      </c>
      <c r="H155" s="19">
        <v>87.042</v>
      </c>
      <c r="I155" s="19">
        <v>27.853</v>
      </c>
      <c r="J155" s="20">
        <f t="shared" si="16"/>
        <v>-68.00050550309047</v>
      </c>
      <c r="K155" s="20">
        <f t="shared" si="17"/>
        <v>4.378569485994017</v>
      </c>
      <c r="Q155" s="272"/>
    </row>
    <row r="156" spans="1:17" ht="11.25" customHeight="1">
      <c r="A156" s="4" t="s">
        <v>431</v>
      </c>
      <c r="B156" s="139">
        <v>128.102</v>
      </c>
      <c r="C156" s="139">
        <v>50.642</v>
      </c>
      <c r="D156" s="19">
        <v>37.91</v>
      </c>
      <c r="E156" s="20">
        <f t="shared" si="15"/>
        <v>-25.141187156905346</v>
      </c>
      <c r="F156" s="24"/>
      <c r="G156" s="139">
        <v>1874.09</v>
      </c>
      <c r="H156" s="139">
        <v>580.924</v>
      </c>
      <c r="I156" s="19">
        <v>427.445</v>
      </c>
      <c r="J156" s="20">
        <f t="shared" si="16"/>
        <v>-26.41980706598453</v>
      </c>
      <c r="K156" s="20">
        <f t="shared" si="17"/>
        <v>67.1955492744305</v>
      </c>
      <c r="Q156" s="272"/>
    </row>
    <row r="157" spans="1:17" ht="11.25" customHeight="1">
      <c r="A157" s="4"/>
      <c r="B157" s="19"/>
      <c r="C157" s="19"/>
      <c r="D157" s="19"/>
      <c r="E157" s="20"/>
      <c r="F157" s="24"/>
      <c r="G157" s="19"/>
      <c r="H157" s="19"/>
      <c r="I157" s="19"/>
      <c r="J157" s="20"/>
      <c r="K157" s="20"/>
      <c r="Q157" s="272"/>
    </row>
    <row r="158" spans="1:19" s="28" customFormat="1" ht="11.25" customHeight="1">
      <c r="A158" s="136" t="s">
        <v>139</v>
      </c>
      <c r="B158" s="26">
        <v>55.052</v>
      </c>
      <c r="C158" s="26">
        <v>20.58</v>
      </c>
      <c r="D158" s="26">
        <v>109.067</v>
      </c>
      <c r="E158" s="20">
        <f t="shared" si="15"/>
        <v>429.96598639455783</v>
      </c>
      <c r="F158" s="24"/>
      <c r="G158" s="26">
        <v>167.009</v>
      </c>
      <c r="H158" s="26">
        <v>35.778</v>
      </c>
      <c r="I158" s="26">
        <v>351.008</v>
      </c>
      <c r="J158" s="20">
        <f t="shared" si="16"/>
        <v>881.0721672536195</v>
      </c>
      <c r="K158" s="24">
        <f>+I158/$I$137*100</f>
        <v>0.011098789943270982</v>
      </c>
      <c r="L158" s="27"/>
      <c r="M158" s="27"/>
      <c r="N158" s="27"/>
      <c r="Q158" s="272"/>
      <c r="R158" s="268"/>
      <c r="S158" s="268"/>
    </row>
    <row r="159" spans="1:17" ht="11.25" customHeight="1">
      <c r="A159" s="136" t="s">
        <v>429</v>
      </c>
      <c r="B159" s="26">
        <v>0</v>
      </c>
      <c r="C159" s="26">
        <v>0</v>
      </c>
      <c r="D159" s="26">
        <v>28.583</v>
      </c>
      <c r="E159" s="20"/>
      <c r="F159" s="24"/>
      <c r="G159" s="26">
        <v>0</v>
      </c>
      <c r="H159" s="26">
        <v>0</v>
      </c>
      <c r="I159" s="26">
        <v>88.822</v>
      </c>
      <c r="J159" s="20"/>
      <c r="K159" s="20"/>
      <c r="Q159" s="272"/>
    </row>
    <row r="160" spans="1:17" ht="11.25">
      <c r="A160" s="122"/>
      <c r="B160" s="129"/>
      <c r="C160" s="129"/>
      <c r="D160" s="129"/>
      <c r="E160" s="129"/>
      <c r="F160" s="129"/>
      <c r="G160" s="129"/>
      <c r="H160" s="129"/>
      <c r="I160" s="129"/>
      <c r="J160" s="123"/>
      <c r="K160" s="123"/>
      <c r="L160" s="123"/>
      <c r="M160" s="123"/>
      <c r="N160" s="123"/>
      <c r="Q160" s="272"/>
    </row>
    <row r="161" spans="1:17" ht="11.25">
      <c r="A161" s="17" t="s">
        <v>428</v>
      </c>
      <c r="B161" s="17"/>
      <c r="C161" s="17"/>
      <c r="D161" s="17"/>
      <c r="E161" s="17"/>
      <c r="F161" s="17"/>
      <c r="G161" s="17"/>
      <c r="H161" s="17"/>
      <c r="I161" s="17"/>
      <c r="J161" s="17"/>
      <c r="K161" s="17"/>
      <c r="Q161" s="272"/>
    </row>
    <row r="162" spans="1:17" ht="19.5" customHeight="1">
      <c r="A162" s="333" t="s">
        <v>190</v>
      </c>
      <c r="B162" s="333"/>
      <c r="C162" s="333"/>
      <c r="D162" s="333"/>
      <c r="E162" s="333"/>
      <c r="F162" s="333"/>
      <c r="G162" s="333"/>
      <c r="H162" s="333"/>
      <c r="I162" s="333"/>
      <c r="J162" s="333"/>
      <c r="K162" s="333"/>
      <c r="Q162" s="272"/>
    </row>
    <row r="163" spans="1:17" ht="19.5" customHeight="1">
      <c r="A163" s="334" t="s">
        <v>184</v>
      </c>
      <c r="B163" s="334"/>
      <c r="C163" s="334"/>
      <c r="D163" s="334"/>
      <c r="E163" s="334"/>
      <c r="F163" s="334"/>
      <c r="G163" s="334"/>
      <c r="H163" s="334"/>
      <c r="I163" s="334"/>
      <c r="J163" s="334"/>
      <c r="K163" s="334"/>
      <c r="Q163" s="272"/>
    </row>
    <row r="164" spans="1:20" s="28" customFormat="1" ht="11.25">
      <c r="A164" s="25"/>
      <c r="B164" s="335" t="s">
        <v>118</v>
      </c>
      <c r="C164" s="335"/>
      <c r="D164" s="335"/>
      <c r="E164" s="335"/>
      <c r="F164" s="194"/>
      <c r="G164" s="335" t="s">
        <v>119</v>
      </c>
      <c r="H164" s="335"/>
      <c r="I164" s="335"/>
      <c r="J164" s="335"/>
      <c r="K164" s="194"/>
      <c r="L164" s="337"/>
      <c r="M164" s="337"/>
      <c r="N164" s="337"/>
      <c r="O164" s="138"/>
      <c r="P164" s="138"/>
      <c r="Q164" s="267"/>
      <c r="R164" s="267"/>
      <c r="S164" s="267"/>
      <c r="T164" s="138"/>
    </row>
    <row r="165" spans="1:20" s="28" customFormat="1" ht="11.25">
      <c r="A165" s="25" t="s">
        <v>333</v>
      </c>
      <c r="B165" s="195">
        <f>+B134</f>
        <v>2011</v>
      </c>
      <c r="C165" s="336" t="str">
        <f>+C134</f>
        <v>enero - abril</v>
      </c>
      <c r="D165" s="336"/>
      <c r="E165" s="336"/>
      <c r="F165" s="194"/>
      <c r="G165" s="195">
        <f>+G134</f>
        <v>2011</v>
      </c>
      <c r="H165" s="336" t="str">
        <f>+C165</f>
        <v>enero - abril</v>
      </c>
      <c r="I165" s="336"/>
      <c r="J165" s="336"/>
      <c r="K165" s="196" t="s">
        <v>225</v>
      </c>
      <c r="L165" s="338"/>
      <c r="M165" s="338"/>
      <c r="N165" s="338"/>
      <c r="O165" s="138"/>
      <c r="P165" s="138"/>
      <c r="Q165" s="267"/>
      <c r="R165" s="267"/>
      <c r="S165" s="267"/>
      <c r="T165" s="138"/>
    </row>
    <row r="166" spans="1:19" s="28" customFormat="1" ht="11.25">
      <c r="A166" s="197"/>
      <c r="B166" s="197"/>
      <c r="C166" s="198">
        <f>+C135</f>
        <v>2011</v>
      </c>
      <c r="D166" s="198">
        <f>+D135</f>
        <v>2012</v>
      </c>
      <c r="E166" s="199" t="str">
        <f>+E135</f>
        <v>Var % 12/11</v>
      </c>
      <c r="F166" s="200"/>
      <c r="G166" s="197"/>
      <c r="H166" s="198">
        <f>+H135</f>
        <v>2011</v>
      </c>
      <c r="I166" s="198">
        <f>+I135</f>
        <v>2012</v>
      </c>
      <c r="J166" s="199" t="str">
        <f>+J135</f>
        <v>Var % 12/11</v>
      </c>
      <c r="K166" s="200">
        <v>2008</v>
      </c>
      <c r="L166" s="201"/>
      <c r="M166" s="201"/>
      <c r="N166" s="200"/>
      <c r="Q166" s="268"/>
      <c r="R166" s="268"/>
      <c r="S166" s="268"/>
    </row>
    <row r="167" spans="1:17" ht="11.25">
      <c r="A167" s="17"/>
      <c r="B167" s="17"/>
      <c r="C167" s="17"/>
      <c r="D167" s="17"/>
      <c r="E167" s="17"/>
      <c r="F167" s="17"/>
      <c r="G167" s="17"/>
      <c r="H167" s="17"/>
      <c r="I167" s="17"/>
      <c r="J167" s="17"/>
      <c r="K167" s="17"/>
      <c r="Q167" s="272"/>
    </row>
    <row r="168" spans="1:19" s="28" customFormat="1" ht="11.25">
      <c r="A168" s="25" t="s">
        <v>395</v>
      </c>
      <c r="B168" s="25"/>
      <c r="C168" s="25"/>
      <c r="D168" s="25"/>
      <c r="E168" s="25"/>
      <c r="F168" s="25"/>
      <c r="G168" s="26">
        <f>+G137</f>
        <v>8064833</v>
      </c>
      <c r="H168" s="26">
        <f>+H137</f>
        <v>3450585</v>
      </c>
      <c r="I168" s="26">
        <f>+I137</f>
        <v>3162579</v>
      </c>
      <c r="J168" s="24">
        <f>+I168/H168*100-100</f>
        <v>-8.346584709549248</v>
      </c>
      <c r="K168" s="25"/>
      <c r="L168" s="27"/>
      <c r="M168" s="27"/>
      <c r="N168" s="27"/>
      <c r="Q168" s="268"/>
      <c r="R168" s="268"/>
      <c r="S168" s="268"/>
    </row>
    <row r="169" spans="1:19" s="127" customFormat="1" ht="11.25">
      <c r="A169" s="125" t="s">
        <v>399</v>
      </c>
      <c r="B169" s="125">
        <f>+B171+B189</f>
        <v>235022.509</v>
      </c>
      <c r="C169" s="125">
        <f>+C171+C189</f>
        <v>87432.44099999999</v>
      </c>
      <c r="D169" s="125">
        <f>+D171+D189</f>
        <v>75146.626</v>
      </c>
      <c r="E169" s="126">
        <f>+D169/C169*100-100</f>
        <v>-14.051780848712653</v>
      </c>
      <c r="F169" s="125"/>
      <c r="G169" s="125">
        <f>+G171+G189</f>
        <v>267952.70900000003</v>
      </c>
      <c r="H169" s="125">
        <f>+H171+H189</f>
        <v>87737.225</v>
      </c>
      <c r="I169" s="125">
        <f>+I171+I189</f>
        <v>84744.705</v>
      </c>
      <c r="J169" s="126">
        <f>+I169/H169*100-100</f>
        <v>-3.4107757568124697</v>
      </c>
      <c r="K169" s="126">
        <f>+I169/$I$168*100</f>
        <v>2.6796075291716033</v>
      </c>
      <c r="L169" s="130"/>
      <c r="M169" s="130"/>
      <c r="N169" s="130"/>
      <c r="Q169" s="270"/>
      <c r="R169" s="271"/>
      <c r="S169" s="271"/>
    </row>
    <row r="170" spans="1:17" ht="11.25" customHeight="1">
      <c r="A170" s="25"/>
      <c r="B170" s="19"/>
      <c r="C170" s="19"/>
      <c r="D170" s="19"/>
      <c r="E170" s="20"/>
      <c r="F170" s="20"/>
      <c r="G170" s="19"/>
      <c r="H170" s="19"/>
      <c r="I170" s="19"/>
      <c r="J170" s="20"/>
      <c r="Q170" s="272"/>
    </row>
    <row r="171" spans="1:17" ht="11.25" customHeight="1">
      <c r="A171" s="25" t="s">
        <v>328</v>
      </c>
      <c r="B171" s="26">
        <f>SUM(B173:B187)</f>
        <v>100439.04199999999</v>
      </c>
      <c r="C171" s="26">
        <f>SUM(C173:C187)</f>
        <v>58929.581</v>
      </c>
      <c r="D171" s="26">
        <f>SUM(D173:D187)</f>
        <v>40180.905000000006</v>
      </c>
      <c r="E171" s="24">
        <f>+D171/C171*100-100</f>
        <v>-31.81538996518573</v>
      </c>
      <c r="F171" s="24"/>
      <c r="G171" s="26">
        <f>SUM(G173:G187)</f>
        <v>76469.968</v>
      </c>
      <c r="H171" s="26">
        <f>SUM(H173:H187)</f>
        <v>47196.538</v>
      </c>
      <c r="I171" s="26">
        <f>SUM(I173:I187)</f>
        <v>33580.185</v>
      </c>
      <c r="J171" s="24">
        <f>+I171/H171*100-100</f>
        <v>-28.850321606216127</v>
      </c>
      <c r="K171" s="24">
        <f>+I171/I169*100</f>
        <v>39.625112861033614</v>
      </c>
      <c r="Q171" s="272"/>
    </row>
    <row r="172" spans="1:17" ht="11.25" customHeight="1">
      <c r="A172" s="25"/>
      <c r="B172" s="26"/>
      <c r="C172" s="26"/>
      <c r="D172" s="26"/>
      <c r="E172" s="24"/>
      <c r="F172" s="24"/>
      <c r="G172" s="26"/>
      <c r="H172" s="26"/>
      <c r="I172" s="26"/>
      <c r="J172" s="24"/>
      <c r="K172" s="20"/>
      <c r="Q172" s="272"/>
    </row>
    <row r="173" spans="1:17" ht="11.25" customHeight="1">
      <c r="A173" s="131" t="s">
        <v>137</v>
      </c>
      <c r="B173" s="19">
        <v>1445.48</v>
      </c>
      <c r="C173" s="19">
        <v>1073.531</v>
      </c>
      <c r="D173" s="19">
        <v>589.549</v>
      </c>
      <c r="E173" s="20">
        <f aca="true" t="shared" si="18" ref="E173:E186">+D173/C173*100-100</f>
        <v>-45.08318809610529</v>
      </c>
      <c r="F173" s="20"/>
      <c r="G173" s="19">
        <v>1419.974</v>
      </c>
      <c r="H173" s="19">
        <v>1013.055</v>
      </c>
      <c r="I173" s="19">
        <v>600.359</v>
      </c>
      <c r="J173" s="20">
        <f aca="true" t="shared" si="19" ref="J173:J186">+I173/H173*100-100</f>
        <v>-40.73776843310579</v>
      </c>
      <c r="K173" s="20">
        <f aca="true" t="shared" si="20" ref="K173:K187">+I173/$I$171*100</f>
        <v>1.7878370830893282</v>
      </c>
      <c r="Q173" s="272"/>
    </row>
    <row r="174" spans="1:17" ht="11.25" customHeight="1">
      <c r="A174" s="131" t="s">
        <v>127</v>
      </c>
      <c r="B174" s="19">
        <v>10381.23</v>
      </c>
      <c r="C174" s="19">
        <v>6389.213</v>
      </c>
      <c r="D174" s="19">
        <v>9585.439</v>
      </c>
      <c r="E174" s="20">
        <f t="shared" si="18"/>
        <v>50.02534740976708</v>
      </c>
      <c r="F174" s="20"/>
      <c r="G174" s="19">
        <v>28010.524</v>
      </c>
      <c r="H174" s="19">
        <v>19898.235</v>
      </c>
      <c r="I174" s="19">
        <v>15241.18</v>
      </c>
      <c r="J174" s="20">
        <f t="shared" si="19"/>
        <v>-23.404362246199227</v>
      </c>
      <c r="K174" s="20">
        <f t="shared" si="20"/>
        <v>45.38742118305781</v>
      </c>
      <c r="Q174" s="272"/>
    </row>
    <row r="175" spans="1:17" ht="11.25" customHeight="1">
      <c r="A175" s="131" t="s">
        <v>128</v>
      </c>
      <c r="B175" s="19">
        <v>85913.976</v>
      </c>
      <c r="C175" s="19">
        <v>50322.096</v>
      </c>
      <c r="D175" s="19">
        <v>29160.404</v>
      </c>
      <c r="E175" s="20">
        <f t="shared" si="18"/>
        <v>-42.05248525419132</v>
      </c>
      <c r="F175" s="20"/>
      <c r="G175" s="19">
        <v>38755.706</v>
      </c>
      <c r="H175" s="19">
        <v>24771.27</v>
      </c>
      <c r="I175" s="19">
        <v>15985.456</v>
      </c>
      <c r="J175" s="20">
        <f t="shared" si="19"/>
        <v>-35.467757607906265</v>
      </c>
      <c r="K175" s="20">
        <f t="shared" si="20"/>
        <v>47.603835416630375</v>
      </c>
      <c r="Q175" s="272"/>
    </row>
    <row r="176" spans="1:17" ht="11.25" customHeight="1">
      <c r="A176" s="131" t="s">
        <v>129</v>
      </c>
      <c r="B176" s="19">
        <v>6.411</v>
      </c>
      <c r="C176" s="19">
        <v>0.012</v>
      </c>
      <c r="D176" s="19">
        <v>0.057</v>
      </c>
      <c r="E176" s="20">
        <f t="shared" si="18"/>
        <v>375</v>
      </c>
      <c r="F176" s="20"/>
      <c r="G176" s="19">
        <v>17.788</v>
      </c>
      <c r="H176" s="19">
        <v>0.072</v>
      </c>
      <c r="I176" s="19">
        <v>0.342</v>
      </c>
      <c r="J176" s="20">
        <f t="shared" si="19"/>
        <v>375.0000000000001</v>
      </c>
      <c r="K176" s="20">
        <f t="shared" si="20"/>
        <v>0.0010184577601344365</v>
      </c>
      <c r="Q176" s="272"/>
    </row>
    <row r="177" spans="1:17" ht="11.25" customHeight="1">
      <c r="A177" s="131" t="s">
        <v>130</v>
      </c>
      <c r="B177" s="19">
        <v>14.86</v>
      </c>
      <c r="C177" s="19">
        <v>0.078</v>
      </c>
      <c r="D177" s="19">
        <v>0.012</v>
      </c>
      <c r="E177" s="20">
        <f t="shared" si="18"/>
        <v>-84.61538461538461</v>
      </c>
      <c r="F177" s="20"/>
      <c r="G177" s="19">
        <v>40.688</v>
      </c>
      <c r="H177" s="19">
        <v>0.3</v>
      </c>
      <c r="I177" s="19">
        <v>0.024</v>
      </c>
      <c r="J177" s="20">
        <f t="shared" si="19"/>
        <v>-92</v>
      </c>
      <c r="K177" s="20">
        <f t="shared" si="20"/>
        <v>7.147072000943415E-05</v>
      </c>
      <c r="Q177" s="272"/>
    </row>
    <row r="178" spans="1:17" ht="11.25" customHeight="1">
      <c r="A178" s="131" t="s">
        <v>131</v>
      </c>
      <c r="B178" s="19">
        <v>0.994</v>
      </c>
      <c r="C178" s="19">
        <v>0.659</v>
      </c>
      <c r="D178" s="19">
        <v>0</v>
      </c>
      <c r="E178" s="20"/>
      <c r="F178" s="20"/>
      <c r="G178" s="19">
        <v>17.261</v>
      </c>
      <c r="H178" s="19">
        <v>13.233</v>
      </c>
      <c r="I178" s="19">
        <v>0</v>
      </c>
      <c r="J178" s="20"/>
      <c r="K178" s="20">
        <f t="shared" si="20"/>
        <v>0</v>
      </c>
      <c r="Q178" s="272"/>
    </row>
    <row r="179" spans="1:17" ht="11.25" customHeight="1">
      <c r="A179" s="131" t="s">
        <v>132</v>
      </c>
      <c r="B179" s="19">
        <v>7.197</v>
      </c>
      <c r="C179" s="19">
        <v>1.45</v>
      </c>
      <c r="D179" s="19">
        <v>0.639</v>
      </c>
      <c r="E179" s="20">
        <f t="shared" si="18"/>
        <v>-55.93103448275862</v>
      </c>
      <c r="F179" s="20"/>
      <c r="G179" s="19">
        <v>9.034</v>
      </c>
      <c r="H179" s="19">
        <v>1.982</v>
      </c>
      <c r="I179" s="19">
        <v>0.82</v>
      </c>
      <c r="J179" s="20">
        <f t="shared" si="19"/>
        <v>-58.62764883955601</v>
      </c>
      <c r="K179" s="20">
        <f t="shared" si="20"/>
        <v>0.0024419162669889996</v>
      </c>
      <c r="Q179" s="272"/>
    </row>
    <row r="180" spans="1:17" ht="11.25" customHeight="1">
      <c r="A180" s="131" t="s">
        <v>133</v>
      </c>
      <c r="B180" s="19">
        <v>2.404</v>
      </c>
      <c r="C180" s="19">
        <v>1.17</v>
      </c>
      <c r="D180" s="19">
        <v>0.285</v>
      </c>
      <c r="E180" s="20">
        <f t="shared" si="18"/>
        <v>-75.64102564102564</v>
      </c>
      <c r="F180" s="20"/>
      <c r="G180" s="19">
        <v>5.27</v>
      </c>
      <c r="H180" s="19">
        <v>2.28</v>
      </c>
      <c r="I180" s="19">
        <v>0.481</v>
      </c>
      <c r="J180" s="20">
        <f t="shared" si="19"/>
        <v>-78.90350877192982</v>
      </c>
      <c r="K180" s="20">
        <f t="shared" si="20"/>
        <v>0.0014323923468557425</v>
      </c>
      <c r="Q180" s="272"/>
    </row>
    <row r="181" spans="1:17" ht="11.25" customHeight="1">
      <c r="A181" s="131" t="s">
        <v>134</v>
      </c>
      <c r="B181" s="19">
        <v>994.22</v>
      </c>
      <c r="C181" s="19">
        <v>400.299</v>
      </c>
      <c r="D181" s="19">
        <v>474.559</v>
      </c>
      <c r="E181" s="20">
        <f t="shared" si="18"/>
        <v>18.55113302806153</v>
      </c>
      <c r="F181" s="20"/>
      <c r="G181" s="19">
        <v>2898.06</v>
      </c>
      <c r="H181" s="19">
        <v>1150.803</v>
      </c>
      <c r="I181" s="19">
        <v>1475.049</v>
      </c>
      <c r="J181" s="20">
        <f t="shared" si="19"/>
        <v>28.175630407637072</v>
      </c>
      <c r="K181" s="20">
        <f t="shared" si="20"/>
        <v>4.392617253299826</v>
      </c>
      <c r="Q181" s="272"/>
    </row>
    <row r="182" spans="1:17" ht="11.25" customHeight="1">
      <c r="A182" s="131" t="s">
        <v>138</v>
      </c>
      <c r="B182" s="19">
        <v>667.632</v>
      </c>
      <c r="C182" s="19">
        <v>425.167</v>
      </c>
      <c r="D182" s="19">
        <v>80.581</v>
      </c>
      <c r="E182" s="20">
        <f t="shared" si="18"/>
        <v>-81.04721203668205</v>
      </c>
      <c r="F182" s="20"/>
      <c r="G182" s="19">
        <v>477.349</v>
      </c>
      <c r="H182" s="19">
        <v>244.284</v>
      </c>
      <c r="I182" s="19">
        <v>94.471</v>
      </c>
      <c r="J182" s="20">
        <f t="shared" si="19"/>
        <v>-61.32738943197262</v>
      </c>
      <c r="K182" s="20">
        <f t="shared" si="20"/>
        <v>0.2813295995838022</v>
      </c>
      <c r="Q182" s="272"/>
    </row>
    <row r="183" spans="1:17" ht="11.25" customHeight="1">
      <c r="A183" s="18" t="s">
        <v>368</v>
      </c>
      <c r="B183" s="19">
        <v>203.52</v>
      </c>
      <c r="C183" s="19">
        <v>1</v>
      </c>
      <c r="D183" s="19">
        <v>0.9</v>
      </c>
      <c r="E183" s="20"/>
      <c r="F183" s="20"/>
      <c r="G183" s="19">
        <v>52.091</v>
      </c>
      <c r="H183" s="19">
        <v>0.86</v>
      </c>
      <c r="I183" s="19">
        <v>1.537</v>
      </c>
      <c r="J183" s="20"/>
      <c r="K183" s="20">
        <f t="shared" si="20"/>
        <v>0.004577104027270845</v>
      </c>
      <c r="Q183" s="272"/>
    </row>
    <row r="184" spans="1:17" ht="11.25">
      <c r="A184" s="140" t="s">
        <v>135</v>
      </c>
      <c r="B184" s="19">
        <v>452.739</v>
      </c>
      <c r="C184" s="19">
        <v>2.766</v>
      </c>
      <c r="D184" s="19">
        <v>0.047</v>
      </c>
      <c r="E184" s="20">
        <f t="shared" si="18"/>
        <v>-98.30079537237889</v>
      </c>
      <c r="F184" s="20"/>
      <c r="G184" s="19">
        <v>4644.304</v>
      </c>
      <c r="H184" s="19">
        <v>6.07</v>
      </c>
      <c r="I184" s="19">
        <v>0.295</v>
      </c>
      <c r="J184" s="20">
        <f t="shared" si="19"/>
        <v>-95.14003294892916</v>
      </c>
      <c r="K184" s="20">
        <f t="shared" si="20"/>
        <v>0.000878494266782628</v>
      </c>
      <c r="Q184" s="272"/>
    </row>
    <row r="185" spans="1:17" ht="11.25" customHeight="1">
      <c r="A185" s="131" t="s">
        <v>136</v>
      </c>
      <c r="B185" s="19">
        <v>15.607</v>
      </c>
      <c r="C185" s="19">
        <v>9.518</v>
      </c>
      <c r="D185" s="19">
        <v>0.1</v>
      </c>
      <c r="E185" s="20">
        <f t="shared" si="18"/>
        <v>-98.94935910905653</v>
      </c>
      <c r="F185" s="20"/>
      <c r="G185" s="19">
        <v>25.261</v>
      </c>
      <c r="H185" s="19">
        <v>13.057</v>
      </c>
      <c r="I185" s="19">
        <v>0.31</v>
      </c>
      <c r="J185" s="20">
        <f t="shared" si="19"/>
        <v>-97.62579459293866</v>
      </c>
      <c r="K185" s="20">
        <f t="shared" si="20"/>
        <v>0.0009231634667885243</v>
      </c>
      <c r="Q185" s="272"/>
    </row>
    <row r="186" spans="1:17" ht="11.25" customHeight="1">
      <c r="A186" s="18" t="s">
        <v>460</v>
      </c>
      <c r="B186" s="19">
        <v>332.772</v>
      </c>
      <c r="C186" s="19">
        <v>302.622</v>
      </c>
      <c r="D186" s="19">
        <v>50.28</v>
      </c>
      <c r="E186" s="20">
        <f t="shared" si="18"/>
        <v>-83.38521323631461</v>
      </c>
      <c r="F186" s="20"/>
      <c r="G186" s="19">
        <v>96.658</v>
      </c>
      <c r="H186" s="19">
        <v>81.037</v>
      </c>
      <c r="I186" s="19">
        <v>22.298</v>
      </c>
      <c r="J186" s="20">
        <f t="shared" si="19"/>
        <v>-72.48417389587473</v>
      </c>
      <c r="K186" s="20"/>
      <c r="Q186" s="272"/>
    </row>
    <row r="187" spans="1:17" ht="11.25" customHeight="1">
      <c r="A187" s="131" t="s">
        <v>146</v>
      </c>
      <c r="B187" s="19">
        <v>0</v>
      </c>
      <c r="C187" s="19">
        <v>0</v>
      </c>
      <c r="D187" s="19">
        <v>238.053</v>
      </c>
      <c r="E187" s="20"/>
      <c r="F187" s="20"/>
      <c r="G187" s="19">
        <v>0</v>
      </c>
      <c r="H187" s="19">
        <v>0</v>
      </c>
      <c r="I187" s="19">
        <v>157.563</v>
      </c>
      <c r="J187" s="20"/>
      <c r="K187" s="20">
        <f t="shared" si="20"/>
        <v>0.4692142107019363</v>
      </c>
      <c r="Q187" s="272"/>
    </row>
    <row r="188" spans="1:17" ht="11.25" customHeight="1">
      <c r="A188" s="131"/>
      <c r="B188" s="19"/>
      <c r="C188" s="19"/>
      <c r="D188" s="19"/>
      <c r="E188" s="19"/>
      <c r="F188" s="19"/>
      <c r="G188" s="19"/>
      <c r="H188" s="19"/>
      <c r="I188" s="19"/>
      <c r="J188" s="20"/>
      <c r="K188" s="20"/>
      <c r="Q188" s="272"/>
    </row>
    <row r="189" spans="1:19" s="28" customFormat="1" ht="11.25" customHeight="1">
      <c r="A189" s="128" t="s">
        <v>329</v>
      </c>
      <c r="B189" s="26">
        <f>SUM(B191:B194)</f>
        <v>134583.467</v>
      </c>
      <c r="C189" s="26">
        <f>SUM(C191:C194)</f>
        <v>28502.86</v>
      </c>
      <c r="D189" s="26">
        <f>SUM(D191:D194)</f>
        <v>34965.721</v>
      </c>
      <c r="E189" s="24">
        <f aca="true" t="shared" si="21" ref="E189:E194">+D189/C189*100-100</f>
        <v>22.674429864231158</v>
      </c>
      <c r="F189" s="24"/>
      <c r="G189" s="26">
        <f>SUM(G191:G194)</f>
        <v>191482.741</v>
      </c>
      <c r="H189" s="26">
        <f>SUM(H191:H194)</f>
        <v>40540.687</v>
      </c>
      <c r="I189" s="26">
        <f>SUM(I191:I194)</f>
        <v>51164.520000000004</v>
      </c>
      <c r="J189" s="24">
        <f aca="true" t="shared" si="22" ref="J189:J194">+I189/H189*100-100</f>
        <v>26.20536006210257</v>
      </c>
      <c r="K189" s="24">
        <f>+I189/I169*100</f>
        <v>60.37488713896638</v>
      </c>
      <c r="L189" s="27"/>
      <c r="M189" s="27"/>
      <c r="N189" s="27"/>
      <c r="Q189" s="270"/>
      <c r="R189" s="268"/>
      <c r="S189" s="268"/>
    </row>
    <row r="190" spans="1:17" ht="11.25" customHeight="1">
      <c r="A190" s="25"/>
      <c r="B190" s="26"/>
      <c r="C190" s="26"/>
      <c r="D190" s="26"/>
      <c r="E190" s="20"/>
      <c r="F190" s="24"/>
      <c r="G190" s="26"/>
      <c r="H190" s="26"/>
      <c r="I190" s="26"/>
      <c r="J190" s="20"/>
      <c r="K190" s="20"/>
      <c r="Q190" s="272"/>
    </row>
    <row r="191" spans="1:17" ht="11.25" customHeight="1">
      <c r="A191" s="17" t="s">
        <v>123</v>
      </c>
      <c r="B191" s="19">
        <v>23855.597</v>
      </c>
      <c r="C191" s="19">
        <v>6686.837</v>
      </c>
      <c r="D191" s="19">
        <v>5867.266</v>
      </c>
      <c r="E191" s="20">
        <f t="shared" si="21"/>
        <v>-12.256482399675676</v>
      </c>
      <c r="G191" s="19">
        <v>53445.394</v>
      </c>
      <c r="H191" s="19">
        <v>14610.815</v>
      </c>
      <c r="I191" s="19">
        <v>16318.174</v>
      </c>
      <c r="J191" s="20">
        <f t="shared" si="22"/>
        <v>11.685583589964011</v>
      </c>
      <c r="K191" s="20">
        <f>+I191/$I$189*100</f>
        <v>31.89353481670501</v>
      </c>
      <c r="Q191" s="272"/>
    </row>
    <row r="192" spans="1:17" ht="11.25" customHeight="1">
      <c r="A192" s="17" t="s">
        <v>124</v>
      </c>
      <c r="B192" s="19">
        <v>10975.146</v>
      </c>
      <c r="C192" s="19">
        <v>1744.335</v>
      </c>
      <c r="D192" s="19">
        <v>2111.199</v>
      </c>
      <c r="E192" s="20">
        <f t="shared" si="21"/>
        <v>21.031739889413444</v>
      </c>
      <c r="G192" s="19">
        <v>23664.504</v>
      </c>
      <c r="H192" s="19">
        <v>3203.718</v>
      </c>
      <c r="I192" s="19">
        <v>5495.923</v>
      </c>
      <c r="J192" s="20">
        <f t="shared" si="22"/>
        <v>71.54827609671014</v>
      </c>
      <c r="K192" s="20">
        <f>+I192/$I$189*100</f>
        <v>10.741668249794973</v>
      </c>
      <c r="Q192" s="272"/>
    </row>
    <row r="193" spans="1:17" ht="11.25" customHeight="1">
      <c r="A193" s="17" t="s">
        <v>125</v>
      </c>
      <c r="B193" s="19">
        <v>3006.013</v>
      </c>
      <c r="C193" s="19">
        <v>518.032</v>
      </c>
      <c r="D193" s="19">
        <v>474.989</v>
      </c>
      <c r="E193" s="20">
        <f t="shared" si="21"/>
        <v>-8.308946165487868</v>
      </c>
      <c r="G193" s="19">
        <v>17000.756</v>
      </c>
      <c r="H193" s="19">
        <v>3277.909</v>
      </c>
      <c r="I193" s="19">
        <v>2673.68</v>
      </c>
      <c r="J193" s="20">
        <f t="shared" si="22"/>
        <v>-18.43336712520086</v>
      </c>
      <c r="K193" s="20">
        <f>+I193/$I$189*100</f>
        <v>5.225652463855813</v>
      </c>
      <c r="Q193" s="272"/>
    </row>
    <row r="194" spans="1:17" ht="11.25" customHeight="1">
      <c r="A194" s="17" t="s">
        <v>147</v>
      </c>
      <c r="B194" s="19">
        <v>96746.711</v>
      </c>
      <c r="C194" s="19">
        <v>19553.656</v>
      </c>
      <c r="D194" s="19">
        <v>26512.267</v>
      </c>
      <c r="E194" s="20">
        <f t="shared" si="21"/>
        <v>35.58726306732615</v>
      </c>
      <c r="G194" s="19">
        <v>97372.087</v>
      </c>
      <c r="H194" s="19">
        <v>19448.245</v>
      </c>
      <c r="I194" s="19">
        <v>26676.743</v>
      </c>
      <c r="J194" s="20">
        <f t="shared" si="22"/>
        <v>37.167867846173266</v>
      </c>
      <c r="K194" s="20">
        <f>+I194/$I$189*100</f>
        <v>52.139144469644194</v>
      </c>
      <c r="Q194" s="272"/>
    </row>
    <row r="195" spans="1:17" ht="11.25">
      <c r="A195" s="123"/>
      <c r="B195" s="129"/>
      <c r="C195" s="129"/>
      <c r="D195" s="129"/>
      <c r="E195" s="129"/>
      <c r="F195" s="129"/>
      <c r="G195" s="129"/>
      <c r="H195" s="129"/>
      <c r="I195" s="129"/>
      <c r="J195" s="123"/>
      <c r="K195" s="123"/>
      <c r="Q195" s="272"/>
    </row>
    <row r="196" spans="1:17" ht="11.25">
      <c r="A196" s="17" t="s">
        <v>379</v>
      </c>
      <c r="B196" s="17"/>
      <c r="C196" s="17"/>
      <c r="D196" s="17"/>
      <c r="E196" s="17"/>
      <c r="F196" s="17"/>
      <c r="G196" s="17"/>
      <c r="H196" s="17"/>
      <c r="I196" s="17"/>
      <c r="J196" s="17"/>
      <c r="K196" s="17"/>
      <c r="Q196" s="272"/>
    </row>
    <row r="197" spans="1:17" ht="19.5" customHeight="1">
      <c r="A197" s="333" t="s">
        <v>191</v>
      </c>
      <c r="B197" s="333"/>
      <c r="C197" s="333"/>
      <c r="D197" s="333"/>
      <c r="E197" s="333"/>
      <c r="F197" s="333"/>
      <c r="G197" s="333"/>
      <c r="H197" s="333"/>
      <c r="I197" s="333"/>
      <c r="J197" s="333"/>
      <c r="K197" s="333"/>
      <c r="Q197" s="272"/>
    </row>
    <row r="198" spans="1:17" ht="19.5" customHeight="1">
      <c r="A198" s="334" t="s">
        <v>186</v>
      </c>
      <c r="B198" s="334"/>
      <c r="C198" s="334"/>
      <c r="D198" s="334"/>
      <c r="E198" s="334"/>
      <c r="F198" s="334"/>
      <c r="G198" s="334"/>
      <c r="H198" s="334"/>
      <c r="I198" s="334"/>
      <c r="J198" s="334"/>
      <c r="K198" s="334"/>
      <c r="Q198" s="272"/>
    </row>
    <row r="199" spans="1:20" s="28" customFormat="1" ht="11.25">
      <c r="A199" s="25"/>
      <c r="B199" s="335" t="s">
        <v>152</v>
      </c>
      <c r="C199" s="335"/>
      <c r="D199" s="335"/>
      <c r="E199" s="335"/>
      <c r="F199" s="194"/>
      <c r="G199" s="335" t="s">
        <v>119</v>
      </c>
      <c r="H199" s="335"/>
      <c r="I199" s="335"/>
      <c r="J199" s="335"/>
      <c r="K199" s="194"/>
      <c r="L199" s="337"/>
      <c r="M199" s="337"/>
      <c r="N199" s="337"/>
      <c r="O199" s="138"/>
      <c r="P199" s="138"/>
      <c r="Q199" s="267"/>
      <c r="R199" s="267"/>
      <c r="S199" s="267"/>
      <c r="T199" s="138"/>
    </row>
    <row r="200" spans="1:20" s="28" customFormat="1" ht="11.25">
      <c r="A200" s="25" t="s">
        <v>333</v>
      </c>
      <c r="B200" s="195">
        <f>+B165</f>
        <v>2011</v>
      </c>
      <c r="C200" s="336" t="str">
        <f>+C165</f>
        <v>enero - abril</v>
      </c>
      <c r="D200" s="336"/>
      <c r="E200" s="336"/>
      <c r="F200" s="194"/>
      <c r="G200" s="195">
        <f>+G165</f>
        <v>2011</v>
      </c>
      <c r="H200" s="336" t="str">
        <f>+C200</f>
        <v>enero - abril</v>
      </c>
      <c r="I200" s="336"/>
      <c r="J200" s="336"/>
      <c r="K200" s="196" t="s">
        <v>225</v>
      </c>
      <c r="L200" s="338"/>
      <c r="M200" s="338"/>
      <c r="N200" s="338"/>
      <c r="O200" s="138"/>
      <c r="P200" s="138"/>
      <c r="Q200" s="267"/>
      <c r="R200" s="267"/>
      <c r="S200" s="267"/>
      <c r="T200" s="138"/>
    </row>
    <row r="201" spans="1:19" s="28" customFormat="1" ht="11.25">
      <c r="A201" s="197"/>
      <c r="B201" s="197"/>
      <c r="C201" s="198">
        <f>+C166</f>
        <v>2011</v>
      </c>
      <c r="D201" s="198">
        <f>+D166</f>
        <v>2012</v>
      </c>
      <c r="E201" s="199" t="str">
        <f>+E166</f>
        <v>Var % 12/11</v>
      </c>
      <c r="F201" s="200"/>
      <c r="G201" s="197"/>
      <c r="H201" s="198">
        <f>+H166</f>
        <v>2011</v>
      </c>
      <c r="I201" s="198">
        <f>+I166</f>
        <v>2012</v>
      </c>
      <c r="J201" s="199" t="str">
        <f>+J166</f>
        <v>Var % 12/11</v>
      </c>
      <c r="K201" s="200">
        <v>2008</v>
      </c>
      <c r="L201" s="201" t="s">
        <v>199</v>
      </c>
      <c r="M201" s="201" t="s">
        <v>199</v>
      </c>
      <c r="N201" s="200" t="s">
        <v>196</v>
      </c>
      <c r="Q201" s="268"/>
      <c r="R201" s="268"/>
      <c r="S201" s="268"/>
    </row>
    <row r="202" spans="1:17" ht="11.25" customHeight="1">
      <c r="A202" s="17"/>
      <c r="B202" s="17"/>
      <c r="C202" s="17"/>
      <c r="D202" s="17"/>
      <c r="E202" s="17"/>
      <c r="F202" s="17"/>
      <c r="G202" s="17"/>
      <c r="H202" s="17"/>
      <c r="I202" s="17"/>
      <c r="J202" s="17"/>
      <c r="K202" s="17"/>
      <c r="Q202" s="272"/>
    </row>
    <row r="203" spans="1:21" s="28" customFormat="1" ht="11.25">
      <c r="A203" s="25" t="s">
        <v>395</v>
      </c>
      <c r="B203" s="25"/>
      <c r="C203" s="25"/>
      <c r="D203" s="25"/>
      <c r="E203" s="25"/>
      <c r="F203" s="25"/>
      <c r="G203" s="26">
        <f>+G168</f>
        <v>8064833</v>
      </c>
      <c r="H203" s="26">
        <f>+H168</f>
        <v>3450585</v>
      </c>
      <c r="I203" s="26">
        <f>+I168</f>
        <v>3162579</v>
      </c>
      <c r="J203" s="24">
        <f>+I203/H203*100-100</f>
        <v>-8.346584709549248</v>
      </c>
      <c r="K203" s="25"/>
      <c r="L203" s="27"/>
      <c r="M203" s="27"/>
      <c r="N203" s="27"/>
      <c r="Q203" s="268"/>
      <c r="R203" s="268"/>
      <c r="S203" s="284"/>
      <c r="T203" s="147"/>
      <c r="U203" s="147"/>
    </row>
    <row r="204" spans="1:19" s="127" customFormat="1" ht="11.25">
      <c r="A204" s="125" t="s">
        <v>400</v>
      </c>
      <c r="B204" s="125">
        <f>+B206+B227</f>
        <v>672409.769</v>
      </c>
      <c r="C204" s="125">
        <f>+C206+C227</f>
        <v>196944.804</v>
      </c>
      <c r="D204" s="125">
        <f>+D206+D227</f>
        <v>229090.683</v>
      </c>
      <c r="E204" s="126">
        <f>+D204/C204*100-100</f>
        <v>16.322278296816606</v>
      </c>
      <c r="F204" s="125"/>
      <c r="G204" s="125">
        <f>+G206+G227</f>
        <v>1721152.4500000002</v>
      </c>
      <c r="H204" s="125">
        <f>+H206+H227</f>
        <v>498434.69800000003</v>
      </c>
      <c r="I204" s="125">
        <f>+I206+I227</f>
        <v>539054.1290000001</v>
      </c>
      <c r="J204" s="126">
        <f>+I204/H204*100-100</f>
        <v>8.149398740293961</v>
      </c>
      <c r="K204" s="126">
        <f>+I204/$I$203*100</f>
        <v>17.04476406755373</v>
      </c>
      <c r="L204" s="130"/>
      <c r="M204" s="130"/>
      <c r="N204" s="130"/>
      <c r="Q204" s="270"/>
      <c r="R204" s="271"/>
      <c r="S204" s="271"/>
    </row>
    <row r="205" spans="1:17" ht="11.25" customHeight="1">
      <c r="A205" s="17"/>
      <c r="B205" s="19"/>
      <c r="C205" s="19"/>
      <c r="D205" s="19"/>
      <c r="E205" s="20"/>
      <c r="F205" s="20"/>
      <c r="G205" s="19"/>
      <c r="H205" s="19"/>
      <c r="I205" s="19"/>
      <c r="J205" s="20"/>
      <c r="K205" s="122"/>
      <c r="Q205" s="272"/>
    </row>
    <row r="206" spans="1:22" s="28" customFormat="1" ht="24" customHeight="1">
      <c r="A206" s="285" t="s">
        <v>115</v>
      </c>
      <c r="B206" s="26">
        <f>SUM(B208:B225)</f>
        <v>396576.148</v>
      </c>
      <c r="C206" s="26">
        <f>SUM(C208:C225)</f>
        <v>117529.731</v>
      </c>
      <c r="D206" s="26">
        <f>SUM(D208:D225)</f>
        <v>116283.01599999999</v>
      </c>
      <c r="E206" s="20">
        <f aca="true" t="shared" si="23" ref="E206:E225">+D206/C206*100-100</f>
        <v>-1.0607656372497019</v>
      </c>
      <c r="F206" s="24"/>
      <c r="G206" s="26">
        <f>SUM(G208:G225)</f>
        <v>1321551.594</v>
      </c>
      <c r="H206" s="26">
        <f>SUM(H208:H225)</f>
        <v>391459.17100000003</v>
      </c>
      <c r="I206" s="26">
        <f>SUM(I208:I225)</f>
        <v>384486.43600000005</v>
      </c>
      <c r="J206" s="24">
        <f>+I206/H206*100-100</f>
        <v>-1.781216411966497</v>
      </c>
      <c r="K206" s="24">
        <f>+I206/I204*100</f>
        <v>71.32612762159178</v>
      </c>
      <c r="L206" s="27">
        <f>+H206/C206</f>
        <v>3.330724640218908</v>
      </c>
      <c r="M206" s="27">
        <f>+I206/D206</f>
        <v>3.306471135905179</v>
      </c>
      <c r="N206" s="27">
        <f>+M206/L206*100-100</f>
        <v>-0.7281750049483264</v>
      </c>
      <c r="O206" s="26"/>
      <c r="Q206" s="286"/>
      <c r="R206" s="286"/>
      <c r="S206" s="287"/>
      <c r="T206" s="178"/>
      <c r="U206" s="178"/>
      <c r="V206" s="178"/>
    </row>
    <row r="207" spans="1:22" s="28" customFormat="1" ht="11.25" customHeight="1">
      <c r="A207" s="25"/>
      <c r="B207" s="26"/>
      <c r="C207" s="26"/>
      <c r="D207" s="26"/>
      <c r="E207" s="24"/>
      <c r="F207" s="24"/>
      <c r="G207" s="26"/>
      <c r="H207" s="26"/>
      <c r="I207" s="26"/>
      <c r="J207" s="24"/>
      <c r="K207" s="24"/>
      <c r="L207" s="27"/>
      <c r="M207" s="27"/>
      <c r="N207" s="27"/>
      <c r="O207" s="26"/>
      <c r="Q207" s="286"/>
      <c r="R207" s="286"/>
      <c r="S207" s="287"/>
      <c r="T207" s="178"/>
      <c r="U207" s="178"/>
      <c r="V207" s="178"/>
    </row>
    <row r="208" spans="1:22" s="28" customFormat="1" ht="15" customHeight="1">
      <c r="A208" s="140" t="s">
        <v>434</v>
      </c>
      <c r="B208" s="19">
        <v>37079.015</v>
      </c>
      <c r="C208" s="19">
        <v>11130.568</v>
      </c>
      <c r="D208" s="19">
        <v>10654.936</v>
      </c>
      <c r="E208" s="20">
        <f t="shared" si="23"/>
        <v>-4.2732051050764</v>
      </c>
      <c r="F208" s="24"/>
      <c r="G208" s="19">
        <v>119054.184</v>
      </c>
      <c r="H208" s="19">
        <v>35673.948</v>
      </c>
      <c r="I208" s="19">
        <v>33645.778</v>
      </c>
      <c r="J208" s="24">
        <f>+I208/H208*100-100</f>
        <v>-5.685297293139513</v>
      </c>
      <c r="K208" s="24"/>
      <c r="L208" s="27"/>
      <c r="M208" s="27"/>
      <c r="N208" s="27"/>
      <c r="O208" s="26"/>
      <c r="Q208" s="286"/>
      <c r="R208" s="286"/>
      <c r="S208" s="287"/>
      <c r="T208" s="178"/>
      <c r="U208" s="178"/>
      <c r="V208" s="178"/>
    </row>
    <row r="209" spans="1:22" s="28" customFormat="1" ht="11.25" customHeight="1">
      <c r="A209" s="140" t="s">
        <v>435</v>
      </c>
      <c r="B209" s="19">
        <v>0</v>
      </c>
      <c r="C209" s="19">
        <v>0</v>
      </c>
      <c r="D209" s="19">
        <v>0.318</v>
      </c>
      <c r="E209" s="20"/>
      <c r="F209" s="24"/>
      <c r="G209" s="19">
        <v>0</v>
      </c>
      <c r="H209" s="19">
        <v>0</v>
      </c>
      <c r="I209" s="19">
        <v>3.033</v>
      </c>
      <c r="J209" s="24"/>
      <c r="K209" s="24"/>
      <c r="L209" s="27"/>
      <c r="M209" s="27"/>
      <c r="N209" s="27"/>
      <c r="O209" s="26"/>
      <c r="Q209" s="286"/>
      <c r="R209" s="286"/>
      <c r="S209" s="287"/>
      <c r="T209" s="178"/>
      <c r="U209" s="178"/>
      <c r="V209" s="178"/>
    </row>
    <row r="210" spans="1:22" s="28" customFormat="1" ht="11.25" customHeight="1">
      <c r="A210" s="140" t="s">
        <v>441</v>
      </c>
      <c r="B210" s="19">
        <v>0</v>
      </c>
      <c r="C210" s="19">
        <v>0</v>
      </c>
      <c r="D210" s="19">
        <v>12.957</v>
      </c>
      <c r="E210" s="20"/>
      <c r="F210" s="24"/>
      <c r="G210" s="19">
        <v>0</v>
      </c>
      <c r="H210" s="19">
        <v>0</v>
      </c>
      <c r="I210" s="19">
        <v>41.529</v>
      </c>
      <c r="J210" s="24"/>
      <c r="K210" s="24"/>
      <c r="L210" s="27"/>
      <c r="M210" s="27"/>
      <c r="N210" s="27"/>
      <c r="O210" s="26"/>
      <c r="Q210" s="286"/>
      <c r="R210" s="286"/>
      <c r="S210" s="287"/>
      <c r="T210" s="178"/>
      <c r="U210" s="178"/>
      <c r="V210" s="178"/>
    </row>
    <row r="211" spans="1:22" s="28" customFormat="1" ht="11.25" customHeight="1">
      <c r="A211" s="288" t="s">
        <v>437</v>
      </c>
      <c r="B211" s="19">
        <v>0</v>
      </c>
      <c r="C211" s="19">
        <v>0</v>
      </c>
      <c r="D211" s="19">
        <v>69.385</v>
      </c>
      <c r="E211" s="20"/>
      <c r="F211" s="24"/>
      <c r="G211" s="19">
        <v>0</v>
      </c>
      <c r="H211" s="19">
        <v>0</v>
      </c>
      <c r="I211" s="19">
        <v>203.392</v>
      </c>
      <c r="J211" s="24"/>
      <c r="K211" s="24"/>
      <c r="L211" s="27"/>
      <c r="M211" s="27"/>
      <c r="N211" s="27"/>
      <c r="O211" s="26"/>
      <c r="Q211" s="286"/>
      <c r="R211" s="286"/>
      <c r="S211" s="287"/>
      <c r="T211" s="178"/>
      <c r="U211" s="178"/>
      <c r="V211" s="178"/>
    </row>
    <row r="212" spans="1:22" s="28" customFormat="1" ht="11.25" customHeight="1">
      <c r="A212" s="288" t="s">
        <v>438</v>
      </c>
      <c r="B212" s="19">
        <v>0</v>
      </c>
      <c r="C212" s="19">
        <v>0</v>
      </c>
      <c r="D212" s="19">
        <v>231.248</v>
      </c>
      <c r="E212" s="20"/>
      <c r="F212" s="24"/>
      <c r="G212" s="19">
        <v>0</v>
      </c>
      <c r="H212" s="19">
        <v>0</v>
      </c>
      <c r="I212" s="19">
        <v>987.31</v>
      </c>
      <c r="J212" s="24"/>
      <c r="K212" s="24"/>
      <c r="L212" s="27"/>
      <c r="M212" s="27"/>
      <c r="N212" s="27"/>
      <c r="O212" s="26"/>
      <c r="Q212" s="286"/>
      <c r="R212" s="286"/>
      <c r="S212" s="287"/>
      <c r="T212" s="178"/>
      <c r="U212" s="178"/>
      <c r="V212" s="178"/>
    </row>
    <row r="213" spans="1:22" s="28" customFormat="1" ht="11.25" customHeight="1">
      <c r="A213" s="288" t="s">
        <v>439</v>
      </c>
      <c r="B213" s="19">
        <v>52872.805</v>
      </c>
      <c r="C213" s="19">
        <v>14386.079</v>
      </c>
      <c r="D213" s="19">
        <v>14446.402</v>
      </c>
      <c r="E213" s="20">
        <f t="shared" si="23"/>
        <v>0.41931508926094807</v>
      </c>
      <c r="F213" s="24"/>
      <c r="G213" s="19">
        <v>158176.197</v>
      </c>
      <c r="H213" s="19">
        <v>42945.624</v>
      </c>
      <c r="I213" s="19">
        <v>43446.091</v>
      </c>
      <c r="J213" s="20">
        <f aca="true" t="shared" si="24" ref="J213:J225">+I213/H213*100-100</f>
        <v>1.1653503975166473</v>
      </c>
      <c r="K213" s="24"/>
      <c r="L213" s="27"/>
      <c r="M213" s="27"/>
      <c r="N213" s="27"/>
      <c r="O213" s="26"/>
      <c r="Q213" s="286"/>
      <c r="R213" s="286"/>
      <c r="S213" s="287"/>
      <c r="T213" s="178"/>
      <c r="U213" s="178"/>
      <c r="V213" s="178"/>
    </row>
    <row r="214" spans="1:22" s="28" customFormat="1" ht="11.25" customHeight="1">
      <c r="A214" s="288" t="s">
        <v>442</v>
      </c>
      <c r="B214" s="19">
        <v>5226.248</v>
      </c>
      <c r="C214" s="19">
        <v>1091.759</v>
      </c>
      <c r="D214" s="19">
        <v>1370.481</v>
      </c>
      <c r="E214" s="20">
        <f t="shared" si="23"/>
        <v>25.52962695979606</v>
      </c>
      <c r="F214" s="24"/>
      <c r="G214" s="19">
        <v>14227.023</v>
      </c>
      <c r="H214" s="19">
        <v>3899.983</v>
      </c>
      <c r="I214" s="19">
        <v>3170.943</v>
      </c>
      <c r="J214" s="20">
        <f t="shared" si="24"/>
        <v>-18.69341481744921</v>
      </c>
      <c r="K214" s="24"/>
      <c r="L214" s="27"/>
      <c r="M214" s="27"/>
      <c r="N214" s="27"/>
      <c r="O214" s="26"/>
      <c r="Q214" s="286"/>
      <c r="R214" s="286"/>
      <c r="S214" s="287"/>
      <c r="T214" s="178"/>
      <c r="U214" s="178"/>
      <c r="V214" s="178"/>
    </row>
    <row r="215" spans="1:22" s="28" customFormat="1" ht="11.25" customHeight="1">
      <c r="A215" s="288" t="s">
        <v>443</v>
      </c>
      <c r="B215" s="19">
        <v>28260.649</v>
      </c>
      <c r="C215" s="19">
        <v>7338.394</v>
      </c>
      <c r="D215" s="19">
        <v>10650.096</v>
      </c>
      <c r="E215" s="20">
        <f t="shared" si="23"/>
        <v>45.128430007982644</v>
      </c>
      <c r="F215" s="24"/>
      <c r="G215" s="19">
        <v>77975.987</v>
      </c>
      <c r="H215" s="19">
        <v>19998.117</v>
      </c>
      <c r="I215" s="19">
        <v>30805.097</v>
      </c>
      <c r="J215" s="20">
        <f t="shared" si="24"/>
        <v>54.039987864857494</v>
      </c>
      <c r="K215" s="24"/>
      <c r="L215" s="27"/>
      <c r="M215" s="27"/>
      <c r="N215" s="27"/>
      <c r="O215" s="26"/>
      <c r="Q215" s="286"/>
      <c r="R215" s="286"/>
      <c r="S215" s="287"/>
      <c r="T215" s="178"/>
      <c r="U215" s="178"/>
      <c r="V215" s="178"/>
    </row>
    <row r="216" spans="1:22" s="28" customFormat="1" ht="11.25" customHeight="1">
      <c r="A216" s="288" t="s">
        <v>432</v>
      </c>
      <c r="B216" s="19">
        <v>0</v>
      </c>
      <c r="C216" s="19">
        <v>0</v>
      </c>
      <c r="D216" s="19">
        <v>26.77</v>
      </c>
      <c r="E216" s="20"/>
      <c r="F216" s="24"/>
      <c r="G216" s="19">
        <v>0</v>
      </c>
      <c r="H216" s="19">
        <v>0</v>
      </c>
      <c r="I216" s="19">
        <v>177.519</v>
      </c>
      <c r="J216" s="20"/>
      <c r="K216" s="24"/>
      <c r="L216" s="27"/>
      <c r="M216" s="27"/>
      <c r="N216" s="27"/>
      <c r="O216" s="26"/>
      <c r="Q216" s="286"/>
      <c r="R216" s="286"/>
      <c r="S216" s="287"/>
      <c r="T216" s="178"/>
      <c r="U216" s="178"/>
      <c r="V216" s="178"/>
    </row>
    <row r="217" spans="1:22" s="28" customFormat="1" ht="11.25" customHeight="1">
      <c r="A217" s="288" t="s">
        <v>444</v>
      </c>
      <c r="B217" s="19">
        <v>80311.111</v>
      </c>
      <c r="C217" s="19">
        <v>26051.538</v>
      </c>
      <c r="D217" s="19">
        <v>22529.035</v>
      </c>
      <c r="E217" s="20">
        <f t="shared" si="23"/>
        <v>-13.521286152088223</v>
      </c>
      <c r="F217" s="24"/>
      <c r="G217" s="19">
        <v>286413.109</v>
      </c>
      <c r="H217" s="19">
        <v>92950.934</v>
      </c>
      <c r="I217" s="19">
        <v>78659.424</v>
      </c>
      <c r="J217" s="20">
        <f t="shared" si="24"/>
        <v>-15.375326943998218</v>
      </c>
      <c r="K217" s="24"/>
      <c r="L217" s="27"/>
      <c r="M217" s="27"/>
      <c r="N217" s="27"/>
      <c r="O217" s="26"/>
      <c r="Q217" s="286"/>
      <c r="R217" s="286"/>
      <c r="S217" s="287"/>
      <c r="T217" s="178"/>
      <c r="U217" s="178"/>
      <c r="V217" s="178"/>
    </row>
    <row r="218" spans="1:22" s="28" customFormat="1" ht="11.25" customHeight="1">
      <c r="A218" s="288" t="s">
        <v>433</v>
      </c>
      <c r="B218" s="19">
        <v>21435.345</v>
      </c>
      <c r="C218" s="19">
        <v>6780.167</v>
      </c>
      <c r="D218" s="19">
        <v>5934.545</v>
      </c>
      <c r="E218" s="20">
        <f t="shared" si="23"/>
        <v>-12.471993683931387</v>
      </c>
      <c r="F218" s="24"/>
      <c r="G218" s="19">
        <v>82681.247</v>
      </c>
      <c r="H218" s="19">
        <v>25964.718</v>
      </c>
      <c r="I218" s="19">
        <v>22786.813</v>
      </c>
      <c r="J218" s="20">
        <f t="shared" si="24"/>
        <v>-12.239320296103358</v>
      </c>
      <c r="K218" s="24"/>
      <c r="L218" s="27"/>
      <c r="M218" s="27"/>
      <c r="N218" s="27"/>
      <c r="O218" s="26"/>
      <c r="Q218" s="270"/>
      <c r="R218" s="268"/>
      <c r="S218" s="289"/>
      <c r="T218" s="290"/>
      <c r="U218" s="290"/>
      <c r="V218" s="290"/>
    </row>
    <row r="219" spans="1:22" ht="11.25" customHeight="1">
      <c r="A219" s="288" t="s">
        <v>445</v>
      </c>
      <c r="B219" s="19">
        <v>0</v>
      </c>
      <c r="C219" s="19">
        <v>0</v>
      </c>
      <c r="D219" s="19">
        <v>479.515</v>
      </c>
      <c r="E219" s="20"/>
      <c r="F219" s="20"/>
      <c r="G219" s="19">
        <v>0</v>
      </c>
      <c r="H219" s="19">
        <v>0</v>
      </c>
      <c r="I219" s="19">
        <v>2298.487</v>
      </c>
      <c r="J219" s="20"/>
      <c r="K219" s="20">
        <f aca="true" t="shared" si="25" ref="K219:K225">+I219/$I$206*100</f>
        <v>0.5978070446157429</v>
      </c>
      <c r="L219" s="23" t="e">
        <f aca="true" t="shared" si="26" ref="L219:L225">+H219/C219</f>
        <v>#DIV/0!</v>
      </c>
      <c r="M219" s="23">
        <f aca="true" t="shared" si="27" ref="M219:M225">+I219/D219</f>
        <v>4.793357872016517</v>
      </c>
      <c r="N219" s="23" t="e">
        <f aca="true" t="shared" si="28" ref="N219:N225">+M219/L219*100-100</f>
        <v>#DIV/0!</v>
      </c>
      <c r="O219" s="291"/>
      <c r="Q219" s="287"/>
      <c r="R219" s="287"/>
      <c r="S219" s="287"/>
      <c r="T219" s="178"/>
      <c r="U219" s="178"/>
      <c r="V219" s="178"/>
    </row>
    <row r="220" spans="1:17" ht="11.25" customHeight="1">
      <c r="A220" s="288" t="s">
        <v>446</v>
      </c>
      <c r="B220" s="19">
        <v>39131.08</v>
      </c>
      <c r="C220" s="19">
        <v>12004.44</v>
      </c>
      <c r="D220" s="19">
        <v>11599.249</v>
      </c>
      <c r="E220" s="20">
        <f t="shared" si="23"/>
        <v>-3.375342789834434</v>
      </c>
      <c r="F220" s="20"/>
      <c r="G220" s="19">
        <v>116244.439</v>
      </c>
      <c r="H220" s="19">
        <v>36699.09</v>
      </c>
      <c r="I220" s="19">
        <v>34096.198</v>
      </c>
      <c r="J220" s="20">
        <f t="shared" si="24"/>
        <v>-7.092524637531881</v>
      </c>
      <c r="K220" s="20">
        <f t="shared" si="25"/>
        <v>8.867984617277887</v>
      </c>
      <c r="L220" s="23">
        <f t="shared" si="26"/>
        <v>3.0571263632455987</v>
      </c>
      <c r="M220" s="23">
        <f t="shared" si="27"/>
        <v>2.9395177222249473</v>
      </c>
      <c r="N220" s="23">
        <f t="shared" si="28"/>
        <v>-3.8470323776800655</v>
      </c>
      <c r="O220" s="291"/>
      <c r="Q220" s="272"/>
    </row>
    <row r="221" spans="1:24" ht="11.25" customHeight="1">
      <c r="A221" s="288" t="s">
        <v>436</v>
      </c>
      <c r="B221" s="19">
        <v>5684.312</v>
      </c>
      <c r="C221" s="19">
        <v>2041.792</v>
      </c>
      <c r="D221" s="19">
        <v>1609.068</v>
      </c>
      <c r="E221" s="20">
        <f t="shared" si="23"/>
        <v>-21.193343886154906</v>
      </c>
      <c r="F221" s="20"/>
      <c r="G221" s="19">
        <v>28919.687</v>
      </c>
      <c r="H221" s="19">
        <v>10147.626</v>
      </c>
      <c r="I221" s="19">
        <v>8019.219</v>
      </c>
      <c r="J221" s="20">
        <f t="shared" si="24"/>
        <v>-20.974432837788854</v>
      </c>
      <c r="K221" s="20">
        <f t="shared" si="25"/>
        <v>2.085696203857761</v>
      </c>
      <c r="L221" s="23">
        <f t="shared" si="26"/>
        <v>4.9699607011879765</v>
      </c>
      <c r="M221" s="23">
        <f t="shared" si="27"/>
        <v>4.983766379046752</v>
      </c>
      <c r="N221" s="23">
        <f t="shared" si="28"/>
        <v>0.27778243509000333</v>
      </c>
      <c r="O221" s="291"/>
      <c r="Q221" s="272"/>
      <c r="R221" s="273"/>
      <c r="S221" s="287"/>
      <c r="T221" s="178"/>
      <c r="U221" s="178"/>
      <c r="V221" s="178"/>
      <c r="W221" s="178"/>
      <c r="X221" s="178"/>
    </row>
    <row r="222" spans="1:24" ht="11.25" customHeight="1">
      <c r="A222" s="288" t="s">
        <v>447</v>
      </c>
      <c r="B222" s="19">
        <v>7749.802</v>
      </c>
      <c r="C222" s="19">
        <v>2300.629</v>
      </c>
      <c r="D222" s="19">
        <v>2064.768</v>
      </c>
      <c r="E222" s="20">
        <f t="shared" si="23"/>
        <v>-10.252022381705174</v>
      </c>
      <c r="F222" s="20"/>
      <c r="G222" s="19">
        <v>34849.104</v>
      </c>
      <c r="H222" s="19">
        <v>10106.166</v>
      </c>
      <c r="I222" s="19">
        <v>9356.933</v>
      </c>
      <c r="J222" s="20">
        <f t="shared" si="24"/>
        <v>-7.413622534994957</v>
      </c>
      <c r="K222" s="20">
        <f t="shared" si="25"/>
        <v>2.4336184905102867</v>
      </c>
      <c r="L222" s="23">
        <f t="shared" si="26"/>
        <v>4.39278388649365</v>
      </c>
      <c r="M222" s="23">
        <f t="shared" si="27"/>
        <v>4.531711553065526</v>
      </c>
      <c r="N222" s="23">
        <f t="shared" si="28"/>
        <v>3.1626337685091386</v>
      </c>
      <c r="O222" s="291"/>
      <c r="Q222" s="272"/>
      <c r="S222" s="292"/>
      <c r="T222" s="293"/>
      <c r="U222" s="293"/>
      <c r="V222" s="293"/>
      <c r="W222" s="293"/>
      <c r="X222" s="293"/>
    </row>
    <row r="223" spans="1:22" ht="11.25" customHeight="1">
      <c r="A223" s="288" t="s">
        <v>448</v>
      </c>
      <c r="B223" s="19">
        <v>5737.511</v>
      </c>
      <c r="C223" s="19">
        <v>1640.42</v>
      </c>
      <c r="D223" s="19">
        <v>2353.282</v>
      </c>
      <c r="E223" s="20">
        <f t="shared" si="23"/>
        <v>43.45606612940588</v>
      </c>
      <c r="F223" s="20"/>
      <c r="G223" s="19">
        <v>24282.151</v>
      </c>
      <c r="H223" s="19">
        <v>7058.443</v>
      </c>
      <c r="I223" s="19">
        <v>8446.253</v>
      </c>
      <c r="J223" s="20">
        <f t="shared" si="24"/>
        <v>19.661701596230216</v>
      </c>
      <c r="K223" s="20">
        <f t="shared" si="25"/>
        <v>2.196762280581466</v>
      </c>
      <c r="L223" s="23">
        <f t="shared" si="26"/>
        <v>4.302826715109545</v>
      </c>
      <c r="M223" s="23">
        <f t="shared" si="27"/>
        <v>3.5891376384130758</v>
      </c>
      <c r="N223" s="23">
        <f t="shared" si="28"/>
        <v>-16.586516816731717</v>
      </c>
      <c r="O223" s="291"/>
      <c r="Q223" s="272"/>
      <c r="S223" s="273"/>
      <c r="T223" s="21"/>
      <c r="U223" s="21"/>
      <c r="V223" s="21"/>
    </row>
    <row r="224" spans="1:17" ht="11.25" customHeight="1">
      <c r="A224" s="288" t="s">
        <v>449</v>
      </c>
      <c r="B224" s="19">
        <v>102413.784</v>
      </c>
      <c r="C224" s="19">
        <v>29522.106</v>
      </c>
      <c r="D224" s="19">
        <v>29564.726</v>
      </c>
      <c r="E224" s="20">
        <f t="shared" si="23"/>
        <v>0.14436639445709432</v>
      </c>
      <c r="F224" s="20"/>
      <c r="G224" s="19">
        <v>350679.59</v>
      </c>
      <c r="H224" s="19">
        <v>97097.084</v>
      </c>
      <c r="I224" s="19">
        <v>100958.698</v>
      </c>
      <c r="J224" s="20">
        <f t="shared" si="24"/>
        <v>3.9770648519166656</v>
      </c>
      <c r="K224" s="20">
        <f t="shared" si="25"/>
        <v>26.258064926899007</v>
      </c>
      <c r="L224" s="23">
        <f t="shared" si="26"/>
        <v>3.2889619731058484</v>
      </c>
      <c r="M224" s="23">
        <f t="shared" si="27"/>
        <v>3.414836247763636</v>
      </c>
      <c r="N224" s="23">
        <f t="shared" si="28"/>
        <v>3.827173305349035</v>
      </c>
      <c r="O224" s="291"/>
      <c r="Q224" s="272"/>
    </row>
    <row r="225" spans="1:17" ht="11.25" customHeight="1">
      <c r="A225" s="288" t="s">
        <v>116</v>
      </c>
      <c r="B225" s="19">
        <v>10674.486</v>
      </c>
      <c r="C225" s="19">
        <v>3241.839</v>
      </c>
      <c r="D225" s="19">
        <v>2686.235</v>
      </c>
      <c r="E225" s="20">
        <f t="shared" si="23"/>
        <v>-17.138543894375985</v>
      </c>
      <c r="F225" s="20"/>
      <c r="G225" s="19">
        <v>28048.876</v>
      </c>
      <c r="H225" s="19">
        <v>8917.438</v>
      </c>
      <c r="I225" s="19">
        <v>7383.719</v>
      </c>
      <c r="J225" s="20">
        <f t="shared" si="24"/>
        <v>-17.199099113444916</v>
      </c>
      <c r="K225" s="20">
        <f t="shared" si="25"/>
        <v>1.92041078921182</v>
      </c>
      <c r="L225" s="23">
        <f t="shared" si="26"/>
        <v>2.750734382552619</v>
      </c>
      <c r="M225" s="23">
        <f t="shared" si="27"/>
        <v>2.7487241436434267</v>
      </c>
      <c r="N225" s="23">
        <f t="shared" si="28"/>
        <v>-0.07308008079380102</v>
      </c>
      <c r="O225" s="291"/>
      <c r="Q225" s="272"/>
    </row>
    <row r="226" spans="1:22" ht="11.25" customHeight="1">
      <c r="A226" s="17"/>
      <c r="B226" s="19"/>
      <c r="C226" s="19"/>
      <c r="D226" s="19"/>
      <c r="E226" s="20"/>
      <c r="F226" s="20"/>
      <c r="G226" s="19"/>
      <c r="H226" s="19"/>
      <c r="I226" s="19"/>
      <c r="J226" s="20"/>
      <c r="K226" s="20"/>
      <c r="O226" s="291"/>
      <c r="Q226" s="272"/>
      <c r="R226" s="273"/>
      <c r="S226" s="273"/>
      <c r="T226" s="21"/>
      <c r="U226" s="21"/>
      <c r="V226" s="21"/>
    </row>
    <row r="227" spans="1:19" s="28" customFormat="1" ht="11.25" customHeight="1">
      <c r="A227" s="25" t="s">
        <v>226</v>
      </c>
      <c r="B227" s="26">
        <f>SUM(B228:B232)</f>
        <v>275833.621</v>
      </c>
      <c r="C227" s="26">
        <f>SUM(C228:C232)</f>
        <v>79415.073</v>
      </c>
      <c r="D227" s="26">
        <f>SUM(D228:D232)</f>
        <v>112807.667</v>
      </c>
      <c r="E227" s="24">
        <f aca="true" t="shared" si="29" ref="E227:E232">+D227/C227*100-100</f>
        <v>42.048181457945645</v>
      </c>
      <c r="F227" s="24"/>
      <c r="G227" s="26">
        <f>SUM(G228:G232)</f>
        <v>399600.856</v>
      </c>
      <c r="H227" s="26">
        <f>SUM(H228:H232)</f>
        <v>106975.52699999999</v>
      </c>
      <c r="I227" s="26">
        <f>SUM(I228:I232)</f>
        <v>154567.693</v>
      </c>
      <c r="J227" s="24">
        <f aca="true" t="shared" si="30" ref="J227:J232">+I227/H227*100-100</f>
        <v>44.48883528285867</v>
      </c>
      <c r="K227" s="24">
        <f>+I227/I204*100</f>
        <v>28.67387237840821</v>
      </c>
      <c r="L227" s="27"/>
      <c r="M227" s="27"/>
      <c r="N227" s="27"/>
      <c r="O227" s="294"/>
      <c r="Q227" s="270"/>
      <c r="R227" s="268"/>
      <c r="S227" s="268"/>
    </row>
    <row r="228" spans="1:19" ht="11.25" customHeight="1">
      <c r="A228" s="17" t="s">
        <v>116</v>
      </c>
      <c r="B228" s="19">
        <v>210154.777</v>
      </c>
      <c r="C228" s="19">
        <v>59240.194</v>
      </c>
      <c r="D228" s="19">
        <v>96398.769</v>
      </c>
      <c r="E228" s="20">
        <f t="shared" si="29"/>
        <v>62.725275680224826</v>
      </c>
      <c r="F228" s="20"/>
      <c r="G228" s="19">
        <v>245241.885</v>
      </c>
      <c r="H228" s="19">
        <v>63157.717</v>
      </c>
      <c r="I228" s="19">
        <v>115680.973</v>
      </c>
      <c r="J228" s="20">
        <f t="shared" si="30"/>
        <v>83.16205603188601</v>
      </c>
      <c r="K228" s="20">
        <f>+I228/$I$204*100</f>
        <v>21.459992007592984</v>
      </c>
      <c r="L228" s="23">
        <f aca="true" t="shared" si="31" ref="L228:M231">+H228/C228</f>
        <v>1.0661294762133966</v>
      </c>
      <c r="M228" s="23">
        <f t="shared" si="31"/>
        <v>1.2000254173370202</v>
      </c>
      <c r="N228" s="23">
        <f>+M228/L228*100-100</f>
        <v>12.559069429276605</v>
      </c>
      <c r="Q228" s="272"/>
      <c r="R228" s="273"/>
      <c r="S228" s="273"/>
    </row>
    <row r="229" spans="1:19" ht="11.25" customHeight="1">
      <c r="A229" s="17" t="s">
        <v>450</v>
      </c>
      <c r="B229" s="19">
        <v>49518.246</v>
      </c>
      <c r="C229" s="19">
        <v>16602.759</v>
      </c>
      <c r="D229" s="19">
        <v>11563.125</v>
      </c>
      <c r="E229" s="20">
        <f t="shared" si="29"/>
        <v>-30.354195950203206</v>
      </c>
      <c r="F229" s="20"/>
      <c r="G229" s="19">
        <v>98660.379</v>
      </c>
      <c r="H229" s="19">
        <v>31641.384</v>
      </c>
      <c r="I229" s="19">
        <v>23829.357</v>
      </c>
      <c r="J229" s="20">
        <f t="shared" si="30"/>
        <v>-24.689270861224017</v>
      </c>
      <c r="K229" s="20"/>
      <c r="Q229" s="272"/>
      <c r="R229" s="273"/>
      <c r="S229" s="273"/>
    </row>
    <row r="230" spans="1:17" ht="11.25" customHeight="1">
      <c r="A230" s="17" t="s">
        <v>56</v>
      </c>
      <c r="B230" s="19">
        <v>3796.948</v>
      </c>
      <c r="C230" s="19">
        <v>892.696</v>
      </c>
      <c r="D230" s="19">
        <v>812.663</v>
      </c>
      <c r="E230" s="20">
        <f t="shared" si="29"/>
        <v>-8.965314059881521</v>
      </c>
      <c r="F230" s="20"/>
      <c r="G230" s="19">
        <v>14653.13</v>
      </c>
      <c r="H230" s="19">
        <v>3378.553</v>
      </c>
      <c r="I230" s="19">
        <v>3375.757</v>
      </c>
      <c r="J230" s="20">
        <f t="shared" si="30"/>
        <v>-0.08275732243950529</v>
      </c>
      <c r="K230" s="20">
        <f>+I230/$I$204*100</f>
        <v>0.6262371102253442</v>
      </c>
      <c r="L230" s="23">
        <f t="shared" si="31"/>
        <v>3.7846624158728166</v>
      </c>
      <c r="M230" s="23">
        <f t="shared" si="31"/>
        <v>4.153944500980111</v>
      </c>
      <c r="N230" s="23">
        <f>+M230/L230*100-100</f>
        <v>9.757332214321963</v>
      </c>
      <c r="Q230" s="272"/>
    </row>
    <row r="231" spans="1:17" ht="11.25" customHeight="1">
      <c r="A231" s="17" t="s">
        <v>57</v>
      </c>
      <c r="B231" s="19">
        <v>327.658</v>
      </c>
      <c r="C231" s="19">
        <v>88.778</v>
      </c>
      <c r="D231" s="19">
        <v>207.48</v>
      </c>
      <c r="E231" s="20">
        <f t="shared" si="29"/>
        <v>133.7065489197774</v>
      </c>
      <c r="F231" s="20"/>
      <c r="G231" s="19">
        <v>1715.232</v>
      </c>
      <c r="H231" s="19">
        <v>436.813</v>
      </c>
      <c r="I231" s="19">
        <v>1080.046</v>
      </c>
      <c r="J231" s="20">
        <f t="shared" si="30"/>
        <v>147.25591958114802</v>
      </c>
      <c r="K231" s="20">
        <f>+I231/$I$204*100</f>
        <v>0.20035947076476246</v>
      </c>
      <c r="L231" s="23">
        <f t="shared" si="31"/>
        <v>4.9202843046700755</v>
      </c>
      <c r="M231" s="23">
        <f t="shared" si="31"/>
        <v>5.205542702911124</v>
      </c>
      <c r="N231" s="23">
        <f>+M231/L231*100-100</f>
        <v>5.797599906377286</v>
      </c>
      <c r="Q231" s="272"/>
    </row>
    <row r="232" spans="1:17" ht="11.25" customHeight="1">
      <c r="A232" s="17" t="s">
        <v>0</v>
      </c>
      <c r="B232" s="19">
        <v>12035.992</v>
      </c>
      <c r="C232" s="19">
        <v>2590.646</v>
      </c>
      <c r="D232" s="19">
        <v>3825.63</v>
      </c>
      <c r="E232" s="20">
        <f t="shared" si="29"/>
        <v>47.6708898089511</v>
      </c>
      <c r="F232" s="20"/>
      <c r="G232" s="19">
        <v>39330.23</v>
      </c>
      <c r="H232" s="19">
        <v>8361.06</v>
      </c>
      <c r="I232" s="19">
        <v>10601.56</v>
      </c>
      <c r="J232" s="20">
        <f t="shared" si="30"/>
        <v>26.796841548798838</v>
      </c>
      <c r="K232" s="20">
        <f>+I232/$I$204*100</f>
        <v>1.966696743361741</v>
      </c>
      <c r="Q232" s="272"/>
    </row>
    <row r="233" spans="1:17" ht="11.25">
      <c r="A233" s="123"/>
      <c r="B233" s="129"/>
      <c r="C233" s="129"/>
      <c r="D233" s="129"/>
      <c r="E233" s="129"/>
      <c r="F233" s="129"/>
      <c r="G233" s="129"/>
      <c r="H233" s="129"/>
      <c r="I233" s="129"/>
      <c r="J233" s="123"/>
      <c r="K233" s="123"/>
      <c r="Q233" s="272"/>
    </row>
    <row r="234" spans="1:17" ht="11.25">
      <c r="A234" s="17" t="s">
        <v>380</v>
      </c>
      <c r="B234" s="17"/>
      <c r="C234" s="17"/>
      <c r="D234" s="17"/>
      <c r="E234" s="17"/>
      <c r="F234" s="17"/>
      <c r="G234" s="17"/>
      <c r="H234" s="17"/>
      <c r="I234" s="17"/>
      <c r="J234" s="17"/>
      <c r="K234" s="17"/>
      <c r="Q234" s="272"/>
    </row>
    <row r="235" spans="1:17" ht="19.5" customHeight="1">
      <c r="A235" s="333" t="s">
        <v>259</v>
      </c>
      <c r="B235" s="333"/>
      <c r="C235" s="333"/>
      <c r="D235" s="333"/>
      <c r="E235" s="333"/>
      <c r="F235" s="333"/>
      <c r="G235" s="333"/>
      <c r="H235" s="333"/>
      <c r="I235" s="333"/>
      <c r="J235" s="333"/>
      <c r="K235" s="333"/>
      <c r="Q235" s="272"/>
    </row>
    <row r="236" spans="1:11" ht="19.5" customHeight="1">
      <c r="A236" s="334" t="s">
        <v>188</v>
      </c>
      <c r="B236" s="334"/>
      <c r="C236" s="334"/>
      <c r="D236" s="334"/>
      <c r="E236" s="334"/>
      <c r="F236" s="334"/>
      <c r="G236" s="334"/>
      <c r="H236" s="334"/>
      <c r="I236" s="334"/>
      <c r="J236" s="334"/>
      <c r="K236" s="334"/>
    </row>
    <row r="237" spans="1:16" s="28" customFormat="1" ht="11.25">
      <c r="A237" s="25"/>
      <c r="B237" s="335" t="s">
        <v>118</v>
      </c>
      <c r="C237" s="335"/>
      <c r="D237" s="335"/>
      <c r="E237" s="335"/>
      <c r="F237" s="194"/>
      <c r="G237" s="335" t="s">
        <v>119</v>
      </c>
      <c r="H237" s="335"/>
      <c r="I237" s="335"/>
      <c r="J237" s="335"/>
      <c r="K237" s="194"/>
      <c r="L237" s="337" t="s">
        <v>198</v>
      </c>
      <c r="M237" s="337" t="s">
        <v>198</v>
      </c>
      <c r="N237" s="337" t="s">
        <v>196</v>
      </c>
      <c r="O237" s="138"/>
      <c r="P237" s="138"/>
    </row>
    <row r="238" spans="1:21" s="28" customFormat="1" ht="12.75">
      <c r="A238" s="25" t="s">
        <v>333</v>
      </c>
      <c r="B238" s="195">
        <f>+B200</f>
        <v>2011</v>
      </c>
      <c r="C238" s="336" t="str">
        <f>+C200</f>
        <v>enero - abril</v>
      </c>
      <c r="D238" s="336"/>
      <c r="E238" s="336"/>
      <c r="F238" s="194"/>
      <c r="G238" s="195">
        <f>+G200</f>
        <v>2011</v>
      </c>
      <c r="H238" s="336" t="str">
        <f>+C238</f>
        <v>enero - abril</v>
      </c>
      <c r="I238" s="336"/>
      <c r="J238" s="336"/>
      <c r="K238" s="196" t="s">
        <v>225</v>
      </c>
      <c r="L238" s="338"/>
      <c r="M238" s="338"/>
      <c r="N238" s="338"/>
      <c r="O238" s="138"/>
      <c r="P238" s="138"/>
      <c r="R238" s="34"/>
      <c r="S238" s="30"/>
      <c r="T238" s="30"/>
      <c r="U238" s="30"/>
    </row>
    <row r="239" spans="1:21" s="28" customFormat="1" ht="12.75">
      <c r="A239" s="197"/>
      <c r="B239" s="197"/>
      <c r="C239" s="198">
        <f>+C201</f>
        <v>2011</v>
      </c>
      <c r="D239" s="198">
        <f>+D201</f>
        <v>2012</v>
      </c>
      <c r="E239" s="199" t="str">
        <f>+E201</f>
        <v>Var % 12/11</v>
      </c>
      <c r="F239" s="200"/>
      <c r="G239" s="197"/>
      <c r="H239" s="198">
        <f>+H201</f>
        <v>2011</v>
      </c>
      <c r="I239" s="198">
        <f>+I201</f>
        <v>2012</v>
      </c>
      <c r="J239" s="199" t="str">
        <f>+J201</f>
        <v>Var % 12/11</v>
      </c>
      <c r="K239" s="200">
        <v>2008</v>
      </c>
      <c r="L239" s="201"/>
      <c r="M239" s="201"/>
      <c r="N239" s="200"/>
      <c r="U239" s="31"/>
    </row>
    <row r="240" spans="1:21" ht="12.75">
      <c r="A240" s="17"/>
      <c r="B240" s="17"/>
      <c r="C240" s="17"/>
      <c r="D240" s="17"/>
      <c r="E240" s="17"/>
      <c r="F240" s="17"/>
      <c r="G240" s="17"/>
      <c r="H240" s="17"/>
      <c r="I240" s="17"/>
      <c r="J240" s="17"/>
      <c r="K240" s="17"/>
      <c r="U240" s="31"/>
    </row>
    <row r="241" spans="1:21" s="127" customFormat="1" ht="12.75">
      <c r="A241" s="125" t="s">
        <v>401</v>
      </c>
      <c r="B241" s="125"/>
      <c r="C241" s="125"/>
      <c r="D241" s="125"/>
      <c r="E241" s="125"/>
      <c r="F241" s="125"/>
      <c r="G241" s="125">
        <f>(G243+G252)</f>
        <v>1240819</v>
      </c>
      <c r="H241" s="125">
        <f>(+H243+H252)</f>
        <v>393728.621</v>
      </c>
      <c r="I241" s="125">
        <f>(+I243+I252)</f>
        <v>418037</v>
      </c>
      <c r="J241" s="126">
        <f>+I241/H241*100-100</f>
        <v>6.173891788273124</v>
      </c>
      <c r="K241" s="125">
        <f>(+K243+K252)</f>
        <v>100.00000000000001</v>
      </c>
      <c r="L241" s="130"/>
      <c r="M241" s="130"/>
      <c r="N241" s="130"/>
      <c r="U241" s="31"/>
    </row>
    <row r="242" spans="1:21" ht="11.25" customHeight="1">
      <c r="A242" s="17"/>
      <c r="B242" s="19"/>
      <c r="C242" s="19"/>
      <c r="D242" s="19"/>
      <c r="E242" s="20"/>
      <c r="F242" s="20"/>
      <c r="G242" s="19"/>
      <c r="H242" s="19"/>
      <c r="I242" s="19"/>
      <c r="J242" s="20"/>
      <c r="K242" s="20"/>
      <c r="U242" s="30"/>
    </row>
    <row r="243" spans="1:21" ht="11.25" customHeight="1">
      <c r="A243" s="25" t="s">
        <v>328</v>
      </c>
      <c r="B243" s="26"/>
      <c r="C243" s="26"/>
      <c r="D243" s="26"/>
      <c r="E243" s="24"/>
      <c r="F243" s="24"/>
      <c r="G243" s="26">
        <f>SUM(G245:G250)</f>
        <v>94459</v>
      </c>
      <c r="H243" s="26">
        <f>SUM(H245:H250)</f>
        <v>35070.621</v>
      </c>
      <c r="I243" s="26">
        <f>SUM(I245:I250)</f>
        <v>30064</v>
      </c>
      <c r="J243" s="24">
        <f>+I243/H243*100-100</f>
        <v>-14.275826481658243</v>
      </c>
      <c r="K243" s="141">
        <f>+I243/$I$241*100</f>
        <v>7.19170791102223</v>
      </c>
      <c r="L243" s="22"/>
      <c r="U243" s="31"/>
    </row>
    <row r="244" spans="1:21" ht="11.25" customHeight="1">
      <c r="A244" s="25"/>
      <c r="B244" s="19"/>
      <c r="C244" s="19"/>
      <c r="D244" s="19"/>
      <c r="E244" s="20"/>
      <c r="F244" s="20"/>
      <c r="G244" s="19"/>
      <c r="H244" s="19"/>
      <c r="I244" s="19"/>
      <c r="J244" s="20"/>
      <c r="K244" s="130"/>
      <c r="L244" s="22"/>
      <c r="U244" s="31"/>
    </row>
    <row r="245" spans="1:21" ht="11.25" customHeight="1">
      <c r="A245" s="17" t="s">
        <v>58</v>
      </c>
      <c r="B245" s="19">
        <v>203620</v>
      </c>
      <c r="C245" s="19">
        <v>128620</v>
      </c>
      <c r="D245" s="19">
        <v>1</v>
      </c>
      <c r="E245" s="20">
        <f aca="true" t="shared" si="32" ref="E245:E262">+D245/C245*100-100</f>
        <v>-99.99922251593843</v>
      </c>
      <c r="F245" s="20"/>
      <c r="G245" s="19">
        <v>346.688</v>
      </c>
      <c r="H245" s="19">
        <v>218.438</v>
      </c>
      <c r="I245" s="19">
        <v>0.08</v>
      </c>
      <c r="J245" s="20">
        <f aca="true" t="shared" si="33" ref="J245:J262">+I245/H245*100-100</f>
        <v>-99.96337633561926</v>
      </c>
      <c r="K245" s="130">
        <f aca="true" t="shared" si="34" ref="K245:K250">+I245/$I$243*100</f>
        <v>0.00026609898882384245</v>
      </c>
      <c r="L245" s="22"/>
      <c r="U245" s="31"/>
    </row>
    <row r="246" spans="1:12" ht="11.25" customHeight="1">
      <c r="A246" s="17" t="s">
        <v>59</v>
      </c>
      <c r="B246" s="19">
        <v>242</v>
      </c>
      <c r="C246" s="19">
        <v>58</v>
      </c>
      <c r="D246" s="19">
        <v>146</v>
      </c>
      <c r="E246" s="20">
        <f t="shared" si="32"/>
        <v>151.72413793103448</v>
      </c>
      <c r="F246" s="20"/>
      <c r="G246" s="19">
        <v>3345.325</v>
      </c>
      <c r="H246" s="19">
        <v>1384.85</v>
      </c>
      <c r="I246" s="19">
        <v>1725.1</v>
      </c>
      <c r="J246" s="20">
        <f t="shared" si="33"/>
        <v>24.56944795465212</v>
      </c>
      <c r="K246" s="130">
        <f t="shared" si="34"/>
        <v>5.738092070250133</v>
      </c>
      <c r="L246" s="22"/>
    </row>
    <row r="247" spans="1:21" ht="11.25" customHeight="1">
      <c r="A247" s="17" t="s">
        <v>60</v>
      </c>
      <c r="B247" s="19">
        <v>1157</v>
      </c>
      <c r="C247" s="19">
        <v>418</v>
      </c>
      <c r="D247" s="19">
        <v>462</v>
      </c>
      <c r="E247" s="20"/>
      <c r="F247" s="20"/>
      <c r="G247" s="19">
        <v>1857.751</v>
      </c>
      <c r="H247" s="19">
        <v>769.604</v>
      </c>
      <c r="I247" s="19">
        <v>698.254</v>
      </c>
      <c r="J247" s="20"/>
      <c r="K247" s="130">
        <f t="shared" si="34"/>
        <v>2.322558541777541</v>
      </c>
      <c r="L247" s="22"/>
      <c r="Q247" s="181"/>
      <c r="R247" s="31"/>
      <c r="S247" s="31"/>
      <c r="T247" s="31"/>
      <c r="U247" s="30"/>
    </row>
    <row r="248" spans="1:21" ht="11.25" customHeight="1">
      <c r="A248" s="17" t="s">
        <v>61</v>
      </c>
      <c r="B248" s="19">
        <v>4011.674</v>
      </c>
      <c r="C248" s="19">
        <v>1574.569</v>
      </c>
      <c r="D248" s="19">
        <v>1516.374</v>
      </c>
      <c r="E248" s="20">
        <f t="shared" si="32"/>
        <v>-3.6959320296538323</v>
      </c>
      <c r="F248" s="20"/>
      <c r="G248" s="19">
        <v>15155.348</v>
      </c>
      <c r="H248" s="19">
        <v>5868.687</v>
      </c>
      <c r="I248" s="19">
        <v>6679.367</v>
      </c>
      <c r="J248" s="20">
        <f t="shared" si="33"/>
        <v>13.813652014496597</v>
      </c>
      <c r="K248" s="130">
        <f t="shared" si="34"/>
        <v>22.21716005854178</v>
      </c>
      <c r="L248" s="22"/>
      <c r="Q248" s="181"/>
      <c r="R248" s="31"/>
      <c r="S248" s="31"/>
      <c r="T248" s="31"/>
      <c r="U248" s="31"/>
    </row>
    <row r="249" spans="1:21" ht="11.25" customHeight="1">
      <c r="A249" s="17" t="s">
        <v>62</v>
      </c>
      <c r="B249" s="19">
        <v>7427.554</v>
      </c>
      <c r="C249" s="19">
        <v>3850.897</v>
      </c>
      <c r="D249" s="19">
        <v>2652.848</v>
      </c>
      <c r="E249" s="20">
        <f t="shared" si="32"/>
        <v>-31.110907406767836</v>
      </c>
      <c r="F249" s="20"/>
      <c r="G249" s="19">
        <v>27640.32</v>
      </c>
      <c r="H249" s="19">
        <v>14123.141</v>
      </c>
      <c r="I249" s="19">
        <v>7774.055</v>
      </c>
      <c r="J249" s="20">
        <f t="shared" si="33"/>
        <v>-44.95519799738599</v>
      </c>
      <c r="K249" s="130">
        <f t="shared" si="34"/>
        <v>25.858352182011707</v>
      </c>
      <c r="L249" s="22"/>
      <c r="Q249" s="273"/>
      <c r="R249" s="262"/>
      <c r="S249" s="258"/>
      <c r="T249" s="31"/>
      <c r="U249" s="31"/>
    </row>
    <row r="250" spans="1:21" ht="11.25" customHeight="1">
      <c r="A250" s="17" t="s">
        <v>63</v>
      </c>
      <c r="B250" s="142"/>
      <c r="C250" s="142"/>
      <c r="D250" s="19"/>
      <c r="E250" s="143"/>
      <c r="F250" s="20"/>
      <c r="G250" s="19">
        <v>46113.568</v>
      </c>
      <c r="H250" s="19">
        <v>12705.901</v>
      </c>
      <c r="I250" s="19">
        <v>13187.144</v>
      </c>
      <c r="J250" s="20">
        <f t="shared" si="33"/>
        <v>3.787555089560371</v>
      </c>
      <c r="K250" s="130">
        <f t="shared" si="34"/>
        <v>43.86357104843002</v>
      </c>
      <c r="L250" s="22"/>
      <c r="Q250" s="258"/>
      <c r="R250" s="258"/>
      <c r="S250" s="258"/>
      <c r="T250" s="31"/>
      <c r="U250" s="31"/>
    </row>
    <row r="251" spans="1:21" ht="11.25" customHeight="1">
      <c r="A251" s="17"/>
      <c r="B251" s="19"/>
      <c r="C251" s="19"/>
      <c r="D251" s="19"/>
      <c r="E251" s="20"/>
      <c r="F251" s="20"/>
      <c r="G251" s="19"/>
      <c r="H251" s="19"/>
      <c r="I251" s="19"/>
      <c r="J251" s="20"/>
      <c r="K251" s="130"/>
      <c r="L251" s="22"/>
      <c r="Q251" s="258"/>
      <c r="R251" s="259"/>
      <c r="S251" s="260"/>
      <c r="T251" s="30"/>
      <c r="U251" s="30"/>
    </row>
    <row r="252" spans="1:21" ht="11.25" customHeight="1">
      <c r="A252" s="25" t="s">
        <v>329</v>
      </c>
      <c r="B252" s="19"/>
      <c r="C252" s="19"/>
      <c r="D252" s="19"/>
      <c r="E252" s="20"/>
      <c r="F252" s="20"/>
      <c r="G252" s="26">
        <f>(G254+G264+G271)</f>
        <v>1146360</v>
      </c>
      <c r="H252" s="26">
        <f>(H254+H264+H271)</f>
        <v>358658</v>
      </c>
      <c r="I252" s="26">
        <f>(I254+I264+I271)</f>
        <v>387973</v>
      </c>
      <c r="J252" s="24">
        <f t="shared" si="33"/>
        <v>8.17352463907119</v>
      </c>
      <c r="K252" s="141">
        <f>+I252/$I$241*100</f>
        <v>92.80829208897778</v>
      </c>
      <c r="L252" s="22"/>
      <c r="Q252" s="273"/>
      <c r="R252" s="262"/>
      <c r="S252" s="258"/>
      <c r="T252" s="31"/>
      <c r="U252" s="31"/>
    </row>
    <row r="253" spans="1:21" ht="11.25" customHeight="1">
      <c r="A253" s="25"/>
      <c r="B253" s="19"/>
      <c r="C253" s="19"/>
      <c r="D253" s="19"/>
      <c r="E253" s="20"/>
      <c r="F253" s="20"/>
      <c r="G253" s="19"/>
      <c r="H253" s="19"/>
      <c r="I253" s="19"/>
      <c r="J253" s="20"/>
      <c r="K253" s="130"/>
      <c r="L253" s="22"/>
      <c r="Q253" s="273"/>
      <c r="R253" s="261"/>
      <c r="S253" s="258"/>
      <c r="T253" s="31"/>
      <c r="U253" s="31"/>
    </row>
    <row r="254" spans="1:21" ht="11.25" customHeight="1">
      <c r="A254" s="25" t="s">
        <v>64</v>
      </c>
      <c r="B254" s="26">
        <f>SUM(B255:B262)</f>
        <v>72949.154</v>
      </c>
      <c r="C254" s="26">
        <f>SUM(C255:C262)</f>
        <v>26746.122000000003</v>
      </c>
      <c r="D254" s="26">
        <f>SUM(D255:D262)</f>
        <v>31080.246999999996</v>
      </c>
      <c r="E254" s="24">
        <f t="shared" si="32"/>
        <v>16.204685673683798</v>
      </c>
      <c r="F254" s="20"/>
      <c r="G254" s="26">
        <f>SUM(G255:G262)</f>
        <v>199560.172</v>
      </c>
      <c r="H254" s="26">
        <f>SUM(H255:H262)</f>
        <v>75408.70599999999</v>
      </c>
      <c r="I254" s="26">
        <f>SUM(I255:I262)</f>
        <v>83678.968</v>
      </c>
      <c r="J254" s="24">
        <f t="shared" si="33"/>
        <v>10.967250916624934</v>
      </c>
      <c r="K254" s="141">
        <f>+I254/$I$241*100</f>
        <v>20.017120015692388</v>
      </c>
      <c r="L254" s="22"/>
      <c r="Q254" s="273"/>
      <c r="R254" s="261"/>
      <c r="S254" s="258"/>
      <c r="T254" s="31"/>
      <c r="U254" s="31"/>
    </row>
    <row r="255" spans="1:17" ht="11.25" customHeight="1">
      <c r="A255" s="17" t="s">
        <v>65</v>
      </c>
      <c r="B255" s="19">
        <v>1455.437</v>
      </c>
      <c r="C255" s="19">
        <v>357.109</v>
      </c>
      <c r="D255" s="19">
        <v>501.831</v>
      </c>
      <c r="E255" s="20">
        <f t="shared" si="32"/>
        <v>40.52600186497682</v>
      </c>
      <c r="F255" s="20"/>
      <c r="G255" s="19">
        <v>1415.46</v>
      </c>
      <c r="H255" s="19">
        <v>357.726</v>
      </c>
      <c r="I255" s="19">
        <v>491.047</v>
      </c>
      <c r="J255" s="20">
        <f t="shared" si="33"/>
        <v>37.26902713249808</v>
      </c>
      <c r="K255" s="130">
        <f>+I255/$I$254*100</f>
        <v>0.5868224856692784</v>
      </c>
      <c r="L255" s="21">
        <f>+H255/C255*1000</f>
        <v>1001.7277637920074</v>
      </c>
      <c r="M255" s="21">
        <f>+I255/D255*1000</f>
        <v>978.510693839161</v>
      </c>
      <c r="N255" s="20">
        <f aca="true" t="shared" si="35" ref="N255:N269">+M255/L255*100-100</f>
        <v>-2.3177025527333797</v>
      </c>
      <c r="Q255" s="273"/>
    </row>
    <row r="256" spans="1:21" ht="11.25" customHeight="1">
      <c r="A256" s="17" t="s">
        <v>66</v>
      </c>
      <c r="B256" s="19">
        <v>1863.638</v>
      </c>
      <c r="C256" s="19">
        <v>951.414</v>
      </c>
      <c r="D256" s="19">
        <v>2473.851</v>
      </c>
      <c r="E256" s="20">
        <f t="shared" si="32"/>
        <v>160.01835163241242</v>
      </c>
      <c r="F256" s="20"/>
      <c r="G256" s="19">
        <v>6527.964</v>
      </c>
      <c r="H256" s="19">
        <v>3354.163</v>
      </c>
      <c r="I256" s="19">
        <v>8869.589</v>
      </c>
      <c r="J256" s="20">
        <f t="shared" si="33"/>
        <v>164.43524062485932</v>
      </c>
      <c r="K256" s="130">
        <f aca="true" t="shared" si="36" ref="K256:K262">+I256/$I$254*100</f>
        <v>10.599543961871042</v>
      </c>
      <c r="L256" s="21">
        <f aca="true" t="shared" si="37" ref="L256:L269">+H256/C256*1000</f>
        <v>3525.4505399331942</v>
      </c>
      <c r="M256" s="21">
        <f aca="true" t="shared" si="38" ref="M256:M261">+I256/D256*1000</f>
        <v>3585.336788674823</v>
      </c>
      <c r="N256" s="20">
        <f t="shared" si="35"/>
        <v>1.6986835601092736</v>
      </c>
      <c r="Q256" s="273"/>
      <c r="S256" s="273"/>
      <c r="T256" s="21"/>
      <c r="U256" s="21"/>
    </row>
    <row r="257" spans="1:17" ht="11.25" customHeight="1">
      <c r="A257" s="17" t="s">
        <v>67</v>
      </c>
      <c r="B257" s="19">
        <v>13973.736</v>
      </c>
      <c r="C257" s="19">
        <v>7982.977</v>
      </c>
      <c r="D257" s="19">
        <v>6361.457</v>
      </c>
      <c r="E257" s="20">
        <f t="shared" si="32"/>
        <v>-20.31222186910972</v>
      </c>
      <c r="F257" s="20"/>
      <c r="G257" s="19">
        <v>53604.184</v>
      </c>
      <c r="H257" s="19">
        <v>29179.73</v>
      </c>
      <c r="I257" s="19">
        <v>25004.313</v>
      </c>
      <c r="J257" s="20">
        <f t="shared" si="33"/>
        <v>-14.309306494611164</v>
      </c>
      <c r="K257" s="130">
        <f t="shared" si="36"/>
        <v>29.881239692152988</v>
      </c>
      <c r="L257" s="21">
        <f t="shared" si="37"/>
        <v>3655.244152651323</v>
      </c>
      <c r="M257" s="21">
        <f t="shared" si="38"/>
        <v>3930.595302302601</v>
      </c>
      <c r="N257" s="20">
        <f t="shared" si="35"/>
        <v>7.533043981523164</v>
      </c>
      <c r="Q257" s="273"/>
    </row>
    <row r="258" spans="1:17" ht="11.25" customHeight="1">
      <c r="A258" s="17" t="s">
        <v>68</v>
      </c>
      <c r="B258" s="19">
        <v>49.591</v>
      </c>
      <c r="C258" s="19">
        <v>14.37</v>
      </c>
      <c r="D258" s="19">
        <v>9.238</v>
      </c>
      <c r="E258" s="20">
        <f t="shared" si="32"/>
        <v>-35.71329157967989</v>
      </c>
      <c r="F258" s="20"/>
      <c r="G258" s="19">
        <v>25.292</v>
      </c>
      <c r="H258" s="19">
        <v>7.815</v>
      </c>
      <c r="I258" s="19">
        <v>7.419</v>
      </c>
      <c r="J258" s="20">
        <f t="shared" si="33"/>
        <v>-5.067178502879088</v>
      </c>
      <c r="K258" s="130">
        <f t="shared" si="36"/>
        <v>0.008866027124043883</v>
      </c>
      <c r="L258" s="21">
        <f t="shared" si="37"/>
        <v>543.8413361169103</v>
      </c>
      <c r="M258" s="21">
        <f t="shared" si="38"/>
        <v>803.0959082052392</v>
      </c>
      <c r="N258" s="20">
        <f t="shared" si="35"/>
        <v>47.67099425347777</v>
      </c>
      <c r="Q258" s="273"/>
    </row>
    <row r="259" spans="1:20" ht="11.25" customHeight="1">
      <c r="A259" s="17" t="s">
        <v>69</v>
      </c>
      <c r="B259" s="19">
        <v>10361.314</v>
      </c>
      <c r="C259" s="19">
        <v>3954.642</v>
      </c>
      <c r="D259" s="19">
        <v>3724.174</v>
      </c>
      <c r="E259" s="20">
        <f t="shared" si="32"/>
        <v>-5.827784158464908</v>
      </c>
      <c r="F259" s="20"/>
      <c r="G259" s="19">
        <v>46798.986</v>
      </c>
      <c r="H259" s="19">
        <v>17449.611</v>
      </c>
      <c r="I259" s="19">
        <v>17129.897</v>
      </c>
      <c r="J259" s="20">
        <f t="shared" si="33"/>
        <v>-1.8322127639407029</v>
      </c>
      <c r="K259" s="130">
        <f t="shared" si="36"/>
        <v>20.470970674494936</v>
      </c>
      <c r="L259" s="21">
        <f t="shared" si="37"/>
        <v>4412.437586006521</v>
      </c>
      <c r="M259" s="21">
        <f t="shared" si="38"/>
        <v>4599.650016352619</v>
      </c>
      <c r="N259" s="20">
        <f t="shared" si="35"/>
        <v>4.242834639515763</v>
      </c>
      <c r="Q259" s="273"/>
      <c r="R259" s="258"/>
      <c r="S259" s="258"/>
      <c r="T259" s="31"/>
    </row>
    <row r="260" spans="1:20" ht="11.25" customHeight="1">
      <c r="A260" s="17" t="s">
        <v>117</v>
      </c>
      <c r="B260" s="19">
        <v>27649.935</v>
      </c>
      <c r="C260" s="19">
        <v>9173.813</v>
      </c>
      <c r="D260" s="19">
        <v>11029.106</v>
      </c>
      <c r="E260" s="20">
        <f t="shared" si="32"/>
        <v>20.223793530563555</v>
      </c>
      <c r="F260" s="20"/>
      <c r="G260" s="19">
        <v>55768.191</v>
      </c>
      <c r="H260" s="19">
        <v>17113.734</v>
      </c>
      <c r="I260" s="19">
        <v>20926.291</v>
      </c>
      <c r="J260" s="20">
        <f t="shared" si="33"/>
        <v>22.27776241000356</v>
      </c>
      <c r="K260" s="130">
        <f t="shared" si="36"/>
        <v>25.00782633934969</v>
      </c>
      <c r="L260" s="21">
        <f t="shared" si="37"/>
        <v>1865.498457402609</v>
      </c>
      <c r="M260" s="21">
        <f t="shared" si="38"/>
        <v>1897.3696508130397</v>
      </c>
      <c r="N260" s="20">
        <f t="shared" si="35"/>
        <v>1.7084545572235896</v>
      </c>
      <c r="Q260" s="275"/>
      <c r="R260" s="258"/>
      <c r="S260" s="258"/>
      <c r="T260" s="31"/>
    </row>
    <row r="261" spans="1:14" ht="11.25" customHeight="1">
      <c r="A261" s="17" t="s">
        <v>70</v>
      </c>
      <c r="B261" s="19">
        <v>3582.089</v>
      </c>
      <c r="C261" s="19">
        <v>1132.433</v>
      </c>
      <c r="D261" s="19">
        <v>1306.439</v>
      </c>
      <c r="E261" s="20">
        <f t="shared" si="32"/>
        <v>15.365677263025717</v>
      </c>
      <c r="F261" s="20"/>
      <c r="G261" s="19">
        <v>6577.448</v>
      </c>
      <c r="H261" s="19">
        <v>2043.079</v>
      </c>
      <c r="I261" s="19">
        <v>2411.037</v>
      </c>
      <c r="J261" s="20">
        <f t="shared" si="33"/>
        <v>18.009974161547348</v>
      </c>
      <c r="K261" s="130">
        <f t="shared" si="36"/>
        <v>2.8812938993224675</v>
      </c>
      <c r="L261" s="21">
        <f t="shared" si="37"/>
        <v>1804.1500026933159</v>
      </c>
      <c r="M261" s="21">
        <f t="shared" si="38"/>
        <v>1845.5029281887632</v>
      </c>
      <c r="N261" s="20">
        <f t="shared" si="35"/>
        <v>2.292100182008909</v>
      </c>
    </row>
    <row r="262" spans="1:20" ht="11.25" customHeight="1">
      <c r="A262" s="17" t="s">
        <v>0</v>
      </c>
      <c r="B262" s="214">
        <v>14013.414</v>
      </c>
      <c r="C262" s="214">
        <v>3179.364</v>
      </c>
      <c r="D262" s="214">
        <v>5674.151</v>
      </c>
      <c r="E262" s="20">
        <f t="shared" si="32"/>
        <v>78.46811500664913</v>
      </c>
      <c r="F262" s="20"/>
      <c r="G262" s="19">
        <v>28842.647</v>
      </c>
      <c r="H262" s="19">
        <v>5902.848</v>
      </c>
      <c r="I262" s="19">
        <v>8839.375</v>
      </c>
      <c r="J262" s="20">
        <f t="shared" si="33"/>
        <v>49.74763029642642</v>
      </c>
      <c r="K262" s="130">
        <f t="shared" si="36"/>
        <v>10.563436920015553</v>
      </c>
      <c r="L262" s="21"/>
      <c r="N262" s="20"/>
      <c r="R262" s="273"/>
      <c r="S262" s="273"/>
      <c r="T262" s="21"/>
    </row>
    <row r="263" spans="1:20" ht="11.25" customHeight="1">
      <c r="A263" s="17"/>
      <c r="B263" s="19"/>
      <c r="C263" s="19"/>
      <c r="D263" s="19"/>
      <c r="E263" s="20"/>
      <c r="F263" s="20"/>
      <c r="G263" s="19"/>
      <c r="H263" s="19"/>
      <c r="I263" s="19"/>
      <c r="J263" s="20"/>
      <c r="K263" s="130"/>
      <c r="L263" s="21"/>
      <c r="N263" s="20"/>
      <c r="R263" s="273"/>
      <c r="S263" s="273"/>
      <c r="T263" s="21"/>
    </row>
    <row r="264" spans="1:14" ht="11.25" customHeight="1">
      <c r="A264" s="25" t="s">
        <v>71</v>
      </c>
      <c r="B264" s="26">
        <f>SUM(B265:B269)</f>
        <v>234095.94099999996</v>
      </c>
      <c r="C264" s="26">
        <f>SUM(C265:C269)</f>
        <v>73396.41500000001</v>
      </c>
      <c r="D264" s="26">
        <f>SUM(D265:D269)</f>
        <v>81372.125</v>
      </c>
      <c r="E264" s="24">
        <f aca="true" t="shared" si="39" ref="E264:E269">+D264/C264*100-100</f>
        <v>10.866620665328128</v>
      </c>
      <c r="F264" s="24"/>
      <c r="G264" s="26">
        <f>SUM(G265:G269)</f>
        <v>759164.8859999999</v>
      </c>
      <c r="H264" s="26">
        <f>SUM(H265:H269)</f>
        <v>228377.00799999997</v>
      </c>
      <c r="I264" s="26">
        <f>SUM(I265:I269)</f>
        <v>236717.031</v>
      </c>
      <c r="J264" s="24">
        <f aca="true" t="shared" si="40" ref="J264:J269">+I264/H264*100-100</f>
        <v>3.651866303459059</v>
      </c>
      <c r="K264" s="141">
        <f>+I264/$I$241*100</f>
        <v>56.62585632372254</v>
      </c>
      <c r="L264" s="21">
        <f t="shared" si="37"/>
        <v>3111.555353214458</v>
      </c>
      <c r="M264" s="21">
        <f aca="true" t="shared" si="41" ref="M264:M269">+I264/D264*1000</f>
        <v>2909.0678288173003</v>
      </c>
      <c r="N264" s="20">
        <f t="shared" si="35"/>
        <v>-6.507598336246019</v>
      </c>
    </row>
    <row r="265" spans="1:19" ht="11.25" customHeight="1">
      <c r="A265" s="17" t="s">
        <v>72</v>
      </c>
      <c r="B265" s="19">
        <v>4046.567</v>
      </c>
      <c r="C265" s="19">
        <v>763.127</v>
      </c>
      <c r="D265" s="19">
        <v>652.983</v>
      </c>
      <c r="E265" s="20">
        <f t="shared" si="39"/>
        <v>-14.43324636659429</v>
      </c>
      <c r="F265" s="20"/>
      <c r="G265" s="19">
        <v>30288.541</v>
      </c>
      <c r="H265" s="19">
        <v>4940.923</v>
      </c>
      <c r="I265" s="19">
        <v>5556.215</v>
      </c>
      <c r="J265" s="20">
        <f t="shared" si="40"/>
        <v>12.452976903303295</v>
      </c>
      <c r="K265" s="130">
        <f>+I265/$I$264*100</f>
        <v>2.3471969788265894</v>
      </c>
      <c r="L265" s="21">
        <f t="shared" si="37"/>
        <v>6474.5750052088315</v>
      </c>
      <c r="M265" s="21">
        <f t="shared" si="41"/>
        <v>8508.973434224168</v>
      </c>
      <c r="N265" s="20">
        <f t="shared" si="35"/>
        <v>31.421343136478498</v>
      </c>
      <c r="Q265" s="258"/>
      <c r="R265" s="258"/>
      <c r="S265" s="258"/>
    </row>
    <row r="266" spans="1:19" ht="11.25" customHeight="1">
      <c r="A266" s="17" t="s">
        <v>73</v>
      </c>
      <c r="B266" s="19">
        <v>97251.578</v>
      </c>
      <c r="C266" s="19">
        <v>30461.973</v>
      </c>
      <c r="D266" s="19">
        <v>29879.192</v>
      </c>
      <c r="E266" s="20">
        <f t="shared" si="39"/>
        <v>-1.9131426582250697</v>
      </c>
      <c r="F266" s="20"/>
      <c r="G266" s="19">
        <v>246608.907</v>
      </c>
      <c r="H266" s="19">
        <v>76931.107</v>
      </c>
      <c r="I266" s="19">
        <v>65030.704</v>
      </c>
      <c r="J266" s="20">
        <f t="shared" si="40"/>
        <v>-15.468909085111704</v>
      </c>
      <c r="K266" s="130">
        <f>+I266/$I$264*100</f>
        <v>27.4719160363244</v>
      </c>
      <c r="L266" s="21">
        <f t="shared" si="37"/>
        <v>2525.4801125324348</v>
      </c>
      <c r="M266" s="21">
        <f t="shared" si="41"/>
        <v>2176.454570792945</v>
      </c>
      <c r="N266" s="20">
        <f t="shared" si="35"/>
        <v>-13.820165916472135</v>
      </c>
      <c r="Q266" s="273"/>
      <c r="R266" s="273"/>
      <c r="S266" s="273"/>
    </row>
    <row r="267" spans="1:26" ht="11.25" customHeight="1">
      <c r="A267" s="17" t="s">
        <v>74</v>
      </c>
      <c r="B267" s="19">
        <v>6440.491</v>
      </c>
      <c r="C267" s="19">
        <v>2694.128</v>
      </c>
      <c r="D267" s="19">
        <v>2436.809</v>
      </c>
      <c r="E267" s="20">
        <f t="shared" si="39"/>
        <v>-9.551105218460293</v>
      </c>
      <c r="F267" s="20"/>
      <c r="G267" s="19">
        <v>44641.104</v>
      </c>
      <c r="H267" s="19">
        <v>18680.142</v>
      </c>
      <c r="I267" s="19">
        <v>15763.658</v>
      </c>
      <c r="J267" s="20">
        <f t="shared" si="40"/>
        <v>-15.612750695364099</v>
      </c>
      <c r="K267" s="130">
        <f>+I267/$I$264*100</f>
        <v>6.659283420971937</v>
      </c>
      <c r="L267" s="21">
        <f t="shared" si="37"/>
        <v>6933.650516976179</v>
      </c>
      <c r="M267" s="21">
        <f t="shared" si="41"/>
        <v>6468.975615241079</v>
      </c>
      <c r="N267" s="20">
        <f t="shared" si="35"/>
        <v>-6.70173526337102</v>
      </c>
      <c r="U267" s="21"/>
      <c r="V267" s="21"/>
      <c r="W267" s="21"/>
      <c r="X267" s="21"/>
      <c r="Y267" s="21"/>
      <c r="Z267" s="21"/>
    </row>
    <row r="268" spans="1:14" ht="11.25" customHeight="1">
      <c r="A268" s="17" t="s">
        <v>75</v>
      </c>
      <c r="B268" s="19">
        <v>100887.639</v>
      </c>
      <c r="C268" s="19">
        <v>31297.151</v>
      </c>
      <c r="D268" s="19">
        <v>37538.866</v>
      </c>
      <c r="E268" s="20">
        <f t="shared" si="39"/>
        <v>19.943396764772615</v>
      </c>
      <c r="F268" s="20"/>
      <c r="G268" s="19">
        <v>403331.685</v>
      </c>
      <c r="H268" s="19">
        <v>118303.014</v>
      </c>
      <c r="I268" s="19">
        <v>135504.714</v>
      </c>
      <c r="J268" s="20">
        <f t="shared" si="40"/>
        <v>14.540373417705155</v>
      </c>
      <c r="K268" s="130">
        <f>+I268/$I$264*100</f>
        <v>57.243331173750654</v>
      </c>
      <c r="L268" s="21">
        <f t="shared" si="37"/>
        <v>3779.9930734909385</v>
      </c>
      <c r="M268" s="21">
        <f t="shared" si="41"/>
        <v>3609.717832179587</v>
      </c>
      <c r="N268" s="20">
        <f t="shared" si="35"/>
        <v>-4.504644267882142</v>
      </c>
    </row>
    <row r="269" spans="1:24" ht="11.25" customHeight="1">
      <c r="A269" s="17" t="s">
        <v>76</v>
      </c>
      <c r="B269" s="19">
        <v>25469.666</v>
      </c>
      <c r="C269" s="19">
        <v>8180.036</v>
      </c>
      <c r="D269" s="19">
        <v>10864.275</v>
      </c>
      <c r="E269" s="20">
        <f t="shared" si="39"/>
        <v>32.8145132857606</v>
      </c>
      <c r="F269" s="20"/>
      <c r="G269" s="19">
        <v>34294.649</v>
      </c>
      <c r="H269" s="19">
        <v>9521.822</v>
      </c>
      <c r="I269" s="19">
        <v>14861.74</v>
      </c>
      <c r="J269" s="20">
        <f t="shared" si="40"/>
        <v>56.08084251102363</v>
      </c>
      <c r="K269" s="130">
        <f>+I269/$I$264*100</f>
        <v>6.278272390126421</v>
      </c>
      <c r="L269" s="21">
        <f t="shared" si="37"/>
        <v>1164.0317964370818</v>
      </c>
      <c r="M269" s="21">
        <f t="shared" si="41"/>
        <v>1367.945859249697</v>
      </c>
      <c r="N269" s="20">
        <f t="shared" si="35"/>
        <v>17.51791174749384</v>
      </c>
      <c r="S269" s="273"/>
      <c r="T269" s="21"/>
      <c r="U269" s="21"/>
      <c r="V269" s="21"/>
      <c r="W269" s="21"/>
      <c r="X269" s="21"/>
    </row>
    <row r="270" spans="1:24" ht="11.25" customHeight="1">
      <c r="A270" s="17"/>
      <c r="B270" s="19"/>
      <c r="C270" s="19"/>
      <c r="D270" s="19"/>
      <c r="E270" s="20"/>
      <c r="F270" s="20"/>
      <c r="G270" s="19"/>
      <c r="H270" s="19"/>
      <c r="I270" s="19"/>
      <c r="J270" s="20"/>
      <c r="K270" s="130"/>
      <c r="L270" s="22"/>
      <c r="N270" s="144"/>
      <c r="P270" s="206"/>
      <c r="Q270" s="276"/>
      <c r="R270" s="276"/>
      <c r="S270" s="277"/>
      <c r="T270" s="207"/>
      <c r="U270" s="207"/>
      <c r="V270" s="21"/>
      <c r="W270" s="21"/>
      <c r="X270" s="21"/>
    </row>
    <row r="271" spans="1:25" ht="11.25" customHeight="1">
      <c r="A271" s="25" t="s">
        <v>77</v>
      </c>
      <c r="B271" s="19"/>
      <c r="C271" s="19"/>
      <c r="D271" s="19"/>
      <c r="E271" s="20"/>
      <c r="F271" s="20"/>
      <c r="G271" s="26">
        <v>187634.94200000004</v>
      </c>
      <c r="H271" s="26">
        <v>54872.28600000002</v>
      </c>
      <c r="I271" s="26">
        <v>67577.00100000005</v>
      </c>
      <c r="J271" s="24">
        <f>+I271/H271*100-100</f>
        <v>23.15324533772845</v>
      </c>
      <c r="K271" s="141">
        <f>+I271/$I$241*100</f>
        <v>16.16531574956285</v>
      </c>
      <c r="L271" s="22"/>
      <c r="N271" s="144"/>
      <c r="P271" s="206"/>
      <c r="Q271" s="258"/>
      <c r="R271" s="278"/>
      <c r="S271" s="278"/>
      <c r="T271" s="205"/>
      <c r="U271" s="205"/>
      <c r="V271" s="205"/>
      <c r="W271" s="205"/>
      <c r="X271" s="205"/>
      <c r="Y271" s="205"/>
    </row>
    <row r="272" spans="1:25" ht="11.25" customHeight="1">
      <c r="A272" s="122" t="s">
        <v>153</v>
      </c>
      <c r="B272" s="19">
        <v>3893.324</v>
      </c>
      <c r="C272" s="19">
        <v>1412.52</v>
      </c>
      <c r="D272" s="19">
        <v>856.441</v>
      </c>
      <c r="E272" s="20">
        <f>+D272/C272*100-100</f>
        <v>-39.367867357630324</v>
      </c>
      <c r="F272" s="20"/>
      <c r="G272" s="19">
        <v>9158.001</v>
      </c>
      <c r="H272" s="19">
        <v>3220.259</v>
      </c>
      <c r="I272" s="19">
        <v>2651.766</v>
      </c>
      <c r="J272" s="20">
        <f>+I272/H272*100-100</f>
        <v>-17.65364214493306</v>
      </c>
      <c r="K272" s="130">
        <f>+I272/$I$271*100</f>
        <v>3.924065822335025</v>
      </c>
      <c r="L272" s="22"/>
      <c r="N272" s="144"/>
      <c r="P272" s="206"/>
      <c r="Q272" s="277"/>
      <c r="R272" s="278"/>
      <c r="S272" s="278"/>
      <c r="T272" s="205"/>
      <c r="U272" s="205"/>
      <c r="V272" s="205"/>
      <c r="W272" s="205"/>
      <c r="X272" s="205"/>
      <c r="Y272" s="205"/>
    </row>
    <row r="273" spans="1:25" ht="15">
      <c r="A273" s="17" t="s">
        <v>0</v>
      </c>
      <c r="B273" s="19"/>
      <c r="C273" s="19"/>
      <c r="D273" s="19"/>
      <c r="E273" s="19"/>
      <c r="F273" s="19"/>
      <c r="G273" s="19">
        <f>+G271-G272</f>
        <v>178476.94100000005</v>
      </c>
      <c r="H273" s="19">
        <f>+H271-H272</f>
        <v>51652.027000000024</v>
      </c>
      <c r="I273" s="19">
        <f>+I271-I272</f>
        <v>64925.235000000044</v>
      </c>
      <c r="J273" s="20">
        <f>+I273/H273*100-100</f>
        <v>25.6973613058787</v>
      </c>
      <c r="K273" s="130">
        <f>+I273/$I$271*100</f>
        <v>96.07593417766496</v>
      </c>
      <c r="L273" s="22"/>
      <c r="P273" s="206"/>
      <c r="Q273" s="277"/>
      <c r="R273" s="278"/>
      <c r="S273" s="278"/>
      <c r="T273" s="205"/>
      <c r="U273" s="205"/>
      <c r="V273" s="205"/>
      <c r="W273" s="205"/>
      <c r="X273" s="205"/>
      <c r="Y273" s="205"/>
    </row>
    <row r="274" spans="1:25" ht="15">
      <c r="A274" s="123"/>
      <c r="B274" s="129"/>
      <c r="C274" s="129"/>
      <c r="D274" s="129"/>
      <c r="E274" s="129"/>
      <c r="F274" s="129"/>
      <c r="G274" s="129"/>
      <c r="H274" s="129"/>
      <c r="I274" s="129"/>
      <c r="J274" s="123"/>
      <c r="K274" s="123"/>
      <c r="P274" s="206"/>
      <c r="Q274" s="279"/>
      <c r="R274" s="278"/>
      <c r="S274" s="278"/>
      <c r="T274" s="205"/>
      <c r="U274" s="205"/>
      <c r="V274" s="205"/>
      <c r="W274" s="205"/>
      <c r="X274" s="205"/>
      <c r="Y274" s="205"/>
    </row>
    <row r="275" spans="1:25" ht="15">
      <c r="A275" s="17" t="s">
        <v>379</v>
      </c>
      <c r="B275" s="17"/>
      <c r="C275" s="17"/>
      <c r="D275" s="17"/>
      <c r="E275" s="17"/>
      <c r="F275" s="17"/>
      <c r="G275" s="17"/>
      <c r="H275" s="17"/>
      <c r="I275" s="17"/>
      <c r="J275" s="17"/>
      <c r="K275" s="17"/>
      <c r="P275" s="206"/>
      <c r="Q275" s="279"/>
      <c r="R275" s="278"/>
      <c r="S275" s="278"/>
      <c r="T275" s="205"/>
      <c r="U275" s="205"/>
      <c r="V275" s="205"/>
      <c r="W275" s="205"/>
      <c r="X275" s="205"/>
      <c r="Y275" s="205"/>
    </row>
    <row r="276" spans="1:25" ht="19.5" customHeight="1">
      <c r="A276" s="333" t="s">
        <v>260</v>
      </c>
      <c r="B276" s="333"/>
      <c r="C276" s="333"/>
      <c r="D276" s="333"/>
      <c r="E276" s="333"/>
      <c r="F276" s="333"/>
      <c r="G276" s="333"/>
      <c r="H276" s="333"/>
      <c r="I276" s="333"/>
      <c r="J276" s="333"/>
      <c r="K276" s="333"/>
      <c r="P276" s="206"/>
      <c r="Q276" s="279"/>
      <c r="R276" s="278"/>
      <c r="S276" s="278"/>
      <c r="T276" s="205"/>
      <c r="U276" s="205"/>
      <c r="V276" s="205"/>
      <c r="W276" s="205"/>
      <c r="X276" s="205"/>
      <c r="Y276" s="205"/>
    </row>
    <row r="277" spans="1:25" ht="19.5" customHeight="1">
      <c r="A277" s="334" t="s">
        <v>189</v>
      </c>
      <c r="B277" s="334"/>
      <c r="C277" s="334"/>
      <c r="D277" s="334"/>
      <c r="E277" s="334"/>
      <c r="F277" s="334"/>
      <c r="G277" s="334"/>
      <c r="H277" s="334"/>
      <c r="I277" s="334"/>
      <c r="J277" s="334"/>
      <c r="K277" s="334"/>
      <c r="P277" s="206"/>
      <c r="Q277" s="279"/>
      <c r="R277" s="278"/>
      <c r="S277" s="278"/>
      <c r="T277" s="205"/>
      <c r="U277" s="205"/>
      <c r="V277" s="205"/>
      <c r="W277" s="205"/>
      <c r="X277" s="205"/>
      <c r="Y277" s="205"/>
    </row>
    <row r="278" spans="1:25" s="28" customFormat="1" ht="15.75">
      <c r="A278" s="25"/>
      <c r="B278" s="335" t="s">
        <v>118</v>
      </c>
      <c r="C278" s="335"/>
      <c r="D278" s="335"/>
      <c r="E278" s="335"/>
      <c r="F278" s="194"/>
      <c r="G278" s="335" t="s">
        <v>119</v>
      </c>
      <c r="H278" s="335"/>
      <c r="I278" s="335"/>
      <c r="J278" s="335"/>
      <c r="K278" s="194"/>
      <c r="L278" s="337" t="s">
        <v>198</v>
      </c>
      <c r="M278" s="337" t="s">
        <v>198</v>
      </c>
      <c r="N278" s="337" t="s">
        <v>196</v>
      </c>
      <c r="O278" s="138"/>
      <c r="P278" s="216"/>
      <c r="Q278" s="34"/>
      <c r="R278" s="30"/>
      <c r="S278" s="30"/>
      <c r="T278" s="30"/>
      <c r="U278" s="22"/>
      <c r="V278" s="217"/>
      <c r="W278" s="217"/>
      <c r="X278" s="217"/>
      <c r="Y278" s="217"/>
    </row>
    <row r="279" spans="1:25" s="28" customFormat="1" ht="15.75">
      <c r="A279" s="25" t="s">
        <v>333</v>
      </c>
      <c r="B279" s="195">
        <f>+B238</f>
        <v>2011</v>
      </c>
      <c r="C279" s="336" t="str">
        <f>+C238</f>
        <v>enero - abril</v>
      </c>
      <c r="D279" s="336"/>
      <c r="E279" s="336"/>
      <c r="F279" s="194"/>
      <c r="G279" s="195">
        <f>+G238</f>
        <v>2011</v>
      </c>
      <c r="H279" s="336" t="str">
        <f>+C279</f>
        <v>enero - abril</v>
      </c>
      <c r="I279" s="336"/>
      <c r="J279" s="336"/>
      <c r="K279" s="196" t="s">
        <v>225</v>
      </c>
      <c r="L279" s="338"/>
      <c r="M279" s="338"/>
      <c r="N279" s="338"/>
      <c r="O279" s="138"/>
      <c r="P279" s="216"/>
      <c r="Q279" s="181"/>
      <c r="R279" s="31"/>
      <c r="S279" s="31"/>
      <c r="T279" s="31"/>
      <c r="U279" s="30"/>
      <c r="V279" s="217"/>
      <c r="W279" s="217"/>
      <c r="X279" s="217"/>
      <c r="Y279" s="217"/>
    </row>
    <row r="280" spans="1:20" s="28" customFormat="1" ht="12.75">
      <c r="A280" s="197"/>
      <c r="B280" s="197"/>
      <c r="C280" s="198">
        <f>+C239</f>
        <v>2011</v>
      </c>
      <c r="D280" s="198">
        <f>+D239</f>
        <v>2012</v>
      </c>
      <c r="E280" s="199" t="str">
        <f>+E239</f>
        <v>Var % 12/11</v>
      </c>
      <c r="F280" s="200"/>
      <c r="G280" s="197"/>
      <c r="H280" s="198">
        <f>+H239</f>
        <v>2011</v>
      </c>
      <c r="I280" s="198">
        <f>+I239</f>
        <v>2012</v>
      </c>
      <c r="J280" s="199" t="str">
        <f>+J239</f>
        <v>Var % 12/11</v>
      </c>
      <c r="K280" s="200">
        <v>2008</v>
      </c>
      <c r="L280" s="201"/>
      <c r="M280" s="201"/>
      <c r="N280" s="200"/>
      <c r="Q280" s="181"/>
      <c r="R280" s="31"/>
      <c r="S280" s="31"/>
      <c r="T280" s="31"/>
    </row>
    <row r="281" spans="1:20" ht="12.75">
      <c r="A281" s="17"/>
      <c r="B281" s="19"/>
      <c r="C281" s="19"/>
      <c r="D281" s="19"/>
      <c r="E281" s="20"/>
      <c r="F281" s="20"/>
      <c r="G281" s="19"/>
      <c r="H281" s="19"/>
      <c r="I281" s="19"/>
      <c r="J281" s="20"/>
      <c r="K281" s="20"/>
      <c r="Q281" s="181"/>
      <c r="R281" s="31"/>
      <c r="S281" s="31"/>
      <c r="T281" s="31"/>
    </row>
    <row r="282" spans="1:20" s="127" customFormat="1" ht="12.75">
      <c r="A282" s="125" t="s">
        <v>383</v>
      </c>
      <c r="B282" s="125"/>
      <c r="C282" s="125"/>
      <c r="D282" s="125"/>
      <c r="E282" s="125"/>
      <c r="F282" s="125"/>
      <c r="G282" s="125">
        <f>+G284+G294</f>
        <v>5138026</v>
      </c>
      <c r="H282" s="125">
        <f>+H284+H294</f>
        <v>1730825</v>
      </c>
      <c r="I282" s="125">
        <f>+I284+I294</f>
        <v>1523831</v>
      </c>
      <c r="J282" s="126">
        <f>+I282/H282*100-100</f>
        <v>-11.959267979142894</v>
      </c>
      <c r="K282" s="125">
        <f>+K284+K294</f>
        <v>100</v>
      </c>
      <c r="L282" s="130"/>
      <c r="M282" s="130"/>
      <c r="N282" s="130"/>
      <c r="Q282" s="34"/>
      <c r="R282" s="30"/>
      <c r="S282" s="30"/>
      <c r="T282" s="30"/>
    </row>
    <row r="283" spans="1:22" ht="18">
      <c r="A283" s="17"/>
      <c r="B283" s="19"/>
      <c r="C283" s="19"/>
      <c r="D283" s="19"/>
      <c r="E283" s="20"/>
      <c r="F283" s="20"/>
      <c r="G283" s="19"/>
      <c r="H283" s="19"/>
      <c r="I283" s="19"/>
      <c r="J283" s="20"/>
      <c r="K283" s="20"/>
      <c r="Q283" s="181"/>
      <c r="R283" s="31"/>
      <c r="S283" s="31"/>
      <c r="T283" s="31"/>
      <c r="V283" s="208"/>
    </row>
    <row r="284" spans="1:22" ht="15" customHeight="1">
      <c r="A284" s="25" t="s">
        <v>328</v>
      </c>
      <c r="B284" s="26"/>
      <c r="C284" s="26"/>
      <c r="D284" s="26"/>
      <c r="E284" s="24"/>
      <c r="F284" s="24"/>
      <c r="G284" s="26">
        <f>+G286+G289+G292</f>
        <v>421678</v>
      </c>
      <c r="H284" s="26">
        <f>+H286+H289+H292</f>
        <v>150132</v>
      </c>
      <c r="I284" s="26">
        <f>+I286+I289+I292</f>
        <v>128037</v>
      </c>
      <c r="J284" s="24">
        <f>+I284/H284*100-100</f>
        <v>-14.717048996882738</v>
      </c>
      <c r="K284" s="24">
        <f>+I284/$I$282*100</f>
        <v>8.402309704947596</v>
      </c>
      <c r="Q284" s="181"/>
      <c r="R284" s="31"/>
      <c r="S284" s="31"/>
      <c r="T284" s="31"/>
      <c r="V284" s="208"/>
    </row>
    <row r="285" spans="1:22" ht="18">
      <c r="A285" s="25"/>
      <c r="B285" s="19"/>
      <c r="C285" s="19"/>
      <c r="D285" s="19"/>
      <c r="E285" s="20"/>
      <c r="F285" s="20"/>
      <c r="G285" s="19"/>
      <c r="H285" s="19"/>
      <c r="I285" s="19"/>
      <c r="J285" s="24"/>
      <c r="K285" s="20"/>
      <c r="Q285" s="181"/>
      <c r="R285" s="31"/>
      <c r="S285" s="31"/>
      <c r="T285" s="31"/>
      <c r="V285" s="208"/>
    </row>
    <row r="286" spans="1:22" ht="14.25" customHeight="1">
      <c r="A286" s="25" t="s">
        <v>79</v>
      </c>
      <c r="B286" s="26">
        <f>+B287+B288</f>
        <v>5121905.211</v>
      </c>
      <c r="C286" s="26">
        <f>+C287+C288</f>
        <v>1813380.987</v>
      </c>
      <c r="D286" s="26">
        <f>+D287+D288</f>
        <v>1471015.196</v>
      </c>
      <c r="E286" s="24">
        <f aca="true" t="shared" si="42" ref="E286:E291">+D286/C286*100-100</f>
        <v>-18.879970257458083</v>
      </c>
      <c r="F286" s="19"/>
      <c r="G286" s="26">
        <f>+G287+G288</f>
        <v>410658.753</v>
      </c>
      <c r="H286" s="26">
        <f>+H287+H288</f>
        <v>147707.15</v>
      </c>
      <c r="I286" s="26">
        <f>+I287+I288</f>
        <v>125360.216</v>
      </c>
      <c r="J286" s="24">
        <f aca="true" t="shared" si="43" ref="J286:J292">+I286/H286*100-100</f>
        <v>-15.129216155074403</v>
      </c>
      <c r="K286" s="24">
        <f aca="true" t="shared" si="44" ref="K286:K313">+I286/$I$282*100</f>
        <v>8.2266482306765</v>
      </c>
      <c r="Q286" s="31"/>
      <c r="V286" s="208"/>
    </row>
    <row r="287" spans="1:20" ht="11.25" customHeight="1">
      <c r="A287" s="17" t="s">
        <v>102</v>
      </c>
      <c r="B287" s="19">
        <v>0</v>
      </c>
      <c r="C287" s="19">
        <v>0</v>
      </c>
      <c r="D287" s="19">
        <v>6735.78</v>
      </c>
      <c r="E287" s="20"/>
      <c r="F287" s="20"/>
      <c r="G287" s="19">
        <v>0</v>
      </c>
      <c r="H287" s="19">
        <v>0</v>
      </c>
      <c r="I287" s="19">
        <v>496.098</v>
      </c>
      <c r="J287" s="20"/>
      <c r="K287" s="130">
        <f t="shared" si="44"/>
        <v>0.03255597241426379</v>
      </c>
      <c r="L287" s="21"/>
      <c r="M287" s="21"/>
      <c r="N287" s="20"/>
      <c r="Q287" s="181"/>
      <c r="R287" s="273"/>
      <c r="S287" s="273"/>
      <c r="T287" s="21"/>
    </row>
    <row r="288" spans="1:20" ht="11.25" customHeight="1">
      <c r="A288" s="17" t="s">
        <v>103</v>
      </c>
      <c r="B288" s="19">
        <v>5121905.211</v>
      </c>
      <c r="C288" s="19">
        <v>1813380.987</v>
      </c>
      <c r="D288" s="19">
        <v>1464279.416</v>
      </c>
      <c r="E288" s="20">
        <f t="shared" si="42"/>
        <v>-19.251418951818977</v>
      </c>
      <c r="F288" s="20"/>
      <c r="G288" s="19">
        <v>410658.753</v>
      </c>
      <c r="H288" s="19">
        <v>147707.15</v>
      </c>
      <c r="I288" s="19">
        <v>124864.118</v>
      </c>
      <c r="J288" s="20">
        <f t="shared" si="43"/>
        <v>-15.465082089797278</v>
      </c>
      <c r="K288" s="130">
        <f t="shared" si="44"/>
        <v>8.194092258262236</v>
      </c>
      <c r="L288" s="21"/>
      <c r="M288" s="21"/>
      <c r="N288" s="20"/>
      <c r="Q288" s="298"/>
      <c r="R288" s="273"/>
      <c r="S288" s="273"/>
      <c r="T288" s="21"/>
    </row>
    <row r="289" spans="1:22" ht="18">
      <c r="A289" s="25" t="s">
        <v>384</v>
      </c>
      <c r="B289" s="26">
        <f>+B290+B291</f>
        <v>1043290</v>
      </c>
      <c r="C289" s="26">
        <f>+C290+C291</f>
        <v>4172</v>
      </c>
      <c r="D289" s="26">
        <f>+D290+D291</f>
        <v>704902</v>
      </c>
      <c r="E289" s="24">
        <f t="shared" si="42"/>
        <v>16796.02109300096</v>
      </c>
      <c r="F289" s="20"/>
      <c r="G289" s="26">
        <f>+G290+G291</f>
        <v>7039.092000000001</v>
      </c>
      <c r="H289" s="26">
        <f>+H290+H291</f>
        <v>975.5149999999999</v>
      </c>
      <c r="I289" s="26">
        <f>+I290+I291</f>
        <v>1184.8890000000001</v>
      </c>
      <c r="J289" s="24">
        <f t="shared" si="43"/>
        <v>21.462919586064828</v>
      </c>
      <c r="K289" s="20">
        <f t="shared" si="44"/>
        <v>0.07775724473383204</v>
      </c>
      <c r="Q289" s="280"/>
      <c r="R289" s="282"/>
      <c r="S289" s="282"/>
      <c r="T289" s="283"/>
      <c r="U289" s="283"/>
      <c r="V289" s="208"/>
    </row>
    <row r="290" spans="1:14" ht="11.25" customHeight="1">
      <c r="A290" s="17" t="s">
        <v>102</v>
      </c>
      <c r="B290" s="19">
        <v>1040891</v>
      </c>
      <c r="C290" s="19">
        <v>3137</v>
      </c>
      <c r="D290" s="19">
        <v>685878</v>
      </c>
      <c r="E290" s="20">
        <f t="shared" si="42"/>
        <v>21764.137711189032</v>
      </c>
      <c r="F290" s="20"/>
      <c r="G290" s="19">
        <v>6246.907</v>
      </c>
      <c r="H290" s="19">
        <v>624.262</v>
      </c>
      <c r="I290" s="19">
        <v>779.431</v>
      </c>
      <c r="J290" s="20">
        <f t="shared" si="43"/>
        <v>24.856390425814823</v>
      </c>
      <c r="K290" s="130">
        <f t="shared" si="44"/>
        <v>0.05114943848760131</v>
      </c>
      <c r="L290" s="21"/>
      <c r="M290" s="21"/>
      <c r="N290" s="20"/>
    </row>
    <row r="291" spans="1:14" ht="11.25" customHeight="1">
      <c r="A291" s="17" t="s">
        <v>103</v>
      </c>
      <c r="B291" s="19">
        <v>2399</v>
      </c>
      <c r="C291" s="19">
        <v>1035</v>
      </c>
      <c r="D291" s="19">
        <v>19024</v>
      </c>
      <c r="E291" s="20">
        <f t="shared" si="42"/>
        <v>1738.0676328502414</v>
      </c>
      <c r="F291" s="20"/>
      <c r="G291" s="19">
        <v>792.185</v>
      </c>
      <c r="H291" s="19">
        <v>351.253</v>
      </c>
      <c r="I291" s="19">
        <v>405.458</v>
      </c>
      <c r="J291" s="20">
        <f t="shared" si="43"/>
        <v>15.431896667074739</v>
      </c>
      <c r="K291" s="130">
        <f t="shared" si="44"/>
        <v>0.026607806246230718</v>
      </c>
      <c r="L291" s="21"/>
      <c r="M291" s="21"/>
      <c r="N291" s="20"/>
    </row>
    <row r="292" spans="1:14" ht="11.25" customHeight="1">
      <c r="A292" s="25" t="s">
        <v>80</v>
      </c>
      <c r="B292" s="26"/>
      <c r="C292" s="26"/>
      <c r="D292" s="26"/>
      <c r="E292" s="24"/>
      <c r="F292" s="24"/>
      <c r="G292" s="26">
        <v>3980.1549999999697</v>
      </c>
      <c r="H292" s="26">
        <v>1449.3349999999919</v>
      </c>
      <c r="I292" s="26">
        <v>1491.895000000004</v>
      </c>
      <c r="J292" s="24">
        <f t="shared" si="43"/>
        <v>2.936519162237346</v>
      </c>
      <c r="K292" s="141">
        <f t="shared" si="44"/>
        <v>0.09790422953726521</v>
      </c>
      <c r="L292" s="21"/>
      <c r="M292" s="21"/>
      <c r="N292" s="20"/>
    </row>
    <row r="293" spans="1:14" ht="11.25" customHeight="1">
      <c r="A293" s="17"/>
      <c r="B293" s="19"/>
      <c r="C293" s="19"/>
      <c r="D293" s="19"/>
      <c r="E293" s="20"/>
      <c r="F293" s="20"/>
      <c r="G293" s="19"/>
      <c r="H293" s="19"/>
      <c r="I293" s="19"/>
      <c r="J293" s="20"/>
      <c r="K293" s="130"/>
      <c r="L293" s="21"/>
      <c r="M293" s="21"/>
      <c r="N293" s="20"/>
    </row>
    <row r="294" spans="1:19" ht="11.25" customHeight="1">
      <c r="A294" s="25" t="s">
        <v>329</v>
      </c>
      <c r="B294" s="26"/>
      <c r="C294" s="26"/>
      <c r="D294" s="26"/>
      <c r="E294" s="24"/>
      <c r="F294" s="24"/>
      <c r="G294" s="26">
        <f>+G296+G303+G308+G312+G313</f>
        <v>4716348</v>
      </c>
      <c r="H294" s="26">
        <f>+H296+H303+H308+H312+H313</f>
        <v>1580693</v>
      </c>
      <c r="I294" s="26">
        <f>+I296+I303+I308+I312+I313</f>
        <v>1395794</v>
      </c>
      <c r="J294" s="24">
        <f>+I294/H294*100-100</f>
        <v>-11.697337813224962</v>
      </c>
      <c r="K294" s="141">
        <f t="shared" si="44"/>
        <v>91.5976902950524</v>
      </c>
      <c r="L294" s="21"/>
      <c r="M294" s="21"/>
      <c r="N294" s="20"/>
      <c r="Q294" s="273"/>
      <c r="R294" s="258"/>
      <c r="S294" s="273"/>
    </row>
    <row r="295" spans="1:14" ht="11.25" customHeight="1">
      <c r="A295" s="17"/>
      <c r="B295" s="19"/>
      <c r="C295" s="19"/>
      <c r="D295" s="19"/>
      <c r="E295" s="20"/>
      <c r="F295" s="20"/>
      <c r="G295" s="19"/>
      <c r="H295" s="19"/>
      <c r="I295" s="19"/>
      <c r="J295" s="20"/>
      <c r="K295" s="130"/>
      <c r="L295" s="21"/>
      <c r="M295" s="21"/>
      <c r="N295" s="20"/>
    </row>
    <row r="296" spans="1:17" ht="11.25">
      <c r="A296" s="25" t="s">
        <v>81</v>
      </c>
      <c r="B296" s="26">
        <f>+B297+B298+B299+B300</f>
        <v>4024910.244</v>
      </c>
      <c r="C296" s="26">
        <f>+C297+C298+C299+C300</f>
        <v>1354014.508</v>
      </c>
      <c r="D296" s="26">
        <f>+D297+D298+D299+D300</f>
        <v>1422299.243</v>
      </c>
      <c r="E296" s="24">
        <f>+D296/C296*100-100</f>
        <v>5.043131709191414</v>
      </c>
      <c r="F296" s="20"/>
      <c r="G296" s="26">
        <f>SUM(G297:G301)</f>
        <v>2817730.93</v>
      </c>
      <c r="H296" s="26">
        <f>SUM(H297:H301)</f>
        <v>992843.442</v>
      </c>
      <c r="I296" s="26">
        <f>SUM(I297:I301)</f>
        <v>828552.711</v>
      </c>
      <c r="J296" s="24">
        <f>+I296/H296*100-100</f>
        <v>-16.547496216427646</v>
      </c>
      <c r="K296" s="24">
        <f t="shared" si="44"/>
        <v>54.373005339830996</v>
      </c>
      <c r="L296" s="21">
        <f>+H296/C296*1000</f>
        <v>733.2590870584676</v>
      </c>
      <c r="M296" s="21">
        <f>+I296/D296*1000</f>
        <v>582.5445770837691</v>
      </c>
      <c r="N296" s="20">
        <f>+M296/L296*100-100</f>
        <v>-20.554059627041624</v>
      </c>
      <c r="Q296" s="272"/>
    </row>
    <row r="297" spans="1:19" ht="12.75">
      <c r="A297" s="17" t="s">
        <v>385</v>
      </c>
      <c r="B297" s="19">
        <v>361280.545</v>
      </c>
      <c r="C297" s="19">
        <v>148434.903</v>
      </c>
      <c r="D297" s="19">
        <v>144664.652</v>
      </c>
      <c r="E297" s="20">
        <f>+D297/C297*100-100</f>
        <v>-2.540003007244181</v>
      </c>
      <c r="F297" s="20"/>
      <c r="G297" s="19">
        <v>252513.475</v>
      </c>
      <c r="H297" s="19">
        <v>105770.42</v>
      </c>
      <c r="I297" s="19">
        <v>84556.377</v>
      </c>
      <c r="J297" s="20">
        <f>+I297/H297*100-100</f>
        <v>-20.056687871713095</v>
      </c>
      <c r="K297" s="20">
        <f t="shared" si="44"/>
        <v>5.548934035335939</v>
      </c>
      <c r="L297" s="21">
        <f>+H297/C297*1000</f>
        <v>712.5710857910556</v>
      </c>
      <c r="M297" s="21">
        <f>+I297/D297*1000</f>
        <v>584.4992251458912</v>
      </c>
      <c r="N297" s="20">
        <f>+M297/L297*100-100</f>
        <v>-17.973204807066566</v>
      </c>
      <c r="Q297" s="258"/>
      <c r="R297" s="258"/>
      <c r="S297" s="258"/>
    </row>
    <row r="298" spans="1:17" ht="11.25">
      <c r="A298" s="17" t="s">
        <v>386</v>
      </c>
      <c r="B298" s="19">
        <v>0</v>
      </c>
      <c r="C298" s="19">
        <v>0</v>
      </c>
      <c r="D298" s="19">
        <v>0</v>
      </c>
      <c r="E298" s="20"/>
      <c r="F298" s="20"/>
      <c r="G298" s="19">
        <v>0</v>
      </c>
      <c r="H298" s="19">
        <v>0</v>
      </c>
      <c r="I298" s="19">
        <v>0</v>
      </c>
      <c r="J298" s="20"/>
      <c r="K298" s="20">
        <f t="shared" si="44"/>
        <v>0</v>
      </c>
      <c r="L298" s="21"/>
      <c r="M298" s="21"/>
      <c r="N298" s="20"/>
      <c r="Q298" s="272"/>
    </row>
    <row r="299" spans="1:17" ht="11.25">
      <c r="A299" s="17" t="s">
        <v>387</v>
      </c>
      <c r="B299" s="19">
        <v>1799255.517</v>
      </c>
      <c r="C299" s="19">
        <v>581251.996</v>
      </c>
      <c r="D299" s="19">
        <v>635861.631</v>
      </c>
      <c r="E299" s="20">
        <f>+D299/C299*100-100</f>
        <v>9.395173758680727</v>
      </c>
      <c r="F299" s="20"/>
      <c r="G299" s="19">
        <v>1371006.118</v>
      </c>
      <c r="H299" s="19">
        <v>458117.303</v>
      </c>
      <c r="I299" s="19">
        <v>398263.586</v>
      </c>
      <c r="J299" s="20">
        <f>+I299/H299*100-100</f>
        <v>-13.065150913978911</v>
      </c>
      <c r="K299" s="20">
        <f t="shared" si="44"/>
        <v>26.13567948151731</v>
      </c>
      <c r="L299" s="21">
        <f>+H299/C299*1000</f>
        <v>788.1560943491365</v>
      </c>
      <c r="M299" s="21">
        <f>+I299/D299*1000</f>
        <v>626.3368735956958</v>
      </c>
      <c r="N299" s="20">
        <f>+M299/L299*100-100</f>
        <v>-20.53136706213911</v>
      </c>
      <c r="Q299" s="272"/>
    </row>
    <row r="300" spans="1:18" ht="11.25">
      <c r="A300" s="17" t="s">
        <v>388</v>
      </c>
      <c r="B300" s="19">
        <v>1864374.182</v>
      </c>
      <c r="C300" s="19">
        <v>624327.609</v>
      </c>
      <c r="D300" s="19">
        <v>641772.96</v>
      </c>
      <c r="E300" s="20">
        <f>+D300/C300*100-100</f>
        <v>2.794262298914262</v>
      </c>
      <c r="F300" s="20"/>
      <c r="G300" s="19">
        <v>1194206.681</v>
      </c>
      <c r="H300" s="19">
        <v>428955.719</v>
      </c>
      <c r="I300" s="19">
        <v>345732.748</v>
      </c>
      <c r="J300" s="20">
        <f>+I300/H300*100-100</f>
        <v>-19.401296524035843</v>
      </c>
      <c r="K300" s="20">
        <f t="shared" si="44"/>
        <v>22.688391822977746</v>
      </c>
      <c r="L300" s="21">
        <f>+H300/C300*1000</f>
        <v>687.0683160833913</v>
      </c>
      <c r="M300" s="21">
        <f>+I300/D300*1000</f>
        <v>538.7150434010184</v>
      </c>
      <c r="N300" s="20">
        <f>+M300/L300*100-100</f>
        <v>-21.59221568068449</v>
      </c>
      <c r="Q300" s="272"/>
      <c r="R300" s="273"/>
    </row>
    <row r="301" spans="1:19" ht="11.25">
      <c r="A301" s="17" t="s">
        <v>0</v>
      </c>
      <c r="B301" s="19">
        <v>23.28</v>
      </c>
      <c r="C301" s="19">
        <v>0</v>
      </c>
      <c r="D301" s="19">
        <v>0</v>
      </c>
      <c r="E301" s="20"/>
      <c r="F301" s="20"/>
      <c r="G301" s="19">
        <v>4.656</v>
      </c>
      <c r="H301" s="19">
        <v>0</v>
      </c>
      <c r="I301" s="19">
        <v>0</v>
      </c>
      <c r="J301" s="20"/>
      <c r="K301" s="20">
        <f t="shared" si="44"/>
        <v>0</v>
      </c>
      <c r="L301" s="21"/>
      <c r="M301" s="21"/>
      <c r="N301" s="20"/>
      <c r="Q301" s="272"/>
      <c r="S301" s="273"/>
    </row>
    <row r="302" spans="1:17" ht="11.25">
      <c r="A302" s="17"/>
      <c r="B302" s="19"/>
      <c r="C302" s="19"/>
      <c r="D302" s="19"/>
      <c r="E302" s="20"/>
      <c r="F302" s="20"/>
      <c r="G302" s="19"/>
      <c r="H302" s="19"/>
      <c r="I302" s="19"/>
      <c r="J302" s="20"/>
      <c r="K302" s="20"/>
      <c r="L302" s="21"/>
      <c r="M302" s="21"/>
      <c r="N302" s="20"/>
      <c r="Q302" s="272"/>
    </row>
    <row r="303" spans="1:19" ht="12.75">
      <c r="A303" s="25" t="s">
        <v>390</v>
      </c>
      <c r="B303" s="19"/>
      <c r="C303" s="19"/>
      <c r="D303" s="19"/>
      <c r="E303" s="20"/>
      <c r="F303" s="20"/>
      <c r="G303" s="26">
        <f>+G304+G305+G306</f>
        <v>678500.79</v>
      </c>
      <c r="H303" s="26">
        <f>+H304+H305+H306</f>
        <v>205729.28</v>
      </c>
      <c r="I303" s="26">
        <f>+I304+I305+I306</f>
        <v>223109.613</v>
      </c>
      <c r="J303" s="24">
        <f aca="true" t="shared" si="45" ref="J303:J313">+I303/H303*100-100</f>
        <v>8.448157209318978</v>
      </c>
      <c r="K303" s="24">
        <f t="shared" si="44"/>
        <v>14.641362001429293</v>
      </c>
      <c r="L303" s="21"/>
      <c r="M303" s="21"/>
      <c r="N303" s="20"/>
      <c r="Q303" s="258"/>
      <c r="R303" s="258"/>
      <c r="S303" s="258"/>
    </row>
    <row r="304" spans="1:17" ht="11.25">
      <c r="A304" s="17" t="s">
        <v>391</v>
      </c>
      <c r="B304" s="19">
        <v>5178352</v>
      </c>
      <c r="C304" s="19">
        <v>722125</v>
      </c>
      <c r="D304" s="19">
        <v>906457</v>
      </c>
      <c r="E304" s="20">
        <f>+D304/C304*100-100</f>
        <v>25.526328544227113</v>
      </c>
      <c r="F304" s="20"/>
      <c r="G304" s="19">
        <v>673625.707</v>
      </c>
      <c r="H304" s="19">
        <v>204333.652</v>
      </c>
      <c r="I304" s="19">
        <v>221428.085</v>
      </c>
      <c r="J304" s="20">
        <f t="shared" si="45"/>
        <v>8.365941112822668</v>
      </c>
      <c r="K304" s="20">
        <f t="shared" si="44"/>
        <v>14.531013281656561</v>
      </c>
      <c r="L304" s="21">
        <f>+H304/C304*1000</f>
        <v>282.96160913969186</v>
      </c>
      <c r="M304" s="21">
        <f>+I304/D304*1000</f>
        <v>244.2786420094941</v>
      </c>
      <c r="N304" s="20">
        <f>+M304/L304*100-100</f>
        <v>-13.670747508048294</v>
      </c>
      <c r="Q304" s="272"/>
    </row>
    <row r="305" spans="1:17" ht="11.25">
      <c r="A305" s="17" t="s">
        <v>392</v>
      </c>
      <c r="B305" s="19">
        <v>173082</v>
      </c>
      <c r="C305" s="19">
        <v>148969</v>
      </c>
      <c r="D305" s="19">
        <v>9585</v>
      </c>
      <c r="E305" s="20">
        <f>+D305/C305*100-100</f>
        <v>-93.56577542978741</v>
      </c>
      <c r="F305" s="20"/>
      <c r="G305" s="19">
        <v>3579.618</v>
      </c>
      <c r="H305" s="19">
        <v>1133.751</v>
      </c>
      <c r="I305" s="19">
        <v>1091.002</v>
      </c>
      <c r="J305" s="20">
        <f t="shared" si="45"/>
        <v>-3.7705810182306294</v>
      </c>
      <c r="K305" s="20">
        <f t="shared" si="44"/>
        <v>0.07159599719391455</v>
      </c>
      <c r="L305" s="21">
        <f>+H305/C305*1000</f>
        <v>7.610650538031402</v>
      </c>
      <c r="M305" s="21">
        <f>+I305/D305*1000</f>
        <v>113.82389149713093</v>
      </c>
      <c r="N305" s="20">
        <f>+M305/L305*100-100</f>
        <v>1395.5868874590715</v>
      </c>
      <c r="Q305" s="272"/>
    </row>
    <row r="306" spans="1:17" ht="11.25">
      <c r="A306" s="17" t="s">
        <v>104</v>
      </c>
      <c r="B306" s="142"/>
      <c r="C306" s="142"/>
      <c r="D306" s="142"/>
      <c r="E306" s="20"/>
      <c r="F306" s="20"/>
      <c r="G306" s="19">
        <v>1295.465</v>
      </c>
      <c r="H306" s="19">
        <v>261.877</v>
      </c>
      <c r="I306" s="19">
        <v>590.526</v>
      </c>
      <c r="J306" s="20">
        <f t="shared" si="45"/>
        <v>125.49746636779861</v>
      </c>
      <c r="K306" s="20">
        <f t="shared" si="44"/>
        <v>0.03875272257881615</v>
      </c>
      <c r="L306" s="21"/>
      <c r="M306" s="21"/>
      <c r="N306" s="20"/>
      <c r="Q306" s="272"/>
    </row>
    <row r="307" spans="1:20" ht="12.75">
      <c r="A307" s="17"/>
      <c r="B307" s="19"/>
      <c r="C307" s="19"/>
      <c r="D307" s="19"/>
      <c r="E307" s="20"/>
      <c r="F307" s="20"/>
      <c r="G307" s="19"/>
      <c r="H307" s="19"/>
      <c r="I307" s="19"/>
      <c r="J307" s="20"/>
      <c r="K307" s="20"/>
      <c r="L307" s="21"/>
      <c r="M307" s="21"/>
      <c r="N307" s="20"/>
      <c r="Q307" s="272"/>
      <c r="R307" s="258"/>
      <c r="S307" s="258"/>
      <c r="T307" s="31"/>
    </row>
    <row r="308" spans="1:17" ht="11.25">
      <c r="A308" s="25" t="s">
        <v>389</v>
      </c>
      <c r="B308" s="19"/>
      <c r="C308" s="19"/>
      <c r="D308" s="19"/>
      <c r="E308" s="20"/>
      <c r="F308" s="20"/>
      <c r="G308" s="26">
        <f>SUM(G309:G311)</f>
        <v>1078397.202</v>
      </c>
      <c r="H308" s="26">
        <f>SUM(H309:H311)</f>
        <v>335235.361</v>
      </c>
      <c r="I308" s="26">
        <f>SUM(I309:I311)</f>
        <v>306211.067</v>
      </c>
      <c r="J308" s="24">
        <f t="shared" si="45"/>
        <v>-8.657885586240411</v>
      </c>
      <c r="K308" s="24">
        <f t="shared" si="44"/>
        <v>20.09481806053296</v>
      </c>
      <c r="L308" s="21"/>
      <c r="M308" s="21"/>
      <c r="N308" s="20"/>
      <c r="Q308" s="272"/>
    </row>
    <row r="309" spans="1:20" ht="11.25">
      <c r="A309" s="17" t="s">
        <v>393</v>
      </c>
      <c r="B309" s="142"/>
      <c r="C309" s="142"/>
      <c r="D309" s="142"/>
      <c r="E309" s="20"/>
      <c r="F309" s="20"/>
      <c r="G309" s="19">
        <v>622247.009</v>
      </c>
      <c r="H309" s="19">
        <v>192235.216</v>
      </c>
      <c r="I309" s="19">
        <v>164675.793</v>
      </c>
      <c r="J309" s="20">
        <f t="shared" si="45"/>
        <v>-14.336302979990919</v>
      </c>
      <c r="K309" s="20">
        <f t="shared" si="44"/>
        <v>10.80669660874467</v>
      </c>
      <c r="L309" s="21"/>
      <c r="M309" s="21"/>
      <c r="N309" s="20"/>
      <c r="Q309" s="272"/>
      <c r="T309" s="21"/>
    </row>
    <row r="310" spans="1:17" ht="11.25">
      <c r="A310" s="17" t="s">
        <v>394</v>
      </c>
      <c r="B310" s="142"/>
      <c r="C310" s="142"/>
      <c r="D310" s="142"/>
      <c r="E310" s="20"/>
      <c r="F310" s="20"/>
      <c r="G310" s="19">
        <v>19870.479</v>
      </c>
      <c r="H310" s="19">
        <v>5116.666</v>
      </c>
      <c r="I310" s="19">
        <v>6237.327</v>
      </c>
      <c r="J310" s="20">
        <f t="shared" si="45"/>
        <v>21.90217223481072</v>
      </c>
      <c r="K310" s="20">
        <f t="shared" si="44"/>
        <v>0.4093188155379435</v>
      </c>
      <c r="L310" s="21"/>
      <c r="M310" s="21"/>
      <c r="N310" s="20"/>
      <c r="Q310" s="272"/>
    </row>
    <row r="311" spans="1:17" ht="11.25">
      <c r="A311" s="17" t="s">
        <v>105</v>
      </c>
      <c r="B311" s="142"/>
      <c r="C311" s="142"/>
      <c r="D311" s="142"/>
      <c r="E311" s="20"/>
      <c r="F311" s="20"/>
      <c r="G311" s="19">
        <v>436279.714</v>
      </c>
      <c r="H311" s="19">
        <v>137883.479</v>
      </c>
      <c r="I311" s="19">
        <v>135297.947</v>
      </c>
      <c r="J311" s="20">
        <f t="shared" si="45"/>
        <v>-1.8751572115467212</v>
      </c>
      <c r="K311" s="20">
        <f t="shared" si="44"/>
        <v>8.878802636250345</v>
      </c>
      <c r="L311" s="21"/>
      <c r="M311" s="21"/>
      <c r="N311" s="20"/>
      <c r="Q311" s="272"/>
    </row>
    <row r="312" spans="1:17" ht="11.25">
      <c r="A312" s="25" t="s">
        <v>11</v>
      </c>
      <c r="B312" s="26">
        <v>210750.892</v>
      </c>
      <c r="C312" s="26">
        <v>70424.157</v>
      </c>
      <c r="D312" s="26">
        <v>56078.235</v>
      </c>
      <c r="E312" s="24">
        <f>+D312/C312*100-100</f>
        <v>-20.37074011407762</v>
      </c>
      <c r="F312" s="20"/>
      <c r="G312" s="26">
        <v>141171.261</v>
      </c>
      <c r="H312" s="26">
        <v>46778.873</v>
      </c>
      <c r="I312" s="26">
        <v>37920.582</v>
      </c>
      <c r="J312" s="24">
        <f t="shared" si="45"/>
        <v>-18.93652076654348</v>
      </c>
      <c r="K312" s="20">
        <f t="shared" si="44"/>
        <v>2.4885031214091327</v>
      </c>
      <c r="L312" s="21">
        <f>+H312/C312*1000</f>
        <v>664.2446994431186</v>
      </c>
      <c r="M312" s="21">
        <f>+I312/D312*1000</f>
        <v>676.2085504295918</v>
      </c>
      <c r="N312" s="20">
        <f>+M312/L312*100-100</f>
        <v>1.8011210321291742</v>
      </c>
      <c r="Q312" s="272"/>
    </row>
    <row r="313" spans="1:17" ht="12.75">
      <c r="A313" s="25" t="s">
        <v>80</v>
      </c>
      <c r="B313" s="26"/>
      <c r="C313" s="26"/>
      <c r="D313" s="26"/>
      <c r="E313" s="24"/>
      <c r="F313" s="24"/>
      <c r="G313" s="26">
        <v>547.8169999998063</v>
      </c>
      <c r="H313" s="26">
        <v>106.04399999999441</v>
      </c>
      <c r="I313" s="26">
        <v>0.027000000001862645</v>
      </c>
      <c r="J313" s="24">
        <f t="shared" si="45"/>
        <v>-99.9745388706557</v>
      </c>
      <c r="K313" s="20">
        <f t="shared" si="44"/>
        <v>1.7718500281109024E-06</v>
      </c>
      <c r="L313" s="21"/>
      <c r="M313" s="21"/>
      <c r="N313" s="20"/>
      <c r="Q313" s="258"/>
    </row>
    <row r="314" spans="1:17" ht="11.25">
      <c r="A314" s="123"/>
      <c r="B314" s="129"/>
      <c r="C314" s="129"/>
      <c r="D314" s="129"/>
      <c r="E314" s="129"/>
      <c r="F314" s="129"/>
      <c r="G314" s="129"/>
      <c r="H314" s="129"/>
      <c r="I314" s="129"/>
      <c r="J314" s="123"/>
      <c r="K314" s="123"/>
      <c r="Q314" s="272"/>
    </row>
    <row r="315" spans="1:17" ht="11.25">
      <c r="A315" s="17" t="s">
        <v>379</v>
      </c>
      <c r="B315" s="17"/>
      <c r="C315" s="17"/>
      <c r="D315" s="17"/>
      <c r="E315" s="17"/>
      <c r="F315" s="17"/>
      <c r="G315" s="17"/>
      <c r="H315" s="17"/>
      <c r="I315" s="17"/>
      <c r="J315" s="17"/>
      <c r="K315" s="17"/>
      <c r="Q315" s="272"/>
    </row>
    <row r="316" spans="1:17" ht="11.25">
      <c r="A316" s="17"/>
      <c r="B316" s="17"/>
      <c r="C316" s="17"/>
      <c r="D316" s="17"/>
      <c r="E316" s="17"/>
      <c r="F316" s="17"/>
      <c r="G316" s="17"/>
      <c r="H316" s="17"/>
      <c r="I316" s="17"/>
      <c r="J316" s="17"/>
      <c r="K316" s="17"/>
      <c r="Q316" s="272"/>
    </row>
    <row r="317" spans="1:17" ht="19.5" customHeight="1">
      <c r="A317" s="333" t="s">
        <v>261</v>
      </c>
      <c r="B317" s="333"/>
      <c r="C317" s="333"/>
      <c r="D317" s="333"/>
      <c r="E317" s="333"/>
      <c r="F317" s="333"/>
      <c r="G317" s="333"/>
      <c r="H317" s="333"/>
      <c r="I317" s="333"/>
      <c r="J317" s="333"/>
      <c r="K317" s="120"/>
      <c r="Q317" s="272"/>
    </row>
    <row r="318" spans="1:19" ht="19.5" customHeight="1">
      <c r="A318" s="334" t="s">
        <v>367</v>
      </c>
      <c r="B318" s="334"/>
      <c r="C318" s="334"/>
      <c r="D318" s="334"/>
      <c r="E318" s="334"/>
      <c r="F318" s="334"/>
      <c r="G318" s="334"/>
      <c r="H318" s="334"/>
      <c r="I318" s="334"/>
      <c r="J318" s="334"/>
      <c r="K318" s="121"/>
      <c r="Q318" s="272"/>
      <c r="R318" s="273"/>
      <c r="S318" s="273"/>
    </row>
    <row r="319" spans="1:20" s="28" customFormat="1" ht="12.75">
      <c r="A319" s="25"/>
      <c r="B319" s="335" t="s">
        <v>118</v>
      </c>
      <c r="C319" s="335"/>
      <c r="D319" s="335"/>
      <c r="E319" s="335"/>
      <c r="F319" s="194"/>
      <c r="G319" s="335" t="s">
        <v>119</v>
      </c>
      <c r="H319" s="335"/>
      <c r="I319" s="335"/>
      <c r="J319" s="335"/>
      <c r="K319" s="194"/>
      <c r="L319" s="337"/>
      <c r="M319" s="337"/>
      <c r="N319" s="337"/>
      <c r="O319" s="138"/>
      <c r="P319" s="138"/>
      <c r="Q319" s="260"/>
      <c r="R319" s="260"/>
      <c r="S319" s="260"/>
      <c r="T319" s="138"/>
    </row>
    <row r="320" spans="1:19" s="28" customFormat="1" ht="12.75">
      <c r="A320" s="25" t="s">
        <v>333</v>
      </c>
      <c r="B320" s="195">
        <f>+B279</f>
        <v>2011</v>
      </c>
      <c r="C320" s="336" t="str">
        <f>+C279</f>
        <v>enero - abril</v>
      </c>
      <c r="D320" s="336"/>
      <c r="E320" s="336"/>
      <c r="F320" s="194"/>
      <c r="G320" s="195">
        <f>+B320</f>
        <v>2011</v>
      </c>
      <c r="H320" s="336" t="str">
        <f>+C320</f>
        <v>enero - abril</v>
      </c>
      <c r="I320" s="336"/>
      <c r="J320" s="336"/>
      <c r="K320" s="196" t="s">
        <v>225</v>
      </c>
      <c r="L320" s="338"/>
      <c r="M320" s="338"/>
      <c r="N320" s="338"/>
      <c r="O320" s="138"/>
      <c r="P320" s="138"/>
      <c r="Q320" s="260"/>
      <c r="R320" s="268"/>
      <c r="S320" s="268"/>
    </row>
    <row r="321" spans="1:19" s="28" customFormat="1" ht="12.75">
      <c r="A321" s="197"/>
      <c r="B321" s="197"/>
      <c r="C321" s="198">
        <f>+C280</f>
        <v>2011</v>
      </c>
      <c r="D321" s="198">
        <f>+D280</f>
        <v>2012</v>
      </c>
      <c r="E321" s="199" t="str">
        <f>+E280</f>
        <v>Var % 12/11</v>
      </c>
      <c r="F321" s="200"/>
      <c r="G321" s="197"/>
      <c r="H321" s="198">
        <f>+C321</f>
        <v>2011</v>
      </c>
      <c r="I321" s="198">
        <f>+D321</f>
        <v>2012</v>
      </c>
      <c r="J321" s="199" t="str">
        <f>+E321</f>
        <v>Var % 12/11</v>
      </c>
      <c r="K321" s="200">
        <v>2008</v>
      </c>
      <c r="L321" s="201"/>
      <c r="M321" s="201"/>
      <c r="N321" s="200"/>
      <c r="Q321" s="260"/>
      <c r="R321" s="268"/>
      <c r="S321" s="268"/>
    </row>
    <row r="322" spans="1:19" s="127" customFormat="1" ht="12.75">
      <c r="A322" s="125" t="s">
        <v>331</v>
      </c>
      <c r="B322" s="125"/>
      <c r="C322" s="125"/>
      <c r="D322" s="125"/>
      <c r="E322" s="125"/>
      <c r="F322" s="125"/>
      <c r="G322" s="125">
        <f>+G331+G324+G337+G342</f>
        <v>828119.599</v>
      </c>
      <c r="H322" s="125">
        <f>+H331+H324+H337+H342</f>
        <v>207586.229</v>
      </c>
      <c r="I322" s="125">
        <f>+I331+I324+I337+I342</f>
        <v>282653.32699999993</v>
      </c>
      <c r="J322" s="126">
        <f>+I322/H322*100-100</f>
        <v>36.161887212662805</v>
      </c>
      <c r="K322" s="125"/>
      <c r="Q322" s="258"/>
      <c r="R322" s="271"/>
      <c r="S322" s="271"/>
    </row>
    <row r="323" spans="1:17" ht="12.75">
      <c r="A323" s="122"/>
      <c r="B323" s="127"/>
      <c r="C323" s="127"/>
      <c r="E323" s="127"/>
      <c r="F323" s="127"/>
      <c r="G323" s="127"/>
      <c r="I323" s="146"/>
      <c r="J323" s="127"/>
      <c r="L323" s="22"/>
      <c r="M323" s="22"/>
      <c r="N323" s="22"/>
      <c r="Q323" s="260"/>
    </row>
    <row r="324" spans="1:17" ht="12.75">
      <c r="A324" s="138" t="s">
        <v>232</v>
      </c>
      <c r="B324" s="29">
        <f>SUM(B325:B329)</f>
        <v>1529744.827</v>
      </c>
      <c r="C324" s="29">
        <f>SUM(C325:C329)</f>
        <v>425106.34500000003</v>
      </c>
      <c r="D324" s="29">
        <f>SUM(D325:D329)</f>
        <v>486722.296</v>
      </c>
      <c r="E324" s="24">
        <f>+D324/C324*100-100</f>
        <v>14.494244022633907</v>
      </c>
      <c r="F324" s="29"/>
      <c r="G324" s="29">
        <f>SUM(G325:G329)</f>
        <v>742334.405</v>
      </c>
      <c r="H324" s="29">
        <f>SUM(H325:H329)</f>
        <v>184266.679</v>
      </c>
      <c r="I324" s="29">
        <f>SUM(I325:I329)</f>
        <v>257843.21399999998</v>
      </c>
      <c r="J324" s="24">
        <f>+I324/H324*100-100</f>
        <v>39.92937594539271</v>
      </c>
      <c r="K324" s="27">
        <f>+I324/$I$402*100</f>
        <v>214.83499288463776</v>
      </c>
      <c r="L324" s="21">
        <f aca="true" t="shared" si="46" ref="L324:M329">+H324/C324*1000</f>
        <v>433.46019453085324</v>
      </c>
      <c r="M324" s="21">
        <f t="shared" si="46"/>
        <v>529.7542687462997</v>
      </c>
      <c r="N324" s="20">
        <f>+M324/L324*100-100</f>
        <v>22.215205786004958</v>
      </c>
      <c r="Q324" s="258"/>
    </row>
    <row r="325" spans="1:17" ht="12.75">
      <c r="A325" s="122" t="s">
        <v>233</v>
      </c>
      <c r="B325" s="127">
        <v>0</v>
      </c>
      <c r="C325" s="127">
        <v>0</v>
      </c>
      <c r="D325" s="127">
        <v>0.204</v>
      </c>
      <c r="E325" s="20"/>
      <c r="F325" s="127"/>
      <c r="G325" s="127">
        <v>0</v>
      </c>
      <c r="H325" s="127">
        <v>0</v>
      </c>
      <c r="I325" s="127">
        <v>0.245</v>
      </c>
      <c r="J325" s="20"/>
      <c r="K325" s="23"/>
      <c r="L325" s="21"/>
      <c r="M325" s="21"/>
      <c r="N325" s="20"/>
      <c r="Q325" s="262"/>
    </row>
    <row r="326" spans="1:19" ht="12.75">
      <c r="A326" s="122" t="s">
        <v>234</v>
      </c>
      <c r="B326" s="147">
        <v>48.005</v>
      </c>
      <c r="C326" s="147">
        <v>48</v>
      </c>
      <c r="D326" s="147">
        <v>0</v>
      </c>
      <c r="E326" s="20">
        <f>+D326/C326*100-100</f>
        <v>-100</v>
      </c>
      <c r="F326" s="147"/>
      <c r="G326" s="147">
        <v>53.18</v>
      </c>
      <c r="H326" s="147">
        <v>53.15</v>
      </c>
      <c r="I326" s="147">
        <v>0</v>
      </c>
      <c r="J326" s="20">
        <f>+I326/H326*100-100</f>
        <v>-100</v>
      </c>
      <c r="K326" s="23">
        <f>+I326/$I$402*100</f>
        <v>0</v>
      </c>
      <c r="L326" s="21">
        <f t="shared" si="46"/>
        <v>1107.2916666666665</v>
      </c>
      <c r="M326" s="21" t="e">
        <f t="shared" si="46"/>
        <v>#DIV/0!</v>
      </c>
      <c r="N326" s="20" t="e">
        <f>+M326/L326*100-100</f>
        <v>#DIV/0!</v>
      </c>
      <c r="Q326" s="258"/>
      <c r="R326" s="22"/>
      <c r="S326" s="22"/>
    </row>
    <row r="327" spans="1:19" ht="11.25">
      <c r="A327" s="122" t="s">
        <v>235</v>
      </c>
      <c r="B327" s="147">
        <v>257155.046</v>
      </c>
      <c r="C327" s="147">
        <v>58607.786</v>
      </c>
      <c r="D327" s="147">
        <v>84912.53</v>
      </c>
      <c r="E327" s="20">
        <f>+D327/C327*100-100</f>
        <v>44.88267821616739</v>
      </c>
      <c r="F327" s="147"/>
      <c r="G327" s="147">
        <v>118785.175</v>
      </c>
      <c r="H327" s="147">
        <v>25761.892</v>
      </c>
      <c r="I327" s="147">
        <v>43811.259</v>
      </c>
      <c r="J327" s="20">
        <f>+I327/H327*100-100</f>
        <v>70.06227260016459</v>
      </c>
      <c r="K327" s="23">
        <f>+I327/$I$402*100</f>
        <v>36.503545583061275</v>
      </c>
      <c r="L327" s="21">
        <f t="shared" si="46"/>
        <v>439.5643268285207</v>
      </c>
      <c r="M327" s="21">
        <f t="shared" si="46"/>
        <v>515.9575271164339</v>
      </c>
      <c r="N327" s="20">
        <f>+M327/L327*100-100</f>
        <v>17.37929937106</v>
      </c>
      <c r="Q327" s="273"/>
      <c r="R327" s="22"/>
      <c r="S327" s="22"/>
    </row>
    <row r="328" spans="1:19" ht="11.25">
      <c r="A328" s="122" t="s">
        <v>236</v>
      </c>
      <c r="B328" s="147">
        <v>25.5</v>
      </c>
      <c r="C328" s="147">
        <v>25</v>
      </c>
      <c r="D328" s="147">
        <v>0</v>
      </c>
      <c r="E328" s="20">
        <f>+D328/C328*100-100</f>
        <v>-100</v>
      </c>
      <c r="F328" s="147"/>
      <c r="G328" s="147">
        <v>33.283</v>
      </c>
      <c r="H328" s="147">
        <v>31.938</v>
      </c>
      <c r="I328" s="147">
        <v>0</v>
      </c>
      <c r="J328" s="20">
        <f>+I328/H328*100-100</f>
        <v>-100</v>
      </c>
      <c r="K328" s="23">
        <f>+I328/$I$402*100</f>
        <v>0</v>
      </c>
      <c r="L328" s="21">
        <f t="shared" si="46"/>
        <v>1277.52</v>
      </c>
      <c r="M328" s="21" t="e">
        <f t="shared" si="46"/>
        <v>#DIV/0!</v>
      </c>
      <c r="N328" s="20" t="e">
        <f>+M328/L328*100-100</f>
        <v>#DIV/0!</v>
      </c>
      <c r="R328" s="22"/>
      <c r="S328" s="22"/>
    </row>
    <row r="329" spans="1:19" ht="11.25">
      <c r="A329" s="122" t="s">
        <v>238</v>
      </c>
      <c r="B329" s="147">
        <v>1272516.276</v>
      </c>
      <c r="C329" s="147">
        <v>366425.559</v>
      </c>
      <c r="D329" s="147">
        <v>401809.562</v>
      </c>
      <c r="E329" s="20">
        <f>+D329/C329*100-100</f>
        <v>9.656532447290317</v>
      </c>
      <c r="F329" s="147"/>
      <c r="G329" s="147">
        <v>623462.767</v>
      </c>
      <c r="H329" s="147">
        <v>158419.699</v>
      </c>
      <c r="I329" s="147">
        <v>214031.71</v>
      </c>
      <c r="J329" s="20">
        <f>+I329/H329*100-100</f>
        <v>35.10422715801272</v>
      </c>
      <c r="K329" s="23">
        <f>+I329/$I$402*100</f>
        <v>178.33124316755087</v>
      </c>
      <c r="L329" s="21">
        <f t="shared" si="46"/>
        <v>432.3380154821569</v>
      </c>
      <c r="M329" s="21">
        <f t="shared" si="46"/>
        <v>532.6695286559656</v>
      </c>
      <c r="N329" s="20">
        <f>+M329/L329*100-100</f>
        <v>23.20672936010864</v>
      </c>
      <c r="R329" s="22"/>
      <c r="S329" s="22"/>
    </row>
    <row r="330" spans="1:19" ht="11.25">
      <c r="A330" s="122"/>
      <c r="B330" s="127"/>
      <c r="C330" s="127"/>
      <c r="D330" s="127"/>
      <c r="E330" s="20"/>
      <c r="F330" s="127"/>
      <c r="G330" s="127"/>
      <c r="H330" s="127"/>
      <c r="I330" s="148"/>
      <c r="J330" s="20"/>
      <c r="L330" s="21"/>
      <c r="M330" s="21"/>
      <c r="N330" s="20"/>
      <c r="R330" s="22"/>
      <c r="S330" s="22"/>
    </row>
    <row r="331" spans="1:19" ht="11.25">
      <c r="A331" s="138" t="s">
        <v>227</v>
      </c>
      <c r="B331" s="29">
        <f>SUM(B332:B335)</f>
        <v>18146.757</v>
      </c>
      <c r="C331" s="29">
        <f>SUM(C332:C335)</f>
        <v>5599.790999999999</v>
      </c>
      <c r="D331" s="29">
        <f>SUM(D332:D335)</f>
        <v>6211.271</v>
      </c>
      <c r="E331" s="24">
        <f>+D331/C331*100-100</f>
        <v>10.919693252837476</v>
      </c>
      <c r="F331" s="29"/>
      <c r="G331" s="29">
        <f>SUM(G332:G335)</f>
        <v>79577.147</v>
      </c>
      <c r="H331" s="29">
        <f>SUM(H332:H335)</f>
        <v>21405.364999999998</v>
      </c>
      <c r="I331" s="29">
        <f>SUM(I332:I335)</f>
        <v>22136.740999999998</v>
      </c>
      <c r="J331" s="24">
        <f>+I331/H331*100-100</f>
        <v>3.4167882678010955</v>
      </c>
      <c r="K331" s="27">
        <f>+I331/$I$410*100</f>
        <v>31.58778064698759</v>
      </c>
      <c r="L331" s="22"/>
      <c r="M331" s="22"/>
      <c r="N331" s="22"/>
      <c r="R331" s="22"/>
      <c r="S331" s="22"/>
    </row>
    <row r="332" spans="1:19" ht="11.25">
      <c r="A332" s="122" t="s">
        <v>228</v>
      </c>
      <c r="B332" s="21">
        <v>206.271</v>
      </c>
      <c r="C332" s="147">
        <v>39.406</v>
      </c>
      <c r="D332" s="147">
        <v>86.379</v>
      </c>
      <c r="E332" s="20">
        <f>+D332/C332*100-100</f>
        <v>119.20265949347817</v>
      </c>
      <c r="F332" s="21"/>
      <c r="G332" s="147">
        <v>2572.22</v>
      </c>
      <c r="H332" s="147">
        <v>419.773</v>
      </c>
      <c r="I332" s="147">
        <v>996.25</v>
      </c>
      <c r="J332" s="20">
        <f>+I332/H332*100-100</f>
        <v>137.3306525193378</v>
      </c>
      <c r="K332" s="23">
        <f>+I332/$I$410*100</f>
        <v>1.4215880499103906</v>
      </c>
      <c r="L332" s="21">
        <f aca="true" t="shared" si="47" ref="L332:M335">+H332/C332*1000</f>
        <v>10652.514845455007</v>
      </c>
      <c r="M332" s="21">
        <f t="shared" si="47"/>
        <v>11533.474571365725</v>
      </c>
      <c r="N332" s="20">
        <f>+M332/L332*100-100</f>
        <v>8.26996947379601</v>
      </c>
      <c r="R332" s="22"/>
      <c r="S332" s="22"/>
    </row>
    <row r="333" spans="1:19" ht="11.25">
      <c r="A333" s="122" t="s">
        <v>229</v>
      </c>
      <c r="B333" s="21">
        <v>15514.873</v>
      </c>
      <c r="C333" s="147">
        <v>5040.289</v>
      </c>
      <c r="D333" s="147">
        <v>4707.65</v>
      </c>
      <c r="E333" s="20">
        <f>+D333/C333*100-100</f>
        <v>-6.59960172918656</v>
      </c>
      <c r="F333" s="147"/>
      <c r="G333" s="147">
        <v>55386.719</v>
      </c>
      <c r="H333" s="147">
        <v>15662.452</v>
      </c>
      <c r="I333" s="147">
        <v>12251.907</v>
      </c>
      <c r="J333" s="20">
        <f>+I333/H333*100-100</f>
        <v>-21.775294187653387</v>
      </c>
      <c r="K333" s="23">
        <f>+I333/$I$410*100</f>
        <v>17.482724797805233</v>
      </c>
      <c r="L333" s="21">
        <f t="shared" si="47"/>
        <v>3107.4511798827407</v>
      </c>
      <c r="M333" s="21">
        <f t="shared" si="47"/>
        <v>2602.5526536594693</v>
      </c>
      <c r="N333" s="20">
        <f>+M333/L333*100-100</f>
        <v>-16.247995446941303</v>
      </c>
      <c r="R333" s="22"/>
      <c r="S333" s="22"/>
    </row>
    <row r="334" spans="1:19" ht="11.25">
      <c r="A334" s="122" t="s">
        <v>230</v>
      </c>
      <c r="B334" s="21">
        <v>1078.248</v>
      </c>
      <c r="C334" s="147">
        <v>275.101</v>
      </c>
      <c r="D334" s="147">
        <v>1012.29</v>
      </c>
      <c r="E334" s="20">
        <f>+D334/C334*100-100</f>
        <v>267.97030908648094</v>
      </c>
      <c r="F334" s="147"/>
      <c r="G334" s="147">
        <v>16963.964</v>
      </c>
      <c r="H334" s="147">
        <v>4454.145</v>
      </c>
      <c r="I334" s="147">
        <v>7801.985</v>
      </c>
      <c r="J334" s="20">
        <f>+I334/H334*100-100</f>
        <v>75.16234877849729</v>
      </c>
      <c r="K334" s="23">
        <f>+I334/$I$410*100</f>
        <v>11.132957231197107</v>
      </c>
      <c r="L334" s="21">
        <f t="shared" si="47"/>
        <v>16190.944416777838</v>
      </c>
      <c r="M334" s="21">
        <f t="shared" si="47"/>
        <v>7707.262740914165</v>
      </c>
      <c r="N334" s="20">
        <f>+M334/L334*100-100</f>
        <v>-52.39769501692855</v>
      </c>
      <c r="R334" s="22"/>
      <c r="S334" s="22"/>
    </row>
    <row r="335" spans="1:19" ht="11.25">
      <c r="A335" s="122" t="s">
        <v>231</v>
      </c>
      <c r="B335" s="147">
        <v>1347.365</v>
      </c>
      <c r="C335" s="147">
        <v>244.995</v>
      </c>
      <c r="D335" s="147">
        <v>404.952</v>
      </c>
      <c r="E335" s="20">
        <f>+D335/C335*100-100</f>
        <v>65.28990387558929</v>
      </c>
      <c r="F335" s="147"/>
      <c r="G335" s="147">
        <v>4654.244</v>
      </c>
      <c r="H335" s="147">
        <v>868.995</v>
      </c>
      <c r="I335" s="147">
        <v>1086.599</v>
      </c>
      <c r="J335" s="20">
        <f>+I335/H335*100-100</f>
        <v>25.040880557425524</v>
      </c>
      <c r="K335" s="23">
        <f>+I335/$I$410*100</f>
        <v>1.5505105680748612</v>
      </c>
      <c r="L335" s="21">
        <f t="shared" si="47"/>
        <v>3546.990754913366</v>
      </c>
      <c r="M335" s="21">
        <f t="shared" si="47"/>
        <v>2683.2785120211774</v>
      </c>
      <c r="N335" s="20">
        <f>+M335/L335*100-100</f>
        <v>-24.350563691088183</v>
      </c>
      <c r="R335" s="22"/>
      <c r="S335" s="22"/>
    </row>
    <row r="336" spans="1:19" ht="11.25">
      <c r="A336" s="122"/>
      <c r="B336" s="147"/>
      <c r="C336" s="147"/>
      <c r="D336" s="147"/>
      <c r="E336" s="20"/>
      <c r="F336" s="147"/>
      <c r="G336" s="147"/>
      <c r="H336" s="147"/>
      <c r="I336" s="147"/>
      <c r="J336" s="20"/>
      <c r="K336" s="23"/>
      <c r="L336" s="21"/>
      <c r="M336" s="21"/>
      <c r="N336" s="20"/>
      <c r="R336" s="22"/>
      <c r="S336" s="22"/>
    </row>
    <row r="337" spans="1:19" ht="11.25">
      <c r="A337" s="138" t="s">
        <v>239</v>
      </c>
      <c r="B337" s="29">
        <f>SUM(B338:B340)</f>
        <v>642.014</v>
      </c>
      <c r="C337" s="29">
        <f>SUM(C338:C340)</f>
        <v>285.236</v>
      </c>
      <c r="D337" s="29">
        <f>SUM(D338:D340)</f>
        <v>452.442</v>
      </c>
      <c r="E337" s="24">
        <f>+D337/C337*100-100</f>
        <v>58.620230265464386</v>
      </c>
      <c r="F337" s="29"/>
      <c r="G337" s="29">
        <f>SUM(G338:G340)</f>
        <v>4528.854</v>
      </c>
      <c r="H337" s="29">
        <f>SUM(H338:H340)</f>
        <v>1465.181</v>
      </c>
      <c r="I337" s="29">
        <f>SUM(I338:I340)</f>
        <v>2124.6530000000002</v>
      </c>
      <c r="J337" s="24">
        <f>+I337/H337*100-100</f>
        <v>45.00959267148565</v>
      </c>
      <c r="K337" s="27">
        <f>+I337/$I$416*100</f>
        <v>7.614070505766872</v>
      </c>
      <c r="L337" s="21">
        <f aca="true" t="shared" si="48" ref="L337:M340">+H337/C337*1000</f>
        <v>5136.732390020895</v>
      </c>
      <c r="M337" s="21">
        <f t="shared" si="48"/>
        <v>4695.967659943153</v>
      </c>
      <c r="N337" s="20">
        <f>+M337/L337*100-100</f>
        <v>-8.58064420357995</v>
      </c>
      <c r="R337" s="22"/>
      <c r="S337" s="22"/>
    </row>
    <row r="338" spans="1:19" ht="11.25">
      <c r="A338" s="122" t="s">
        <v>240</v>
      </c>
      <c r="B338" s="147">
        <v>141.363</v>
      </c>
      <c r="C338" s="147">
        <v>76.912</v>
      </c>
      <c r="D338" s="147">
        <v>99.006</v>
      </c>
      <c r="E338" s="20">
        <f>+D338/C338*100-100</f>
        <v>28.726336592469295</v>
      </c>
      <c r="F338" s="147"/>
      <c r="G338" s="147">
        <v>1688.624</v>
      </c>
      <c r="H338" s="147">
        <v>791.245</v>
      </c>
      <c r="I338" s="147">
        <v>1071.902</v>
      </c>
      <c r="J338" s="20">
        <f>+I338/H338*100-100</f>
        <v>35.47030312987761</v>
      </c>
      <c r="K338" s="23">
        <f>+I338/$I$416*100</f>
        <v>3.8413507538748783</v>
      </c>
      <c r="L338" s="21">
        <f t="shared" si="48"/>
        <v>10287.666423965049</v>
      </c>
      <c r="M338" s="21">
        <f t="shared" si="48"/>
        <v>10826.63676948872</v>
      </c>
      <c r="N338" s="20">
        <f>+M338/L338*100-100</f>
        <v>5.2389951550931215</v>
      </c>
      <c r="R338" s="22"/>
      <c r="S338" s="22"/>
    </row>
    <row r="339" spans="1:19" ht="11.25">
      <c r="A339" s="122" t="s">
        <v>241</v>
      </c>
      <c r="B339" s="147">
        <v>3.663</v>
      </c>
      <c r="C339" s="147">
        <v>0.48</v>
      </c>
      <c r="D339" s="147">
        <v>0.049</v>
      </c>
      <c r="E339" s="20">
        <f>+D339/C339*100-100</f>
        <v>-89.79166666666667</v>
      </c>
      <c r="F339" s="147"/>
      <c r="G339" s="147">
        <v>896.471</v>
      </c>
      <c r="H339" s="147">
        <v>47.692</v>
      </c>
      <c r="I339" s="147">
        <v>57.086</v>
      </c>
      <c r="J339" s="20">
        <f>+I339/H339*100-100</f>
        <v>19.697223853057125</v>
      </c>
      <c r="K339" s="23">
        <f>+I339/$I$416*100</f>
        <v>0.20457779641767743</v>
      </c>
      <c r="L339" s="21">
        <f t="shared" si="48"/>
        <v>99358.33333333333</v>
      </c>
      <c r="M339" s="21">
        <f t="shared" si="48"/>
        <v>1165020.4081632653</v>
      </c>
      <c r="N339" s="20">
        <f>+M339/L339*100-100</f>
        <v>1072.5442336626004</v>
      </c>
      <c r="R339" s="22"/>
      <c r="S339" s="22"/>
    </row>
    <row r="340" spans="1:19" ht="11.25">
      <c r="A340" s="122" t="s">
        <v>242</v>
      </c>
      <c r="B340" s="147">
        <v>496.988</v>
      </c>
      <c r="C340" s="147">
        <v>207.844</v>
      </c>
      <c r="D340" s="147">
        <v>353.387</v>
      </c>
      <c r="E340" s="20">
        <f>+D340/C340*100-100</f>
        <v>70.02511499008872</v>
      </c>
      <c r="F340" s="147"/>
      <c r="G340" s="147">
        <v>1943.759</v>
      </c>
      <c r="H340" s="147">
        <v>626.244</v>
      </c>
      <c r="I340" s="147">
        <v>995.665</v>
      </c>
      <c r="J340" s="20">
        <f>+I340/H340*100-100</f>
        <v>58.9899464106642</v>
      </c>
      <c r="K340" s="23">
        <f>+I340/$I$416*100</f>
        <v>3.568141955474316</v>
      </c>
      <c r="L340" s="21">
        <f t="shared" si="48"/>
        <v>3013.048247724255</v>
      </c>
      <c r="M340" s="21">
        <f t="shared" si="48"/>
        <v>2817.4918715176277</v>
      </c>
      <c r="N340" s="20">
        <f>+M340/L340*100-100</f>
        <v>-6.4903167864746365</v>
      </c>
      <c r="R340" s="22"/>
      <c r="S340" s="22"/>
    </row>
    <row r="341" spans="1:19" ht="11.25">
      <c r="A341" s="122"/>
      <c r="B341" s="127"/>
      <c r="C341" s="127"/>
      <c r="D341" s="127"/>
      <c r="E341" s="148"/>
      <c r="F341" s="127"/>
      <c r="G341" s="127"/>
      <c r="H341" s="127"/>
      <c r="I341" s="147"/>
      <c r="J341" s="148"/>
      <c r="L341" s="21"/>
      <c r="M341" s="21"/>
      <c r="N341" s="20"/>
      <c r="R341" s="22"/>
      <c r="S341" s="22"/>
    </row>
    <row r="342" spans="1:14" ht="11.25">
      <c r="A342" s="138" t="s">
        <v>242</v>
      </c>
      <c r="B342" s="29"/>
      <c r="C342" s="29"/>
      <c r="D342" s="29"/>
      <c r="E342" s="148"/>
      <c r="F342" s="29"/>
      <c r="G342" s="29">
        <f>SUM(G343:G344)</f>
        <v>1679.193</v>
      </c>
      <c r="H342" s="29">
        <f>SUM(H343:H344)</f>
        <v>449.00399999999996</v>
      </c>
      <c r="I342" s="29">
        <f>SUM(I343:I344)</f>
        <v>548.7189999999999</v>
      </c>
      <c r="J342" s="24">
        <f>+I342/H342*100-100</f>
        <v>22.208042690042845</v>
      </c>
      <c r="K342" s="27">
        <f>+I342/$I$421*100</f>
        <v>4.140605162409557</v>
      </c>
      <c r="L342" s="21"/>
      <c r="M342" s="21"/>
      <c r="N342" s="20"/>
    </row>
    <row r="343" spans="1:14" ht="22.5">
      <c r="A343" s="149" t="s">
        <v>243</v>
      </c>
      <c r="B343" s="147">
        <v>11.92</v>
      </c>
      <c r="C343" s="147">
        <v>0.933</v>
      </c>
      <c r="D343" s="147">
        <v>1.104</v>
      </c>
      <c r="E343" s="20">
        <f>+D343/C343*100-100</f>
        <v>18.32797427652733</v>
      </c>
      <c r="F343" s="147"/>
      <c r="G343" s="147">
        <v>141.225</v>
      </c>
      <c r="H343" s="147">
        <v>17.751</v>
      </c>
      <c r="I343" s="147">
        <v>27.885</v>
      </c>
      <c r="J343" s="20">
        <f>+I343/H343*100-100</f>
        <v>57.08974142301841</v>
      </c>
      <c r="K343" s="23">
        <f>+I343/$I$421*100</f>
        <v>0.21041876616955218</v>
      </c>
      <c r="L343" s="21">
        <f>+H343/C343*1000</f>
        <v>19025.72347266881</v>
      </c>
      <c r="M343" s="21">
        <f>+I343/D343*1000</f>
        <v>25258.152173913044</v>
      </c>
      <c r="N343" s="20">
        <f>+M343/L343*100-100</f>
        <v>32.75790647434437</v>
      </c>
    </row>
    <row r="344" spans="1:14" ht="11.25">
      <c r="A344" s="122" t="s">
        <v>244</v>
      </c>
      <c r="B344" s="147">
        <v>664.868</v>
      </c>
      <c r="C344" s="147">
        <v>229.036</v>
      </c>
      <c r="D344" s="147">
        <v>259.977</v>
      </c>
      <c r="E344" s="20">
        <f>+D344/C344*100-100</f>
        <v>13.509229990045228</v>
      </c>
      <c r="F344" s="147"/>
      <c r="G344" s="147">
        <v>1537.968</v>
      </c>
      <c r="H344" s="147">
        <v>431.253</v>
      </c>
      <c r="I344" s="147">
        <v>520.834</v>
      </c>
      <c r="J344" s="20">
        <f>+I344/H344*100-100</f>
        <v>20.77226129441418</v>
      </c>
      <c r="K344" s="23">
        <f>+I344/$I$421*100</f>
        <v>3.9301863962400043</v>
      </c>
      <c r="L344" s="21">
        <f>+H344/C344*1000</f>
        <v>1882.9048708499975</v>
      </c>
      <c r="M344" s="21">
        <f>+I344/D344*1000</f>
        <v>2003.3849148193879</v>
      </c>
      <c r="N344" s="20">
        <f>+M344/L344*100-100</f>
        <v>6.398626177805909</v>
      </c>
    </row>
    <row r="345" spans="1:14" ht="11.25">
      <c r="A345" s="122"/>
      <c r="B345" s="127"/>
      <c r="C345" s="127"/>
      <c r="D345" s="127"/>
      <c r="F345" s="127"/>
      <c r="G345" s="127"/>
      <c r="H345" s="127"/>
      <c r="L345" s="21"/>
      <c r="M345" s="21"/>
      <c r="N345" s="20"/>
    </row>
    <row r="346" spans="1:19" s="127" customFormat="1" ht="11.25">
      <c r="A346" s="125" t="s">
        <v>332</v>
      </c>
      <c r="B346" s="125"/>
      <c r="C346" s="125"/>
      <c r="D346" s="125"/>
      <c r="E346" s="125"/>
      <c r="F346" s="125"/>
      <c r="G346" s="125">
        <f>SUM(G348:G351)</f>
        <v>20764.534</v>
      </c>
      <c r="H346" s="125">
        <f>SUM(H348:H351)</f>
        <v>6293.215</v>
      </c>
      <c r="I346" s="125">
        <f>SUM(I348:I351)</f>
        <v>6258.863</v>
      </c>
      <c r="J346" s="126">
        <f>+I346/H346*100-100</f>
        <v>-0.5458577213713482</v>
      </c>
      <c r="K346" s="125"/>
      <c r="L346" s="21"/>
      <c r="M346" s="21"/>
      <c r="N346" s="20"/>
      <c r="Q346" s="271"/>
      <c r="R346" s="271"/>
      <c r="S346" s="271"/>
    </row>
    <row r="347" spans="1:14" ht="11.25">
      <c r="A347" s="122"/>
      <c r="B347" s="127"/>
      <c r="C347" s="127"/>
      <c r="D347" s="127"/>
      <c r="E347" s="21"/>
      <c r="F347" s="127"/>
      <c r="G347" s="127"/>
      <c r="H347" s="127"/>
      <c r="I347" s="21"/>
      <c r="J347" s="21"/>
      <c r="L347" s="21"/>
      <c r="M347" s="21"/>
      <c r="N347" s="20"/>
    </row>
    <row r="348" spans="1:14" ht="11.25">
      <c r="A348" s="122" t="s">
        <v>245</v>
      </c>
      <c r="B348" s="147">
        <v>25</v>
      </c>
      <c r="C348" s="147">
        <v>7</v>
      </c>
      <c r="D348" s="147">
        <v>3</v>
      </c>
      <c r="E348" s="20">
        <f>+D348/C348*100-100</f>
        <v>-57.142857142857146</v>
      </c>
      <c r="F348" s="147"/>
      <c r="G348" s="147">
        <v>445.81</v>
      </c>
      <c r="H348" s="147">
        <v>83.973</v>
      </c>
      <c r="I348" s="147">
        <v>55.028</v>
      </c>
      <c r="J348" s="20">
        <f>+I348/H348*100-100</f>
        <v>-34.46941278744359</v>
      </c>
      <c r="K348" s="23">
        <f>+I348/$I$425*100</f>
        <v>0.027328942747409487</v>
      </c>
      <c r="L348" s="21">
        <f aca="true" t="shared" si="49" ref="L348:M350">+H348/C348*1000</f>
        <v>11996.142857142857</v>
      </c>
      <c r="M348" s="21">
        <f t="shared" si="49"/>
        <v>18342.666666666668</v>
      </c>
      <c r="N348" s="20">
        <f>+M348/L348*100-100</f>
        <v>52.90470349596498</v>
      </c>
    </row>
    <row r="349" spans="1:14" ht="11.25">
      <c r="A349" s="122" t="s">
        <v>246</v>
      </c>
      <c r="B349" s="147">
        <v>1</v>
      </c>
      <c r="C349" s="147">
        <v>0</v>
      </c>
      <c r="D349" s="147">
        <v>1</v>
      </c>
      <c r="E349" s="20"/>
      <c r="F349" s="147"/>
      <c r="G349" s="147">
        <v>3</v>
      </c>
      <c r="H349" s="147">
        <v>0</v>
      </c>
      <c r="I349" s="147">
        <v>4.95</v>
      </c>
      <c r="J349" s="20"/>
      <c r="K349" s="23">
        <f>+I349/$I$425*100</f>
        <v>0.002458353321939321</v>
      </c>
      <c r="L349" s="21" t="e">
        <f t="shared" si="49"/>
        <v>#DIV/0!</v>
      </c>
      <c r="M349" s="21">
        <f t="shared" si="49"/>
        <v>4950</v>
      </c>
      <c r="N349" s="20" t="e">
        <f>+M349/L349*100-100</f>
        <v>#DIV/0!</v>
      </c>
    </row>
    <row r="350" spans="1:20" ht="22.5">
      <c r="A350" s="149" t="s">
        <v>247</v>
      </c>
      <c r="B350" s="147">
        <v>4</v>
      </c>
      <c r="C350" s="147">
        <v>2</v>
      </c>
      <c r="D350" s="147">
        <v>0</v>
      </c>
      <c r="E350" s="20">
        <f>+D350/C350*100-100</f>
        <v>-100</v>
      </c>
      <c r="F350" s="147"/>
      <c r="G350" s="147">
        <v>78.915</v>
      </c>
      <c r="H350" s="147">
        <v>26.799</v>
      </c>
      <c r="I350" s="147">
        <v>0</v>
      </c>
      <c r="J350" s="20">
        <f>+I350/H350*100-100</f>
        <v>-100</v>
      </c>
      <c r="K350" s="23">
        <f>+I350/$I$425*100</f>
        <v>0</v>
      </c>
      <c r="L350" s="21">
        <f t="shared" si="49"/>
        <v>13399.5</v>
      </c>
      <c r="M350" s="21" t="e">
        <f t="shared" si="49"/>
        <v>#DIV/0!</v>
      </c>
      <c r="N350" s="20" t="e">
        <f>+M350/L350*100-100</f>
        <v>#DIV/0!</v>
      </c>
      <c r="R350" s="260"/>
      <c r="S350" s="260"/>
      <c r="T350" s="30"/>
    </row>
    <row r="351" spans="1:20" ht="12.75">
      <c r="A351" s="122" t="s">
        <v>248</v>
      </c>
      <c r="B351" s="127"/>
      <c r="C351" s="127"/>
      <c r="D351" s="127"/>
      <c r="F351" s="127"/>
      <c r="G351" s="127">
        <v>20236.809</v>
      </c>
      <c r="H351" s="127">
        <v>6182.443</v>
      </c>
      <c r="I351" s="147">
        <v>6198.885</v>
      </c>
      <c r="J351" s="20">
        <f>+I351/H351*100-100</f>
        <v>0.26594664924527933</v>
      </c>
      <c r="K351" s="23">
        <f>+I351/$I$425*100</f>
        <v>3.078595865064612</v>
      </c>
      <c r="L351" s="21"/>
      <c r="M351" s="21"/>
      <c r="N351" s="20"/>
      <c r="R351" s="258"/>
      <c r="S351" s="258"/>
      <c r="T351" s="31"/>
    </row>
    <row r="352" spans="2:20" ht="12.75">
      <c r="B352" s="147"/>
      <c r="C352" s="147"/>
      <c r="D352" s="147"/>
      <c r="F352" s="127"/>
      <c r="G352" s="127"/>
      <c r="H352" s="127"/>
      <c r="I352" s="147"/>
      <c r="L352" s="22"/>
      <c r="M352" s="22"/>
      <c r="N352" s="22"/>
      <c r="R352" s="258"/>
      <c r="S352" s="258"/>
      <c r="T352" s="31"/>
    </row>
    <row r="353" spans="1:20" ht="12.75">
      <c r="A353" s="150"/>
      <c r="B353" s="150"/>
      <c r="C353" s="151"/>
      <c r="D353" s="151"/>
      <c r="E353" s="151"/>
      <c r="F353" s="151"/>
      <c r="G353" s="151"/>
      <c r="H353" s="151"/>
      <c r="I353" s="151"/>
      <c r="J353" s="151"/>
      <c r="K353" s="151"/>
      <c r="L353" s="22"/>
      <c r="M353" s="22"/>
      <c r="N353" s="22"/>
      <c r="R353" s="258"/>
      <c r="S353" s="258"/>
      <c r="T353" s="31"/>
    </row>
    <row r="354" spans="1:20" ht="12.75">
      <c r="A354" s="17" t="s">
        <v>380</v>
      </c>
      <c r="B354" s="127"/>
      <c r="C354" s="127"/>
      <c r="E354" s="127"/>
      <c r="F354" s="127"/>
      <c r="G354" s="127"/>
      <c r="I354" s="146"/>
      <c r="J354" s="127"/>
      <c r="L354" s="22"/>
      <c r="M354" s="22"/>
      <c r="N354" s="22"/>
      <c r="R354" s="260"/>
      <c r="S354" s="260"/>
      <c r="T354" s="30"/>
    </row>
    <row r="355" spans="1:21" ht="19.5" customHeight="1">
      <c r="A355" s="333" t="s">
        <v>262</v>
      </c>
      <c r="B355" s="333"/>
      <c r="C355" s="333"/>
      <c r="D355" s="333"/>
      <c r="E355" s="333"/>
      <c r="F355" s="333"/>
      <c r="G355" s="333"/>
      <c r="H355" s="333"/>
      <c r="I355" s="333"/>
      <c r="J355" s="333"/>
      <c r="K355" s="120"/>
      <c r="P355" s="177"/>
      <c r="Q355" s="281"/>
      <c r="R355" s="258"/>
      <c r="S355" s="258"/>
      <c r="T355" s="31"/>
      <c r="U355" s="177"/>
    </row>
    <row r="356" spans="1:22" ht="19.5" customHeight="1">
      <c r="A356" s="334" t="s">
        <v>249</v>
      </c>
      <c r="B356" s="334"/>
      <c r="C356" s="334"/>
      <c r="D356" s="334"/>
      <c r="E356" s="334"/>
      <c r="F356" s="334"/>
      <c r="G356" s="334"/>
      <c r="H356" s="334"/>
      <c r="I356" s="334"/>
      <c r="J356" s="334"/>
      <c r="K356" s="121"/>
      <c r="P356" s="177"/>
      <c r="Q356" s="281"/>
      <c r="R356" s="258"/>
      <c r="S356" s="258"/>
      <c r="T356" s="31"/>
      <c r="U356" s="177"/>
      <c r="V356" s="177"/>
    </row>
    <row r="357" spans="1:22" s="28" customFormat="1" ht="12.75">
      <c r="A357" s="25"/>
      <c r="B357" s="335" t="s">
        <v>118</v>
      </c>
      <c r="C357" s="335"/>
      <c r="D357" s="335"/>
      <c r="E357" s="335"/>
      <c r="F357" s="194"/>
      <c r="G357" s="335" t="s">
        <v>202</v>
      </c>
      <c r="H357" s="335"/>
      <c r="I357" s="335"/>
      <c r="J357" s="335"/>
      <c r="K357" s="194"/>
      <c r="L357" s="337"/>
      <c r="M357" s="337"/>
      <c r="N357" s="337"/>
      <c r="O357" s="138"/>
      <c r="P357" s="177"/>
      <c r="Q357" s="34"/>
      <c r="R357" s="30"/>
      <c r="S357" s="30"/>
      <c r="T357" s="30"/>
      <c r="U357" s="30"/>
      <c r="V357" s="177"/>
    </row>
    <row r="358" spans="1:22" s="28" customFormat="1" ht="12.75">
      <c r="A358" s="25" t="s">
        <v>333</v>
      </c>
      <c r="B358" s="195">
        <f>+B279</f>
        <v>2011</v>
      </c>
      <c r="C358" s="336" t="str">
        <f>+C279</f>
        <v>enero - abril</v>
      </c>
      <c r="D358" s="336"/>
      <c r="E358" s="336"/>
      <c r="F358" s="194"/>
      <c r="G358" s="195">
        <f>+G279</f>
        <v>2011</v>
      </c>
      <c r="H358" s="336" t="str">
        <f>+C358</f>
        <v>enero - abril</v>
      </c>
      <c r="I358" s="336"/>
      <c r="J358" s="336"/>
      <c r="K358" s="196" t="s">
        <v>225</v>
      </c>
      <c r="L358" s="339" t="s">
        <v>198</v>
      </c>
      <c r="M358" s="338"/>
      <c r="N358" s="338"/>
      <c r="O358" s="138"/>
      <c r="P358" s="177"/>
      <c r="Q358" s="181"/>
      <c r="R358" s="31"/>
      <c r="S358" s="31"/>
      <c r="T358" s="31"/>
      <c r="U358" s="31"/>
      <c r="V358" s="177"/>
    </row>
    <row r="359" spans="1:22" s="28" customFormat="1" ht="12.75">
      <c r="A359" s="197"/>
      <c r="B359" s="197"/>
      <c r="C359" s="198">
        <f>+C280</f>
        <v>2011</v>
      </c>
      <c r="D359" s="198">
        <f>+D280</f>
        <v>2012</v>
      </c>
      <c r="E359" s="199" t="str">
        <f>+E280</f>
        <v>Var % 12/11</v>
      </c>
      <c r="F359" s="200"/>
      <c r="G359" s="197"/>
      <c r="H359" s="198">
        <f>+H280</f>
        <v>2011</v>
      </c>
      <c r="I359" s="198">
        <f>+I280</f>
        <v>2012</v>
      </c>
      <c r="J359" s="199" t="str">
        <f>+J280</f>
        <v>Var % 12/11</v>
      </c>
      <c r="K359" s="200">
        <v>2008</v>
      </c>
      <c r="L359" s="201"/>
      <c r="M359" s="201"/>
      <c r="N359" s="200"/>
      <c r="P359" s="177"/>
      <c r="Q359" s="181"/>
      <c r="R359" s="31"/>
      <c r="S359" s="31"/>
      <c r="T359" s="31"/>
      <c r="U359" s="31"/>
      <c r="V359" s="177"/>
    </row>
    <row r="360" spans="1:21" ht="12.75">
      <c r="A360" s="17"/>
      <c r="B360" s="17"/>
      <c r="C360" s="17"/>
      <c r="D360" s="17"/>
      <c r="E360" s="17"/>
      <c r="F360" s="17"/>
      <c r="G360" s="17"/>
      <c r="H360" s="17"/>
      <c r="I360" s="17"/>
      <c r="J360" s="17"/>
      <c r="K360" s="17"/>
      <c r="L360" s="22"/>
      <c r="M360" s="22"/>
      <c r="N360" s="22"/>
      <c r="P360" s="177"/>
      <c r="Q360" s="181"/>
      <c r="R360" s="31"/>
      <c r="S360" s="31"/>
      <c r="T360" s="31"/>
      <c r="U360" s="31"/>
    </row>
    <row r="361" spans="1:22" s="127" customFormat="1" ht="12.75">
      <c r="A361" s="125" t="s">
        <v>330</v>
      </c>
      <c r="B361" s="125"/>
      <c r="C361" s="125"/>
      <c r="D361" s="125"/>
      <c r="E361" s="125"/>
      <c r="F361" s="125"/>
      <c r="G361" s="125">
        <f>+G363+G372</f>
        <v>5001250</v>
      </c>
      <c r="H361" s="125">
        <f>(H363+H372)</f>
        <v>1578431</v>
      </c>
      <c r="I361" s="125">
        <f>(I363+I372)</f>
        <v>1648378</v>
      </c>
      <c r="J361" s="126">
        <f>+I361/H361*100-100</f>
        <v>4.431425890647105</v>
      </c>
      <c r="K361" s="125">
        <f>(K363+K372)</f>
        <v>100</v>
      </c>
      <c r="L361" s="22"/>
      <c r="M361" s="22"/>
      <c r="N361" s="22"/>
      <c r="P361" s="177"/>
      <c r="Q361" s="34"/>
      <c r="R361" s="30"/>
      <c r="S361" s="30"/>
      <c r="T361" s="30"/>
      <c r="U361" s="30"/>
      <c r="V361" s="30"/>
    </row>
    <row r="362" spans="1:22" ht="12.75">
      <c r="A362" s="17"/>
      <c r="B362" s="19"/>
      <c r="C362" s="19"/>
      <c r="D362" s="19"/>
      <c r="E362" s="20"/>
      <c r="F362" s="20"/>
      <c r="G362" s="19"/>
      <c r="H362" s="19"/>
      <c r="I362" s="19"/>
      <c r="J362" s="20"/>
      <c r="K362" s="20"/>
      <c r="L362" s="22"/>
      <c r="M362" s="22"/>
      <c r="N362" s="22"/>
      <c r="P362" s="177"/>
      <c r="Q362" s="181"/>
      <c r="R362" s="31"/>
      <c r="S362" s="31"/>
      <c r="T362" s="31"/>
      <c r="U362" s="31"/>
      <c r="V362" s="31"/>
    </row>
    <row r="363" spans="1:22" ht="12.75">
      <c r="A363" s="25" t="s">
        <v>328</v>
      </c>
      <c r="B363" s="26"/>
      <c r="C363" s="26"/>
      <c r="D363" s="26"/>
      <c r="E363" s="24"/>
      <c r="F363" s="24"/>
      <c r="G363" s="26">
        <f>SUM(G365:G370)</f>
        <v>1089400</v>
      </c>
      <c r="H363" s="26">
        <f>SUM(H365:H370)</f>
        <v>297243</v>
      </c>
      <c r="I363" s="26">
        <f>SUM(I365:I370)</f>
        <v>317151</v>
      </c>
      <c r="J363" s="24">
        <f>+I363/H363*100-100</f>
        <v>6.697550488993855</v>
      </c>
      <c r="K363" s="24">
        <f>+I363/$I$361*100</f>
        <v>19.2401864135532</v>
      </c>
      <c r="L363" s="22"/>
      <c r="M363" s="22"/>
      <c r="N363" s="22"/>
      <c r="O363" s="30"/>
      <c r="P363" s="177"/>
      <c r="Q363" s="181"/>
      <c r="R363" s="31"/>
      <c r="S363" s="31"/>
      <c r="T363" s="31"/>
      <c r="U363" s="31"/>
      <c r="V363" s="31"/>
    </row>
    <row r="364" spans="1:22" ht="12.75">
      <c r="A364" s="25"/>
      <c r="B364" s="19"/>
      <c r="C364" s="19"/>
      <c r="D364" s="19"/>
      <c r="E364" s="20"/>
      <c r="F364" s="20"/>
      <c r="G364" s="19"/>
      <c r="H364" s="19"/>
      <c r="I364" s="19"/>
      <c r="J364" s="20"/>
      <c r="K364" s="24"/>
      <c r="L364" s="22"/>
      <c r="M364" s="22"/>
      <c r="N364" s="22"/>
      <c r="O364" s="31"/>
      <c r="P364" s="177"/>
      <c r="Q364" s="181"/>
      <c r="R364" s="31"/>
      <c r="S364" s="31"/>
      <c r="T364" s="31"/>
      <c r="U364" s="31"/>
      <c r="V364" s="31"/>
    </row>
    <row r="365" spans="1:24" ht="12.75">
      <c r="A365" s="17" t="s">
        <v>82</v>
      </c>
      <c r="B365" s="19">
        <v>666016.154</v>
      </c>
      <c r="C365" s="19">
        <v>181775.511</v>
      </c>
      <c r="D365" s="19">
        <v>252797.194</v>
      </c>
      <c r="E365" s="20">
        <f>+D365/C365*100-100</f>
        <v>39.07109522580299</v>
      </c>
      <c r="F365" s="20"/>
      <c r="G365" s="147">
        <v>212640.214</v>
      </c>
      <c r="H365" s="147">
        <v>55818.96</v>
      </c>
      <c r="I365" s="147">
        <v>70538.71</v>
      </c>
      <c r="J365" s="20">
        <f aca="true" t="shared" si="50" ref="J365:J391">+I365/H365*100-100</f>
        <v>26.370519981024373</v>
      </c>
      <c r="K365" s="20">
        <f aca="true" t="shared" si="51" ref="K365:K391">+I365/$I$361*100</f>
        <v>4.27927999524381</v>
      </c>
      <c r="L365" s="21">
        <f>+H365/C365*1000</f>
        <v>307.07634759447876</v>
      </c>
      <c r="M365" s="21">
        <f>+I365/D365*1000</f>
        <v>279.032804454309</v>
      </c>
      <c r="N365" s="20">
        <f>+M365/L365*100-100</f>
        <v>-9.132433468045463</v>
      </c>
      <c r="O365" s="30"/>
      <c r="P365" s="177"/>
      <c r="Q365" s="181"/>
      <c r="R365" s="31"/>
      <c r="S365" s="31"/>
      <c r="T365" s="31"/>
      <c r="U365" s="30"/>
      <c r="V365" s="30"/>
      <c r="W365" s="30"/>
      <c r="X365" s="30"/>
    </row>
    <row r="366" spans="1:24" ht="12.75">
      <c r="A366" s="17" t="s">
        <v>83</v>
      </c>
      <c r="B366" s="19">
        <v>625441.491</v>
      </c>
      <c r="C366" s="19">
        <v>79557.384</v>
      </c>
      <c r="D366" s="19">
        <v>324160.62</v>
      </c>
      <c r="E366" s="20">
        <f>+D366/C366*100-100</f>
        <v>307.4551018419609</v>
      </c>
      <c r="F366" s="20"/>
      <c r="G366" s="147">
        <v>214829.205</v>
      </c>
      <c r="H366" s="147">
        <v>27036.549</v>
      </c>
      <c r="I366" s="147">
        <v>91637.828</v>
      </c>
      <c r="J366" s="20">
        <f t="shared" si="50"/>
        <v>238.94055043785357</v>
      </c>
      <c r="K366" s="20">
        <f t="shared" si="51"/>
        <v>5.559272691093911</v>
      </c>
      <c r="L366" s="21">
        <f aca="true" t="shared" si="52" ref="L366:L390">+H366/C366*1000</f>
        <v>339.83707910757846</v>
      </c>
      <c r="M366" s="21">
        <f aca="true" t="shared" si="53" ref="M366:M390">+I366/D366*1000</f>
        <v>282.6926602003661</v>
      </c>
      <c r="N366" s="20">
        <f aca="true" t="shared" si="54" ref="N366:N390">+M366/L366*100-100</f>
        <v>-16.815239542805386</v>
      </c>
      <c r="O366" s="31"/>
      <c r="P366" s="177"/>
      <c r="Q366" s="34"/>
      <c r="R366" s="30"/>
      <c r="S366" s="30"/>
      <c r="T366" s="30"/>
      <c r="U366" s="209"/>
      <c r="V366" s="31"/>
      <c r="W366" s="31"/>
      <c r="X366" s="31"/>
    </row>
    <row r="367" spans="1:24" ht="12.75">
      <c r="A367" s="17" t="s">
        <v>84</v>
      </c>
      <c r="B367" s="19">
        <v>30085.938</v>
      </c>
      <c r="C367" s="19">
        <v>29234.137</v>
      </c>
      <c r="D367" s="19">
        <v>803.64</v>
      </c>
      <c r="E367" s="20">
        <f>+D367/C367*100-100</f>
        <v>-97.25102198159638</v>
      </c>
      <c r="F367" s="20"/>
      <c r="G367" s="147">
        <v>11167.307</v>
      </c>
      <c r="H367" s="147">
        <v>10842.179</v>
      </c>
      <c r="I367" s="147">
        <v>303.984</v>
      </c>
      <c r="J367" s="20">
        <f t="shared" si="50"/>
        <v>-97.19628314566657</v>
      </c>
      <c r="K367" s="20">
        <f t="shared" si="51"/>
        <v>0.018441401183466412</v>
      </c>
      <c r="L367" s="21">
        <f t="shared" si="52"/>
        <v>370.8739204444448</v>
      </c>
      <c r="M367" s="21">
        <f t="shared" si="53"/>
        <v>378.25892190533074</v>
      </c>
      <c r="N367" s="20">
        <f t="shared" si="54"/>
        <v>1.9912431297503872</v>
      </c>
      <c r="O367" s="30"/>
      <c r="P367" s="177"/>
      <c r="Q367" s="181"/>
      <c r="R367" s="31"/>
      <c r="S367" s="31"/>
      <c r="T367" s="31"/>
      <c r="U367" s="209"/>
      <c r="V367" s="31"/>
      <c r="W367" s="31"/>
      <c r="X367" s="31"/>
    </row>
    <row r="368" spans="1:24" ht="12.75">
      <c r="A368" s="17" t="s">
        <v>85</v>
      </c>
      <c r="B368" s="19">
        <v>24312.957</v>
      </c>
      <c r="C368" s="19">
        <v>7605.478</v>
      </c>
      <c r="D368" s="19">
        <v>19911.28</v>
      </c>
      <c r="E368" s="20">
        <f>+D368/C368*100-100</f>
        <v>161.80182231807123</v>
      </c>
      <c r="F368" s="20"/>
      <c r="G368" s="147">
        <v>8511.662</v>
      </c>
      <c r="H368" s="147">
        <v>2464.419</v>
      </c>
      <c r="I368" s="147">
        <v>7134.313</v>
      </c>
      <c r="J368" s="20">
        <f t="shared" si="50"/>
        <v>189.49269584433495</v>
      </c>
      <c r="K368" s="20">
        <f t="shared" si="51"/>
        <v>0.43280806950832873</v>
      </c>
      <c r="L368" s="21">
        <f t="shared" si="52"/>
        <v>324.0320989686644</v>
      </c>
      <c r="M368" s="21">
        <f t="shared" si="53"/>
        <v>358.3050913853856</v>
      </c>
      <c r="N368" s="20">
        <f t="shared" si="54"/>
        <v>10.577036202834833</v>
      </c>
      <c r="O368" s="31"/>
      <c r="P368" s="181"/>
      <c r="Q368" s="181"/>
      <c r="R368" s="31"/>
      <c r="S368" s="31"/>
      <c r="T368" s="31"/>
      <c r="U368" s="31"/>
      <c r="V368" s="31"/>
      <c r="W368" s="31"/>
      <c r="X368" s="31"/>
    </row>
    <row r="369" spans="1:24" ht="12.75">
      <c r="A369" s="18" t="s">
        <v>31</v>
      </c>
      <c r="B369" s="19">
        <v>138483.779</v>
      </c>
      <c r="C369" s="19">
        <v>78659.902</v>
      </c>
      <c r="D369" s="19">
        <v>3025.506</v>
      </c>
      <c r="E369" s="20">
        <f>+D369/C369*100-100</f>
        <v>-96.15368704629202</v>
      </c>
      <c r="F369" s="20"/>
      <c r="G369" s="147">
        <v>75503.792</v>
      </c>
      <c r="H369" s="147">
        <v>42095.456</v>
      </c>
      <c r="I369" s="147">
        <v>1651.817</v>
      </c>
      <c r="J369" s="20">
        <f t="shared" si="50"/>
        <v>-96.0760206517302</v>
      </c>
      <c r="K369" s="20">
        <f t="shared" si="51"/>
        <v>0.10020862933137908</v>
      </c>
      <c r="L369" s="21">
        <f t="shared" si="52"/>
        <v>535.1577478446387</v>
      </c>
      <c r="M369" s="21">
        <f t="shared" si="53"/>
        <v>545.9638817440785</v>
      </c>
      <c r="N369" s="20">
        <f t="shared" si="54"/>
        <v>2.019242726646823</v>
      </c>
      <c r="O369" s="31"/>
      <c r="P369" s="181"/>
      <c r="Q369" s="181"/>
      <c r="R369" s="31"/>
      <c r="S369" s="31"/>
      <c r="T369" s="31"/>
      <c r="V369" s="30"/>
      <c r="W369" s="30"/>
      <c r="X369" s="30"/>
    </row>
    <row r="370" spans="1:24" ht="12.75">
      <c r="A370" s="17" t="s">
        <v>86</v>
      </c>
      <c r="B370" s="19"/>
      <c r="C370" s="19"/>
      <c r="D370" s="19"/>
      <c r="E370" s="20"/>
      <c r="F370" s="20"/>
      <c r="G370" s="19">
        <v>566747.82</v>
      </c>
      <c r="H370" s="19">
        <v>158985.437</v>
      </c>
      <c r="I370" s="19">
        <v>145884.348</v>
      </c>
      <c r="J370" s="20">
        <f t="shared" si="50"/>
        <v>-8.240433367491391</v>
      </c>
      <c r="K370" s="20">
        <f t="shared" si="51"/>
        <v>8.850175627192307</v>
      </c>
      <c r="L370" s="21"/>
      <c r="M370" s="21"/>
      <c r="N370" s="20"/>
      <c r="O370" s="31"/>
      <c r="P370" s="181"/>
      <c r="Q370" s="258"/>
      <c r="R370" s="258"/>
      <c r="S370" s="258"/>
      <c r="T370" s="30"/>
      <c r="U370" s="30"/>
      <c r="V370" s="31"/>
      <c r="W370" s="31"/>
      <c r="X370" s="31"/>
    </row>
    <row r="371" spans="1:24" ht="12.75">
      <c r="A371" s="17"/>
      <c r="B371" s="19"/>
      <c r="C371" s="19"/>
      <c r="D371" s="19"/>
      <c r="E371" s="20"/>
      <c r="F371" s="20"/>
      <c r="G371" s="19"/>
      <c r="H371" s="19"/>
      <c r="I371" s="19"/>
      <c r="J371" s="20"/>
      <c r="K371" s="24"/>
      <c r="L371" s="21"/>
      <c r="M371" s="21"/>
      <c r="N371" s="20"/>
      <c r="P371" s="181"/>
      <c r="Q371" s="262"/>
      <c r="R371" s="262"/>
      <c r="S371" s="262"/>
      <c r="T371" s="31"/>
      <c r="U371" s="31"/>
      <c r="V371" s="31"/>
      <c r="W371" s="31"/>
      <c r="X371" s="31"/>
    </row>
    <row r="372" spans="1:24" ht="12.75">
      <c r="A372" s="25" t="s">
        <v>329</v>
      </c>
      <c r="B372" s="19"/>
      <c r="C372" s="19"/>
      <c r="D372" s="19"/>
      <c r="E372" s="20"/>
      <c r="F372" s="20"/>
      <c r="G372" s="26">
        <f>SUM(G374:G391)</f>
        <v>3911850</v>
      </c>
      <c r="H372" s="26">
        <f>SUM(H374:H391)</f>
        <v>1281188</v>
      </c>
      <c r="I372" s="26">
        <f>SUM(I374:I391)-1</f>
        <v>1331227</v>
      </c>
      <c r="J372" s="24">
        <f t="shared" si="50"/>
        <v>3.9056719232462456</v>
      </c>
      <c r="K372" s="24">
        <f t="shared" si="51"/>
        <v>80.7598135864468</v>
      </c>
      <c r="L372" s="21"/>
      <c r="M372" s="21"/>
      <c r="N372" s="20"/>
      <c r="O372" s="21"/>
      <c r="P372" s="21"/>
      <c r="Q372" s="260"/>
      <c r="R372" s="260"/>
      <c r="S372" s="260"/>
      <c r="T372" s="31"/>
      <c r="U372" s="31"/>
      <c r="V372" s="31"/>
      <c r="W372" s="31"/>
      <c r="X372" s="31"/>
    </row>
    <row r="373" spans="1:22" ht="12.75">
      <c r="A373" s="17"/>
      <c r="B373" s="19"/>
      <c r="C373" s="19"/>
      <c r="D373" s="19"/>
      <c r="E373" s="20"/>
      <c r="F373" s="20"/>
      <c r="G373" s="19"/>
      <c r="H373" s="19"/>
      <c r="I373" s="19"/>
      <c r="J373" s="20"/>
      <c r="K373" s="24"/>
      <c r="L373" s="21"/>
      <c r="M373" s="21"/>
      <c r="N373" s="20"/>
      <c r="O373" s="21"/>
      <c r="P373" s="21"/>
      <c r="Q373" s="258"/>
      <c r="R373" s="258"/>
      <c r="S373" s="258"/>
      <c r="T373" s="31"/>
      <c r="U373" s="31"/>
      <c r="V373" s="21"/>
    </row>
    <row r="374" spans="1:24" ht="11.25" customHeight="1">
      <c r="A374" s="17" t="s">
        <v>87</v>
      </c>
      <c r="B374" s="295">
        <v>2.896</v>
      </c>
      <c r="C374" s="295">
        <v>1.395</v>
      </c>
      <c r="D374" s="295">
        <v>2.626</v>
      </c>
      <c r="E374" s="20">
        <f aca="true" t="shared" si="55" ref="E374:E390">+D374/C374*100-100</f>
        <v>88.2437275985663</v>
      </c>
      <c r="F374" s="20"/>
      <c r="G374" s="296">
        <v>11.539</v>
      </c>
      <c r="H374" s="296">
        <v>4.884</v>
      </c>
      <c r="I374" s="296">
        <v>7.06</v>
      </c>
      <c r="J374" s="20">
        <f t="shared" si="50"/>
        <v>44.553644553644546</v>
      </c>
      <c r="K374" s="20">
        <f t="shared" si="51"/>
        <v>0.00042829981958021764</v>
      </c>
      <c r="L374" s="21"/>
      <c r="M374" s="21"/>
      <c r="N374" s="20"/>
      <c r="P374" s="21"/>
      <c r="Q374" s="258"/>
      <c r="R374" s="258"/>
      <c r="S374" s="258"/>
      <c r="T374" s="30"/>
      <c r="U374" s="30"/>
      <c r="V374" s="21"/>
      <c r="W374" s="21"/>
      <c r="X374" s="21"/>
    </row>
    <row r="375" spans="1:21" ht="12.75">
      <c r="A375" s="17" t="s">
        <v>88</v>
      </c>
      <c r="B375" s="295">
        <v>83594.018</v>
      </c>
      <c r="C375" s="295">
        <v>28005.824</v>
      </c>
      <c r="D375" s="295">
        <v>24617.827</v>
      </c>
      <c r="E375" s="20">
        <f t="shared" si="55"/>
        <v>-12.097473011327935</v>
      </c>
      <c r="F375" s="20"/>
      <c r="G375" s="296">
        <v>46612.183</v>
      </c>
      <c r="H375" s="296">
        <v>15596.448</v>
      </c>
      <c r="I375" s="296">
        <v>14023.096</v>
      </c>
      <c r="J375" s="20">
        <f t="shared" si="50"/>
        <v>-10.087886677787154</v>
      </c>
      <c r="K375" s="20">
        <f t="shared" si="51"/>
        <v>0.8507208904753643</v>
      </c>
      <c r="L375" s="21">
        <f t="shared" si="52"/>
        <v>556.9001647657287</v>
      </c>
      <c r="M375" s="21">
        <f t="shared" si="53"/>
        <v>569.6317550692025</v>
      </c>
      <c r="N375" s="20">
        <f t="shared" si="54"/>
        <v>2.2861530861334245</v>
      </c>
      <c r="Q375" s="258"/>
      <c r="R375" s="258"/>
      <c r="S375" s="258"/>
      <c r="T375" s="31"/>
      <c r="U375" s="31"/>
    </row>
    <row r="376" spans="1:21" ht="12.75">
      <c r="A376" s="17" t="s">
        <v>89</v>
      </c>
      <c r="B376" s="295">
        <v>23676.51</v>
      </c>
      <c r="C376" s="295">
        <v>6303.182</v>
      </c>
      <c r="D376" s="295">
        <v>8797.746</v>
      </c>
      <c r="E376" s="20">
        <f t="shared" si="55"/>
        <v>39.57626481354973</v>
      </c>
      <c r="F376" s="20"/>
      <c r="G376" s="296">
        <v>10447.785</v>
      </c>
      <c r="H376" s="296">
        <v>2560.122</v>
      </c>
      <c r="I376" s="296">
        <v>3901.485</v>
      </c>
      <c r="J376" s="20">
        <f t="shared" si="50"/>
        <v>52.39449526233517</v>
      </c>
      <c r="K376" s="20">
        <f t="shared" si="51"/>
        <v>0.23668630617491865</v>
      </c>
      <c r="L376" s="21">
        <f t="shared" si="52"/>
        <v>406.16342666291405</v>
      </c>
      <c r="M376" s="21">
        <f t="shared" si="53"/>
        <v>443.46415547800547</v>
      </c>
      <c r="N376" s="20">
        <f t="shared" si="54"/>
        <v>9.183674936357164</v>
      </c>
      <c r="P376" s="21"/>
      <c r="Q376" s="260"/>
      <c r="R376" s="260"/>
      <c r="S376" s="260"/>
      <c r="T376" s="31"/>
      <c r="U376" s="31"/>
    </row>
    <row r="377" spans="1:21" ht="12.75">
      <c r="A377" s="17" t="s">
        <v>90</v>
      </c>
      <c r="B377" s="295">
        <v>182.444</v>
      </c>
      <c r="C377" s="295">
        <v>128.799</v>
      </c>
      <c r="D377" s="295">
        <v>181.515</v>
      </c>
      <c r="E377" s="20">
        <f t="shared" si="55"/>
        <v>40.92888919945028</v>
      </c>
      <c r="F377" s="20"/>
      <c r="G377" s="296">
        <v>137.745</v>
      </c>
      <c r="H377" s="296">
        <v>65.757</v>
      </c>
      <c r="I377" s="296">
        <v>82.415</v>
      </c>
      <c r="J377" s="20">
        <f t="shared" si="50"/>
        <v>25.332664203050626</v>
      </c>
      <c r="K377" s="20">
        <f t="shared" si="51"/>
        <v>0.004999763403782385</v>
      </c>
      <c r="L377" s="21">
        <f t="shared" si="52"/>
        <v>510.53967810309086</v>
      </c>
      <c r="M377" s="21">
        <f t="shared" si="53"/>
        <v>454.0396110514283</v>
      </c>
      <c r="N377" s="20">
        <f t="shared" si="54"/>
        <v>-11.066733786801535</v>
      </c>
      <c r="O377" s="21"/>
      <c r="Q377" s="258"/>
      <c r="R377" s="258"/>
      <c r="S377" s="258"/>
      <c r="T377" s="31"/>
      <c r="U377" s="31"/>
    </row>
    <row r="378" spans="1:19" ht="12.75">
      <c r="A378" s="17" t="s">
        <v>91</v>
      </c>
      <c r="B378" s="295">
        <v>3904.75</v>
      </c>
      <c r="C378" s="295">
        <v>1468.52</v>
      </c>
      <c r="D378" s="295">
        <v>4786.028</v>
      </c>
      <c r="E378" s="20">
        <f t="shared" si="55"/>
        <v>225.90826137880316</v>
      </c>
      <c r="F378" s="20"/>
      <c r="G378" s="296">
        <v>6009.982</v>
      </c>
      <c r="H378" s="296">
        <v>2322.146</v>
      </c>
      <c r="I378" s="296">
        <v>6221.231</v>
      </c>
      <c r="J378" s="20">
        <f t="shared" si="50"/>
        <v>167.908693079591</v>
      </c>
      <c r="K378" s="20">
        <f t="shared" si="51"/>
        <v>0.37741531372051795</v>
      </c>
      <c r="L378" s="21">
        <f t="shared" si="52"/>
        <v>1581.2831966878218</v>
      </c>
      <c r="M378" s="21">
        <f t="shared" si="53"/>
        <v>1299.873506799375</v>
      </c>
      <c r="N378" s="20">
        <f t="shared" si="54"/>
        <v>-17.796286615698662</v>
      </c>
      <c r="Q378" s="258"/>
      <c r="R378" s="258"/>
      <c r="S378" s="258"/>
    </row>
    <row r="379" spans="1:21" ht="12.75">
      <c r="A379" s="17" t="s">
        <v>92</v>
      </c>
      <c r="B379" s="295">
        <v>13218.178</v>
      </c>
      <c r="C379" s="295">
        <v>4048.24</v>
      </c>
      <c r="D379" s="295">
        <v>4089.921</v>
      </c>
      <c r="E379" s="20">
        <f t="shared" si="55"/>
        <v>1.0296079283836974</v>
      </c>
      <c r="F379" s="20"/>
      <c r="G379" s="296">
        <v>23260.337</v>
      </c>
      <c r="H379" s="296">
        <v>7453.504</v>
      </c>
      <c r="I379" s="296">
        <v>6651.354</v>
      </c>
      <c r="J379" s="20">
        <f t="shared" si="50"/>
        <v>-10.762052317943343</v>
      </c>
      <c r="K379" s="20">
        <f t="shared" si="51"/>
        <v>0.4035090252357165</v>
      </c>
      <c r="L379" s="21">
        <f t="shared" si="52"/>
        <v>1841.171472047112</v>
      </c>
      <c r="M379" s="21">
        <f t="shared" si="53"/>
        <v>1626.279334001806</v>
      </c>
      <c r="N379" s="20">
        <f t="shared" si="54"/>
        <v>-11.671489663392265</v>
      </c>
      <c r="Q379" s="258"/>
      <c r="R379" s="258"/>
      <c r="S379" s="258"/>
      <c r="T379" s="21"/>
      <c r="U379" s="21"/>
    </row>
    <row r="380" spans="1:14" ht="11.25">
      <c r="A380" s="17" t="s">
        <v>93</v>
      </c>
      <c r="B380" s="295">
        <v>0.386</v>
      </c>
      <c r="C380" s="295">
        <v>0</v>
      </c>
      <c r="D380" s="295">
        <v>0</v>
      </c>
      <c r="E380" s="20"/>
      <c r="F380" s="20"/>
      <c r="G380" s="296">
        <v>2.275</v>
      </c>
      <c r="H380" s="296">
        <v>0</v>
      </c>
      <c r="I380" s="296">
        <v>0</v>
      </c>
      <c r="J380" s="20"/>
      <c r="K380" s="20">
        <f t="shared" si="51"/>
        <v>0</v>
      </c>
      <c r="L380" s="21"/>
      <c r="M380" s="21"/>
      <c r="N380" s="20"/>
    </row>
    <row r="381" spans="1:19" ht="11.25">
      <c r="A381" s="17" t="s">
        <v>94</v>
      </c>
      <c r="B381" s="295">
        <v>2727.659</v>
      </c>
      <c r="C381" s="295">
        <v>181.74</v>
      </c>
      <c r="D381" s="295">
        <v>297.461</v>
      </c>
      <c r="E381" s="20">
        <f t="shared" si="55"/>
        <v>63.67392978980962</v>
      </c>
      <c r="F381" s="20"/>
      <c r="G381" s="296">
        <v>4127.908</v>
      </c>
      <c r="H381" s="296">
        <v>268.313</v>
      </c>
      <c r="I381" s="296">
        <v>448.07</v>
      </c>
      <c r="J381" s="20">
        <f t="shared" si="50"/>
        <v>66.99526299508412</v>
      </c>
      <c r="K381" s="20">
        <f t="shared" si="51"/>
        <v>0.027182478776105967</v>
      </c>
      <c r="L381" s="21">
        <f t="shared" si="52"/>
        <v>1476.356333223286</v>
      </c>
      <c r="M381" s="21">
        <f t="shared" si="53"/>
        <v>1506.3151135779142</v>
      </c>
      <c r="N381" s="20">
        <f t="shared" si="54"/>
        <v>2.0292377714274465</v>
      </c>
      <c r="Q381" s="273"/>
      <c r="R381" s="273"/>
      <c r="S381" s="273"/>
    </row>
    <row r="382" spans="1:14" ht="11.25">
      <c r="A382" s="17" t="s">
        <v>95</v>
      </c>
      <c r="B382" s="295">
        <v>249877.313</v>
      </c>
      <c r="C382" s="295">
        <v>89668.796</v>
      </c>
      <c r="D382" s="295">
        <v>88564.604</v>
      </c>
      <c r="E382" s="20">
        <f t="shared" si="55"/>
        <v>-1.2314116495999343</v>
      </c>
      <c r="F382" s="20"/>
      <c r="G382" s="296">
        <v>362075.136</v>
      </c>
      <c r="H382" s="296">
        <v>131697.455</v>
      </c>
      <c r="I382" s="296">
        <v>119489.01</v>
      </c>
      <c r="J382" s="20">
        <f t="shared" si="50"/>
        <v>-9.270069038160216</v>
      </c>
      <c r="K382" s="20">
        <f t="shared" si="51"/>
        <v>7.248884054506916</v>
      </c>
      <c r="L382" s="21">
        <f t="shared" si="52"/>
        <v>1468.70997353416</v>
      </c>
      <c r="M382" s="21">
        <f t="shared" si="53"/>
        <v>1349.1734237303199</v>
      </c>
      <c r="N382" s="20">
        <f t="shared" si="54"/>
        <v>-8.138880511323762</v>
      </c>
    </row>
    <row r="383" spans="1:14" ht="11.25">
      <c r="A383" s="17" t="s">
        <v>3</v>
      </c>
      <c r="B383" s="295">
        <v>463654.82</v>
      </c>
      <c r="C383" s="295">
        <v>217884.988</v>
      </c>
      <c r="D383" s="295">
        <v>141635.339</v>
      </c>
      <c r="E383" s="20">
        <f t="shared" si="55"/>
        <v>-34.99536599556828</v>
      </c>
      <c r="F383" s="20"/>
      <c r="G383" s="296">
        <v>364464.85</v>
      </c>
      <c r="H383" s="296">
        <v>173128.989</v>
      </c>
      <c r="I383" s="296">
        <v>100326.829</v>
      </c>
      <c r="J383" s="20">
        <f t="shared" si="50"/>
        <v>-42.0508202701975</v>
      </c>
      <c r="K383" s="20">
        <f t="shared" si="51"/>
        <v>6.086396991466763</v>
      </c>
      <c r="L383" s="21">
        <f t="shared" si="52"/>
        <v>794.5888819104875</v>
      </c>
      <c r="M383" s="21">
        <f t="shared" si="53"/>
        <v>708.3460223158007</v>
      </c>
      <c r="N383" s="20">
        <f t="shared" si="54"/>
        <v>-10.853771246751762</v>
      </c>
    </row>
    <row r="384" spans="1:17" ht="11.25">
      <c r="A384" s="17" t="s">
        <v>66</v>
      </c>
      <c r="B384" s="295">
        <v>6784.051</v>
      </c>
      <c r="C384" s="295">
        <v>2057.99</v>
      </c>
      <c r="D384" s="295">
        <v>2753.28</v>
      </c>
      <c r="E384" s="20">
        <f t="shared" si="55"/>
        <v>33.78490663219941</v>
      </c>
      <c r="F384" s="20"/>
      <c r="G384" s="296">
        <v>23699.459</v>
      </c>
      <c r="H384" s="296">
        <v>6456.703</v>
      </c>
      <c r="I384" s="296">
        <v>9108.185</v>
      </c>
      <c r="J384" s="20">
        <f t="shared" si="50"/>
        <v>41.06557170122272</v>
      </c>
      <c r="K384" s="20">
        <f t="shared" si="51"/>
        <v>0.5525543898304879</v>
      </c>
      <c r="L384" s="21">
        <f t="shared" si="52"/>
        <v>3137.3830776631576</v>
      </c>
      <c r="M384" s="21">
        <f t="shared" si="53"/>
        <v>3308.1215858902833</v>
      </c>
      <c r="N384" s="20">
        <f t="shared" si="54"/>
        <v>5.442067608597483</v>
      </c>
      <c r="Q384" s="272"/>
    </row>
    <row r="385" spans="1:17" ht="11.25">
      <c r="A385" s="17" t="s">
        <v>67</v>
      </c>
      <c r="B385" s="295">
        <v>3106.476</v>
      </c>
      <c r="C385" s="295">
        <v>705.22</v>
      </c>
      <c r="D385" s="295">
        <v>1705.802</v>
      </c>
      <c r="E385" s="20">
        <f t="shared" si="55"/>
        <v>141.88224951079093</v>
      </c>
      <c r="F385" s="24"/>
      <c r="G385" s="296">
        <v>12395.832</v>
      </c>
      <c r="H385" s="296">
        <v>2758.851</v>
      </c>
      <c r="I385" s="296">
        <v>6619.584</v>
      </c>
      <c r="J385" s="20">
        <f t="shared" si="50"/>
        <v>139.93988801859905</v>
      </c>
      <c r="K385" s="20">
        <f t="shared" si="51"/>
        <v>0.40158167604760553</v>
      </c>
      <c r="L385" s="21">
        <f t="shared" si="52"/>
        <v>3912.0430503956213</v>
      </c>
      <c r="M385" s="21">
        <f t="shared" si="53"/>
        <v>3880.628584091237</v>
      </c>
      <c r="N385" s="20">
        <f t="shared" si="54"/>
        <v>-0.8030194427744846</v>
      </c>
      <c r="Q385" s="272"/>
    </row>
    <row r="386" spans="1:17" ht="11.25">
      <c r="A386" s="17" t="s">
        <v>69</v>
      </c>
      <c r="B386" s="295">
        <v>10928.6</v>
      </c>
      <c r="C386" s="295">
        <v>3826.66</v>
      </c>
      <c r="D386" s="295">
        <v>5749.975</v>
      </c>
      <c r="E386" s="20">
        <f t="shared" si="55"/>
        <v>50.26093251033541</v>
      </c>
      <c r="F386" s="20"/>
      <c r="G386" s="296">
        <v>52231.431</v>
      </c>
      <c r="H386" s="296">
        <v>17547.795</v>
      </c>
      <c r="I386" s="296">
        <v>25636.742</v>
      </c>
      <c r="J386" s="20">
        <f t="shared" si="50"/>
        <v>46.096657728221686</v>
      </c>
      <c r="K386" s="20">
        <f t="shared" si="51"/>
        <v>1.5552708177371937</v>
      </c>
      <c r="L386" s="21">
        <f t="shared" si="52"/>
        <v>4585.66870325558</v>
      </c>
      <c r="M386" s="21">
        <f t="shared" si="53"/>
        <v>4458.583211231352</v>
      </c>
      <c r="N386" s="20">
        <f t="shared" si="54"/>
        <v>-2.7713622646573697</v>
      </c>
      <c r="Q386" s="272"/>
    </row>
    <row r="387" spans="1:17" ht="11.25">
      <c r="A387" s="17" t="s">
        <v>96</v>
      </c>
      <c r="B387" s="295">
        <v>119634.207</v>
      </c>
      <c r="C387" s="295">
        <v>33530.38</v>
      </c>
      <c r="D387" s="295">
        <v>35765.479</v>
      </c>
      <c r="E387" s="20">
        <f t="shared" si="55"/>
        <v>6.665892244585365</v>
      </c>
      <c r="F387" s="20"/>
      <c r="G387" s="296">
        <v>753473.388</v>
      </c>
      <c r="H387" s="296">
        <v>206735.927</v>
      </c>
      <c r="I387" s="296">
        <v>228170.478</v>
      </c>
      <c r="J387" s="20">
        <f t="shared" si="50"/>
        <v>10.368082273382512</v>
      </c>
      <c r="K387" s="20">
        <f t="shared" si="51"/>
        <v>13.842121042624933</v>
      </c>
      <c r="L387" s="21">
        <f t="shared" si="52"/>
        <v>6165.630303026688</v>
      </c>
      <c r="M387" s="21">
        <f t="shared" si="53"/>
        <v>6379.628747597649</v>
      </c>
      <c r="N387" s="20">
        <f t="shared" si="54"/>
        <v>3.470828350929665</v>
      </c>
      <c r="O387" s="21"/>
      <c r="Q387" s="272"/>
    </row>
    <row r="388" spans="1:17" ht="11.25">
      <c r="A388" s="17" t="s">
        <v>97</v>
      </c>
      <c r="B388" s="295">
        <v>5881.468</v>
      </c>
      <c r="C388" s="295">
        <v>1593.179</v>
      </c>
      <c r="D388" s="295">
        <v>1523.508</v>
      </c>
      <c r="E388" s="20">
        <f t="shared" si="55"/>
        <v>-4.373080488758646</v>
      </c>
      <c r="F388" s="20"/>
      <c r="G388" s="296">
        <v>25597.174</v>
      </c>
      <c r="H388" s="296">
        <v>7395.112</v>
      </c>
      <c r="I388" s="296">
        <v>7353.81</v>
      </c>
      <c r="J388" s="20">
        <f t="shared" si="50"/>
        <v>-0.5585040497020088</v>
      </c>
      <c r="K388" s="20">
        <f t="shared" si="51"/>
        <v>0.44612400796419266</v>
      </c>
      <c r="L388" s="21">
        <f t="shared" si="52"/>
        <v>4641.733289228642</v>
      </c>
      <c r="M388" s="21">
        <f t="shared" si="53"/>
        <v>4826.8929339393035</v>
      </c>
      <c r="N388" s="20">
        <f t="shared" si="54"/>
        <v>3.9890194712465075</v>
      </c>
      <c r="O388" s="21"/>
      <c r="P388" s="21"/>
      <c r="Q388" s="272"/>
    </row>
    <row r="389" spans="1:17" ht="11.25">
      <c r="A389" s="17" t="s">
        <v>98</v>
      </c>
      <c r="B389" s="295">
        <v>14178.858</v>
      </c>
      <c r="C389" s="295">
        <v>6891.682</v>
      </c>
      <c r="D389" s="295">
        <v>6234.857</v>
      </c>
      <c r="E389" s="20">
        <f t="shared" si="55"/>
        <v>-9.530692217081409</v>
      </c>
      <c r="F389" s="20"/>
      <c r="G389" s="296">
        <v>44109.406</v>
      </c>
      <c r="H389" s="296">
        <v>21059.704</v>
      </c>
      <c r="I389" s="296">
        <v>19200.696</v>
      </c>
      <c r="J389" s="20">
        <f t="shared" si="50"/>
        <v>-8.827322549262803</v>
      </c>
      <c r="K389" s="20">
        <f t="shared" si="51"/>
        <v>1.1648236023533436</v>
      </c>
      <c r="L389" s="21">
        <f t="shared" si="52"/>
        <v>3055.8148214035414</v>
      </c>
      <c r="M389" s="21">
        <f t="shared" si="53"/>
        <v>3079.57279533436</v>
      </c>
      <c r="N389" s="20">
        <f t="shared" si="54"/>
        <v>0.7774677236465095</v>
      </c>
      <c r="O389" s="21"/>
      <c r="P389" s="21"/>
      <c r="Q389" s="272"/>
    </row>
    <row r="390" spans="1:17" ht="11.25">
      <c r="A390" s="17" t="s">
        <v>99</v>
      </c>
      <c r="B390" s="295">
        <v>72714.754</v>
      </c>
      <c r="C390" s="295">
        <v>26332.86</v>
      </c>
      <c r="D390" s="295">
        <v>22588.559</v>
      </c>
      <c r="E390" s="20">
        <f t="shared" si="55"/>
        <v>-14.219120141146831</v>
      </c>
      <c r="F390" s="20"/>
      <c r="G390" s="296">
        <v>131266.168</v>
      </c>
      <c r="H390" s="296">
        <v>42688.639</v>
      </c>
      <c r="I390" s="296">
        <v>42657.981</v>
      </c>
      <c r="J390" s="20">
        <f t="shared" si="50"/>
        <v>-0.07181770306615931</v>
      </c>
      <c r="K390" s="20">
        <f t="shared" si="51"/>
        <v>2.5878761424867354</v>
      </c>
      <c r="L390" s="21">
        <f t="shared" si="52"/>
        <v>1621.1166960216249</v>
      </c>
      <c r="M390" s="21">
        <f t="shared" si="53"/>
        <v>1888.47730393072</v>
      </c>
      <c r="N390" s="20">
        <f t="shared" si="54"/>
        <v>16.492372730798692</v>
      </c>
      <c r="Q390" s="272"/>
    </row>
    <row r="391" spans="1:20" ht="11.25">
      <c r="A391" s="17" t="s">
        <v>86</v>
      </c>
      <c r="B391" s="19"/>
      <c r="C391" s="19"/>
      <c r="D391" s="19"/>
      <c r="E391" s="20"/>
      <c r="F391" s="20"/>
      <c r="G391" s="19">
        <v>2051927.4019999998</v>
      </c>
      <c r="H391" s="19">
        <v>643447.6510000001</v>
      </c>
      <c r="I391" s="19">
        <v>741329.9739999999</v>
      </c>
      <c r="J391" s="20">
        <f t="shared" si="50"/>
        <v>15.21216572131054</v>
      </c>
      <c r="K391" s="20">
        <f t="shared" si="51"/>
        <v>44.97329944951946</v>
      </c>
      <c r="L391" s="21"/>
      <c r="M391" s="21"/>
      <c r="N391" s="20"/>
      <c r="Q391" s="272"/>
      <c r="R391" s="273"/>
      <c r="S391" s="273"/>
      <c r="T391" s="21"/>
    </row>
    <row r="392" spans="1:17" ht="11.25">
      <c r="A392" s="123"/>
      <c r="B392" s="129"/>
      <c r="C392" s="129"/>
      <c r="D392" s="129"/>
      <c r="E392" s="129"/>
      <c r="F392" s="129"/>
      <c r="G392" s="145"/>
      <c r="H392" s="145"/>
      <c r="I392" s="145"/>
      <c r="J392" s="123"/>
      <c r="K392" s="123"/>
      <c r="Q392" s="272"/>
    </row>
    <row r="393" spans="1:17" ht="11.25">
      <c r="A393" s="17" t="s">
        <v>381</v>
      </c>
      <c r="B393" s="17"/>
      <c r="C393" s="17"/>
      <c r="D393" s="17"/>
      <c r="E393" s="17"/>
      <c r="F393" s="17"/>
      <c r="G393" s="17"/>
      <c r="H393" s="17"/>
      <c r="I393" s="17"/>
      <c r="J393" s="17"/>
      <c r="K393" s="17"/>
      <c r="Q393" s="272"/>
    </row>
    <row r="394" ht="11.25">
      <c r="Q394" s="272"/>
    </row>
    <row r="395" spans="1:17" ht="19.5" customHeight="1">
      <c r="A395" s="333" t="s">
        <v>366</v>
      </c>
      <c r="B395" s="333"/>
      <c r="C395" s="333"/>
      <c r="D395" s="333"/>
      <c r="E395" s="333"/>
      <c r="F395" s="333"/>
      <c r="G395" s="333"/>
      <c r="H395" s="333"/>
      <c r="I395" s="333"/>
      <c r="J395" s="333"/>
      <c r="K395" s="120"/>
      <c r="Q395" s="272"/>
    </row>
    <row r="396" spans="1:19" ht="19.5" customHeight="1">
      <c r="A396" s="334" t="s">
        <v>250</v>
      </c>
      <c r="B396" s="334"/>
      <c r="C396" s="334"/>
      <c r="D396" s="334"/>
      <c r="E396" s="334"/>
      <c r="F396" s="334"/>
      <c r="G396" s="334"/>
      <c r="H396" s="334"/>
      <c r="I396" s="334"/>
      <c r="J396" s="334"/>
      <c r="K396" s="121"/>
      <c r="Q396" s="272"/>
      <c r="R396" s="273"/>
      <c r="S396" s="273"/>
    </row>
    <row r="397" spans="1:20" s="28" customFormat="1" ht="12.75">
      <c r="A397" s="25"/>
      <c r="B397" s="335" t="s">
        <v>118</v>
      </c>
      <c r="C397" s="335"/>
      <c r="D397" s="335"/>
      <c r="E397" s="335"/>
      <c r="F397" s="194"/>
      <c r="G397" s="335" t="s">
        <v>202</v>
      </c>
      <c r="H397" s="335"/>
      <c r="I397" s="335"/>
      <c r="J397" s="335"/>
      <c r="K397" s="194"/>
      <c r="L397" s="337"/>
      <c r="M397" s="337"/>
      <c r="N397" s="337"/>
      <c r="O397" s="138"/>
      <c r="P397" s="138"/>
      <c r="Q397" s="260"/>
      <c r="R397" s="260"/>
      <c r="S397" s="260"/>
      <c r="T397" s="138"/>
    </row>
    <row r="398" spans="1:19" s="28" customFormat="1" ht="12.75">
      <c r="A398" s="25" t="s">
        <v>333</v>
      </c>
      <c r="B398" s="195">
        <f>+B358</f>
        <v>2011</v>
      </c>
      <c r="C398" s="336" t="str">
        <f>+C358</f>
        <v>enero - abril</v>
      </c>
      <c r="D398" s="336"/>
      <c r="E398" s="336"/>
      <c r="F398" s="194"/>
      <c r="G398" s="195">
        <f>+G358</f>
        <v>2011</v>
      </c>
      <c r="H398" s="336" t="str">
        <f>+C398</f>
        <v>enero - abril</v>
      </c>
      <c r="I398" s="336"/>
      <c r="J398" s="336"/>
      <c r="K398" s="196" t="s">
        <v>225</v>
      </c>
      <c r="L398" s="338"/>
      <c r="M398" s="338"/>
      <c r="N398" s="338"/>
      <c r="O398" s="138"/>
      <c r="P398" s="138"/>
      <c r="Q398" s="260"/>
      <c r="R398" s="268"/>
      <c r="S398" s="268"/>
    </row>
    <row r="399" spans="1:19" s="28" customFormat="1" ht="12.75">
      <c r="A399" s="197"/>
      <c r="B399" s="197"/>
      <c r="C399" s="198">
        <f>+C359</f>
        <v>2011</v>
      </c>
      <c r="D399" s="198">
        <f>+D359</f>
        <v>2012</v>
      </c>
      <c r="E399" s="199" t="str">
        <f>+E359</f>
        <v>Var % 12/11</v>
      </c>
      <c r="F399" s="200"/>
      <c r="G399" s="197"/>
      <c r="H399" s="198">
        <f>+H359</f>
        <v>2011</v>
      </c>
      <c r="I399" s="198">
        <f>+I359</f>
        <v>2012</v>
      </c>
      <c r="J399" s="199" t="str">
        <f>+J359</f>
        <v>Var % 12/11</v>
      </c>
      <c r="K399" s="200">
        <v>2008</v>
      </c>
      <c r="L399" s="201"/>
      <c r="M399" s="201"/>
      <c r="N399" s="200"/>
      <c r="Q399" s="260"/>
      <c r="R399" s="268"/>
      <c r="S399" s="268"/>
    </row>
    <row r="400" spans="1:19" s="127" customFormat="1" ht="12.75">
      <c r="A400" s="125" t="s">
        <v>331</v>
      </c>
      <c r="B400" s="125"/>
      <c r="C400" s="125"/>
      <c r="D400" s="125"/>
      <c r="E400" s="125"/>
      <c r="F400" s="125"/>
      <c r="G400" s="125">
        <f>+G410+G402+G416+G421</f>
        <v>963243.889</v>
      </c>
      <c r="H400" s="125">
        <f>+H410+H402+H416+H421</f>
        <v>258688.50999999998</v>
      </c>
      <c r="I400" s="125">
        <f>+I410+I402+I416+I421</f>
        <v>231255.70899999994</v>
      </c>
      <c r="J400" s="126">
        <f>+I400/H400*100-100</f>
        <v>-10.604568792019421</v>
      </c>
      <c r="K400" s="125"/>
      <c r="Q400" s="258"/>
      <c r="R400" s="271"/>
      <c r="S400" s="271"/>
    </row>
    <row r="401" spans="1:17" ht="12.75">
      <c r="A401" s="122"/>
      <c r="B401" s="127"/>
      <c r="C401" s="127"/>
      <c r="E401" s="127"/>
      <c r="F401" s="127"/>
      <c r="G401" s="127"/>
      <c r="I401" s="146"/>
      <c r="J401" s="127"/>
      <c r="L401" s="22"/>
      <c r="M401" s="22"/>
      <c r="N401" s="22"/>
      <c r="Q401" s="260"/>
    </row>
    <row r="402" spans="1:17" ht="12.75">
      <c r="A402" s="138" t="s">
        <v>232</v>
      </c>
      <c r="B402" s="29">
        <f>SUM(B403:B408)</f>
        <v>1061869.816</v>
      </c>
      <c r="C402" s="29">
        <f>SUM(C403:C408)</f>
        <v>316096.89800000004</v>
      </c>
      <c r="D402" s="29">
        <f>SUM(D403:D408)</f>
        <v>235121.218</v>
      </c>
      <c r="E402" s="24">
        <f aca="true" t="shared" si="56" ref="E402:E419">+D402/C402*100-100</f>
        <v>-25.617359902089277</v>
      </c>
      <c r="F402" s="29"/>
      <c r="G402" s="29">
        <f>SUM(G403:G408)</f>
        <v>575682.281</v>
      </c>
      <c r="H402" s="29">
        <f>SUM(H403:H408)</f>
        <v>158044.338</v>
      </c>
      <c r="I402" s="29">
        <f>SUM(I403:I408)</f>
        <v>120019.18799999998</v>
      </c>
      <c r="J402" s="24">
        <f aca="true" t="shared" si="57" ref="J402:J419">+I402/H402*100-100</f>
        <v>-24.059798966034464</v>
      </c>
      <c r="K402" s="27">
        <f aca="true" t="shared" si="58" ref="K402:K408">+I402/$I$402*100</f>
        <v>100</v>
      </c>
      <c r="L402" s="21">
        <f aca="true" t="shared" si="59" ref="L402:L429">+H402/C402*1000</f>
        <v>499.98699449432735</v>
      </c>
      <c r="M402" s="21">
        <f aca="true" t="shared" si="60" ref="M402:M429">+I402/D402*1000</f>
        <v>510.45664453813765</v>
      </c>
      <c r="N402" s="20">
        <f aca="true" t="shared" si="61" ref="N402:N429">+M402/L402*100-100</f>
        <v>2.0939844754159935</v>
      </c>
      <c r="Q402" s="258"/>
    </row>
    <row r="403" spans="1:17" ht="12.75">
      <c r="A403" s="122" t="s">
        <v>233</v>
      </c>
      <c r="B403" s="147">
        <v>510113.708</v>
      </c>
      <c r="C403" s="147">
        <v>121027.085</v>
      </c>
      <c r="D403" s="147">
        <v>88335.231</v>
      </c>
      <c r="E403" s="20">
        <f t="shared" si="56"/>
        <v>-27.012014707286397</v>
      </c>
      <c r="F403" s="147"/>
      <c r="G403" s="147">
        <v>254331.821</v>
      </c>
      <c r="H403" s="147">
        <v>52668.389</v>
      </c>
      <c r="I403" s="147">
        <v>41061.606</v>
      </c>
      <c r="J403" s="20">
        <f t="shared" si="57"/>
        <v>-22.03747488840034</v>
      </c>
      <c r="K403" s="23">
        <f t="shared" si="58"/>
        <v>34.21253441574692</v>
      </c>
      <c r="L403" s="21">
        <f t="shared" si="59"/>
        <v>435.17853049174903</v>
      </c>
      <c r="M403" s="21">
        <f t="shared" si="60"/>
        <v>464.83838367955366</v>
      </c>
      <c r="N403" s="20">
        <f t="shared" si="61"/>
        <v>6.815559847194024</v>
      </c>
      <c r="Q403" s="258"/>
    </row>
    <row r="404" spans="1:17" ht="12.75">
      <c r="A404" s="122" t="s">
        <v>234</v>
      </c>
      <c r="B404" s="147">
        <v>109789.587</v>
      </c>
      <c r="C404" s="147">
        <v>44056.08</v>
      </c>
      <c r="D404" s="147">
        <v>51054.079</v>
      </c>
      <c r="E404" s="20">
        <f t="shared" si="56"/>
        <v>15.884297922102903</v>
      </c>
      <c r="F404" s="147"/>
      <c r="G404" s="147">
        <v>60563.727</v>
      </c>
      <c r="H404" s="147">
        <v>23460.967</v>
      </c>
      <c r="I404" s="147">
        <v>25287.053</v>
      </c>
      <c r="J404" s="20">
        <f t="shared" si="57"/>
        <v>7.783506962863029</v>
      </c>
      <c r="K404" s="23">
        <f t="shared" si="58"/>
        <v>21.069175205551304</v>
      </c>
      <c r="L404" s="21">
        <f t="shared" si="59"/>
        <v>532.5250680496313</v>
      </c>
      <c r="M404" s="21">
        <f t="shared" si="60"/>
        <v>495.29936677537563</v>
      </c>
      <c r="N404" s="20">
        <f t="shared" si="61"/>
        <v>-6.990412941609392</v>
      </c>
      <c r="Q404" s="258"/>
    </row>
    <row r="405" spans="1:17" ht="11.25">
      <c r="A405" s="122" t="s">
        <v>235</v>
      </c>
      <c r="B405" s="147">
        <v>18302.331</v>
      </c>
      <c r="C405" s="147">
        <v>5515.936</v>
      </c>
      <c r="D405" s="147">
        <v>32046.93</v>
      </c>
      <c r="E405" s="20">
        <f t="shared" si="56"/>
        <v>480.98806802689523</v>
      </c>
      <c r="F405" s="147"/>
      <c r="G405" s="147">
        <v>8429.51</v>
      </c>
      <c r="H405" s="147">
        <v>2235.321</v>
      </c>
      <c r="I405" s="147">
        <v>15258.097</v>
      </c>
      <c r="J405" s="20">
        <f t="shared" si="57"/>
        <v>582.5908672624647</v>
      </c>
      <c r="K405" s="23">
        <f t="shared" si="58"/>
        <v>12.713048016955424</v>
      </c>
      <c r="L405" s="21">
        <f t="shared" si="59"/>
        <v>405.247812882528</v>
      </c>
      <c r="M405" s="21">
        <f t="shared" si="60"/>
        <v>476.1172755081376</v>
      </c>
      <c r="N405" s="20">
        <f t="shared" si="61"/>
        <v>17.487932167113996</v>
      </c>
      <c r="Q405" s="273"/>
    </row>
    <row r="406" spans="1:19" ht="11.25">
      <c r="A406" s="122" t="s">
        <v>236</v>
      </c>
      <c r="B406" s="147">
        <v>65048.15</v>
      </c>
      <c r="C406" s="147">
        <v>21645.981</v>
      </c>
      <c r="D406" s="147">
        <v>11807.01</v>
      </c>
      <c r="E406" s="20">
        <f t="shared" si="56"/>
        <v>-45.4540313973296</v>
      </c>
      <c r="F406" s="147"/>
      <c r="G406" s="147">
        <v>43108.399</v>
      </c>
      <c r="H406" s="147">
        <v>14253.405</v>
      </c>
      <c r="I406" s="147">
        <v>7590.498</v>
      </c>
      <c r="J406" s="20">
        <f t="shared" si="57"/>
        <v>-46.74607225431397</v>
      </c>
      <c r="K406" s="23">
        <f t="shared" si="58"/>
        <v>6.324403727843919</v>
      </c>
      <c r="L406" s="21">
        <f t="shared" si="59"/>
        <v>658.4781258008127</v>
      </c>
      <c r="M406" s="21">
        <f t="shared" si="60"/>
        <v>642.8806276949033</v>
      </c>
      <c r="N406" s="20">
        <f t="shared" si="61"/>
        <v>-2.368719247422291</v>
      </c>
      <c r="Q406" s="22"/>
      <c r="R406" s="22"/>
      <c r="S406" s="22"/>
    </row>
    <row r="407" spans="1:19" ht="11.25">
      <c r="A407" s="122" t="s">
        <v>237</v>
      </c>
      <c r="B407" s="147">
        <v>75690.814</v>
      </c>
      <c r="C407" s="147">
        <v>17876.852</v>
      </c>
      <c r="D407" s="147">
        <v>13738.182</v>
      </c>
      <c r="E407" s="20">
        <f t="shared" si="56"/>
        <v>-23.150999963528236</v>
      </c>
      <c r="F407" s="147"/>
      <c r="G407" s="147">
        <v>51573.769</v>
      </c>
      <c r="H407" s="147">
        <v>11537.392</v>
      </c>
      <c r="I407" s="147">
        <v>8803.67</v>
      </c>
      <c r="J407" s="20">
        <f t="shared" si="57"/>
        <v>-23.69445365122378</v>
      </c>
      <c r="K407" s="23">
        <f t="shared" si="58"/>
        <v>7.335218765186115</v>
      </c>
      <c r="L407" s="21">
        <f t="shared" si="59"/>
        <v>645.3816365431677</v>
      </c>
      <c r="M407" s="21">
        <f t="shared" si="60"/>
        <v>640.8176860664678</v>
      </c>
      <c r="N407" s="20">
        <f t="shared" si="61"/>
        <v>-0.7071707991484999</v>
      </c>
      <c r="Q407" s="22"/>
      <c r="R407" s="22"/>
      <c r="S407" s="22"/>
    </row>
    <row r="408" spans="1:19" ht="11.25">
      <c r="A408" s="122" t="s">
        <v>238</v>
      </c>
      <c r="B408" s="147">
        <v>282925.226</v>
      </c>
      <c r="C408" s="147">
        <v>105974.964</v>
      </c>
      <c r="D408" s="147">
        <v>38139.786</v>
      </c>
      <c r="E408" s="20">
        <f t="shared" si="56"/>
        <v>-64.01056951526778</v>
      </c>
      <c r="F408" s="147"/>
      <c r="G408" s="147">
        <v>157675.055</v>
      </c>
      <c r="H408" s="147">
        <v>53888.864</v>
      </c>
      <c r="I408" s="147">
        <v>22018.264</v>
      </c>
      <c r="J408" s="20">
        <f t="shared" si="57"/>
        <v>-59.14134690239528</v>
      </c>
      <c r="K408" s="23">
        <f t="shared" si="58"/>
        <v>18.34561986871633</v>
      </c>
      <c r="L408" s="21">
        <f t="shared" si="59"/>
        <v>508.5056127030154</v>
      </c>
      <c r="M408" s="21">
        <f t="shared" si="60"/>
        <v>577.3043404071539</v>
      </c>
      <c r="N408" s="20">
        <f t="shared" si="61"/>
        <v>13.529590625053586</v>
      </c>
      <c r="Q408" s="22"/>
      <c r="R408" s="22"/>
      <c r="S408" s="22"/>
    </row>
    <row r="409" spans="1:19" ht="11.25">
      <c r="A409" s="122"/>
      <c r="B409" s="127"/>
      <c r="C409" s="127"/>
      <c r="D409" s="127"/>
      <c r="E409" s="20"/>
      <c r="F409" s="127"/>
      <c r="G409" s="127"/>
      <c r="H409" s="127"/>
      <c r="I409" s="148"/>
      <c r="J409" s="20"/>
      <c r="L409" s="21"/>
      <c r="M409" s="21"/>
      <c r="N409" s="20"/>
      <c r="Q409" s="22"/>
      <c r="R409" s="22"/>
      <c r="S409" s="22"/>
    </row>
    <row r="410" spans="1:19" ht="11.25">
      <c r="A410" s="138" t="s">
        <v>227</v>
      </c>
      <c r="B410" s="29">
        <f>SUM(B411:B414)</f>
        <v>34745.520000000004</v>
      </c>
      <c r="C410" s="29">
        <f>SUM(C411:C414)</f>
        <v>12071.696</v>
      </c>
      <c r="D410" s="29">
        <f>SUM(D411:D414)</f>
        <v>12312.108</v>
      </c>
      <c r="E410" s="24">
        <f>+D410/C410*100-100</f>
        <v>1.9915345780741944</v>
      </c>
      <c r="F410" s="29"/>
      <c r="G410" s="29">
        <f>SUM(G411:G414)</f>
        <v>249854.669</v>
      </c>
      <c r="H410" s="29">
        <f>SUM(H411:H414)</f>
        <v>66294.185</v>
      </c>
      <c r="I410" s="29">
        <f>SUM(I411:I414)</f>
        <v>70080.07699999999</v>
      </c>
      <c r="J410" s="24">
        <f>+I410/H410*100-100</f>
        <v>5.710745218453155</v>
      </c>
      <c r="K410" s="27">
        <f>+I410/$I$410*100</f>
        <v>100</v>
      </c>
      <c r="L410" s="22"/>
      <c r="M410" s="22"/>
      <c r="N410" s="22"/>
      <c r="Q410" s="22"/>
      <c r="R410" s="22"/>
      <c r="S410" s="22"/>
    </row>
    <row r="411" spans="1:19" ht="11.25">
      <c r="A411" s="122" t="s">
        <v>228</v>
      </c>
      <c r="B411" s="21">
        <v>8374.815</v>
      </c>
      <c r="C411" s="147">
        <v>3321.253</v>
      </c>
      <c r="D411" s="147">
        <v>2938.342</v>
      </c>
      <c r="E411" s="20">
        <f>+D411/C411*100-100</f>
        <v>-11.529112657180889</v>
      </c>
      <c r="F411" s="21"/>
      <c r="G411" s="147">
        <v>60494.105</v>
      </c>
      <c r="H411" s="147">
        <v>16171.758</v>
      </c>
      <c r="I411" s="147">
        <v>17005.72</v>
      </c>
      <c r="J411" s="20">
        <f>+I411/H411*100-100</f>
        <v>5.156903782507769</v>
      </c>
      <c r="K411" s="23">
        <f>+I411/$I$410*100</f>
        <v>24.26612630576876</v>
      </c>
      <c r="L411" s="21">
        <f aca="true" t="shared" si="62" ref="L411:M414">+H411/C411*1000</f>
        <v>4869.173772669531</v>
      </c>
      <c r="M411" s="21">
        <f t="shared" si="62"/>
        <v>5787.522351040145</v>
      </c>
      <c r="N411" s="20">
        <f>+M411/L411*100-100</f>
        <v>18.86046013648692</v>
      </c>
      <c r="Q411" s="22"/>
      <c r="R411" s="22"/>
      <c r="S411" s="22"/>
    </row>
    <row r="412" spans="1:19" ht="11.25">
      <c r="A412" s="122" t="s">
        <v>229</v>
      </c>
      <c r="B412" s="21">
        <v>5004.872</v>
      </c>
      <c r="C412" s="147">
        <v>1157.947</v>
      </c>
      <c r="D412" s="147">
        <v>932.115</v>
      </c>
      <c r="E412" s="20">
        <f>+D412/C412*100-100</f>
        <v>-19.50279244214113</v>
      </c>
      <c r="F412" s="147"/>
      <c r="G412" s="147">
        <v>65044.439</v>
      </c>
      <c r="H412" s="147">
        <v>13919.411</v>
      </c>
      <c r="I412" s="147">
        <v>9776.508</v>
      </c>
      <c r="J412" s="20">
        <f>+I412/H412*100-100</f>
        <v>-29.763493584606408</v>
      </c>
      <c r="K412" s="23">
        <f>+I412/$I$410*100</f>
        <v>13.950481247330822</v>
      </c>
      <c r="L412" s="21">
        <f t="shared" si="62"/>
        <v>12020.766926292827</v>
      </c>
      <c r="M412" s="21">
        <f t="shared" si="62"/>
        <v>10488.521266152782</v>
      </c>
      <c r="N412" s="20">
        <f>+M412/L412*100-100</f>
        <v>-12.746654764502495</v>
      </c>
      <c r="Q412" s="22"/>
      <c r="R412" s="22"/>
      <c r="S412" s="22"/>
    </row>
    <row r="413" spans="1:19" ht="11.25">
      <c r="A413" s="122" t="s">
        <v>230</v>
      </c>
      <c r="B413" s="21">
        <v>6751.674</v>
      </c>
      <c r="C413" s="147">
        <v>1935.492</v>
      </c>
      <c r="D413" s="147">
        <v>2446.772</v>
      </c>
      <c r="E413" s="20">
        <f>+D413/C413*100-100</f>
        <v>26.4160223860393</v>
      </c>
      <c r="F413" s="147"/>
      <c r="G413" s="147">
        <v>58976.644</v>
      </c>
      <c r="H413" s="147">
        <v>12118.977</v>
      </c>
      <c r="I413" s="147">
        <v>19878.283</v>
      </c>
      <c r="J413" s="20">
        <f>+I413/H413*100-100</f>
        <v>64.02608074922495</v>
      </c>
      <c r="K413" s="23">
        <f>+I413/$I$410*100</f>
        <v>28.365098685607897</v>
      </c>
      <c r="L413" s="21">
        <f t="shared" si="62"/>
        <v>6261.445151930363</v>
      </c>
      <c r="M413" s="21">
        <f t="shared" si="62"/>
        <v>8124.289063304632</v>
      </c>
      <c r="N413" s="20">
        <f>+M413/L413*100-100</f>
        <v>29.75102178767736</v>
      </c>
      <c r="Q413" s="22"/>
      <c r="R413" s="22"/>
      <c r="S413" s="22"/>
    </row>
    <row r="414" spans="1:19" ht="11.25">
      <c r="A414" s="122" t="s">
        <v>231</v>
      </c>
      <c r="B414" s="147">
        <v>14614.159</v>
      </c>
      <c r="C414" s="147">
        <v>5657.004</v>
      </c>
      <c r="D414" s="147">
        <v>5994.879</v>
      </c>
      <c r="E414" s="20">
        <f>+D414/C414*100-100</f>
        <v>5.972684481043331</v>
      </c>
      <c r="F414" s="147"/>
      <c r="G414" s="147">
        <v>65339.481</v>
      </c>
      <c r="H414" s="147">
        <v>24084.039</v>
      </c>
      <c r="I414" s="147">
        <v>23419.566</v>
      </c>
      <c r="J414" s="20">
        <f>+I414/H414*100-100</f>
        <v>-2.75897659856804</v>
      </c>
      <c r="K414" s="23">
        <f>+I414/$I$410*100</f>
        <v>33.41829376129253</v>
      </c>
      <c r="L414" s="21">
        <f t="shared" si="62"/>
        <v>4257.384120640537</v>
      </c>
      <c r="M414" s="21">
        <f t="shared" si="62"/>
        <v>3906.595279070687</v>
      </c>
      <c r="N414" s="20">
        <f>+M414/L414*100-100</f>
        <v>-8.239539389202974</v>
      </c>
      <c r="Q414" s="22"/>
      <c r="R414" s="22"/>
      <c r="S414" s="22"/>
    </row>
    <row r="415" spans="1:19" ht="11.25">
      <c r="A415" s="122"/>
      <c r="B415" s="147"/>
      <c r="C415" s="147"/>
      <c r="D415" s="147"/>
      <c r="E415" s="20"/>
      <c r="F415" s="147"/>
      <c r="G415" s="147"/>
      <c r="H415" s="147"/>
      <c r="I415" s="147"/>
      <c r="J415" s="20"/>
      <c r="K415" s="23"/>
      <c r="L415" s="21"/>
      <c r="M415" s="21"/>
      <c r="N415" s="20"/>
      <c r="Q415" s="22"/>
      <c r="R415" s="22"/>
      <c r="S415" s="22"/>
    </row>
    <row r="416" spans="1:19" ht="11.25">
      <c r="A416" s="138" t="s">
        <v>239</v>
      </c>
      <c r="B416" s="29">
        <f>SUM(B417:B419)</f>
        <v>2846.418</v>
      </c>
      <c r="C416" s="29">
        <f>SUM(C417:C419)</f>
        <v>763.908</v>
      </c>
      <c r="D416" s="29">
        <f>SUM(D417:D419)</f>
        <v>730.451</v>
      </c>
      <c r="E416" s="24">
        <f t="shared" si="56"/>
        <v>-4.379715882017209</v>
      </c>
      <c r="F416" s="29"/>
      <c r="G416" s="29">
        <f>SUM(G417:G419)</f>
        <v>95140.101</v>
      </c>
      <c r="H416" s="29">
        <f>SUM(H417:H419)</f>
        <v>21887.522</v>
      </c>
      <c r="I416" s="29">
        <f>SUM(I417:I419)</f>
        <v>27904.299</v>
      </c>
      <c r="J416" s="24">
        <f t="shared" si="57"/>
        <v>27.489530336051743</v>
      </c>
      <c r="K416" s="27">
        <f>+I416/$I$416*100</f>
        <v>100</v>
      </c>
      <c r="L416" s="21">
        <f t="shared" si="59"/>
        <v>28652.039250799833</v>
      </c>
      <c r="M416" s="21">
        <f t="shared" si="60"/>
        <v>38201.46594364304</v>
      </c>
      <c r="N416" s="20">
        <f t="shared" si="61"/>
        <v>33.32895997124055</v>
      </c>
      <c r="Q416" s="22"/>
      <c r="R416" s="22"/>
      <c r="S416" s="22"/>
    </row>
    <row r="417" spans="1:19" ht="11.25">
      <c r="A417" s="122" t="s">
        <v>240</v>
      </c>
      <c r="B417" s="147">
        <v>1932.142</v>
      </c>
      <c r="C417" s="147">
        <v>501.363</v>
      </c>
      <c r="D417" s="147">
        <v>332.893</v>
      </c>
      <c r="E417" s="20">
        <f t="shared" si="56"/>
        <v>-33.60239985798714</v>
      </c>
      <c r="F417" s="147"/>
      <c r="G417" s="147">
        <v>18653.367</v>
      </c>
      <c r="H417" s="147">
        <v>5552.887</v>
      </c>
      <c r="I417" s="147">
        <v>5093.18</v>
      </c>
      <c r="J417" s="20">
        <f t="shared" si="57"/>
        <v>-8.278702592003029</v>
      </c>
      <c r="K417" s="23">
        <f>+I417/$I$416*100</f>
        <v>18.252313021731887</v>
      </c>
      <c r="L417" s="21">
        <f t="shared" si="59"/>
        <v>11075.581963567314</v>
      </c>
      <c r="M417" s="21">
        <f t="shared" si="60"/>
        <v>15299.750971032736</v>
      </c>
      <c r="N417" s="20">
        <f t="shared" si="61"/>
        <v>38.139476745878085</v>
      </c>
      <c r="Q417" s="22"/>
      <c r="R417" s="22"/>
      <c r="S417" s="22"/>
    </row>
    <row r="418" spans="1:19" ht="11.25">
      <c r="A418" s="122" t="s">
        <v>241</v>
      </c>
      <c r="B418" s="147">
        <v>193.519</v>
      </c>
      <c r="C418" s="147">
        <v>53.94</v>
      </c>
      <c r="D418" s="147">
        <v>57.251</v>
      </c>
      <c r="E418" s="20">
        <f t="shared" si="56"/>
        <v>6.138301816833518</v>
      </c>
      <c r="F418" s="147"/>
      <c r="G418" s="147">
        <v>57950.338</v>
      </c>
      <c r="H418" s="147">
        <v>12803.239</v>
      </c>
      <c r="I418" s="147">
        <v>17209.009</v>
      </c>
      <c r="J418" s="20">
        <f t="shared" si="57"/>
        <v>34.41137043524688</v>
      </c>
      <c r="K418" s="23">
        <f>+I418/$I$416*100</f>
        <v>61.67153312111513</v>
      </c>
      <c r="L418" s="21">
        <f t="shared" si="59"/>
        <v>237360.75268817207</v>
      </c>
      <c r="M418" s="21">
        <f t="shared" si="60"/>
        <v>300588.79320885224</v>
      </c>
      <c r="N418" s="20">
        <f t="shared" si="61"/>
        <v>26.63795080046141</v>
      </c>
      <c r="Q418" s="22"/>
      <c r="R418" s="22"/>
      <c r="S418" s="22"/>
    </row>
    <row r="419" spans="1:19" ht="11.25">
      <c r="A419" s="122" t="s">
        <v>242</v>
      </c>
      <c r="B419" s="147">
        <v>720.757</v>
      </c>
      <c r="C419" s="147">
        <v>208.605</v>
      </c>
      <c r="D419" s="147">
        <v>340.307</v>
      </c>
      <c r="E419" s="20">
        <f t="shared" si="56"/>
        <v>63.13463243929917</v>
      </c>
      <c r="F419" s="147"/>
      <c r="G419" s="147">
        <v>18536.396</v>
      </c>
      <c r="H419" s="147">
        <v>3531.396</v>
      </c>
      <c r="I419" s="147">
        <v>5602.11</v>
      </c>
      <c r="J419" s="20">
        <f t="shared" si="57"/>
        <v>58.63726413010605</v>
      </c>
      <c r="K419" s="23">
        <f>+I419/$I$416*100</f>
        <v>20.076153857152978</v>
      </c>
      <c r="L419" s="21">
        <f t="shared" si="59"/>
        <v>16928.625871863092</v>
      </c>
      <c r="M419" s="21">
        <f t="shared" si="60"/>
        <v>16461.929963239072</v>
      </c>
      <c r="N419" s="20">
        <f t="shared" si="61"/>
        <v>-2.756844602489039</v>
      </c>
      <c r="Q419" s="22"/>
      <c r="R419" s="22"/>
      <c r="S419" s="22"/>
    </row>
    <row r="420" spans="1:19" ht="11.25">
      <c r="A420" s="122"/>
      <c r="B420" s="127"/>
      <c r="C420" s="127"/>
      <c r="D420" s="127"/>
      <c r="E420" s="148"/>
      <c r="F420" s="127"/>
      <c r="G420" s="127"/>
      <c r="H420" s="127"/>
      <c r="I420" s="147"/>
      <c r="J420" s="148"/>
      <c r="L420" s="21"/>
      <c r="M420" s="21"/>
      <c r="N420" s="20"/>
      <c r="Q420" s="22"/>
      <c r="R420" s="22"/>
      <c r="S420" s="22"/>
    </row>
    <row r="421" spans="1:19" ht="11.25">
      <c r="A421" s="138" t="s">
        <v>242</v>
      </c>
      <c r="B421" s="29"/>
      <c r="C421" s="29"/>
      <c r="D421" s="29"/>
      <c r="E421" s="148"/>
      <c r="F421" s="29"/>
      <c r="G421" s="29">
        <f>SUM(G422:G423)</f>
        <v>42566.838</v>
      </c>
      <c r="H421" s="29">
        <f>SUM(H422:H423)</f>
        <v>12462.465</v>
      </c>
      <c r="I421" s="29">
        <f>SUM(I422:I423)</f>
        <v>13252.145</v>
      </c>
      <c r="J421" s="24">
        <f>+I421/H421*100-100</f>
        <v>6.336467143538613</v>
      </c>
      <c r="K421" s="27">
        <f>+I421/$I$421*100</f>
        <v>100</v>
      </c>
      <c r="L421" s="21"/>
      <c r="M421" s="21"/>
      <c r="N421" s="20"/>
      <c r="Q421" s="22"/>
      <c r="R421" s="22"/>
      <c r="S421" s="22"/>
    </row>
    <row r="422" spans="1:14" ht="22.5">
      <c r="A422" s="149" t="s">
        <v>243</v>
      </c>
      <c r="B422" s="147">
        <v>851.329</v>
      </c>
      <c r="C422" s="147">
        <v>323.415</v>
      </c>
      <c r="D422" s="147">
        <v>209.992</v>
      </c>
      <c r="E422" s="20">
        <f>+D422/C422*100-100</f>
        <v>-35.07042035774471</v>
      </c>
      <c r="F422" s="147"/>
      <c r="G422" s="147">
        <v>17628.538</v>
      </c>
      <c r="H422" s="147">
        <v>5261.345</v>
      </c>
      <c r="I422" s="147">
        <v>5631.13</v>
      </c>
      <c r="J422" s="20">
        <f>+I422/H422*100-100</f>
        <v>7.028335910304293</v>
      </c>
      <c r="K422" s="23">
        <f>+I422/$I$421*100</f>
        <v>42.49221541116551</v>
      </c>
      <c r="L422" s="21">
        <f t="shared" si="59"/>
        <v>16268.092079835506</v>
      </c>
      <c r="M422" s="21">
        <f t="shared" si="60"/>
        <v>26815.926321002706</v>
      </c>
      <c r="N422" s="20">
        <f t="shared" si="61"/>
        <v>64.83756170916544</v>
      </c>
    </row>
    <row r="423" spans="1:14" ht="11.25">
      <c r="A423" s="122" t="s">
        <v>244</v>
      </c>
      <c r="B423" s="147">
        <v>8171.816</v>
      </c>
      <c r="C423" s="147">
        <v>2393.18</v>
      </c>
      <c r="D423" s="147">
        <v>2476.364</v>
      </c>
      <c r="E423" s="20">
        <f>+D423/C423*100-100</f>
        <v>3.475877284617141</v>
      </c>
      <c r="F423" s="147"/>
      <c r="G423" s="147">
        <v>24938.3</v>
      </c>
      <c r="H423" s="147">
        <v>7201.12</v>
      </c>
      <c r="I423" s="147">
        <v>7621.015</v>
      </c>
      <c r="J423" s="20">
        <f>+I423/H423*100-100</f>
        <v>5.830967960539482</v>
      </c>
      <c r="K423" s="23">
        <f>+I423/$I$421*100</f>
        <v>57.50778458883449</v>
      </c>
      <c r="L423" s="21">
        <f t="shared" si="59"/>
        <v>3009.017290801361</v>
      </c>
      <c r="M423" s="21">
        <f t="shared" si="60"/>
        <v>3077.501934287528</v>
      </c>
      <c r="N423" s="20">
        <f t="shared" si="61"/>
        <v>2.275980390525703</v>
      </c>
    </row>
    <row r="424" spans="1:14" ht="11.25">
      <c r="A424" s="122"/>
      <c r="B424" s="127"/>
      <c r="C424" s="127"/>
      <c r="D424" s="127"/>
      <c r="F424" s="127"/>
      <c r="G424" s="127"/>
      <c r="H424" s="127"/>
      <c r="L424" s="21"/>
      <c r="M424" s="21"/>
      <c r="N424" s="20"/>
    </row>
    <row r="425" spans="1:19" s="127" customFormat="1" ht="11.25">
      <c r="A425" s="125" t="s">
        <v>332</v>
      </c>
      <c r="B425" s="125"/>
      <c r="C425" s="125"/>
      <c r="D425" s="125"/>
      <c r="E425" s="125"/>
      <c r="F425" s="125"/>
      <c r="G425" s="125">
        <f>SUM(G427:G430)</f>
        <v>754019.165</v>
      </c>
      <c r="H425" s="125">
        <f>SUM(H427:H430)</f>
        <v>213827.615</v>
      </c>
      <c r="I425" s="125">
        <f>SUM(I427:I430)</f>
        <v>201354.29499999998</v>
      </c>
      <c r="J425" s="126">
        <f>+I425/H425*100-100</f>
        <v>-5.833353189671044</v>
      </c>
      <c r="K425" s="125"/>
      <c r="L425" s="21"/>
      <c r="M425" s="21"/>
      <c r="N425" s="20"/>
      <c r="Q425" s="271"/>
      <c r="R425" s="271"/>
      <c r="S425" s="271"/>
    </row>
    <row r="426" spans="1:14" ht="11.25">
      <c r="A426" s="122"/>
      <c r="B426" s="127"/>
      <c r="C426" s="127"/>
      <c r="D426" s="127"/>
      <c r="E426" s="21"/>
      <c r="F426" s="127"/>
      <c r="G426" s="127"/>
      <c r="H426" s="127"/>
      <c r="I426" s="21"/>
      <c r="J426" s="21"/>
      <c r="L426" s="21"/>
      <c r="M426" s="21"/>
      <c r="N426" s="20"/>
    </row>
    <row r="427" spans="1:14" ht="11.25">
      <c r="A427" s="122" t="s">
        <v>245</v>
      </c>
      <c r="B427" s="147">
        <v>4618</v>
      </c>
      <c r="C427" s="147">
        <v>1280</v>
      </c>
      <c r="D427" s="147">
        <v>1296</v>
      </c>
      <c r="E427" s="20">
        <f>+D427/C427*100-100</f>
        <v>1.25</v>
      </c>
      <c r="F427" s="147"/>
      <c r="G427" s="147">
        <v>123137.981</v>
      </c>
      <c r="H427" s="147">
        <v>34164.05</v>
      </c>
      <c r="I427" s="147">
        <v>37901.223</v>
      </c>
      <c r="J427" s="20">
        <f>+I427/H427*100-100</f>
        <v>10.938905077120523</v>
      </c>
      <c r="K427" s="23">
        <f>+I427/$I$425*100</f>
        <v>18.82315100355818</v>
      </c>
      <c r="L427" s="21">
        <f t="shared" si="59"/>
        <v>26690.6640625</v>
      </c>
      <c r="M427" s="21">
        <f t="shared" si="60"/>
        <v>29244.77083333333</v>
      </c>
      <c r="N427" s="20">
        <f t="shared" si="61"/>
        <v>9.56928896505731</v>
      </c>
    </row>
    <row r="428" spans="1:14" ht="11.25">
      <c r="A428" s="122" t="s">
        <v>246</v>
      </c>
      <c r="B428" s="147">
        <v>138</v>
      </c>
      <c r="C428" s="147">
        <v>44</v>
      </c>
      <c r="D428" s="147">
        <v>57</v>
      </c>
      <c r="E428" s="20">
        <f>+D428/C428*100-100</f>
        <v>29.545454545454533</v>
      </c>
      <c r="F428" s="147"/>
      <c r="G428" s="147">
        <v>13918.254</v>
      </c>
      <c r="H428" s="147">
        <v>4469.406</v>
      </c>
      <c r="I428" s="147">
        <v>6725.264</v>
      </c>
      <c r="J428" s="20">
        <f>+I428/H428*100-100</f>
        <v>50.47332911800808</v>
      </c>
      <c r="K428" s="23">
        <f>+I428/$I$425*100</f>
        <v>3.3400151707715002</v>
      </c>
      <c r="L428" s="21">
        <f t="shared" si="59"/>
        <v>101577.40909090909</v>
      </c>
      <c r="M428" s="21">
        <f t="shared" si="60"/>
        <v>117987.08771929824</v>
      </c>
      <c r="N428" s="20">
        <f t="shared" si="61"/>
        <v>16.154850547234318</v>
      </c>
    </row>
    <row r="429" spans="1:14" ht="22.5">
      <c r="A429" s="149" t="s">
        <v>247</v>
      </c>
      <c r="B429" s="147">
        <v>676</v>
      </c>
      <c r="C429" s="147">
        <v>136</v>
      </c>
      <c r="D429" s="147">
        <v>207</v>
      </c>
      <c r="E429" s="20">
        <f>+D429/C429*100-100</f>
        <v>52.20588235294116</v>
      </c>
      <c r="F429" s="147"/>
      <c r="G429" s="147">
        <v>6369.179</v>
      </c>
      <c r="H429" s="147">
        <v>1831.172</v>
      </c>
      <c r="I429" s="147">
        <v>1829.797</v>
      </c>
      <c r="J429" s="20">
        <f>+I429/H429*100-100</f>
        <v>-0.07508852254184717</v>
      </c>
      <c r="K429" s="23">
        <f>+I429/$I$425*100</f>
        <v>0.9087449562473947</v>
      </c>
      <c r="L429" s="21">
        <f t="shared" si="59"/>
        <v>13464.500000000002</v>
      </c>
      <c r="M429" s="21">
        <f t="shared" si="60"/>
        <v>8839.599033816425</v>
      </c>
      <c r="N429" s="20">
        <f t="shared" si="61"/>
        <v>-34.34885043026905</v>
      </c>
    </row>
    <row r="430" spans="1:14" ht="11.25">
      <c r="A430" s="122" t="s">
        <v>248</v>
      </c>
      <c r="B430" s="127"/>
      <c r="C430" s="127"/>
      <c r="D430" s="127"/>
      <c r="F430" s="127"/>
      <c r="G430" s="127">
        <v>610593.751</v>
      </c>
      <c r="H430" s="127">
        <v>173362.987</v>
      </c>
      <c r="I430" s="147">
        <v>154898.011</v>
      </c>
      <c r="J430" s="20">
        <f>+I430/H430*100-100</f>
        <v>-10.651048600125932</v>
      </c>
      <c r="K430" s="23">
        <f>+I430/$I$425*100</f>
        <v>76.92808886942292</v>
      </c>
      <c r="L430" s="21"/>
      <c r="M430" s="21"/>
      <c r="N430" s="20"/>
    </row>
    <row r="431" spans="2:14" ht="11.25">
      <c r="B431" s="147"/>
      <c r="C431" s="147"/>
      <c r="D431" s="147"/>
      <c r="F431" s="127"/>
      <c r="G431" s="127"/>
      <c r="H431" s="127"/>
      <c r="I431" s="147"/>
      <c r="L431" s="22"/>
      <c r="M431" s="22"/>
      <c r="N431" s="22"/>
    </row>
    <row r="432" spans="1:14" ht="11.25">
      <c r="A432" s="150"/>
      <c r="B432" s="150"/>
      <c r="C432" s="151"/>
      <c r="D432" s="151"/>
      <c r="E432" s="151"/>
      <c r="F432" s="151"/>
      <c r="G432" s="151"/>
      <c r="H432" s="151"/>
      <c r="I432" s="151"/>
      <c r="J432" s="151"/>
      <c r="K432" s="151"/>
      <c r="L432" s="22"/>
      <c r="M432" s="22"/>
      <c r="N432" s="22"/>
    </row>
    <row r="433" spans="1:14" ht="11.25">
      <c r="A433" s="17" t="s">
        <v>381</v>
      </c>
      <c r="B433" s="127"/>
      <c r="C433" s="127"/>
      <c r="E433" s="127"/>
      <c r="F433" s="127"/>
      <c r="G433" s="127"/>
      <c r="I433" s="146"/>
      <c r="J433" s="127"/>
      <c r="L433" s="22"/>
      <c r="M433" s="22"/>
      <c r="N433" s="22"/>
    </row>
    <row r="434" spans="12:14" ht="11.25">
      <c r="L434" s="22"/>
      <c r="M434" s="22"/>
      <c r="N434" s="22"/>
    </row>
  </sheetData>
  <sheetProtection/>
  <mergeCells count="88">
    <mergeCell ref="A317:J317"/>
    <mergeCell ref="A318:J318"/>
    <mergeCell ref="B319:E319"/>
    <mergeCell ref="G319:J319"/>
    <mergeCell ref="L319:N319"/>
    <mergeCell ref="C320:E320"/>
    <mergeCell ref="H320:J320"/>
    <mergeCell ref="L320:N320"/>
    <mergeCell ref="L397:N397"/>
    <mergeCell ref="C398:E398"/>
    <mergeCell ref="H398:J398"/>
    <mergeCell ref="L398:N398"/>
    <mergeCell ref="B397:E397"/>
    <mergeCell ref="G397:J397"/>
    <mergeCell ref="A395:J395"/>
    <mergeCell ref="A396:J396"/>
    <mergeCell ref="L357:N357"/>
    <mergeCell ref="L358:N358"/>
    <mergeCell ref="A356:J356"/>
    <mergeCell ref="A355:J355"/>
    <mergeCell ref="C358:E358"/>
    <mergeCell ref="H358:J358"/>
    <mergeCell ref="B357:E357"/>
    <mergeCell ref="G357:J357"/>
    <mergeCell ref="C165:E165"/>
    <mergeCell ref="H165:J165"/>
    <mergeCell ref="A1:K1"/>
    <mergeCell ref="A2:K2"/>
    <mergeCell ref="A100:K100"/>
    <mergeCell ref="A101:K101"/>
    <mergeCell ref="B3:E3"/>
    <mergeCell ref="G3:J3"/>
    <mergeCell ref="A131:K131"/>
    <mergeCell ref="A132:K132"/>
    <mergeCell ref="A162:K162"/>
    <mergeCell ref="A163:K163"/>
    <mergeCell ref="L199:N199"/>
    <mergeCell ref="L200:N200"/>
    <mergeCell ref="L133:N133"/>
    <mergeCell ref="L134:N134"/>
    <mergeCell ref="L164:N164"/>
    <mergeCell ref="L165:N165"/>
    <mergeCell ref="B133:E133"/>
    <mergeCell ref="G133:J133"/>
    <mergeCell ref="C134:E134"/>
    <mergeCell ref="H134:J134"/>
    <mergeCell ref="L278:N278"/>
    <mergeCell ref="L279:N279"/>
    <mergeCell ref="L237:N237"/>
    <mergeCell ref="L238:N238"/>
    <mergeCell ref="B164:E164"/>
    <mergeCell ref="G164:J164"/>
    <mergeCell ref="B237:E237"/>
    <mergeCell ref="G237:J237"/>
    <mergeCell ref="A235:K235"/>
    <mergeCell ref="A236:K236"/>
    <mergeCell ref="A197:K197"/>
    <mergeCell ref="A198:K198"/>
    <mergeCell ref="C200:E200"/>
    <mergeCell ref="H200:J200"/>
    <mergeCell ref="B199:E199"/>
    <mergeCell ref="G199:J199"/>
    <mergeCell ref="C238:E238"/>
    <mergeCell ref="H238:J238"/>
    <mergeCell ref="C279:E279"/>
    <mergeCell ref="H279:J279"/>
    <mergeCell ref="A276:K276"/>
    <mergeCell ref="A277:K277"/>
    <mergeCell ref="B278:E278"/>
    <mergeCell ref="G278:J278"/>
    <mergeCell ref="L3:N3"/>
    <mergeCell ref="L4:N4"/>
    <mergeCell ref="C103:E103"/>
    <mergeCell ref="H103:J103"/>
    <mergeCell ref="B102:E102"/>
    <mergeCell ref="G102:J102"/>
    <mergeCell ref="C4:E4"/>
    <mergeCell ref="H4:J4"/>
    <mergeCell ref="L102:N102"/>
    <mergeCell ref="L103:N103"/>
    <mergeCell ref="A47:K47"/>
    <mergeCell ref="A48:K48"/>
    <mergeCell ref="B49:E49"/>
    <mergeCell ref="G49:J49"/>
    <mergeCell ref="L49:N49"/>
    <mergeCell ref="C50:E50"/>
    <mergeCell ref="H50:J50"/>
    <mergeCell ref="L50:N50"/>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6" max="11" man="1"/>
    <brk id="99" max="11" man="1"/>
    <brk id="130" max="255" man="1"/>
    <brk id="161" max="255" man="1"/>
    <brk id="196" max="255" man="1"/>
    <brk id="234" max="255" man="1"/>
    <brk id="275" max="255" man="1"/>
    <brk id="316" max="11" man="1"/>
    <brk id="354" max="255" man="1"/>
    <brk id="3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2012-05-14T21:44:46Z</cp:lastPrinted>
  <dcterms:created xsi:type="dcterms:W3CDTF">2004-11-22T15:10:56Z</dcterms:created>
  <dcterms:modified xsi:type="dcterms:W3CDTF">2012-06-12T13:50:35Z</dcterms:modified>
  <cp:category/>
  <cp:version/>
  <cp:contentType/>
  <cp:contentStatus/>
</cp:coreProperties>
</file>