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461" windowWidth="9930" windowHeight="8610" firstSheet="4" activeTab="8"/>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'productos'!$A$1:$K$431</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<sst xmlns="http://schemas.openxmlformats.org/spreadsheetml/2006/main" count="780" uniqueCount="516">
  <si>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</si>
  <si>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</si>
  <si>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</si>
  <si>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</si>
  <si>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</si>
  <si>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</si>
  <si>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</si>
  <si>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</si>
  <si>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</si>
  <si>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</si>
  <si>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</si>
  <si>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</si>
  <si>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</si>
  <si>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</si>
  <si>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</si>
  <si>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</si>
  <si>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</si>
  <si>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</si>
  <si>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</si>
  <si>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</si>
  <si>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</si>
  <si>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</si>
  <si>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</si>
  <si>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</si>
  <si>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</si>
  <si>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</si>
  <si>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</si>
  <si>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</si>
  <si>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</si>
  <si>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</si>
  <si>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</si>
  <si>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</si>
  <si>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</si>
  <si>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</si>
  <si>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</si>
  <si>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</si>
  <si>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</si>
  <si>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</si>
  <si>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</si>
  <si>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</si>
  <si>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</si>
  <si>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</si>
  <si>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</si>
  <si>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</si>
  <si>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</si>
  <si>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</si>
  <si>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</si>
  <si>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</si>
  <si>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</si>
  <si>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</si>
  <si>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</si>
  <si>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</si>
  <si>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</si>
  <si>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</si>
  <si>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</si>
  <si>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</si>
  <si>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</si>
  <si>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</si>
  <si>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</si>
  <si>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</si>
  <si>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</si>
  <si>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</si>
  <si>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</si>
  <si>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</si>
  <si>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</si>
  <si>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</si>
  <si>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</si>
  <si>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</si>
  <si>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</si>
  <si>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</si>
  <si>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</si>
  <si>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</si>
  <si>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</si>
  <si>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</si>
  <si>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</si>
  <si>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</si>
  <si>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</si>
  <si>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</si>
  <si>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</si>
  <si>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</si>
  <si>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</si>
  <si>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</si>
  <si>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</si>
  <si>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</si>
  <si>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</si>
  <si>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</si>
  <si>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</si>
  <si>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</si>
  <si>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</si>
  <si>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</si>
  <si>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</si>
  <si>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</si>
  <si>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</si>
  <si>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</si>
  <si>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</si>
  <si>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</si>
  <si>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</si>
  <si>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</si>
  <si>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</si>
  <si>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</si>
  <si>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</si>
  <si>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</si>
  <si>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</si>
  <si>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</si>
  <si>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</si>
  <si>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</si>
  <si>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</si>
  <si>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</si>
  <si>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</si>
  <si>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</si>
  <si>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</si>
  <si>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</si>
  <si>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</si>
  <si>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</si>
  <si>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</si>
  <si>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</si>
  <si>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</si>
  <si>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</si>
  <si>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</si>
  <si>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</si>
  <si>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</si>
  <si>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</si>
  <si>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</si>
  <si>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</si>
  <si>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</si>
  <si>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</si>
  <si>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</si>
  <si>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</si>
  <si>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</si>
  <si>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</si>
  <si>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</si>
  <si>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</si>
  <si>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</si>
  <si>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</si>
  <si>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</si>
  <si>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</si>
  <si>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</si>
  <si>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</si>
  <si>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</si>
  <si>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</si>
  <si>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</si>
  <si>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</si>
  <si>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</si>
  <si>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</si>
  <si>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</si>
  <si>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</si>
  <si>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</si>
  <si>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08104000</t>
  </si>
  <si>
    <t>08093010</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</si>
  <si>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</si>
  <si>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</si>
  <si>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</si>
  <si>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</si>
  <si>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</si>
  <si>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</si>
  <si>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</si>
  <si>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</si>
  <si>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</si>
  <si>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</si>
  <si>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</si>
  <si>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</si>
  <si>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</si>
  <si>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</si>
  <si>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</si>
  <si>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</si>
  <si>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</si>
  <si>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</si>
  <si>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</si>
  <si>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</si>
  <si>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</si>
  <si>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</si>
  <si>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</si>
  <si>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</si>
  <si>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</si>
  <si>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</si>
  <si>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</si>
  <si>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</si>
  <si>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</si>
  <si>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</si>
  <si>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</si>
  <si>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</si>
  <si>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</si>
  <si>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</si>
  <si>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</si>
  <si>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</si>
  <si>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</si>
  <si>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</si>
  <si>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</si>
  <si>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</si>
  <si>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</si>
  <si>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</si>
  <si>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</si>
  <si>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</si>
  <si>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</si>
  <si>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</si>
  <si>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</si>
  <si>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</si>
  <si>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</si>
  <si>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</si>
  <si>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</si>
  <si>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</si>
  <si>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</si>
  <si>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</si>
  <si>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</si>
  <si>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</si>
  <si>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</si>
  <si>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</si>
  <si>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</si>
  <si>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</si>
  <si>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</si>
  <si>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</si>
  <si>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</si>
  <si>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</si>
  <si>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</si>
  <si>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</si>
  <si>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</si>
  <si>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</si>
  <si>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</si>
  <si>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</si>
  <si>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</si>
  <si>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</si>
  <si>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</si>
  <si>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</si>
  <si>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Pistachos, frescos o secos, incluso sin cás</t>
  </si>
  <si>
    <t xml:space="preserve">Mandarinas, clementinas                                                                                                </t>
  </si>
  <si>
    <t xml:space="preserve">Tulipán                                                                                                                                                                                                                          </t>
  </si>
  <si>
    <t>Peonias</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</si>
  <si>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</si>
  <si>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</si>
  <si>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</si>
  <si>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</si>
  <si>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</si>
  <si>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</si>
  <si>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</si>
  <si>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</si>
  <si>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</si>
  <si>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</si>
  <si>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</si>
  <si>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</si>
  <si>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</si>
  <si>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</si>
  <si>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</si>
  <si>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</si>
  <si>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</si>
  <si>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</si>
  <si>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</si>
  <si>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</si>
  <si>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</si>
  <si>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</si>
  <si>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</si>
  <si>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</si>
  <si>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</si>
  <si>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</si>
  <si>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</si>
  <si>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</si>
  <si>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</si>
  <si>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</si>
  <si>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</si>
  <si>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</si>
  <si>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</si>
  <si>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</si>
  <si>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</si>
  <si>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</si>
  <si>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</si>
  <si>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</si>
  <si>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</si>
  <si>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</si>
  <si>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</si>
  <si>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</si>
  <si>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</si>
  <si>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</si>
  <si>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</si>
  <si>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</si>
  <si>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</si>
  <si>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</si>
  <si>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</si>
  <si>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</si>
  <si>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</si>
  <si>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</si>
  <si>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</si>
  <si>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</si>
  <si>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</si>
  <si>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</si>
  <si>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</si>
  <si>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</si>
  <si>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</si>
  <si>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</si>
  <si>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</si>
  <si>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</si>
  <si>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</si>
  <si>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</si>
  <si>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</si>
  <si>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</si>
  <si>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</si>
  <si>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</si>
  <si>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</si>
  <si>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</si>
  <si>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</si>
  <si>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</si>
  <si>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</si>
  <si>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</si>
  <si>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</si>
  <si>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</si>
  <si>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</si>
  <si>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</si>
  <si>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</si>
  <si>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</si>
  <si>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</si>
  <si>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</si>
  <si>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</si>
  <si>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</si>
  <si>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</si>
  <si>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</si>
  <si>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</si>
  <si>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</si>
  <si>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</si>
  <si>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</si>
  <si>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</si>
  <si>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</si>
  <si>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</si>
  <si>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</si>
  <si>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</si>
  <si>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</si>
  <si>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</si>
  <si>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</si>
  <si>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</si>
  <si>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</si>
  <si>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</si>
  <si>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</si>
  <si>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</si>
  <si>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</si>
  <si>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</si>
  <si>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</si>
  <si>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</si>
  <si>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</si>
  <si>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</si>
  <si>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</si>
  <si>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</si>
  <si>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</si>
  <si>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</si>
  <si>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</si>
  <si>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</si>
  <si>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</si>
  <si>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</si>
  <si>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</si>
  <si>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Taiwán</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</si>
  <si>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</si>
  <si>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</si>
  <si>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</si>
  <si>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</si>
  <si>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</si>
  <si>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</si>
  <si>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</si>
  <si>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</si>
  <si>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</si>
  <si>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</si>
  <si>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</si>
  <si>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</si>
  <si>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</si>
  <si>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</si>
  <si>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</si>
  <si>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</si>
  <si>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</si>
  <si>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</si>
  <si>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</si>
  <si>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</si>
  <si>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</si>
  <si>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</si>
  <si>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</si>
  <si>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</si>
  <si>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</si>
  <si>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</si>
  <si>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</si>
  <si>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</si>
  <si>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</si>
  <si>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</si>
  <si>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</si>
  <si>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</si>
  <si>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</si>
  <si>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</si>
  <si>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</si>
  <si>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</si>
  <si>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</si>
  <si>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</si>
  <si>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</si>
  <si>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</si>
  <si>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Pasta química de maderas distintas a las coníferas</t>
  </si>
  <si>
    <t>Las demás maderas en plaquitas o partículas no coníferas</t>
  </si>
  <si>
    <t>02032900</t>
  </si>
  <si>
    <t>02013000</t>
  </si>
  <si>
    <t>02071400</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</si>
  <si>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</si>
  <si>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</si>
  <si>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</si>
  <si>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</si>
  <si>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</si>
  <si>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</si>
  <si>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</si>
  <si>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</si>
  <si>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</si>
  <si>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</si>
  <si>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</si>
  <si>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</si>
  <si>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</si>
  <si>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</si>
  <si>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</si>
  <si>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</si>
  <si>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</si>
  <si>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</si>
  <si>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</si>
  <si>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</si>
  <si>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</si>
  <si>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</si>
  <si>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 xml:space="preserve">Arándanos </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</si>
  <si>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</si>
  <si>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</si>
  <si>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</si>
  <si>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</si>
  <si>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</si>
  <si>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</si>
  <si>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</si>
  <si>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</si>
  <si>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</si>
  <si>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</si>
  <si>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</si>
  <si>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</si>
  <si>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</si>
  <si>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</si>
  <si>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</si>
  <si>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</si>
  <si>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</si>
  <si>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</si>
  <si>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</si>
  <si>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</si>
  <si>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Smillas de plantas herbáceas usadas principalmente por sus flores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</si>
  <si>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</si>
  <si>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</si>
  <si>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</si>
  <si>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</si>
  <si>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</si>
  <si>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</si>
  <si>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</si>
  <si>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</si>
  <si>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</si>
  <si>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</si>
  <si>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</si>
  <si>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</si>
  <si>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</si>
  <si>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</si>
  <si>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</si>
  <si>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El Salvador</t>
  </si>
  <si>
    <t>Nectarines frescos</t>
  </si>
  <si>
    <t xml:space="preserve">Las demás carnes porcinas congeladas </t>
  </si>
  <si>
    <t>Mezclas aceites</t>
  </si>
  <si>
    <t xml:space="preserve">Azúcar refinada </t>
  </si>
  <si>
    <t>Partc. 2012</t>
  </si>
  <si>
    <t>enero - febrero</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</si>
  <si>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</si>
  <si>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</si>
  <si>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</si>
  <si>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</si>
  <si>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</si>
  <si>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</si>
  <si>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</si>
  <si>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</si>
  <si>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</si>
  <si>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</si>
  <si>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Año 2011</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</si>
  <si>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</si>
  <si>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</si>
  <si>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</si>
  <si>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</si>
  <si>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</si>
  <si>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</si>
  <si>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</si>
  <si>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</si>
  <si>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</si>
  <si>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</si>
  <si>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 xml:space="preserve">          Marzo 2012</t>
  </si>
  <si>
    <t xml:space="preserve">          Avance mensual enero - febrero 2012</t>
  </si>
  <si>
    <t>Avance mensual enero - febrero 2012</t>
  </si>
  <si>
    <t>ene-feb08</t>
  </si>
  <si>
    <t>ene-feb09</t>
  </si>
  <si>
    <t>ene-feb10</t>
  </si>
  <si>
    <t>ene-feb11</t>
  </si>
  <si>
    <t>ene-feb12</t>
  </si>
  <si>
    <t>ene-feb 08</t>
  </si>
  <si>
    <t>ene-feb 09</t>
  </si>
  <si>
    <t>ene-feb 10</t>
  </si>
  <si>
    <t>ene-feb 11</t>
  </si>
  <si>
    <t>ene-feb 12</t>
  </si>
  <si>
    <t>enero - febrero   2012</t>
  </si>
  <si>
    <t>enero -  febrero  2011</t>
  </si>
  <si>
    <t>Var. (%)   2012/2011</t>
  </si>
  <si>
    <t>Guatemala</t>
  </si>
  <si>
    <t>Francia</t>
  </si>
  <si>
    <t>Los demás vinos (total)</t>
  </si>
  <si>
    <t>Uvas frescas</t>
  </si>
  <si>
    <t>Pasta química de coníferas semiblanqueada</t>
  </si>
  <si>
    <t>Listones y molduras de madera para muebles de coníferas</t>
  </si>
  <si>
    <t>Pasta química de coníferas a la sosa  cruda</t>
  </si>
  <si>
    <t>Las demás maderas contrachapadas</t>
  </si>
  <si>
    <t>08094010</t>
  </si>
  <si>
    <t>Ciruelas frescas</t>
  </si>
  <si>
    <t xml:space="preserve">Cerezas </t>
  </si>
  <si>
    <t>08092000</t>
  </si>
  <si>
    <t>Residuos de la industria del almidón y residuos similares</t>
  </si>
  <si>
    <t>Carne bovina deshuesada fresca o refrigerada</t>
  </si>
  <si>
    <t>Preparaciones para alimentar animales</t>
  </si>
  <si>
    <t>Harina, polvo y pellets, de carne o despojos; chicharrones</t>
  </si>
  <si>
    <t xml:space="preserve">Trozos y despojos comestibles de gallo o gallina, congelados </t>
  </si>
  <si>
    <t>Las demás carnes porcinas congeladas</t>
  </si>
  <si>
    <t xml:space="preserve">Arroz semiblanqueado o blanqueado, incluso pulido </t>
  </si>
  <si>
    <t xml:space="preserve">Tortas y residuos de soja </t>
  </si>
  <si>
    <t>Hong Kong</t>
  </si>
  <si>
    <t xml:space="preserve">Trigo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</si>
</sst>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2"/>
    </font>
    <font>
      <b/>
      <sz val="10"/>
      <color indexed="8"/>
      <name val="Calibri"/>
      <family val="2"/>
    </font>
    <font>
      <b/>
      <sz val="10"/>
      <color indexed="8"/>
      <name val="Arial"/>
      <family val="2"/>
    </font>
    <font>
      <sz val="3.85"/>
      <color indexed="8"/>
      <name val="Calibri"/>
      <family val="2"/>
    </font>
    <font>
      <sz val="7"/>
      <color indexed="8"/>
      <name val="Calibri"/>
      <family val="2"/>
    </font>
    <font>
      <b/>
      <sz val="3.85"/>
      <color indexed="8"/>
      <name val="Arial"/>
      <family val="2"/>
    </font>
    <font>
      <sz val="1"/>
      <color indexed="8"/>
      <name val="Arial"/>
      <family val="2"/>
    </font>
    <font>
      <b/>
      <sz val="1"/>
      <color indexed="8"/>
      <name val="Arial"/>
      <family val="2"/>
    </font>
    <font>
      <sz val="2.35"/>
      <color indexed="8"/>
      <name val="Arial"/>
      <family val="2"/>
    </font>
    <font>
      <b/>
      <sz val="8"/>
      <color indexed="8"/>
      <name val="Arial"/>
      <family val="2"/>
    </font>
    <font>
      <sz val="8"/>
      <color indexed="8"/>
      <name val="Calibri"/>
      <family val="2"/>
    </font>
    <font>
      <b/>
      <sz val="8"/>
      <color indexed="8"/>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b/>
      <sz val="10"/>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0"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2" fillId="0" borderId="8" applyNumberFormat="0" applyFill="0" applyAlignment="0" applyProtection="0"/>
    <xf numFmtId="0" fontId="85"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3" fontId="0" fillId="0" borderId="0" xfId="0" applyNumberFormat="1" applyFont="1" applyFill="1" applyBorder="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6"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6"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7" fillId="0" borderId="0" xfId="49" applyNumberFormat="1" applyFont="1" applyAlignment="1">
      <alignment/>
    </xf>
    <xf numFmtId="0" fontId="88" fillId="0" borderId="0" xfId="85" applyFont="1">
      <alignment/>
      <protection/>
    </xf>
    <xf numFmtId="0" fontId="89" fillId="0" borderId="0" xfId="85" applyFont="1">
      <alignment/>
      <protection/>
    </xf>
    <xf numFmtId="0" fontId="66" fillId="0" borderId="0" xfId="85">
      <alignment/>
      <protection/>
    </xf>
    <xf numFmtId="0" fontId="90" fillId="0" borderId="0" xfId="85" applyFont="1" applyAlignment="1">
      <alignment horizontal="center"/>
      <protection/>
    </xf>
    <xf numFmtId="17" fontId="90" fillId="0" borderId="0" xfId="85" applyNumberFormat="1" applyFont="1" applyAlignment="1" quotePrefix="1">
      <alignment horizontal="center"/>
      <protection/>
    </xf>
    <xf numFmtId="0" fontId="91" fillId="0" borderId="0" xfId="85" applyFont="1" applyAlignment="1">
      <alignment horizontal="left" indent="15"/>
      <protection/>
    </xf>
    <xf numFmtId="0" fontId="92" fillId="0" borderId="0" xfId="85" applyFont="1" applyAlignment="1">
      <alignment horizontal="center"/>
      <protection/>
    </xf>
    <xf numFmtId="0" fontId="93" fillId="0" borderId="0" xfId="85" applyFont="1" applyAlignment="1">
      <alignment/>
      <protection/>
    </xf>
    <xf numFmtId="0" fontId="94" fillId="0" borderId="0" xfId="85" applyFont="1">
      <alignment/>
      <protection/>
    </xf>
    <xf numFmtId="0" fontId="88" fillId="0" borderId="0" xfId="85" applyFont="1" quotePrefix="1">
      <alignment/>
      <protection/>
    </xf>
    <xf numFmtId="17" fontId="90" fillId="0" borderId="0" xfId="85" applyNumberFormat="1" applyFont="1" applyAlignment="1">
      <alignment horizontal="center"/>
      <protection/>
    </xf>
    <xf numFmtId="0" fontId="95" fillId="0" borderId="0" xfId="85" applyFont="1">
      <alignment/>
      <protection/>
    </xf>
    <xf numFmtId="0" fontId="20" fillId="0" borderId="0" xfId="93" applyFont="1" applyBorder="1" applyProtection="1">
      <alignment/>
      <protection/>
    </xf>
    <xf numFmtId="0" fontId="19" fillId="0" borderId="23" xfId="93" applyFont="1" applyBorder="1" applyAlignment="1" applyProtection="1">
      <alignment horizontal="left"/>
      <protection/>
    </xf>
    <xf numFmtId="0" fontId="19" fillId="0" borderId="23" xfId="93" applyFont="1" applyBorder="1" applyProtection="1">
      <alignment/>
      <protection/>
    </xf>
    <xf numFmtId="0" fontId="19" fillId="0" borderId="23"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6"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6" fillId="0" borderId="0" xfId="85" applyBorder="1">
      <alignment/>
      <protection/>
    </xf>
    <xf numFmtId="0" fontId="4" fillId="0" borderId="0" xfId="85" applyFont="1">
      <alignment/>
      <protection/>
    </xf>
    <xf numFmtId="3" fontId="0" fillId="0" borderId="0" xfId="0" applyNumberFormat="1" applyFont="1" applyFill="1" applyAlignment="1">
      <alignment vertical="center"/>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7" fillId="0" borderId="0" xfId="49" applyNumberFormat="1" applyFont="1" applyAlignment="1">
      <alignment/>
    </xf>
    <xf numFmtId="0" fontId="66" fillId="0" borderId="0" xfId="78" applyNumberFormat="1">
      <alignment/>
      <protection/>
    </xf>
    <xf numFmtId="0" fontId="66" fillId="0" borderId="0" xfId="79" applyNumberFormat="1">
      <alignment/>
      <protection/>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4" fillId="0" borderId="0" xfId="0" applyFont="1" applyFill="1" applyAlignment="1">
      <alignment horizontal="right" vertical="center"/>
    </xf>
    <xf numFmtId="3" fontId="16" fillId="0" borderId="0" xfId="0" applyNumberFormat="1" applyFont="1" applyFill="1" applyAlignment="1">
      <alignment horizontal="right" vertical="center"/>
    </xf>
    <xf numFmtId="3" fontId="16" fillId="0" borderId="0" xfId="0" applyNumberFormat="1" applyFont="1" applyFill="1" applyAlignment="1">
      <alignmen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5" fontId="2" fillId="0" borderId="0" xfId="0" applyNumberFormat="1" applyFont="1" applyFill="1" applyAlignment="1">
      <alignment vertical="center"/>
    </xf>
    <xf numFmtId="169" fontId="2" fillId="0" borderId="0" xfId="49" applyNumberFormat="1" applyFont="1" applyFill="1" applyAlignment="1">
      <alignment horizontal="right" vertical="center"/>
    </xf>
    <xf numFmtId="169" fontId="2" fillId="0" borderId="0" xfId="49" applyNumberFormat="1" applyFont="1" applyFill="1" applyAlignment="1">
      <alignment vertical="center"/>
    </xf>
    <xf numFmtId="165"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0" fontId="2" fillId="0" borderId="0" xfId="0" applyFont="1" applyFill="1" applyAlignment="1" quotePrefix="1">
      <alignment horizontal="right"/>
    </xf>
    <xf numFmtId="3" fontId="97" fillId="0" borderId="0" xfId="0" applyNumberFormat="1" applyFont="1" applyFill="1" applyBorder="1" applyAlignment="1">
      <alignment/>
    </xf>
    <xf numFmtId="3" fontId="0" fillId="0" borderId="0" xfId="0" applyNumberFormat="1" applyFont="1" applyFill="1" applyBorder="1" applyAlignment="1">
      <alignment horizontal="left"/>
    </xf>
    <xf numFmtId="0" fontId="98"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2" xfId="0" applyFont="1" applyFill="1" applyBorder="1" applyAlignment="1" quotePrefix="1">
      <alignment horizontal="center"/>
    </xf>
    <xf numFmtId="0" fontId="3" fillId="33"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925"/>
          <c:y val="0.1715"/>
          <c:w val="0.8055"/>
          <c:h val="0.829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50691407"/>
        <c:axId val="53569480"/>
      </c:lineChart>
      <c:catAx>
        <c:axId val="50691407"/>
        <c:scaling>
          <c:orientation val="minMax"/>
        </c:scaling>
        <c:axPos val="b"/>
        <c:delete val="0"/>
        <c:numFmt formatCode="General" sourceLinked="1"/>
        <c:majorTickMark val="none"/>
        <c:minorTickMark val="none"/>
        <c:tickLblPos val="nextTo"/>
        <c:spPr>
          <a:ln w="3175">
            <a:solidFill>
              <a:srgbClr val="808080"/>
            </a:solidFill>
          </a:ln>
        </c:spPr>
        <c:crossAx val="53569480"/>
        <c:crosses val="autoZero"/>
        <c:auto val="1"/>
        <c:lblOffset val="100"/>
        <c:tickLblSkip val="1"/>
        <c:noMultiLvlLbl val="0"/>
      </c:catAx>
      <c:valAx>
        <c:axId val="5356948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691407"/>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425"/>
          <c:y val="0.5"/>
          <c:w val="0.11775"/>
          <c:h val="0.16675"/>
        </c:manualLayout>
      </c:layout>
      <c:overlay val="0"/>
      <c:spPr>
        <a:noFill/>
        <a:ln w="3175">
          <a:noFill/>
        </a:ln>
      </c:spPr>
      <c:txPr>
        <a:bodyPr vert="horz" rot="0"/>
        <a:lstStyle/>
        <a:p>
          <a:pPr>
            <a:defRPr lang="en-US" cap="none" sz="3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febrero  de  2012</a:t>
            </a:r>
          </a:p>
        </c:rich>
      </c:tx>
      <c:layout>
        <c:manualLayout>
          <c:xMode val="factor"/>
          <c:yMode val="factor"/>
          <c:x val="-0.00175"/>
          <c:y val="-0.01025"/>
        </c:manualLayout>
      </c:layout>
      <c:spPr>
        <a:noFill/>
        <a:ln w="3175">
          <a:noFill/>
        </a:ln>
      </c:spPr>
    </c:title>
    <c:plotArea>
      <c:layout>
        <c:manualLayout>
          <c:xMode val="edge"/>
          <c:yMode val="edge"/>
          <c:x val="0.001"/>
          <c:y val="0.16275"/>
          <c:w val="0.979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6902903"/>
        <c:axId val="42364080"/>
      </c:barChart>
      <c:catAx>
        <c:axId val="569029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2364080"/>
        <c:crosses val="autoZero"/>
        <c:auto val="1"/>
        <c:lblOffset val="100"/>
        <c:tickLblSkip val="1"/>
        <c:noMultiLvlLbl val="0"/>
      </c:catAx>
      <c:valAx>
        <c:axId val="423640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0290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febrero  2012</a:t>
            </a:r>
          </a:p>
        </c:rich>
      </c:tx>
      <c:layout>
        <c:manualLayout>
          <c:xMode val="factor"/>
          <c:yMode val="factor"/>
          <c:x val="-0.00125"/>
          <c:y val="-0.012"/>
        </c:manualLayout>
      </c:layout>
      <c:spPr>
        <a:noFill/>
        <a:ln w="3175">
          <a:noFill/>
        </a:ln>
      </c:spPr>
    </c:title>
    <c:plotArea>
      <c:layout>
        <c:manualLayout>
          <c:xMode val="edge"/>
          <c:yMode val="edge"/>
          <c:x val="-0.0045"/>
          <c:y val="0.17725"/>
          <c:w val="0.991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5732401"/>
        <c:axId val="8938426"/>
      </c:barChart>
      <c:catAx>
        <c:axId val="4573240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938426"/>
        <c:crosses val="autoZero"/>
        <c:auto val="1"/>
        <c:lblOffset val="100"/>
        <c:tickLblSkip val="1"/>
        <c:noMultiLvlLbl val="0"/>
      </c:catAx>
      <c:valAx>
        <c:axId val="8938426"/>
        <c:scaling>
          <c:orientation val="minMax"/>
          <c:max val="31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732401"/>
        <c:crossesAt val="1"/>
        <c:crossBetween val="between"/>
        <c:dispUnits/>
        <c:majorUnit val="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febrero de  2012</a:t>
            </a:r>
          </a:p>
        </c:rich>
      </c:tx>
      <c:layout>
        <c:manualLayout>
          <c:xMode val="factor"/>
          <c:yMode val="factor"/>
          <c:x val="-0.00275"/>
          <c:y val="-0.00925"/>
        </c:manualLayout>
      </c:layout>
      <c:spPr>
        <a:noFill/>
        <a:ln w="3175">
          <a:noFill/>
        </a:ln>
      </c:spPr>
    </c:title>
    <c:plotArea>
      <c:layout>
        <c:manualLayout>
          <c:xMode val="edge"/>
          <c:yMode val="edge"/>
          <c:x val="0.0375"/>
          <c:y val="0.1825"/>
          <c:w val="0.9482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3336971"/>
        <c:axId val="52923876"/>
      </c:barChart>
      <c:catAx>
        <c:axId val="1333697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923876"/>
        <c:crossesAt val="0"/>
        <c:auto val="1"/>
        <c:lblOffset val="100"/>
        <c:tickLblSkip val="1"/>
        <c:noMultiLvlLbl val="0"/>
      </c:catAx>
      <c:valAx>
        <c:axId val="52923876"/>
        <c:scaling>
          <c:orientation val="minMax"/>
          <c:max val="82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3336971"/>
        <c:crossesAt val="1"/>
        <c:crossBetween val="between"/>
        <c:dispUnits/>
        <c:majorUnit val="2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febrero  de  2012</a:t>
            </a:r>
          </a:p>
        </c:rich>
      </c:tx>
      <c:layout>
        <c:manualLayout>
          <c:xMode val="factor"/>
          <c:yMode val="factor"/>
          <c:x val="0.00525"/>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6552837"/>
        <c:axId val="58975534"/>
      </c:barChart>
      <c:catAx>
        <c:axId val="6552837"/>
        <c:scaling>
          <c:orientation val="minMax"/>
        </c:scaling>
        <c:axPos val="l"/>
        <c:delete val="0"/>
        <c:numFmt formatCode="General" sourceLinked="1"/>
        <c:majorTickMark val="out"/>
        <c:minorTickMark val="none"/>
        <c:tickLblPos val="nextTo"/>
        <c:spPr>
          <a:ln w="3175">
            <a:solidFill>
              <a:srgbClr val="808080"/>
            </a:solidFill>
          </a:ln>
        </c:spPr>
        <c:crossAx val="58975534"/>
        <c:crosses val="autoZero"/>
        <c:auto val="1"/>
        <c:lblOffset val="100"/>
        <c:tickLblSkip val="1"/>
        <c:noMultiLvlLbl val="0"/>
      </c:catAx>
      <c:valAx>
        <c:axId val="58975534"/>
        <c:scaling>
          <c:orientation val="minMax"/>
          <c:max val="89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552837"/>
        <c:crossesAt val="1"/>
        <c:crossBetween val="between"/>
        <c:dispUnits>
          <c:builtInUnit val="thousands"/>
        </c:dispUnits>
        <c:majorUnit val="1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5375"/>
          <c:y val="0.17375"/>
          <c:w val="0.81275"/>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12363273"/>
        <c:axId val="44160594"/>
      </c:lineChart>
      <c:catAx>
        <c:axId val="1236327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160594"/>
        <c:crosses val="autoZero"/>
        <c:auto val="1"/>
        <c:lblOffset val="100"/>
        <c:tickLblSkip val="1"/>
        <c:noMultiLvlLbl val="0"/>
      </c:catAx>
      <c:valAx>
        <c:axId val="44160594"/>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363273"/>
        <c:crossesAt val="1"/>
        <c:crossBetween val="between"/>
        <c:dispUnits>
          <c:builtInUnit val="thousands"/>
        </c:dispUnits>
      </c:valAx>
      <c:spPr>
        <a:solidFill>
          <a:srgbClr val="FFFFFF"/>
        </a:solidFill>
        <a:ln w="3175">
          <a:noFill/>
        </a:ln>
      </c:spPr>
    </c:plotArea>
    <c:legend>
      <c:legendPos val="r"/>
      <c:layout>
        <c:manualLayout>
          <c:xMode val="edge"/>
          <c:yMode val="edge"/>
          <c:x val="0.89225"/>
          <c:y val="0.50325"/>
          <c:w val="0.09975"/>
          <c:h val="0.16575"/>
        </c:manualLayout>
      </c:layout>
      <c:overlay val="0"/>
      <c:spPr>
        <a:noFill/>
        <a:ln w="3175">
          <a:noFill/>
        </a:ln>
      </c:spPr>
      <c:txPr>
        <a:bodyPr vert="horz" rot="0"/>
        <a:lstStyle/>
        <a:p>
          <a:pPr>
            <a:defRPr lang="en-US" cap="none" sz="38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125"/>
          <c:y val="0.18675"/>
          <c:w val="0.8202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61901027"/>
        <c:axId val="20238332"/>
      </c:lineChart>
      <c:catAx>
        <c:axId val="61901027"/>
        <c:scaling>
          <c:orientation val="minMax"/>
        </c:scaling>
        <c:axPos val="b"/>
        <c:delete val="0"/>
        <c:numFmt formatCode="General" sourceLinked="1"/>
        <c:majorTickMark val="out"/>
        <c:minorTickMark val="none"/>
        <c:tickLblPos val="nextTo"/>
        <c:spPr>
          <a:ln w="3175">
            <a:solidFill>
              <a:srgbClr val="808080"/>
            </a:solidFill>
          </a:ln>
        </c:spPr>
        <c:crossAx val="20238332"/>
        <c:crosses val="autoZero"/>
        <c:auto val="1"/>
        <c:lblOffset val="100"/>
        <c:tickLblSkip val="1"/>
        <c:noMultiLvlLbl val="0"/>
      </c:catAx>
      <c:valAx>
        <c:axId val="202383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01027"/>
        <c:crossesAt val="1"/>
        <c:crossBetween val="between"/>
        <c:dispUnits>
          <c:builtInUnit val="thousands"/>
          <c:dispUnitsLbl>
            <c:layout>
              <c:manualLayout>
                <c:xMode val="edge"/>
                <c:yMode val="edge"/>
                <c:x val="-0.012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65"/>
          <c:y val="0.50175"/>
          <c:w val="0.097"/>
          <c:h val="0.1815"/>
        </c:manualLayout>
      </c:layout>
      <c:overlay val="0"/>
      <c:spPr>
        <a:noFill/>
        <a:ln w="3175">
          <a:noFill/>
        </a:ln>
      </c:spPr>
      <c:txPr>
        <a:bodyPr vert="horz" rot="0"/>
        <a:lstStyle/>
        <a:p>
          <a:pPr>
            <a:defRPr lang="en-US" cap="none" sz="3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febrero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febrero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febrero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febrero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febrero  de  2012</a:t>
            </a:r>
          </a:p>
        </c:rich>
      </c:tx>
      <c:layout>
        <c:manualLayout>
          <c:xMode val="factor"/>
          <c:yMode val="factor"/>
          <c:x val="-0.0035"/>
          <c:y val="-0.00975"/>
        </c:manualLayout>
      </c:layout>
      <c:spPr>
        <a:noFill/>
        <a:ln w="3175">
          <a:noFill/>
        </a:ln>
      </c:spPr>
    </c:title>
    <c:plotArea>
      <c:layout>
        <c:manualLayout>
          <c:xMode val="edge"/>
          <c:yMode val="edge"/>
          <c:x val="0.0027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7927261"/>
        <c:axId val="28692166"/>
      </c:barChart>
      <c:catAx>
        <c:axId val="47927261"/>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8692166"/>
        <c:crosses val="autoZero"/>
        <c:auto val="1"/>
        <c:lblOffset val="100"/>
        <c:tickLblSkip val="1"/>
        <c:noMultiLvlLbl val="0"/>
      </c:catAx>
      <c:valAx>
        <c:axId val="286921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92726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0483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0.96525</cdr:y>
    </cdr:from>
    <cdr:to>
      <cdr:x>0.83525</cdr:x>
      <cdr:y>1</cdr:y>
    </cdr:to>
    <cdr:sp>
      <cdr:nvSpPr>
        <cdr:cNvPr id="1" name="1 CuadroTexto"/>
        <cdr:cNvSpPr txBox="1">
          <a:spLocks noChangeArrowheads="1"/>
        </cdr:cNvSpPr>
      </cdr:nvSpPr>
      <cdr:spPr>
        <a:xfrm>
          <a:off x="-47624" y="3448050"/>
          <a:ext cx="6124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14375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26757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0.95875</cdr:y>
    </cdr:from>
    <cdr:to>
      <cdr:x>0.89425</cdr:x>
      <cdr:y>1</cdr:y>
    </cdr:to>
    <cdr:sp>
      <cdr:nvSpPr>
        <cdr:cNvPr id="2" name="1 CuadroTexto"/>
        <cdr:cNvSpPr txBox="1">
          <a:spLocks noChangeArrowheads="1"/>
        </cdr:cNvSpPr>
      </cdr:nvSpPr>
      <cdr:spPr>
        <a:xfrm>
          <a:off x="-47624" y="3095625"/>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0.74575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0.907</cdr:x>
      <cdr:y>1</cdr:y>
    </cdr:to>
    <cdr:sp>
      <cdr:nvSpPr>
        <cdr:cNvPr id="1" name="1 CuadroTexto"/>
        <cdr:cNvSpPr txBox="1">
          <a:spLocks noChangeArrowheads="1"/>
        </cdr:cNvSpPr>
      </cdr:nvSpPr>
      <cdr:spPr>
        <a:xfrm>
          <a:off x="-9524" y="2990850"/>
          <a:ext cx="53816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0.85725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50">
      <selection activeCell="A1" sqref="A1"/>
    </sheetView>
  </sheetViews>
  <sheetFormatPr defaultColWidth="11.421875" defaultRowHeight="12.75"/>
  <cols>
    <col min="1" max="2" width="11.421875" style="227" customWidth="1"/>
    <col min="3" max="3" width="10.7109375" style="227" customWidth="1"/>
    <col min="4" max="6" width="11.421875" style="227" customWidth="1"/>
    <col min="7" max="7" width="11.140625" style="227" customWidth="1"/>
    <col min="8" max="8" width="4.421875" style="227" customWidth="1"/>
    <col min="9" max="16384" width="11.421875" style="227" customWidth="1"/>
  </cols>
  <sheetData>
    <row r="1" spans="1:7" ht="15.75">
      <c r="A1" s="225"/>
      <c r="B1" s="226"/>
      <c r="C1" s="226"/>
      <c r="D1" s="226"/>
      <c r="E1" s="226"/>
      <c r="F1" s="226"/>
      <c r="G1" s="226"/>
    </row>
    <row r="2" spans="1:7" ht="15">
      <c r="A2" s="226"/>
      <c r="B2" s="226"/>
      <c r="C2" s="226"/>
      <c r="D2" s="226"/>
      <c r="E2" s="226"/>
      <c r="F2" s="226"/>
      <c r="G2" s="226"/>
    </row>
    <row r="3" spans="1:7" ht="15.75">
      <c r="A3" s="225"/>
      <c r="B3" s="226"/>
      <c r="C3" s="226"/>
      <c r="D3" s="226"/>
      <c r="E3" s="226"/>
      <c r="F3" s="226"/>
      <c r="G3" s="226"/>
    </row>
    <row r="4" spans="1:7" ht="15">
      <c r="A4" s="226"/>
      <c r="B4" s="226"/>
      <c r="C4" s="226"/>
      <c r="D4" s="228"/>
      <c r="E4" s="226"/>
      <c r="F4" s="226"/>
      <c r="G4" s="226"/>
    </row>
    <row r="5" spans="1:7" ht="15.75">
      <c r="A5" s="225"/>
      <c r="B5" s="226"/>
      <c r="C5" s="226"/>
      <c r="D5" s="229"/>
      <c r="E5" s="226"/>
      <c r="F5" s="226"/>
      <c r="G5" s="226"/>
    </row>
    <row r="6" spans="1:7" ht="15.75">
      <c r="A6" s="225"/>
      <c r="B6" s="226"/>
      <c r="C6" s="226"/>
      <c r="D6" s="226"/>
      <c r="E6" s="226"/>
      <c r="F6" s="226"/>
      <c r="G6" s="226"/>
    </row>
    <row r="7" spans="1:7" ht="15.75">
      <c r="A7" s="225"/>
      <c r="B7" s="226"/>
      <c r="C7" s="226"/>
      <c r="D7" s="226"/>
      <c r="E7" s="226"/>
      <c r="F7" s="226"/>
      <c r="G7" s="226"/>
    </row>
    <row r="8" spans="1:7" ht="15">
      <c r="A8" s="226"/>
      <c r="B8" s="226"/>
      <c r="C8" s="226"/>
      <c r="D8" s="228"/>
      <c r="E8" s="226"/>
      <c r="F8" s="226"/>
      <c r="G8" s="226"/>
    </row>
    <row r="9" spans="1:7" ht="15.75">
      <c r="A9" s="230"/>
      <c r="B9" s="226"/>
      <c r="C9" s="226"/>
      <c r="D9" s="226"/>
      <c r="E9" s="226"/>
      <c r="F9" s="226"/>
      <c r="G9" s="226"/>
    </row>
    <row r="10" spans="1:7" ht="15.75">
      <c r="A10" s="225"/>
      <c r="B10" s="226"/>
      <c r="C10" s="226"/>
      <c r="D10" s="226"/>
      <c r="E10" s="226"/>
      <c r="F10" s="226"/>
      <c r="G10" s="226"/>
    </row>
    <row r="11" spans="1:7" ht="15.75">
      <c r="A11" s="225"/>
      <c r="B11" s="226"/>
      <c r="C11" s="226"/>
      <c r="D11" s="226"/>
      <c r="E11" s="226"/>
      <c r="F11" s="226"/>
      <c r="G11" s="226"/>
    </row>
    <row r="12" spans="1:7" ht="15.75">
      <c r="A12" s="225"/>
      <c r="B12" s="226"/>
      <c r="C12" s="226"/>
      <c r="D12" s="226"/>
      <c r="E12" s="226"/>
      <c r="F12" s="226"/>
      <c r="G12" s="226"/>
    </row>
    <row r="13" spans="1:8" ht="19.5">
      <c r="A13" s="226"/>
      <c r="B13" s="226"/>
      <c r="C13" s="302" t="s">
        <v>356</v>
      </c>
      <c r="D13" s="302"/>
      <c r="E13" s="302"/>
      <c r="F13" s="302"/>
      <c r="G13" s="302"/>
      <c r="H13" s="302"/>
    </row>
    <row r="14" spans="1:8" ht="19.5">
      <c r="A14" s="226"/>
      <c r="B14" s="226"/>
      <c r="C14" s="302" t="s">
        <v>357</v>
      </c>
      <c r="D14" s="302"/>
      <c r="E14" s="302"/>
      <c r="F14" s="302"/>
      <c r="G14" s="302"/>
      <c r="H14" s="302"/>
    </row>
    <row r="15" spans="1:7" ht="15">
      <c r="A15" s="226"/>
      <c r="B15" s="226"/>
      <c r="C15" s="226"/>
      <c r="D15" s="226"/>
      <c r="E15" s="226"/>
      <c r="F15" s="226"/>
      <c r="G15" s="226"/>
    </row>
    <row r="16" spans="1:7" ht="15">
      <c r="A16" s="226"/>
      <c r="B16" s="226"/>
      <c r="C16" s="226"/>
      <c r="D16" s="231"/>
      <c r="E16" s="226"/>
      <c r="F16" s="226"/>
      <c r="G16" s="226"/>
    </row>
    <row r="17" spans="1:7" ht="15.75">
      <c r="A17" s="226"/>
      <c r="B17" s="226"/>
      <c r="C17" s="232" t="s">
        <v>479</v>
      </c>
      <c r="D17" s="232"/>
      <c r="E17" s="232"/>
      <c r="F17" s="232"/>
      <c r="G17" s="232"/>
    </row>
    <row r="18" spans="1:7" ht="15">
      <c r="A18" s="226"/>
      <c r="B18" s="226"/>
      <c r="C18" s="226"/>
      <c r="D18" s="226"/>
      <c r="E18" s="226"/>
      <c r="F18" s="226"/>
      <c r="G18" s="226"/>
    </row>
    <row r="19" spans="1:7" ht="15">
      <c r="A19" s="226"/>
      <c r="B19" s="226"/>
      <c r="C19" s="226"/>
      <c r="D19" s="226"/>
      <c r="E19" s="226"/>
      <c r="F19" s="226"/>
      <c r="G19" s="226"/>
    </row>
    <row r="20" spans="1:7" ht="15">
      <c r="A20" s="226"/>
      <c r="B20" s="226"/>
      <c r="C20" s="226"/>
      <c r="D20" s="226"/>
      <c r="E20" s="226"/>
      <c r="F20" s="226"/>
      <c r="G20" s="226"/>
    </row>
    <row r="21" spans="1:7" ht="15.75">
      <c r="A21" s="225"/>
      <c r="B21" s="226"/>
      <c r="C21" s="226"/>
      <c r="D21" s="226"/>
      <c r="E21" s="226"/>
      <c r="F21" s="226"/>
      <c r="G21" s="226"/>
    </row>
    <row r="22" spans="1:7" ht="15.75">
      <c r="A22" s="225"/>
      <c r="B22" s="226"/>
      <c r="C22" s="226"/>
      <c r="D22" s="228"/>
      <c r="E22" s="226"/>
      <c r="F22" s="226"/>
      <c r="G22" s="226"/>
    </row>
    <row r="23" spans="1:7" ht="15.75">
      <c r="A23" s="225"/>
      <c r="B23" s="226"/>
      <c r="C23" s="226"/>
      <c r="D23" s="231"/>
      <c r="E23" s="226"/>
      <c r="F23" s="226"/>
      <c r="G23" s="226"/>
    </row>
    <row r="24" spans="1:7" ht="15.75">
      <c r="A24" s="225"/>
      <c r="B24" s="226"/>
      <c r="C24" s="226"/>
      <c r="D24" s="226"/>
      <c r="E24" s="226"/>
      <c r="F24" s="226"/>
      <c r="G24" s="226"/>
    </row>
    <row r="25" spans="1:7" ht="15.75">
      <c r="A25" s="225"/>
      <c r="B25" s="226"/>
      <c r="C25" s="226"/>
      <c r="D25" s="226"/>
      <c r="E25" s="226"/>
      <c r="F25" s="226"/>
      <c r="G25" s="226"/>
    </row>
    <row r="26" spans="1:7" ht="15.75">
      <c r="A26" s="225"/>
      <c r="B26" s="226"/>
      <c r="C26" s="226"/>
      <c r="D26" s="226"/>
      <c r="E26" s="226"/>
      <c r="F26" s="226"/>
      <c r="G26" s="226"/>
    </row>
    <row r="27" spans="1:7" ht="15.75">
      <c r="A27" s="225"/>
      <c r="B27" s="226"/>
      <c r="C27" s="226"/>
      <c r="D27" s="228"/>
      <c r="E27" s="226"/>
      <c r="F27" s="226"/>
      <c r="G27" s="226"/>
    </row>
    <row r="28" spans="1:7" ht="15.75">
      <c r="A28" s="225"/>
      <c r="B28" s="226"/>
      <c r="C28" s="226"/>
      <c r="D28" s="226"/>
      <c r="E28" s="226"/>
      <c r="F28" s="226"/>
      <c r="G28" s="226"/>
    </row>
    <row r="29" spans="1:7" ht="15.75">
      <c r="A29" s="225"/>
      <c r="B29" s="226"/>
      <c r="C29" s="226"/>
      <c r="D29" s="226"/>
      <c r="E29" s="226"/>
      <c r="F29" s="226"/>
      <c r="G29" s="226"/>
    </row>
    <row r="30" spans="1:7" ht="15.75">
      <c r="A30" s="225"/>
      <c r="B30" s="226"/>
      <c r="C30" s="226"/>
      <c r="D30" s="226"/>
      <c r="E30" s="226"/>
      <c r="F30" s="226"/>
      <c r="G30" s="226"/>
    </row>
    <row r="31" spans="1:7" ht="15.75">
      <c r="A31" s="225"/>
      <c r="B31" s="226"/>
      <c r="C31" s="226"/>
      <c r="D31" s="226"/>
      <c r="E31" s="226"/>
      <c r="F31" s="226"/>
      <c r="G31" s="226"/>
    </row>
    <row r="32" spans="6:7" ht="15">
      <c r="F32" s="226"/>
      <c r="G32" s="226"/>
    </row>
    <row r="33" spans="6:7" ht="15">
      <c r="F33" s="226"/>
      <c r="G33" s="226"/>
    </row>
    <row r="34" spans="1:7" ht="15.75">
      <c r="A34" s="225"/>
      <c r="B34" s="226"/>
      <c r="C34" s="226"/>
      <c r="D34" s="226"/>
      <c r="E34" s="226"/>
      <c r="F34" s="226"/>
      <c r="G34" s="226"/>
    </row>
    <row r="35" spans="1:7" ht="15.75">
      <c r="A35" s="225"/>
      <c r="B35" s="226"/>
      <c r="C35" s="226"/>
      <c r="D35" s="226"/>
      <c r="E35" s="226"/>
      <c r="F35" s="226"/>
      <c r="G35" s="226"/>
    </row>
    <row r="36" spans="1:7" ht="15.75">
      <c r="A36" s="225"/>
      <c r="B36" s="226"/>
      <c r="C36" s="226"/>
      <c r="D36" s="226"/>
      <c r="E36" s="226"/>
      <c r="F36" s="226"/>
      <c r="G36" s="226"/>
    </row>
    <row r="37" spans="1:7" ht="15.75">
      <c r="A37" s="233"/>
      <c r="B37" s="226"/>
      <c r="C37" s="233"/>
      <c r="D37" s="234"/>
      <c r="E37" s="226"/>
      <c r="F37" s="226"/>
      <c r="G37" s="226"/>
    </row>
    <row r="38" spans="1:7" ht="15.75">
      <c r="A38" s="225"/>
      <c r="E38" s="226"/>
      <c r="F38" s="226"/>
      <c r="G38" s="226"/>
    </row>
    <row r="39" spans="3:7" ht="15.75">
      <c r="C39" s="225" t="s">
        <v>478</v>
      </c>
      <c r="D39" s="234"/>
      <c r="E39" s="226"/>
      <c r="F39" s="226"/>
      <c r="G39" s="226"/>
    </row>
    <row r="45" spans="1:7" ht="15">
      <c r="A45" s="226"/>
      <c r="B45" s="226"/>
      <c r="C45" s="226"/>
      <c r="D45" s="228" t="s">
        <v>285</v>
      </c>
      <c r="E45" s="226"/>
      <c r="F45" s="226"/>
      <c r="G45" s="226"/>
    </row>
    <row r="46" spans="1:7" ht="15.75">
      <c r="A46" s="225"/>
      <c r="B46" s="226"/>
      <c r="C46" s="226"/>
      <c r="D46" s="235" t="s">
        <v>480</v>
      </c>
      <c r="E46" s="226"/>
      <c r="F46" s="226"/>
      <c r="G46" s="226"/>
    </row>
    <row r="47" spans="1:7" ht="15.75">
      <c r="A47" s="225"/>
      <c r="B47" s="226"/>
      <c r="C47" s="226"/>
      <c r="D47" s="226"/>
      <c r="E47" s="226"/>
      <c r="F47" s="226"/>
      <c r="G47" s="226"/>
    </row>
    <row r="48" spans="1:7" ht="15.75">
      <c r="A48" s="225"/>
      <c r="B48" s="226"/>
      <c r="C48" s="226"/>
      <c r="D48" s="226"/>
      <c r="E48" s="226"/>
      <c r="F48" s="226"/>
      <c r="G48" s="226"/>
    </row>
    <row r="49" spans="1:7" ht="15">
      <c r="A49" s="226"/>
      <c r="B49" s="226"/>
      <c r="C49" s="226"/>
      <c r="D49" s="228" t="s">
        <v>200</v>
      </c>
      <c r="E49" s="226"/>
      <c r="F49" s="226"/>
      <c r="G49" s="226"/>
    </row>
    <row r="50" spans="1:7" ht="15.75">
      <c r="A50" s="230"/>
      <c r="B50" s="226"/>
      <c r="C50" s="226"/>
      <c r="D50" s="226"/>
      <c r="E50" s="226"/>
      <c r="F50" s="226"/>
      <c r="G50" s="226"/>
    </row>
    <row r="51" spans="1:7" ht="15.75">
      <c r="A51" s="225"/>
      <c r="B51" s="226"/>
      <c r="C51" s="226"/>
      <c r="D51" s="226"/>
      <c r="E51" s="226"/>
      <c r="F51" s="226"/>
      <c r="G51" s="226"/>
    </row>
    <row r="52" spans="1:7" ht="15.75">
      <c r="A52" s="225"/>
      <c r="B52" s="226"/>
      <c r="C52" s="226"/>
      <c r="D52" s="226"/>
      <c r="E52" s="226"/>
      <c r="F52" s="226"/>
      <c r="G52" s="226"/>
    </row>
    <row r="53" spans="1:7" ht="15.75">
      <c r="A53" s="225"/>
      <c r="B53" s="226"/>
      <c r="C53" s="226"/>
      <c r="D53" s="226"/>
      <c r="E53" s="226"/>
      <c r="F53" s="226"/>
      <c r="G53" s="226"/>
    </row>
    <row r="54" spans="1:7" ht="15">
      <c r="A54" s="226"/>
      <c r="B54" s="226"/>
      <c r="C54" s="226"/>
      <c r="D54" s="226"/>
      <c r="E54" s="226"/>
      <c r="F54" s="226"/>
      <c r="G54" s="226"/>
    </row>
    <row r="55" spans="1:7" ht="15">
      <c r="A55" s="226"/>
      <c r="B55" s="226"/>
      <c r="C55" s="226"/>
      <c r="D55" s="226"/>
      <c r="E55" s="226"/>
      <c r="F55" s="226"/>
      <c r="G55" s="226"/>
    </row>
    <row r="56" spans="1:7" ht="15">
      <c r="A56" s="226"/>
      <c r="B56" s="226"/>
      <c r="C56" s="226"/>
      <c r="D56" s="231" t="s">
        <v>358</v>
      </c>
      <c r="E56" s="226"/>
      <c r="F56" s="226"/>
      <c r="G56" s="226"/>
    </row>
    <row r="57" spans="1:7" ht="15">
      <c r="A57" s="226"/>
      <c r="B57" s="226"/>
      <c r="C57" s="226"/>
      <c r="D57" s="231" t="s">
        <v>359</v>
      </c>
      <c r="E57" s="226"/>
      <c r="F57" s="226"/>
      <c r="G57" s="226"/>
    </row>
    <row r="58" spans="1:7" ht="15">
      <c r="A58" s="226"/>
      <c r="B58" s="226"/>
      <c r="C58" s="226"/>
      <c r="D58" s="226"/>
      <c r="E58" s="226"/>
      <c r="F58" s="226"/>
      <c r="G58" s="226"/>
    </row>
    <row r="59" spans="1:7" ht="15">
      <c r="A59" s="226"/>
      <c r="B59" s="226"/>
      <c r="C59" s="226"/>
      <c r="D59" s="226"/>
      <c r="E59" s="226"/>
      <c r="F59" s="226"/>
      <c r="G59" s="226"/>
    </row>
    <row r="60" spans="1:7" ht="15">
      <c r="A60" s="226"/>
      <c r="B60" s="226"/>
      <c r="C60" s="226"/>
      <c r="D60" s="226"/>
      <c r="E60" s="226"/>
      <c r="F60" s="226"/>
      <c r="G60" s="226"/>
    </row>
    <row r="61" spans="1:7" ht="15">
      <c r="A61" s="226"/>
      <c r="B61" s="226"/>
      <c r="C61" s="226"/>
      <c r="D61" s="226"/>
      <c r="E61" s="226"/>
      <c r="F61" s="226"/>
      <c r="G61" s="226"/>
    </row>
    <row r="62" spans="1:7" ht="15.75">
      <c r="A62" s="225"/>
      <c r="B62" s="226"/>
      <c r="C62" s="226"/>
      <c r="D62" s="226"/>
      <c r="E62" s="226"/>
      <c r="F62" s="226"/>
      <c r="G62" s="226"/>
    </row>
    <row r="63" spans="1:7" ht="15.75">
      <c r="A63" s="225"/>
      <c r="B63" s="226"/>
      <c r="C63" s="226"/>
      <c r="D63" s="228" t="s">
        <v>52</v>
      </c>
      <c r="E63" s="226"/>
      <c r="F63" s="226"/>
      <c r="G63" s="226"/>
    </row>
    <row r="64" spans="1:7" ht="15.75">
      <c r="A64" s="225"/>
      <c r="B64" s="226"/>
      <c r="C64" s="226"/>
      <c r="D64" s="231" t="s">
        <v>319</v>
      </c>
      <c r="E64" s="226"/>
      <c r="F64" s="226"/>
      <c r="G64" s="226"/>
    </row>
    <row r="65" spans="1:7" ht="15.75">
      <c r="A65" s="225"/>
      <c r="B65" s="226"/>
      <c r="C65" s="226"/>
      <c r="D65" s="226"/>
      <c r="E65" s="226"/>
      <c r="F65" s="226"/>
      <c r="G65" s="226"/>
    </row>
    <row r="66" spans="1:7" ht="15.75">
      <c r="A66" s="225"/>
      <c r="B66" s="226"/>
      <c r="C66" s="226"/>
      <c r="D66" s="226"/>
      <c r="E66" s="226"/>
      <c r="F66" s="226"/>
      <c r="G66" s="226"/>
    </row>
    <row r="67" spans="1:7" ht="15.75">
      <c r="A67" s="225"/>
      <c r="B67" s="226"/>
      <c r="C67" s="226"/>
      <c r="D67" s="226"/>
      <c r="E67" s="226"/>
      <c r="F67" s="226"/>
      <c r="G67" s="226"/>
    </row>
    <row r="68" spans="1:7" ht="15.75">
      <c r="A68" s="225"/>
      <c r="B68" s="226"/>
      <c r="C68" s="226"/>
      <c r="D68" s="228" t="s">
        <v>306</v>
      </c>
      <c r="E68" s="226"/>
      <c r="F68" s="226"/>
      <c r="G68" s="226"/>
    </row>
    <row r="69" spans="1:7" ht="15.75">
      <c r="A69" s="225"/>
      <c r="B69" s="226"/>
      <c r="C69" s="226"/>
      <c r="D69" s="226"/>
      <c r="E69" s="226"/>
      <c r="F69" s="226"/>
      <c r="G69" s="226"/>
    </row>
    <row r="70" spans="1:7" ht="15.75">
      <c r="A70" s="225"/>
      <c r="B70" s="226"/>
      <c r="C70" s="226"/>
      <c r="D70" s="226"/>
      <c r="E70" s="226"/>
      <c r="F70" s="226"/>
      <c r="G70" s="226"/>
    </row>
    <row r="71" spans="1:7" ht="15.75">
      <c r="A71" s="225"/>
      <c r="B71" s="226"/>
      <c r="C71" s="226"/>
      <c r="D71" s="226"/>
      <c r="E71" s="226"/>
      <c r="F71" s="226"/>
      <c r="G71" s="226"/>
    </row>
    <row r="72" spans="1:7" ht="15.75">
      <c r="A72" s="225"/>
      <c r="B72" s="226"/>
      <c r="C72" s="226"/>
      <c r="D72" s="226"/>
      <c r="E72" s="226"/>
      <c r="F72" s="226"/>
      <c r="G72" s="226"/>
    </row>
    <row r="73" spans="1:7" ht="15.75">
      <c r="A73" s="225"/>
      <c r="B73" s="226"/>
      <c r="C73" s="226"/>
      <c r="D73" s="226"/>
      <c r="E73" s="226"/>
      <c r="F73" s="226"/>
      <c r="G73" s="226"/>
    </row>
    <row r="74" spans="1:7" ht="15.75">
      <c r="A74" s="225"/>
      <c r="B74" s="226"/>
      <c r="C74" s="226"/>
      <c r="D74" s="226"/>
      <c r="E74" s="226"/>
      <c r="F74" s="226"/>
      <c r="G74" s="226"/>
    </row>
    <row r="75" spans="1:7" ht="15.75">
      <c r="A75" s="225"/>
      <c r="B75" s="226"/>
      <c r="C75" s="226"/>
      <c r="D75" s="226"/>
      <c r="E75" s="226"/>
      <c r="F75" s="226"/>
      <c r="G75" s="226"/>
    </row>
    <row r="76" spans="1:7" ht="15.75">
      <c r="A76" s="225"/>
      <c r="B76" s="226"/>
      <c r="C76" s="226"/>
      <c r="D76" s="226"/>
      <c r="E76" s="226"/>
      <c r="F76" s="226"/>
      <c r="G76" s="226"/>
    </row>
    <row r="77" spans="1:7" ht="15.75">
      <c r="A77" s="225"/>
      <c r="B77" s="226"/>
      <c r="C77" s="226"/>
      <c r="D77" s="226"/>
      <c r="E77" s="226"/>
      <c r="F77" s="226"/>
      <c r="G77" s="226"/>
    </row>
    <row r="78" spans="1:7" ht="15.75">
      <c r="A78" s="225"/>
      <c r="B78" s="226"/>
      <c r="C78" s="226"/>
      <c r="D78" s="226"/>
      <c r="E78" s="226"/>
      <c r="F78" s="226"/>
      <c r="G78" s="226"/>
    </row>
    <row r="79" spans="1:7" ht="15.75">
      <c r="A79" s="225"/>
      <c r="B79" s="226"/>
      <c r="C79" s="226"/>
      <c r="D79" s="226"/>
      <c r="E79" s="226"/>
      <c r="F79" s="226"/>
      <c r="G79" s="226"/>
    </row>
    <row r="80" spans="1:7" ht="10.5" customHeight="1">
      <c r="A80" s="233" t="s">
        <v>360</v>
      </c>
      <c r="B80" s="226"/>
      <c r="C80" s="226"/>
      <c r="D80" s="226"/>
      <c r="E80" s="226"/>
      <c r="F80" s="226"/>
      <c r="G80" s="226"/>
    </row>
    <row r="81" spans="1:7" ht="10.5" customHeight="1">
      <c r="A81" s="233" t="s">
        <v>361</v>
      </c>
      <c r="B81" s="226"/>
      <c r="C81" s="226"/>
      <c r="D81" s="226"/>
      <c r="E81" s="226"/>
      <c r="F81" s="226"/>
      <c r="G81" s="226"/>
    </row>
    <row r="82" spans="1:7" ht="10.5" customHeight="1">
      <c r="A82" s="233" t="s">
        <v>362</v>
      </c>
      <c r="B82" s="226"/>
      <c r="C82" s="233"/>
      <c r="D82" s="234"/>
      <c r="E82" s="226"/>
      <c r="F82" s="226"/>
      <c r="G82" s="226"/>
    </row>
    <row r="83" spans="1:7" ht="10.5" customHeight="1">
      <c r="A83" s="236" t="s">
        <v>363</v>
      </c>
      <c r="B83" s="226"/>
      <c r="C83" s="226"/>
      <c r="D83" s="226"/>
      <c r="E83" s="226"/>
      <c r="F83" s="226"/>
      <c r="G83" s="226"/>
    </row>
    <row r="84" spans="1:7" ht="15">
      <c r="A84" s="226"/>
      <c r="B84" s="226"/>
      <c r="C84" s="226"/>
      <c r="D84" s="226"/>
      <c r="E84" s="226"/>
      <c r="F84" s="226"/>
      <c r="G84" s="226"/>
    </row>
    <row r="85" spans="1:7" ht="15">
      <c r="A85" s="303" t="s">
        <v>364</v>
      </c>
      <c r="B85" s="303"/>
      <c r="C85" s="303"/>
      <c r="D85" s="303"/>
      <c r="E85" s="303"/>
      <c r="F85" s="303"/>
      <c r="G85" s="303"/>
    </row>
    <row r="86" spans="1:12" ht="6.75" customHeight="1">
      <c r="A86" s="237"/>
      <c r="B86" s="237"/>
      <c r="C86" s="237"/>
      <c r="D86" s="237"/>
      <c r="E86" s="237"/>
      <c r="F86" s="237"/>
      <c r="G86" s="237"/>
      <c r="L86" s="228"/>
    </row>
    <row r="87" spans="1:12" ht="15">
      <c r="A87" s="238" t="s">
        <v>42</v>
      </c>
      <c r="B87" s="239" t="s">
        <v>43</v>
      </c>
      <c r="C87" s="239"/>
      <c r="D87" s="239"/>
      <c r="E87" s="239"/>
      <c r="F87" s="239"/>
      <c r="G87" s="240" t="s">
        <v>44</v>
      </c>
      <c r="L87" s="231"/>
    </row>
    <row r="88" spans="1:12" ht="6.75" customHeight="1">
      <c r="A88" s="241"/>
      <c r="B88" s="241"/>
      <c r="C88" s="241"/>
      <c r="D88" s="241"/>
      <c r="E88" s="241"/>
      <c r="F88" s="241"/>
      <c r="G88" s="242"/>
      <c r="L88" s="243"/>
    </row>
    <row r="89" spans="1:12" ht="12.75" customHeight="1">
      <c r="A89" s="244" t="s">
        <v>45</v>
      </c>
      <c r="B89" s="245" t="s">
        <v>286</v>
      </c>
      <c r="C89" s="237"/>
      <c r="D89" s="237"/>
      <c r="E89" s="237"/>
      <c r="F89" s="237"/>
      <c r="G89" s="246">
        <v>4</v>
      </c>
      <c r="L89" s="243"/>
    </row>
    <row r="90" spans="1:12" ht="12.75" customHeight="1">
      <c r="A90" s="244" t="s">
        <v>46</v>
      </c>
      <c r="B90" s="245" t="s">
        <v>316</v>
      </c>
      <c r="C90" s="237"/>
      <c r="D90" s="237"/>
      <c r="E90" s="237"/>
      <c r="F90" s="237"/>
      <c r="G90" s="246">
        <v>5</v>
      </c>
      <c r="L90" s="243"/>
    </row>
    <row r="91" spans="1:12" ht="12.75" customHeight="1">
      <c r="A91" s="244" t="s">
        <v>47</v>
      </c>
      <c r="B91" s="245" t="s">
        <v>317</v>
      </c>
      <c r="C91" s="237"/>
      <c r="D91" s="237"/>
      <c r="E91" s="237"/>
      <c r="F91" s="237"/>
      <c r="G91" s="246">
        <v>6</v>
      </c>
      <c r="L91" s="228"/>
    </row>
    <row r="92" spans="1:12" ht="12.75" customHeight="1">
      <c r="A92" s="244" t="s">
        <v>48</v>
      </c>
      <c r="B92" s="245" t="s">
        <v>287</v>
      </c>
      <c r="C92" s="237"/>
      <c r="D92" s="237"/>
      <c r="E92" s="237"/>
      <c r="F92" s="237"/>
      <c r="G92" s="246">
        <v>7</v>
      </c>
      <c r="L92" s="243"/>
    </row>
    <row r="93" spans="1:12" ht="12.75" customHeight="1">
      <c r="A93" s="244" t="s">
        <v>49</v>
      </c>
      <c r="B93" s="245" t="s">
        <v>302</v>
      </c>
      <c r="C93" s="237"/>
      <c r="D93" s="237"/>
      <c r="E93" s="237"/>
      <c r="F93" s="237"/>
      <c r="G93" s="246">
        <v>9</v>
      </c>
      <c r="L93" s="243"/>
    </row>
    <row r="94" spans="1:12" ht="12.75" customHeight="1">
      <c r="A94" s="244" t="s">
        <v>50</v>
      </c>
      <c r="B94" s="245" t="s">
        <v>300</v>
      </c>
      <c r="C94" s="237"/>
      <c r="D94" s="237"/>
      <c r="E94" s="237"/>
      <c r="F94" s="237"/>
      <c r="G94" s="246">
        <v>11</v>
      </c>
      <c r="L94" s="243"/>
    </row>
    <row r="95" spans="1:12" ht="12.75" customHeight="1">
      <c r="A95" s="244" t="s">
        <v>51</v>
      </c>
      <c r="B95" s="245" t="s">
        <v>301</v>
      </c>
      <c r="C95" s="237"/>
      <c r="D95" s="237"/>
      <c r="E95" s="237"/>
      <c r="F95" s="237"/>
      <c r="G95" s="246">
        <v>12</v>
      </c>
      <c r="L95" s="243"/>
    </row>
    <row r="96" spans="1:12" ht="12.75" customHeight="1">
      <c r="A96" s="244" t="s">
        <v>53</v>
      </c>
      <c r="B96" s="245" t="s">
        <v>288</v>
      </c>
      <c r="C96" s="237"/>
      <c r="D96" s="237"/>
      <c r="E96" s="237"/>
      <c r="F96" s="237"/>
      <c r="G96" s="246">
        <v>13</v>
      </c>
      <c r="L96" s="243"/>
    </row>
    <row r="97" spans="1:12" ht="12.75" customHeight="1">
      <c r="A97" s="244" t="s">
        <v>54</v>
      </c>
      <c r="B97" s="245" t="s">
        <v>182</v>
      </c>
      <c r="C97" s="237"/>
      <c r="D97" s="237"/>
      <c r="E97" s="237"/>
      <c r="F97" s="237"/>
      <c r="G97" s="246">
        <v>14</v>
      </c>
      <c r="L97" s="243"/>
    </row>
    <row r="98" spans="1:12" ht="12.75" customHeight="1">
      <c r="A98" s="244" t="s">
        <v>78</v>
      </c>
      <c r="B98" s="245" t="s">
        <v>325</v>
      </c>
      <c r="C98" s="245"/>
      <c r="D98" s="245"/>
      <c r="E98" s="237"/>
      <c r="F98" s="237"/>
      <c r="G98" s="246">
        <v>15</v>
      </c>
      <c r="L98" s="243"/>
    </row>
    <row r="99" spans="1:12" ht="12.75" customHeight="1">
      <c r="A99" s="244" t="s">
        <v>100</v>
      </c>
      <c r="B99" s="245" t="s">
        <v>289</v>
      </c>
      <c r="C99" s="237"/>
      <c r="D99" s="237"/>
      <c r="E99" s="237"/>
      <c r="F99" s="237"/>
      <c r="G99" s="246">
        <v>16</v>
      </c>
      <c r="L99" s="233"/>
    </row>
    <row r="100" spans="1:12" ht="12.75" customHeight="1">
      <c r="A100" s="244" t="s">
        <v>101</v>
      </c>
      <c r="B100" s="245" t="s">
        <v>365</v>
      </c>
      <c r="C100" s="237"/>
      <c r="D100" s="237"/>
      <c r="E100" s="237"/>
      <c r="F100" s="237"/>
      <c r="G100" s="246">
        <v>18</v>
      </c>
      <c r="L100" s="233"/>
    </row>
    <row r="101" spans="1:12" ht="12.75" customHeight="1">
      <c r="A101" s="244" t="s">
        <v>122</v>
      </c>
      <c r="B101" s="245" t="s">
        <v>290</v>
      </c>
      <c r="C101" s="237"/>
      <c r="D101" s="237"/>
      <c r="E101" s="237"/>
      <c r="F101" s="237"/>
      <c r="G101" s="246">
        <v>19</v>
      </c>
      <c r="L101" s="233"/>
    </row>
    <row r="102" spans="1:12" ht="12.75" customHeight="1">
      <c r="A102" s="244" t="s">
        <v>123</v>
      </c>
      <c r="B102" s="245" t="s">
        <v>303</v>
      </c>
      <c r="C102" s="237"/>
      <c r="D102" s="237"/>
      <c r="E102" s="237"/>
      <c r="F102" s="237"/>
      <c r="G102" s="246">
        <v>20</v>
      </c>
      <c r="L102" s="236"/>
    </row>
    <row r="103" spans="1:7" ht="12.75" customHeight="1">
      <c r="A103" s="244" t="s">
        <v>127</v>
      </c>
      <c r="B103" s="245" t="s">
        <v>291</v>
      </c>
      <c r="C103" s="237"/>
      <c r="D103" s="237"/>
      <c r="E103" s="237"/>
      <c r="F103" s="237"/>
      <c r="G103" s="246">
        <v>21</v>
      </c>
    </row>
    <row r="104" spans="1:7" ht="12.75" customHeight="1">
      <c r="A104" s="244" t="s">
        <v>254</v>
      </c>
      <c r="B104" s="245" t="s">
        <v>292</v>
      </c>
      <c r="C104" s="237"/>
      <c r="D104" s="237"/>
      <c r="E104" s="237"/>
      <c r="F104" s="237"/>
      <c r="G104" s="246">
        <v>22</v>
      </c>
    </row>
    <row r="105" spans="1:7" ht="12.75" customHeight="1">
      <c r="A105" s="244" t="s">
        <v>266</v>
      </c>
      <c r="B105" s="245" t="s">
        <v>293</v>
      </c>
      <c r="C105" s="237"/>
      <c r="D105" s="237"/>
      <c r="E105" s="237"/>
      <c r="F105" s="237"/>
      <c r="G105" s="246">
        <v>23</v>
      </c>
    </row>
    <row r="106" spans="1:7" ht="12.75" customHeight="1">
      <c r="A106" s="244" t="s">
        <v>267</v>
      </c>
      <c r="B106" s="245" t="s">
        <v>373</v>
      </c>
      <c r="C106" s="237"/>
      <c r="D106" s="237"/>
      <c r="E106" s="237"/>
      <c r="F106" s="237"/>
      <c r="G106" s="246">
        <v>24</v>
      </c>
    </row>
    <row r="107" spans="1:7" ht="12.75" customHeight="1">
      <c r="A107" s="244" t="s">
        <v>337</v>
      </c>
      <c r="B107" s="245" t="s">
        <v>294</v>
      </c>
      <c r="C107" s="237"/>
      <c r="D107" s="237"/>
      <c r="E107" s="237"/>
      <c r="F107" s="237"/>
      <c r="G107" s="246">
        <v>25</v>
      </c>
    </row>
    <row r="108" spans="1:7" ht="12.75" customHeight="1">
      <c r="A108" s="244" t="s">
        <v>374</v>
      </c>
      <c r="B108" s="245" t="s">
        <v>295</v>
      </c>
      <c r="C108" s="237"/>
      <c r="D108" s="237"/>
      <c r="E108" s="237"/>
      <c r="F108" s="237"/>
      <c r="G108" s="246">
        <v>26</v>
      </c>
    </row>
    <row r="109" spans="1:7" ht="6.75" customHeight="1">
      <c r="A109" s="244"/>
      <c r="B109" s="237"/>
      <c r="C109" s="237"/>
      <c r="D109" s="237"/>
      <c r="E109" s="237"/>
      <c r="F109" s="237"/>
      <c r="G109" s="247"/>
    </row>
    <row r="110" spans="1:7" ht="15">
      <c r="A110" s="238" t="s">
        <v>55</v>
      </c>
      <c r="B110" s="239" t="s">
        <v>43</v>
      </c>
      <c r="C110" s="239"/>
      <c r="D110" s="239"/>
      <c r="E110" s="239"/>
      <c r="F110" s="239"/>
      <c r="G110" s="240" t="s">
        <v>44</v>
      </c>
    </row>
    <row r="111" spans="1:7" ht="6.75" customHeight="1">
      <c r="A111" s="248"/>
      <c r="B111" s="241"/>
      <c r="C111" s="241"/>
      <c r="D111" s="241"/>
      <c r="E111" s="241"/>
      <c r="F111" s="241"/>
      <c r="G111" s="249"/>
    </row>
    <row r="112" spans="1:7" ht="12.75" customHeight="1">
      <c r="A112" s="244" t="s">
        <v>45</v>
      </c>
      <c r="B112" s="245" t="s">
        <v>286</v>
      </c>
      <c r="C112" s="237"/>
      <c r="D112" s="237"/>
      <c r="E112" s="237"/>
      <c r="F112" s="237"/>
      <c r="G112" s="246">
        <v>4</v>
      </c>
    </row>
    <row r="113" spans="1:7" ht="12.75" customHeight="1">
      <c r="A113" s="244" t="s">
        <v>46</v>
      </c>
      <c r="B113" s="245" t="s">
        <v>296</v>
      </c>
      <c r="C113" s="237"/>
      <c r="D113" s="237"/>
      <c r="E113" s="237"/>
      <c r="F113" s="237"/>
      <c r="G113" s="246">
        <v>5</v>
      </c>
    </row>
    <row r="114" spans="1:7" ht="12.75" customHeight="1">
      <c r="A114" s="244" t="s">
        <v>47</v>
      </c>
      <c r="B114" s="245" t="s">
        <v>297</v>
      </c>
      <c r="C114" s="237"/>
      <c r="D114" s="237"/>
      <c r="E114" s="237"/>
      <c r="F114" s="237"/>
      <c r="G114" s="246">
        <v>6</v>
      </c>
    </row>
    <row r="115" spans="1:7" ht="12.75" customHeight="1">
      <c r="A115" s="244" t="s">
        <v>48</v>
      </c>
      <c r="B115" s="245" t="s">
        <v>298</v>
      </c>
      <c r="C115" s="237"/>
      <c r="D115" s="237"/>
      <c r="E115" s="237"/>
      <c r="F115" s="237"/>
      <c r="G115" s="246">
        <v>8</v>
      </c>
    </row>
    <row r="116" spans="1:7" ht="12.75" customHeight="1">
      <c r="A116" s="244" t="s">
        <v>49</v>
      </c>
      <c r="B116" s="245" t="s">
        <v>299</v>
      </c>
      <c r="C116" s="237"/>
      <c r="D116" s="237"/>
      <c r="E116" s="237"/>
      <c r="F116" s="237"/>
      <c r="G116" s="246">
        <v>8</v>
      </c>
    </row>
    <row r="117" spans="1:7" ht="12.75" customHeight="1">
      <c r="A117" s="244" t="s">
        <v>50</v>
      </c>
      <c r="B117" s="245" t="s">
        <v>304</v>
      </c>
      <c r="C117" s="237"/>
      <c r="D117" s="237"/>
      <c r="E117" s="237"/>
      <c r="F117" s="237"/>
      <c r="G117" s="246">
        <v>10</v>
      </c>
    </row>
    <row r="118" spans="1:7" ht="12.75" customHeight="1">
      <c r="A118" s="244" t="s">
        <v>51</v>
      </c>
      <c r="B118" s="245" t="s">
        <v>305</v>
      </c>
      <c r="C118" s="237"/>
      <c r="D118" s="237"/>
      <c r="E118" s="237"/>
      <c r="F118" s="237"/>
      <c r="G118" s="246">
        <v>10</v>
      </c>
    </row>
    <row r="119" spans="1:7" ht="12.75" customHeight="1">
      <c r="A119" s="244" t="s">
        <v>53</v>
      </c>
      <c r="B119" s="245" t="s">
        <v>300</v>
      </c>
      <c r="C119" s="237"/>
      <c r="D119" s="237"/>
      <c r="E119" s="237"/>
      <c r="F119" s="237"/>
      <c r="G119" s="246">
        <v>11</v>
      </c>
    </row>
    <row r="120" spans="1:7" ht="12.75" customHeight="1">
      <c r="A120" s="244" t="s">
        <v>54</v>
      </c>
      <c r="B120" s="245" t="s">
        <v>301</v>
      </c>
      <c r="C120" s="237"/>
      <c r="D120" s="237"/>
      <c r="E120" s="237"/>
      <c r="F120" s="237"/>
      <c r="G120" s="246">
        <v>12</v>
      </c>
    </row>
    <row r="121" spans="1:7" ht="12.75" customHeight="1">
      <c r="A121" s="244" t="s">
        <v>78</v>
      </c>
      <c r="B121" s="245" t="s">
        <v>288</v>
      </c>
      <c r="C121" s="237"/>
      <c r="D121" s="237"/>
      <c r="E121" s="237"/>
      <c r="F121" s="237"/>
      <c r="G121" s="246">
        <v>13</v>
      </c>
    </row>
    <row r="122" spans="1:7" ht="12.75" customHeight="1">
      <c r="A122" s="244" t="s">
        <v>100</v>
      </c>
      <c r="B122" s="245" t="s">
        <v>182</v>
      </c>
      <c r="C122" s="237"/>
      <c r="D122" s="237"/>
      <c r="E122" s="237"/>
      <c r="F122" s="237"/>
      <c r="G122" s="246">
        <v>14</v>
      </c>
    </row>
    <row r="123" spans="1:7" ht="12.75" customHeight="1">
      <c r="A123" s="244" t="s">
        <v>101</v>
      </c>
      <c r="B123" s="245" t="s">
        <v>325</v>
      </c>
      <c r="C123" s="237"/>
      <c r="D123" s="237"/>
      <c r="E123" s="237"/>
      <c r="F123" s="237"/>
      <c r="G123" s="246">
        <v>15</v>
      </c>
    </row>
    <row r="124" spans="1:7" ht="54.75" customHeight="1">
      <c r="A124" s="304" t="s">
        <v>308</v>
      </c>
      <c r="B124" s="304"/>
      <c r="C124" s="304"/>
      <c r="D124" s="304"/>
      <c r="E124" s="304"/>
      <c r="F124" s="304"/>
      <c r="G124" s="304"/>
    </row>
    <row r="125" spans="1:7" ht="15" customHeight="1">
      <c r="A125" s="250"/>
      <c r="B125" s="250"/>
      <c r="C125" s="250"/>
      <c r="D125" s="250"/>
      <c r="E125" s="250"/>
      <c r="F125" s="250"/>
      <c r="G125" s="250"/>
    </row>
    <row r="126" spans="1:7" ht="15" customHeight="1">
      <c r="A126" s="251"/>
      <c r="B126" s="251"/>
      <c r="C126" s="251"/>
      <c r="D126" s="251"/>
      <c r="E126" s="251"/>
      <c r="F126" s="251"/>
      <c r="G126" s="251"/>
    </row>
    <row r="127" spans="1:7" ht="15" customHeight="1">
      <c r="A127" s="245"/>
      <c r="B127" s="245"/>
      <c r="C127" s="245"/>
      <c r="D127" s="245"/>
      <c r="E127" s="245"/>
      <c r="F127" s="245"/>
      <c r="G127" s="245"/>
    </row>
    <row r="128" spans="1:7" ht="10.5" customHeight="1">
      <c r="A128" s="252" t="s">
        <v>360</v>
      </c>
      <c r="C128" s="253"/>
      <c r="D128" s="253"/>
      <c r="E128" s="253"/>
      <c r="F128" s="253"/>
      <c r="G128" s="253"/>
    </row>
    <row r="129" spans="1:7" ht="10.5" customHeight="1">
      <c r="A129" s="252" t="s">
        <v>361</v>
      </c>
      <c r="C129" s="253"/>
      <c r="D129" s="253"/>
      <c r="E129" s="253"/>
      <c r="F129" s="253"/>
      <c r="G129" s="253"/>
    </row>
    <row r="130" spans="1:7" ht="10.5" customHeight="1">
      <c r="A130" s="252" t="s">
        <v>362</v>
      </c>
      <c r="C130" s="253"/>
      <c r="D130" s="253"/>
      <c r="E130" s="253"/>
      <c r="F130" s="253"/>
      <c r="G130" s="253"/>
    </row>
    <row r="131" spans="1:7" ht="10.5" customHeight="1">
      <c r="A131" s="236" t="s">
        <v>363</v>
      </c>
      <c r="B131" s="254"/>
      <c r="C131" s="253"/>
      <c r="D131" s="253"/>
      <c r="E131" s="253"/>
      <c r="F131" s="253"/>
      <c r="G131" s="253"/>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2" customWidth="1"/>
    <col min="9" max="9" width="17.421875" style="42" bestFit="1" customWidth="1"/>
    <col min="10" max="12" width="17.140625" style="42" bestFit="1" customWidth="1"/>
    <col min="13" max="13" width="17.421875" style="42" bestFit="1" customWidth="1"/>
    <col min="14" max="14" width="12.8515625" style="42" bestFit="1" customWidth="1"/>
    <col min="15" max="15" width="18.8515625" style="37" customWidth="1"/>
    <col min="16" max="19" width="11.421875" style="37" customWidth="1"/>
    <col min="20" max="21" width="11.421875" style="42" customWidth="1"/>
    <col min="22" max="22" width="18.140625" style="42" bestFit="1" customWidth="1"/>
    <col min="23" max="23" width="19.7109375" style="42"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2" customFormat="1" ht="15.75" customHeight="1">
      <c r="A1" s="308" t="s">
        <v>157</v>
      </c>
      <c r="B1" s="308"/>
      <c r="C1" s="308"/>
      <c r="D1" s="308"/>
      <c r="E1" s="308"/>
      <c r="F1" s="308"/>
      <c r="G1" s="211"/>
      <c r="H1" s="212"/>
      <c r="J1" s="48"/>
      <c r="K1" s="48"/>
      <c r="P1" s="212"/>
      <c r="Q1" s="212"/>
      <c r="R1" s="212"/>
      <c r="S1" s="212"/>
      <c r="T1" s="212"/>
      <c r="U1" s="212"/>
      <c r="V1" s="38"/>
      <c r="W1" s="38"/>
      <c r="X1" s="38"/>
      <c r="Y1" s="37"/>
    </row>
    <row r="2" spans="1:25" s="42" customFormat="1" ht="15.75" customHeight="1">
      <c r="A2" s="305" t="s">
        <v>158</v>
      </c>
      <c r="B2" s="305"/>
      <c r="C2" s="305"/>
      <c r="D2" s="305"/>
      <c r="E2" s="305"/>
      <c r="F2" s="305"/>
      <c r="G2" s="211"/>
      <c r="H2" s="212"/>
      <c r="J2" s="48"/>
      <c r="K2" s="48"/>
      <c r="P2" s="212"/>
      <c r="Q2" s="212"/>
      <c r="R2" s="212"/>
      <c r="S2" s="212"/>
      <c r="T2" s="212"/>
      <c r="U2" s="212"/>
      <c r="V2" s="38"/>
      <c r="Y2" s="37"/>
    </row>
    <row r="3" spans="1:25" s="42" customFormat="1" ht="15.75" customHeight="1">
      <c r="A3" s="305" t="s">
        <v>159</v>
      </c>
      <c r="B3" s="305"/>
      <c r="C3" s="305"/>
      <c r="D3" s="305"/>
      <c r="E3" s="305"/>
      <c r="F3" s="305"/>
      <c r="G3" s="211"/>
      <c r="H3" s="212"/>
      <c r="J3" s="48"/>
      <c r="K3" s="48"/>
      <c r="P3" s="212"/>
      <c r="Q3" s="212"/>
      <c r="R3" s="212"/>
      <c r="S3" s="212"/>
      <c r="T3" s="212"/>
      <c r="U3" s="212"/>
      <c r="V3" s="38"/>
      <c r="W3" s="38"/>
      <c r="X3" s="38"/>
      <c r="Y3" s="37"/>
    </row>
    <row r="4" spans="1:25" s="42" customFormat="1" ht="15.75" customHeight="1" thickBot="1">
      <c r="A4" s="305" t="s">
        <v>309</v>
      </c>
      <c r="B4" s="305"/>
      <c r="C4" s="305"/>
      <c r="D4" s="305"/>
      <c r="E4" s="305"/>
      <c r="F4" s="305"/>
      <c r="G4" s="43"/>
      <c r="J4" s="48"/>
      <c r="K4" s="48"/>
      <c r="P4" s="37"/>
      <c r="Q4" s="37"/>
      <c r="R4" s="37"/>
      <c r="S4" s="37"/>
      <c r="Y4" s="37"/>
    </row>
    <row r="5" spans="1:25" s="42" customFormat="1" ht="13.5" thickTop="1">
      <c r="A5" s="50" t="s">
        <v>160</v>
      </c>
      <c r="B5" s="66">
        <v>2011</v>
      </c>
      <c r="C5" s="307" t="s">
        <v>456</v>
      </c>
      <c r="D5" s="307"/>
      <c r="E5" s="67" t="s">
        <v>175</v>
      </c>
      <c r="F5" s="67" t="s">
        <v>166</v>
      </c>
      <c r="G5" s="45"/>
      <c r="P5" s="37"/>
      <c r="Q5" s="37"/>
      <c r="R5" s="37"/>
      <c r="S5" s="37"/>
      <c r="Y5" s="37"/>
    </row>
    <row r="6" spans="1:25" s="42" customFormat="1" ht="13.5" thickBot="1">
      <c r="A6" s="51"/>
      <c r="B6" s="68" t="s">
        <v>165</v>
      </c>
      <c r="C6" s="183">
        <v>2011</v>
      </c>
      <c r="D6" s="183">
        <v>2012</v>
      </c>
      <c r="E6" s="70" t="s">
        <v>415</v>
      </c>
      <c r="F6" s="70">
        <v>2012</v>
      </c>
      <c r="O6" s="187"/>
      <c r="V6" s="46"/>
      <c r="W6" s="47"/>
      <c r="X6" s="47"/>
      <c r="Y6" s="37"/>
    </row>
    <row r="7" spans="1:25" s="42" customFormat="1" ht="15.75" customHeight="1" thickTop="1">
      <c r="A7" s="305" t="s">
        <v>162</v>
      </c>
      <c r="B7" s="305"/>
      <c r="C7" s="305"/>
      <c r="D7" s="305"/>
      <c r="E7" s="305"/>
      <c r="F7" s="305"/>
      <c r="H7" s="212"/>
      <c r="I7" s="212"/>
      <c r="J7" s="212"/>
      <c r="V7" s="38"/>
      <c r="W7" s="38"/>
      <c r="X7" s="38"/>
      <c r="Y7" s="37"/>
    </row>
    <row r="8" spans="1:25" s="42" customFormat="1" ht="15.75" customHeight="1">
      <c r="A8" s="34" t="s">
        <v>314</v>
      </c>
      <c r="B8" s="184">
        <v>14165649</v>
      </c>
      <c r="C8" s="184">
        <v>2336877</v>
      </c>
      <c r="D8" s="184">
        <v>2305126</v>
      </c>
      <c r="E8" s="35">
        <f>+(D8-C8)/C8</f>
        <v>-0.013586936753624603</v>
      </c>
      <c r="F8" s="36"/>
      <c r="H8" s="212"/>
      <c r="I8" s="212"/>
      <c r="J8" s="212"/>
      <c r="V8" s="38"/>
      <c r="W8" s="38"/>
      <c r="X8" s="38"/>
      <c r="Y8" s="37"/>
    </row>
    <row r="9" spans="1:25" s="42" customFormat="1" ht="15.75" customHeight="1">
      <c r="A9" s="181" t="s">
        <v>348</v>
      </c>
      <c r="B9" s="178">
        <v>7775047</v>
      </c>
      <c r="C9" s="178">
        <v>1338309</v>
      </c>
      <c r="D9" s="178">
        <v>1361799</v>
      </c>
      <c r="E9" s="39">
        <f aca="true" t="shared" si="0" ref="E9:E21">+(D9-C9)/C9</f>
        <v>0.017552000322795407</v>
      </c>
      <c r="F9" s="39">
        <f>+D9/$D$8</f>
        <v>0.590769875486199</v>
      </c>
      <c r="H9" s="212"/>
      <c r="I9" s="212"/>
      <c r="J9" s="212"/>
      <c r="K9" s="212"/>
      <c r="L9" s="212"/>
      <c r="V9" s="38"/>
      <c r="W9" s="38"/>
      <c r="X9" s="38"/>
      <c r="Y9" s="37"/>
    </row>
    <row r="10" spans="1:25" s="42" customFormat="1" ht="15.75" customHeight="1">
      <c r="A10" s="181" t="s">
        <v>349</v>
      </c>
      <c r="B10" s="178">
        <v>1240819</v>
      </c>
      <c r="C10" s="178">
        <v>177245</v>
      </c>
      <c r="D10" s="178">
        <v>201003</v>
      </c>
      <c r="E10" s="39">
        <f t="shared" si="0"/>
        <v>0.13404045248102908</v>
      </c>
      <c r="F10" s="39">
        <f>+D10/$D$8</f>
        <v>0.08719827028978025</v>
      </c>
      <c r="G10" s="41"/>
      <c r="J10" s="216"/>
      <c r="L10" s="38"/>
      <c r="M10" s="31"/>
      <c r="O10" s="37"/>
      <c r="P10" s="37"/>
      <c r="Q10" s="37"/>
      <c r="R10" s="37"/>
      <c r="S10" s="37"/>
      <c r="Y10" s="37"/>
    </row>
    <row r="11" spans="1:25" s="42" customFormat="1" ht="15.75" customHeight="1">
      <c r="A11" s="181" t="s">
        <v>350</v>
      </c>
      <c r="B11" s="178">
        <v>5149783</v>
      </c>
      <c r="C11" s="178">
        <v>821323</v>
      </c>
      <c r="D11" s="178">
        <v>742324</v>
      </c>
      <c r="E11" s="39">
        <f t="shared" si="0"/>
        <v>-0.09618505752304514</v>
      </c>
      <c r="F11" s="39">
        <f>+D11/$D$8</f>
        <v>0.32203185422402075</v>
      </c>
      <c r="G11" s="41"/>
      <c r="J11" s="216"/>
      <c r="K11" s="216"/>
      <c r="L11" s="38"/>
      <c r="M11" s="31"/>
      <c r="O11" s="37"/>
      <c r="P11" s="37"/>
      <c r="Q11" s="37"/>
      <c r="R11" s="37"/>
      <c r="S11" s="37"/>
      <c r="V11" s="38"/>
      <c r="W11" s="38"/>
      <c r="X11" s="38"/>
      <c r="Y11" s="37"/>
    </row>
    <row r="12" spans="1:25" s="42" customFormat="1" ht="15.75" customHeight="1">
      <c r="A12" s="305" t="s">
        <v>164</v>
      </c>
      <c r="B12" s="305"/>
      <c r="C12" s="305"/>
      <c r="D12" s="305"/>
      <c r="E12" s="305"/>
      <c r="F12" s="305"/>
      <c r="J12" s="216"/>
      <c r="L12" s="38"/>
      <c r="M12" s="31"/>
      <c r="O12" s="37"/>
      <c r="P12" s="37"/>
      <c r="Q12" s="37"/>
      <c r="R12" s="37"/>
      <c r="S12" s="37"/>
      <c r="V12" s="38"/>
      <c r="W12" s="38"/>
      <c r="X12" s="38"/>
      <c r="Y12" s="37"/>
    </row>
    <row r="13" spans="1:25" s="42" customFormat="1" ht="15.75" customHeight="1">
      <c r="A13" s="40" t="s">
        <v>314</v>
      </c>
      <c r="B13" s="30">
        <v>5001445</v>
      </c>
      <c r="C13" s="30">
        <v>721499</v>
      </c>
      <c r="D13" s="30">
        <v>737723</v>
      </c>
      <c r="E13" s="35">
        <f t="shared" si="0"/>
        <v>0.02248651765283112</v>
      </c>
      <c r="F13" s="36"/>
      <c r="G13" s="36"/>
      <c r="L13" s="38"/>
      <c r="M13" s="31"/>
      <c r="O13" s="37"/>
      <c r="P13" s="37"/>
      <c r="Q13" s="37"/>
      <c r="R13" s="37"/>
      <c r="S13" s="37"/>
      <c r="V13" s="38"/>
      <c r="W13" s="38"/>
      <c r="X13" s="38"/>
      <c r="Y13" s="37"/>
    </row>
    <row r="14" spans="1:25" s="42" customFormat="1" ht="15.75" customHeight="1">
      <c r="A14" s="181" t="s">
        <v>348</v>
      </c>
      <c r="B14" s="31">
        <v>3514414</v>
      </c>
      <c r="C14" s="31">
        <v>543031</v>
      </c>
      <c r="D14" s="31">
        <v>530408</v>
      </c>
      <c r="E14" s="39">
        <f t="shared" si="0"/>
        <v>-0.023245450075594212</v>
      </c>
      <c r="F14" s="39">
        <f>+D14/$D$13</f>
        <v>0.7189798881151869</v>
      </c>
      <c r="G14" s="41"/>
      <c r="L14" s="38"/>
      <c r="M14" s="38"/>
      <c r="O14" s="37"/>
      <c r="P14" s="37"/>
      <c r="Q14" s="37"/>
      <c r="R14" s="37"/>
      <c r="S14" s="37"/>
      <c r="V14" s="38"/>
      <c r="W14" s="38"/>
      <c r="X14" s="38"/>
      <c r="Y14" s="37"/>
    </row>
    <row r="15" spans="1:25" s="42" customFormat="1" ht="15.75" customHeight="1">
      <c r="A15" s="181" t="s">
        <v>349</v>
      </c>
      <c r="B15" s="31">
        <v>1250302</v>
      </c>
      <c r="C15" s="31">
        <v>149012</v>
      </c>
      <c r="D15" s="31">
        <v>169532</v>
      </c>
      <c r="E15" s="39">
        <f t="shared" si="0"/>
        <v>0.13770703030628406</v>
      </c>
      <c r="F15" s="39">
        <f>+D15/$D$13</f>
        <v>0.22980441168297586</v>
      </c>
      <c r="G15" s="41"/>
      <c r="M15" s="38"/>
      <c r="O15" s="37"/>
      <c r="P15" s="37"/>
      <c r="Q15" s="37"/>
      <c r="R15" s="37"/>
      <c r="S15" s="37"/>
      <c r="V15" s="38"/>
      <c r="Y15" s="37"/>
    </row>
    <row r="16" spans="1:25" s="42" customFormat="1" ht="15.75" customHeight="1">
      <c r="A16" s="181" t="s">
        <v>350</v>
      </c>
      <c r="B16" s="31">
        <v>236729</v>
      </c>
      <c r="C16" s="31">
        <v>29456</v>
      </c>
      <c r="D16" s="31">
        <v>37783</v>
      </c>
      <c r="E16" s="39">
        <f t="shared" si="0"/>
        <v>0.2826928299837045</v>
      </c>
      <c r="F16" s="39">
        <f>+D16/$D$13</f>
        <v>0.05121570020183727</v>
      </c>
      <c r="G16" s="41"/>
      <c r="I16" s="212"/>
      <c r="J16" s="212"/>
      <c r="K16" s="212"/>
      <c r="L16" s="212"/>
      <c r="M16" s="212"/>
      <c r="N16" s="212"/>
      <c r="O16" s="212"/>
      <c r="P16" s="212"/>
      <c r="Q16" s="212"/>
      <c r="R16" s="212"/>
      <c r="S16" s="212"/>
      <c r="T16" s="212"/>
      <c r="U16" s="212"/>
      <c r="V16" s="212"/>
      <c r="W16" s="212"/>
      <c r="Y16" s="37"/>
    </row>
    <row r="17" spans="1:25" s="42" customFormat="1" ht="15.75" customHeight="1">
      <c r="A17" s="305" t="s">
        <v>176</v>
      </c>
      <c r="B17" s="305"/>
      <c r="C17" s="305"/>
      <c r="D17" s="305"/>
      <c r="E17" s="305"/>
      <c r="F17" s="305"/>
      <c r="I17" s="212"/>
      <c r="J17" s="212"/>
      <c r="K17" s="212"/>
      <c r="L17" s="212"/>
      <c r="M17" s="212"/>
      <c r="N17" s="212"/>
      <c r="O17" s="212"/>
      <c r="P17" s="212"/>
      <c r="Q17" s="212"/>
      <c r="R17" s="212"/>
      <c r="S17" s="212"/>
      <c r="T17" s="212"/>
      <c r="U17" s="212"/>
      <c r="V17" s="212"/>
      <c r="W17" s="212"/>
      <c r="X17" s="37"/>
      <c r="Y17" s="37"/>
    </row>
    <row r="18" spans="1:25" s="42" customFormat="1" ht="15.75" customHeight="1">
      <c r="A18" s="40" t="s">
        <v>314</v>
      </c>
      <c r="B18" s="30">
        <v>9164204</v>
      </c>
      <c r="C18" s="30">
        <v>1615378</v>
      </c>
      <c r="D18" s="30">
        <v>1567403</v>
      </c>
      <c r="E18" s="35">
        <f t="shared" si="0"/>
        <v>-0.02969893114800375</v>
      </c>
      <c r="F18" s="41"/>
      <c r="G18" s="41"/>
      <c r="I18" s="212"/>
      <c r="J18" s="212"/>
      <c r="K18" s="212"/>
      <c r="L18" s="212"/>
      <c r="M18" s="212"/>
      <c r="N18" s="212"/>
      <c r="O18" s="212"/>
      <c r="P18" s="212"/>
      <c r="Q18" s="212"/>
      <c r="R18" s="212"/>
      <c r="S18" s="212"/>
      <c r="T18" s="212"/>
      <c r="U18" s="212"/>
      <c r="V18" s="212"/>
      <c r="W18" s="212"/>
      <c r="X18" s="49"/>
      <c r="Y18" s="49"/>
    </row>
    <row r="19" spans="1:25" s="42" customFormat="1" ht="15.75" customHeight="1">
      <c r="A19" s="181" t="s">
        <v>348</v>
      </c>
      <c r="B19" s="31">
        <v>4260633</v>
      </c>
      <c r="C19" s="31">
        <v>795278</v>
      </c>
      <c r="D19" s="31">
        <v>831391</v>
      </c>
      <c r="E19" s="39">
        <f t="shared" si="0"/>
        <v>0.04540927826495892</v>
      </c>
      <c r="F19" s="39">
        <f>+D19/$D$18</f>
        <v>0.5304258062540393</v>
      </c>
      <c r="G19" s="41"/>
      <c r="I19" s="212"/>
      <c r="J19" s="212"/>
      <c r="K19" s="212"/>
      <c r="L19" s="212"/>
      <c r="M19" s="212"/>
      <c r="N19" s="212"/>
      <c r="O19" s="212"/>
      <c r="P19" s="212"/>
      <c r="Q19" s="212"/>
      <c r="R19" s="212"/>
      <c r="S19" s="212"/>
      <c r="T19" s="212"/>
      <c r="U19" s="212"/>
      <c r="V19" s="212"/>
      <c r="W19" s="212"/>
      <c r="X19" s="49"/>
      <c r="Y19" s="49"/>
    </row>
    <row r="20" spans="1:25" s="42" customFormat="1" ht="15.75" customHeight="1">
      <c r="A20" s="181" t="s">
        <v>349</v>
      </c>
      <c r="B20" s="31">
        <v>-9483</v>
      </c>
      <c r="C20" s="31">
        <v>28233</v>
      </c>
      <c r="D20" s="31">
        <v>31471</v>
      </c>
      <c r="E20" s="39">
        <f t="shared" si="0"/>
        <v>0.11468848510608154</v>
      </c>
      <c r="F20" s="39">
        <f>+D20/$D$18</f>
        <v>0.02007843547575193</v>
      </c>
      <c r="G20" s="41"/>
      <c r="O20" s="37"/>
      <c r="P20" s="37"/>
      <c r="Q20" s="37"/>
      <c r="R20" s="37"/>
      <c r="S20" s="37"/>
      <c r="U20" s="38"/>
      <c r="V20" s="48"/>
      <c r="W20" s="49"/>
      <c r="X20" s="49"/>
      <c r="Y20" s="49"/>
    </row>
    <row r="21" spans="1:25" s="42" customFormat="1" ht="15.75" customHeight="1" thickBot="1">
      <c r="A21" s="182" t="s">
        <v>350</v>
      </c>
      <c r="B21" s="85">
        <v>4913054</v>
      </c>
      <c r="C21" s="85">
        <v>791867</v>
      </c>
      <c r="D21" s="85">
        <v>704541</v>
      </c>
      <c r="E21" s="86">
        <f t="shared" si="0"/>
        <v>-0.11027862002078632</v>
      </c>
      <c r="F21" s="86">
        <f>+D21/$D$18</f>
        <v>0.44949575827020877</v>
      </c>
      <c r="G21" s="41"/>
      <c r="O21" s="37"/>
      <c r="P21" s="37"/>
      <c r="Q21" s="37"/>
      <c r="R21" s="37"/>
      <c r="S21" s="37"/>
      <c r="U21" s="38"/>
      <c r="V21" s="48"/>
      <c r="W21" s="49"/>
      <c r="X21" s="49"/>
      <c r="Y21" s="49"/>
    </row>
    <row r="22" spans="1:25" ht="27" customHeight="1" thickTop="1">
      <c r="A22" s="306" t="s">
        <v>376</v>
      </c>
      <c r="B22" s="306"/>
      <c r="C22" s="306"/>
      <c r="D22" s="306"/>
      <c r="E22" s="306"/>
      <c r="F22" s="306"/>
      <c r="G22" s="41"/>
      <c r="U22" s="38"/>
      <c r="V22" s="48"/>
      <c r="W22" s="49"/>
      <c r="X22" s="33"/>
      <c r="Y22" s="33"/>
    </row>
    <row r="23" spans="7:26" ht="33" customHeight="1">
      <c r="G23" s="41"/>
      <c r="L23" s="38"/>
      <c r="M23" s="38"/>
      <c r="Z23" s="168" t="s">
        <v>259</v>
      </c>
    </row>
    <row r="24" spans="1:29" ht="12.75">
      <c r="A24" s="15"/>
      <c r="B24" s="15"/>
      <c r="C24" s="15"/>
      <c r="D24" s="15"/>
      <c r="E24" s="15"/>
      <c r="F24" s="15"/>
      <c r="G24" s="41"/>
      <c r="L24" s="38"/>
      <c r="M24" s="38"/>
      <c r="Z24" s="168" t="s">
        <v>348</v>
      </c>
      <c r="AA24" s="168" t="s">
        <v>349</v>
      </c>
      <c r="AB24" s="168" t="s">
        <v>350</v>
      </c>
      <c r="AC24" s="1" t="s">
        <v>256</v>
      </c>
    </row>
    <row r="25" spans="1:29" ht="15">
      <c r="A25" s="15"/>
      <c r="B25" s="15"/>
      <c r="C25" s="15"/>
      <c r="D25" s="15"/>
      <c r="E25" s="15"/>
      <c r="F25" s="15"/>
      <c r="G25" s="41"/>
      <c r="L25" s="38"/>
      <c r="M25" s="38"/>
      <c r="Y25" s="179" t="s">
        <v>481</v>
      </c>
      <c r="Z25" s="220">
        <v>788062.5959999999</v>
      </c>
      <c r="AA25" s="220">
        <v>79632.65599999999</v>
      </c>
      <c r="AB25" s="220">
        <v>781206.054</v>
      </c>
      <c r="AC25" s="32">
        <f>SUM(Z25:AB25)</f>
        <v>1648901.3059999999</v>
      </c>
    </row>
    <row r="26" spans="1:29" ht="15">
      <c r="A26" s="15"/>
      <c r="B26" s="15"/>
      <c r="C26" s="15"/>
      <c r="D26" s="15"/>
      <c r="E26" s="15"/>
      <c r="F26" s="15"/>
      <c r="G26" s="41"/>
      <c r="Y26" s="179" t="s">
        <v>482</v>
      </c>
      <c r="Z26" s="220">
        <v>778135.26</v>
      </c>
      <c r="AA26" s="220">
        <v>68467.176</v>
      </c>
      <c r="AB26" s="220">
        <v>579983.5530000001</v>
      </c>
      <c r="AC26" s="32">
        <f>SUM(Z26:AB26)</f>
        <v>1426585.989</v>
      </c>
    </row>
    <row r="27" spans="1:29" ht="15">
      <c r="A27" s="15"/>
      <c r="B27" s="15"/>
      <c r="C27" s="15"/>
      <c r="D27" s="15"/>
      <c r="E27" s="15"/>
      <c r="F27" s="15"/>
      <c r="I27" s="38"/>
      <c r="J27" s="38"/>
      <c r="K27" s="38"/>
      <c r="L27" s="38"/>
      <c r="M27" s="38"/>
      <c r="Y27" s="179" t="s">
        <v>483</v>
      </c>
      <c r="Z27" s="220">
        <v>968359.406</v>
      </c>
      <c r="AA27" s="220">
        <v>29050.260999999984</v>
      </c>
      <c r="AB27" s="220">
        <v>707668.007</v>
      </c>
      <c r="AC27" s="32">
        <f>SUM(Z27:AB27)</f>
        <v>1705077.6739999999</v>
      </c>
    </row>
    <row r="28" spans="1:29" ht="15">
      <c r="A28" s="15"/>
      <c r="B28" s="15"/>
      <c r="C28" s="15"/>
      <c r="D28" s="15"/>
      <c r="E28" s="15"/>
      <c r="F28" s="15"/>
      <c r="I28" s="38"/>
      <c r="J28" s="38"/>
      <c r="K28" s="38"/>
      <c r="L28" s="38"/>
      <c r="M28" s="38"/>
      <c r="Y28" s="179" t="s">
        <v>484</v>
      </c>
      <c r="Z28" s="220">
        <v>795278.1479999999</v>
      </c>
      <c r="AA28" s="220">
        <v>28233.144</v>
      </c>
      <c r="AB28" s="220">
        <v>791866.15</v>
      </c>
      <c r="AC28" s="32">
        <f>SUM(Z28:AB28)</f>
        <v>1615377.4419999998</v>
      </c>
    </row>
    <row r="29" spans="1:29" ht="15">
      <c r="A29" s="15"/>
      <c r="B29" s="15"/>
      <c r="C29" s="15"/>
      <c r="D29" s="15"/>
      <c r="E29" s="15"/>
      <c r="F29" s="15"/>
      <c r="I29" s="38"/>
      <c r="J29" s="38"/>
      <c r="K29" s="38"/>
      <c r="L29" s="38"/>
      <c r="M29" s="38"/>
      <c r="Y29" s="179" t="s">
        <v>485</v>
      </c>
      <c r="Z29" s="220">
        <v>831390.729</v>
      </c>
      <c r="AA29" s="220">
        <v>31470.313999999984</v>
      </c>
      <c r="AB29" s="220">
        <v>704540.662</v>
      </c>
      <c r="AC29" s="32">
        <f>SUM(Z29:AB29)</f>
        <v>1567401.705</v>
      </c>
    </row>
    <row r="30" spans="1:13" ht="12.75">
      <c r="A30" s="15"/>
      <c r="B30" s="15"/>
      <c r="C30" s="15"/>
      <c r="D30" s="15"/>
      <c r="E30" s="15"/>
      <c r="F30" s="15"/>
      <c r="I30" s="38"/>
      <c r="J30" s="38"/>
      <c r="K30" s="38"/>
      <c r="L30" s="38"/>
      <c r="M30" s="38"/>
    </row>
    <row r="31" spans="1:6" ht="12.75">
      <c r="A31" s="15"/>
      <c r="B31" s="15"/>
      <c r="C31" s="15"/>
      <c r="D31" s="15"/>
      <c r="E31" s="15"/>
      <c r="F31" s="15"/>
    </row>
    <row r="32" spans="1:13" ht="12.75">
      <c r="A32" s="15"/>
      <c r="B32" s="15"/>
      <c r="C32" s="15"/>
      <c r="D32" s="15"/>
      <c r="E32" s="15"/>
      <c r="F32" s="15"/>
      <c r="I32" s="38"/>
      <c r="J32" s="38"/>
      <c r="K32" s="38"/>
      <c r="L32" s="38"/>
      <c r="M32" s="38"/>
    </row>
    <row r="33" spans="1:13" ht="12.75">
      <c r="A33" s="15"/>
      <c r="B33" s="15"/>
      <c r="C33" s="15"/>
      <c r="D33" s="15"/>
      <c r="E33" s="15"/>
      <c r="F33" s="15"/>
      <c r="I33" s="38"/>
      <c r="J33" s="38"/>
      <c r="K33" s="38"/>
      <c r="L33" s="38"/>
      <c r="M33" s="38"/>
    </row>
    <row r="34" spans="1:13" ht="12.75">
      <c r="A34" s="15"/>
      <c r="B34" s="15"/>
      <c r="C34" s="15"/>
      <c r="D34" s="15"/>
      <c r="E34" s="15"/>
      <c r="F34" s="15"/>
      <c r="I34" s="38"/>
      <c r="J34" s="38"/>
      <c r="K34" s="38"/>
      <c r="L34" s="38"/>
      <c r="M34" s="38"/>
    </row>
    <row r="35" spans="1:13" ht="12.75">
      <c r="A35" s="15"/>
      <c r="B35" s="15"/>
      <c r="C35" s="15"/>
      <c r="D35" s="15"/>
      <c r="E35" s="15"/>
      <c r="F35" s="15"/>
      <c r="I35" s="38"/>
      <c r="J35" s="38"/>
      <c r="K35" s="38"/>
      <c r="L35" s="38"/>
      <c r="M35" s="38"/>
    </row>
    <row r="36" spans="1:6" ht="12.75">
      <c r="A36" s="15"/>
      <c r="B36" s="15"/>
      <c r="C36" s="15"/>
      <c r="D36" s="15"/>
      <c r="E36" s="15"/>
      <c r="F36" s="15"/>
    </row>
    <row r="37" spans="1:13" ht="12.75">
      <c r="A37" s="15"/>
      <c r="B37" s="15"/>
      <c r="C37" s="15"/>
      <c r="D37" s="15"/>
      <c r="E37" s="15"/>
      <c r="F37" s="15"/>
      <c r="I37" s="38"/>
      <c r="J37" s="38"/>
      <c r="K37" s="38"/>
      <c r="L37" s="38"/>
      <c r="M37" s="38"/>
    </row>
    <row r="38" spans="1:13" ht="12.75">
      <c r="A38" s="15"/>
      <c r="B38" s="15"/>
      <c r="C38" s="15"/>
      <c r="D38" s="15"/>
      <c r="E38" s="15"/>
      <c r="F38" s="15"/>
      <c r="I38" s="38"/>
      <c r="J38" s="38"/>
      <c r="K38" s="38"/>
      <c r="L38" s="38"/>
      <c r="M38" s="38"/>
    </row>
    <row r="39" spans="1:13" ht="12.75">
      <c r="A39" s="15"/>
      <c r="B39" s="15"/>
      <c r="C39" s="15"/>
      <c r="D39" s="15"/>
      <c r="E39" s="15"/>
      <c r="F39" s="15"/>
      <c r="I39" s="38"/>
      <c r="J39" s="38"/>
      <c r="K39" s="38"/>
      <c r="L39" s="38"/>
      <c r="M39" s="38"/>
    </row>
    <row r="40" spans="1:13" ht="12.75">
      <c r="A40" s="15"/>
      <c r="B40" s="15"/>
      <c r="C40" s="15"/>
      <c r="D40" s="15"/>
      <c r="E40" s="15"/>
      <c r="F40" s="15"/>
      <c r="I40" s="38"/>
      <c r="J40" s="38"/>
      <c r="K40" s="38"/>
      <c r="L40" s="38"/>
      <c r="M40" s="38"/>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2" customFormat="1" ht="15.75" customHeight="1">
      <c r="A1" s="308" t="s">
        <v>167</v>
      </c>
      <c r="B1" s="308"/>
      <c r="C1" s="308"/>
      <c r="D1" s="308"/>
      <c r="E1" s="308"/>
      <c r="F1" s="308"/>
      <c r="G1" s="174"/>
      <c r="H1" s="174"/>
      <c r="I1" s="174"/>
      <c r="J1" s="174"/>
      <c r="K1" s="174"/>
      <c r="L1" s="174"/>
      <c r="P1" s="169" t="s">
        <v>258</v>
      </c>
      <c r="Q1" s="37"/>
      <c r="R1" s="37"/>
      <c r="S1" s="37"/>
      <c r="T1" s="37"/>
      <c r="U1" s="37"/>
      <c r="V1" s="37"/>
      <c r="W1" s="37"/>
      <c r="Z1" s="38"/>
      <c r="AA1" s="38"/>
      <c r="AB1" s="38"/>
      <c r="AC1" s="37"/>
    </row>
    <row r="2" spans="1:20" ht="13.5" customHeight="1">
      <c r="A2" s="305" t="s">
        <v>315</v>
      </c>
      <c r="B2" s="305"/>
      <c r="C2" s="305"/>
      <c r="D2" s="305"/>
      <c r="E2" s="305"/>
      <c r="F2" s="305"/>
      <c r="G2" s="174"/>
      <c r="H2" s="174"/>
      <c r="I2" s="174"/>
      <c r="J2" s="174"/>
      <c r="K2" s="174"/>
      <c r="L2" s="174"/>
      <c r="P2" s="31" t="s">
        <v>160</v>
      </c>
      <c r="Q2" s="186" t="s">
        <v>348</v>
      </c>
      <c r="R2" s="186" t="s">
        <v>349</v>
      </c>
      <c r="S2" s="186" t="s">
        <v>350</v>
      </c>
      <c r="T2" s="170" t="s">
        <v>256</v>
      </c>
    </row>
    <row r="3" spans="1:29" s="42" customFormat="1" ht="15.75" customHeight="1">
      <c r="A3" s="305" t="s">
        <v>159</v>
      </c>
      <c r="B3" s="305"/>
      <c r="C3" s="305"/>
      <c r="D3" s="305"/>
      <c r="E3" s="305"/>
      <c r="F3" s="305"/>
      <c r="G3" s="174"/>
      <c r="H3" s="174"/>
      <c r="I3" s="174"/>
      <c r="J3" s="174"/>
      <c r="K3" s="174"/>
      <c r="L3" s="174"/>
      <c r="M3" s="43"/>
      <c r="P3" s="180" t="s">
        <v>486</v>
      </c>
      <c r="Q3" s="266">
        <v>1225940.765</v>
      </c>
      <c r="R3" s="266">
        <v>183685.971</v>
      </c>
      <c r="S3" s="266">
        <v>812623.173</v>
      </c>
      <c r="T3" s="52">
        <f>SUM(Q3:S3)</f>
        <v>2222249.909</v>
      </c>
      <c r="U3" s="37"/>
      <c r="V3" s="37"/>
      <c r="W3" s="37"/>
      <c r="Y3" s="44"/>
      <c r="Z3" s="38"/>
      <c r="AA3" s="38"/>
      <c r="AB3" s="38"/>
      <c r="AC3" s="37"/>
    </row>
    <row r="4" spans="1:29" s="42" customFormat="1" ht="15.75" customHeight="1">
      <c r="A4" s="305" t="s">
        <v>309</v>
      </c>
      <c r="B4" s="305"/>
      <c r="C4" s="305"/>
      <c r="D4" s="305"/>
      <c r="E4" s="305"/>
      <c r="F4" s="305"/>
      <c r="G4" s="174"/>
      <c r="H4" s="174"/>
      <c r="I4" s="174"/>
      <c r="J4" s="174"/>
      <c r="K4" s="174"/>
      <c r="L4" s="174"/>
      <c r="M4" s="43"/>
      <c r="P4" s="180" t="s">
        <v>487</v>
      </c>
      <c r="Q4" s="266">
        <v>1124600.043</v>
      </c>
      <c r="R4" s="266">
        <v>136651.899</v>
      </c>
      <c r="S4" s="266">
        <v>600514.052</v>
      </c>
      <c r="T4" s="52">
        <f>SUM(Q4:S4)</f>
        <v>1861765.994</v>
      </c>
      <c r="U4" s="37"/>
      <c r="V4" s="37"/>
      <c r="W4" s="37"/>
      <c r="AC4" s="37"/>
    </row>
    <row r="5" spans="2:20" ht="15.75" thickBot="1">
      <c r="B5" s="54"/>
      <c r="C5" s="54"/>
      <c r="D5" s="54"/>
      <c r="E5" s="54"/>
      <c r="F5" s="54"/>
      <c r="G5" s="54"/>
      <c r="H5" s="54"/>
      <c r="I5" s="54"/>
      <c r="J5" s="54"/>
      <c r="K5" s="54"/>
      <c r="L5" s="54"/>
      <c r="P5" s="180" t="s">
        <v>488</v>
      </c>
      <c r="Q5" s="266">
        <v>1315799.511</v>
      </c>
      <c r="R5" s="266">
        <v>153769.251</v>
      </c>
      <c r="S5" s="266">
        <v>728938.882</v>
      </c>
      <c r="T5" s="52">
        <f>SUM(Q5:S5)</f>
        <v>2198507.644</v>
      </c>
    </row>
    <row r="6" spans="1:20" ht="15" customHeight="1" thickTop="1">
      <c r="A6" s="72" t="s">
        <v>160</v>
      </c>
      <c r="B6" s="309" t="str">
        <f>+balanza!C5</f>
        <v>enero - febrero</v>
      </c>
      <c r="C6" s="309"/>
      <c r="D6" s="309"/>
      <c r="E6" s="309"/>
      <c r="F6" s="309"/>
      <c r="G6" s="175"/>
      <c r="H6" s="175"/>
      <c r="I6" s="175"/>
      <c r="J6" s="175"/>
      <c r="K6" s="175"/>
      <c r="L6" s="175"/>
      <c r="P6" s="180" t="s">
        <v>489</v>
      </c>
      <c r="Q6" s="265">
        <v>1338309.461</v>
      </c>
      <c r="R6" s="266">
        <v>177244.864</v>
      </c>
      <c r="S6" s="266">
        <v>821322.567</v>
      </c>
      <c r="T6" s="52">
        <f>SUM(Q6:S6)</f>
        <v>2336876.892</v>
      </c>
    </row>
    <row r="7" spans="1:20" ht="15" customHeight="1">
      <c r="A7" s="74"/>
      <c r="B7" s="73">
        <v>2008</v>
      </c>
      <c r="C7" s="73">
        <v>2009</v>
      </c>
      <c r="D7" s="73">
        <v>2010</v>
      </c>
      <c r="E7" s="73">
        <v>2011</v>
      </c>
      <c r="F7" s="73">
        <v>2012</v>
      </c>
      <c r="G7" s="175"/>
      <c r="H7" s="175"/>
      <c r="I7" s="175"/>
      <c r="J7" s="175"/>
      <c r="K7" s="175"/>
      <c r="L7" s="175"/>
      <c r="P7" s="180" t="s">
        <v>490</v>
      </c>
      <c r="Q7" s="266">
        <v>1361799.056</v>
      </c>
      <c r="R7" s="266">
        <v>201002.77</v>
      </c>
      <c r="S7" s="266">
        <v>742323.648</v>
      </c>
      <c r="T7" s="52">
        <f>SUM(Q7:S7)</f>
        <v>2305125.4740000004</v>
      </c>
    </row>
    <row r="8" spans="1:12" s="168" customFormat="1" ht="19.5" customHeight="1">
      <c r="A8" s="185" t="s">
        <v>348</v>
      </c>
      <c r="B8" s="265">
        <v>1225940.765</v>
      </c>
      <c r="C8" s="265">
        <v>1124600.043</v>
      </c>
      <c r="D8" s="265">
        <v>1315799.511</v>
      </c>
      <c r="E8" s="265">
        <v>1338309.461</v>
      </c>
      <c r="F8" s="265">
        <v>1361799.056</v>
      </c>
      <c r="G8" s="223"/>
      <c r="H8" s="223"/>
      <c r="I8" s="223"/>
      <c r="J8" s="223"/>
      <c r="K8" s="223"/>
      <c r="L8" s="223"/>
    </row>
    <row r="9" spans="1:12" s="168" customFormat="1" ht="19.5" customHeight="1">
      <c r="A9" s="185" t="s">
        <v>349</v>
      </c>
      <c r="B9" s="265">
        <v>183685.971</v>
      </c>
      <c r="C9" s="265">
        <v>136651.899</v>
      </c>
      <c r="D9" s="265">
        <v>153769.251</v>
      </c>
      <c r="E9" s="265">
        <v>177244.864</v>
      </c>
      <c r="F9" s="265">
        <v>201002.77</v>
      </c>
      <c r="G9" s="223"/>
      <c r="H9" s="223"/>
      <c r="I9" s="223"/>
      <c r="J9" s="223"/>
      <c r="K9" s="223"/>
      <c r="L9" s="223"/>
    </row>
    <row r="10" spans="1:16" s="168" customFormat="1" ht="19.5" customHeight="1">
      <c r="A10" s="185" t="s">
        <v>350</v>
      </c>
      <c r="B10" s="265">
        <v>812623.173</v>
      </c>
      <c r="C10" s="265">
        <v>600514.052</v>
      </c>
      <c r="D10" s="265">
        <v>728938.882</v>
      </c>
      <c r="E10" s="265">
        <v>821322.567</v>
      </c>
      <c r="F10" s="265">
        <v>742323.648</v>
      </c>
      <c r="G10" s="223"/>
      <c r="H10" s="223"/>
      <c r="I10" s="223"/>
      <c r="J10" s="223"/>
      <c r="K10" s="223"/>
      <c r="L10" s="223"/>
      <c r="P10" s="168" t="s">
        <v>5</v>
      </c>
    </row>
    <row r="11" spans="1:20" ht="19.5" customHeight="1" thickBot="1">
      <c r="A11" s="222" t="s">
        <v>256</v>
      </c>
      <c r="B11" s="221">
        <f>SUM(B8:B10)</f>
        <v>2222249.909</v>
      </c>
      <c r="C11" s="221">
        <f>SUM(C8:C10)</f>
        <v>1861765.994</v>
      </c>
      <c r="D11" s="221">
        <f>SUM(D8:D10)</f>
        <v>2198507.644</v>
      </c>
      <c r="E11" s="221">
        <f>+balanza!C8</f>
        <v>2336877</v>
      </c>
      <c r="F11" s="221">
        <f>+balanza!D8</f>
        <v>2305126</v>
      </c>
      <c r="G11" s="71"/>
      <c r="H11" s="71"/>
      <c r="I11" s="71"/>
      <c r="J11" s="71"/>
      <c r="K11" s="71"/>
      <c r="L11" s="71"/>
      <c r="P11" s="2"/>
      <c r="Q11" s="186" t="s">
        <v>348</v>
      </c>
      <c r="R11" s="186" t="s">
        <v>349</v>
      </c>
      <c r="S11" s="186" t="s">
        <v>350</v>
      </c>
      <c r="T11" s="172" t="s">
        <v>256</v>
      </c>
    </row>
    <row r="12" spans="1:20" ht="30.75" customHeight="1" thickTop="1">
      <c r="A12" s="310" t="s">
        <v>379</v>
      </c>
      <c r="B12" s="311"/>
      <c r="C12" s="311"/>
      <c r="D12" s="311"/>
      <c r="E12" s="311"/>
      <c r="P12" s="180" t="str">
        <f>+P3</f>
        <v>ene-feb 08</v>
      </c>
      <c r="Q12" s="267">
        <v>437878.169</v>
      </c>
      <c r="R12" s="267">
        <v>104053.315</v>
      </c>
      <c r="S12" s="267">
        <v>31417.119</v>
      </c>
      <c r="T12" s="173">
        <f>SUM(Q12:S12)</f>
        <v>573348.6029999999</v>
      </c>
    </row>
    <row r="13" spans="1:20" ht="15">
      <c r="A13" s="14"/>
      <c r="B13" s="32"/>
      <c r="C13" s="33"/>
      <c r="D13" s="33"/>
      <c r="E13" s="33"/>
      <c r="P13" s="180" t="str">
        <f>+P4</f>
        <v>ene-feb 09</v>
      </c>
      <c r="Q13" s="267">
        <v>346464.783</v>
      </c>
      <c r="R13" s="267">
        <v>68184.723</v>
      </c>
      <c r="S13" s="267">
        <v>20530.499</v>
      </c>
      <c r="T13" s="173">
        <f>SUM(Q13:S13)</f>
        <v>435180.005</v>
      </c>
    </row>
    <row r="14" spans="1:20" ht="15">
      <c r="A14" s="14"/>
      <c r="B14" s="32"/>
      <c r="C14" s="33"/>
      <c r="D14" s="33"/>
      <c r="E14" s="33"/>
      <c r="P14" s="180" t="str">
        <f>+P5</f>
        <v>ene-feb 10</v>
      </c>
      <c r="Q14" s="267">
        <v>347440.105</v>
      </c>
      <c r="R14" s="267">
        <v>124718.99</v>
      </c>
      <c r="S14" s="267">
        <v>21270.875</v>
      </c>
      <c r="T14" s="173">
        <f>SUM(Q14:S14)</f>
        <v>493429.97</v>
      </c>
    </row>
    <row r="15" spans="1:20" ht="15">
      <c r="A15" s="14"/>
      <c r="B15" s="32"/>
      <c r="C15" s="33"/>
      <c r="D15" s="33"/>
      <c r="E15" s="33"/>
      <c r="P15" s="180" t="str">
        <f>+P6</f>
        <v>ene-feb 11</v>
      </c>
      <c r="Q15" s="267">
        <v>543031.313</v>
      </c>
      <c r="R15" s="267">
        <v>149011.72</v>
      </c>
      <c r="S15" s="267">
        <v>29456.417</v>
      </c>
      <c r="T15" s="173">
        <f>SUM(Q15:S15)</f>
        <v>721499.45</v>
      </c>
    </row>
    <row r="16" spans="16:20" ht="15">
      <c r="P16" s="180" t="str">
        <f>+P7</f>
        <v>ene-feb 12</v>
      </c>
      <c r="Q16" s="267">
        <v>530408.327</v>
      </c>
      <c r="R16" s="267">
        <v>169532.456</v>
      </c>
      <c r="S16" s="267">
        <v>37782.986</v>
      </c>
      <c r="T16" s="173">
        <f>SUM(Q16:S16)</f>
        <v>737723.7690000001</v>
      </c>
    </row>
    <row r="17" spans="17:19" ht="12.75">
      <c r="Q17" s="55"/>
      <c r="R17" s="55"/>
      <c r="S17" s="55"/>
    </row>
    <row r="32" spans="17:20" ht="12.75">
      <c r="Q32" s="55"/>
      <c r="R32" s="55"/>
      <c r="S32" s="55"/>
      <c r="T32" s="55"/>
    </row>
    <row r="33" spans="17:21" ht="12.75">
      <c r="Q33" s="55"/>
      <c r="R33" s="55"/>
      <c r="S33" s="55"/>
      <c r="T33" s="55"/>
      <c r="U33" s="53"/>
    </row>
    <row r="34" spans="17:21" ht="12.75">
      <c r="Q34" s="55"/>
      <c r="R34" s="55"/>
      <c r="S34" s="55"/>
      <c r="T34" s="55"/>
      <c r="U34" s="53"/>
    </row>
    <row r="35" spans="17:21" ht="12.75">
      <c r="Q35" s="55"/>
      <c r="R35" s="55"/>
      <c r="S35" s="55"/>
      <c r="T35" s="55"/>
      <c r="U35" s="53"/>
    </row>
    <row r="36" spans="17:21" ht="12.75">
      <c r="Q36" s="55"/>
      <c r="R36" s="55"/>
      <c r="S36" s="55"/>
      <c r="T36" s="55"/>
      <c r="U36" s="53"/>
    </row>
    <row r="37" spans="1:29" s="42" customFormat="1" ht="15.75" customHeight="1">
      <c r="A37" s="308" t="s">
        <v>257</v>
      </c>
      <c r="B37" s="308"/>
      <c r="C37" s="308"/>
      <c r="D37" s="308"/>
      <c r="E37" s="308"/>
      <c r="F37" s="308"/>
      <c r="G37" s="174"/>
      <c r="H37" s="174"/>
      <c r="I37" s="174"/>
      <c r="J37" s="174"/>
      <c r="K37" s="174"/>
      <c r="L37" s="174"/>
      <c r="O37"/>
      <c r="P37"/>
      <c r="Q37" s="55"/>
      <c r="R37" s="55"/>
      <c r="S37" s="55"/>
      <c r="T37" s="55"/>
      <c r="U37" s="53"/>
      <c r="V37" s="37"/>
      <c r="W37" s="37"/>
      <c r="Z37" s="38"/>
      <c r="AA37" s="38"/>
      <c r="AB37" s="38"/>
      <c r="AC37" s="37"/>
    </row>
    <row r="38" spans="1:21" ht="13.5" customHeight="1">
      <c r="A38" s="305" t="s">
        <v>318</v>
      </c>
      <c r="B38" s="305"/>
      <c r="C38" s="305"/>
      <c r="D38" s="305"/>
      <c r="E38" s="305"/>
      <c r="F38" s="305"/>
      <c r="G38" s="174"/>
      <c r="H38" s="174"/>
      <c r="I38" s="174"/>
      <c r="J38" s="174"/>
      <c r="K38" s="174"/>
      <c r="L38" s="174"/>
      <c r="Q38" s="55"/>
      <c r="R38" s="55"/>
      <c r="S38" s="55"/>
      <c r="T38" s="55"/>
      <c r="U38" s="53"/>
    </row>
    <row r="39" spans="1:29" s="42" customFormat="1" ht="15.75" customHeight="1">
      <c r="A39" s="305" t="s">
        <v>159</v>
      </c>
      <c r="B39" s="305"/>
      <c r="C39" s="305"/>
      <c r="D39" s="305"/>
      <c r="E39" s="305"/>
      <c r="F39" s="305"/>
      <c r="G39" s="174"/>
      <c r="H39" s="174"/>
      <c r="I39" s="174"/>
      <c r="J39" s="174"/>
      <c r="K39" s="174"/>
      <c r="L39" s="174"/>
      <c r="M39" s="43"/>
      <c r="O39"/>
      <c r="P39"/>
      <c r="Q39" s="55"/>
      <c r="R39" s="55"/>
      <c r="S39" s="55"/>
      <c r="T39" s="55"/>
      <c r="U39" s="53"/>
      <c r="V39" s="37"/>
      <c r="W39" s="37"/>
      <c r="Y39" s="44"/>
      <c r="Z39" s="38"/>
      <c r="AA39" s="38"/>
      <c r="AB39" s="38"/>
      <c r="AC39" s="37"/>
    </row>
    <row r="40" spans="1:29" s="42" customFormat="1" ht="15.75" customHeight="1">
      <c r="A40" s="305" t="s">
        <v>309</v>
      </c>
      <c r="B40" s="305"/>
      <c r="C40" s="305"/>
      <c r="D40" s="305"/>
      <c r="E40" s="305"/>
      <c r="F40" s="305"/>
      <c r="G40" s="174"/>
      <c r="H40" s="174"/>
      <c r="I40" s="174"/>
      <c r="J40" s="174"/>
      <c r="K40" s="174"/>
      <c r="L40" s="174"/>
      <c r="M40" s="43"/>
      <c r="O40"/>
      <c r="P40"/>
      <c r="Q40" s="55"/>
      <c r="R40" s="55"/>
      <c r="S40" s="55"/>
      <c r="T40" s="55"/>
      <c r="U40" s="53"/>
      <c r="V40" s="37"/>
      <c r="W40" s="37"/>
      <c r="AC40" s="37"/>
    </row>
    <row r="41" spans="2:21" ht="13.5" thickBot="1">
      <c r="B41" s="54"/>
      <c r="C41" s="54"/>
      <c r="D41" s="54"/>
      <c r="E41" s="54"/>
      <c r="F41" s="54"/>
      <c r="G41" s="54"/>
      <c r="H41" s="54"/>
      <c r="I41" s="54"/>
      <c r="J41" s="54"/>
      <c r="K41" s="54"/>
      <c r="L41" s="54"/>
      <c r="Q41" s="55"/>
      <c r="R41" s="55"/>
      <c r="S41" s="55"/>
      <c r="T41" s="55"/>
      <c r="U41" s="53"/>
    </row>
    <row r="42" spans="1:21" ht="13.5" thickTop="1">
      <c r="A42" s="72" t="s">
        <v>160</v>
      </c>
      <c r="B42" s="312" t="str">
        <f>+B6</f>
        <v>enero - febrero</v>
      </c>
      <c r="C42" s="312"/>
      <c r="D42" s="312"/>
      <c r="E42" s="312"/>
      <c r="F42" s="312"/>
      <c r="G42" s="175"/>
      <c r="H42" s="175"/>
      <c r="I42" s="175"/>
      <c r="J42" s="175"/>
      <c r="K42" s="175"/>
      <c r="L42" s="175"/>
      <c r="Q42" s="55"/>
      <c r="R42" s="55"/>
      <c r="S42" s="55"/>
      <c r="T42" s="55"/>
      <c r="U42" s="53"/>
    </row>
    <row r="43" spans="1:20" ht="15" customHeight="1">
      <c r="A43" s="74"/>
      <c r="B43" s="73">
        <v>2008</v>
      </c>
      <c r="C43" s="73">
        <v>2009</v>
      </c>
      <c r="D43" s="73">
        <v>2010</v>
      </c>
      <c r="E43" s="73">
        <v>2011</v>
      </c>
      <c r="F43" s="73">
        <v>2012</v>
      </c>
      <c r="G43" s="175"/>
      <c r="H43" s="175"/>
      <c r="I43" s="175"/>
      <c r="J43" s="175"/>
      <c r="K43" s="175"/>
      <c r="L43" s="175"/>
      <c r="P43" s="180" t="s">
        <v>354</v>
      </c>
      <c r="Q43" s="224">
        <v>6295509.938</v>
      </c>
      <c r="R43" s="224">
        <v>924360.426</v>
      </c>
      <c r="S43" s="224">
        <v>3954059.502</v>
      </c>
      <c r="T43" s="52">
        <f>SUM(Q43:S43)</f>
        <v>11173929.866</v>
      </c>
    </row>
    <row r="44" spans="1:12" ht="19.5" customHeight="1">
      <c r="A44" s="185" t="s">
        <v>348</v>
      </c>
      <c r="B44" s="265">
        <v>437878.169</v>
      </c>
      <c r="C44" s="265">
        <v>346464.783</v>
      </c>
      <c r="D44" s="265">
        <v>347440.105</v>
      </c>
      <c r="E44" s="265">
        <v>543031.313</v>
      </c>
      <c r="F44" s="265">
        <v>530408.327</v>
      </c>
      <c r="G44" s="71"/>
      <c r="H44" s="71"/>
      <c r="I44" s="71"/>
      <c r="J44" s="71"/>
      <c r="K44" s="71"/>
      <c r="L44" s="71"/>
    </row>
    <row r="45" spans="1:12" ht="19.5" customHeight="1">
      <c r="A45" s="185" t="s">
        <v>349</v>
      </c>
      <c r="B45" s="265">
        <v>104053.315</v>
      </c>
      <c r="C45" s="265">
        <v>68184.723</v>
      </c>
      <c r="D45" s="265">
        <v>124718.99</v>
      </c>
      <c r="E45" s="265">
        <v>149011.72</v>
      </c>
      <c r="F45" s="265">
        <v>169532.456</v>
      </c>
      <c r="G45" s="56"/>
      <c r="H45" s="56"/>
      <c r="I45" s="56"/>
      <c r="J45" s="56"/>
      <c r="K45" s="56"/>
      <c r="L45" s="56"/>
    </row>
    <row r="46" spans="1:12" ht="19.5" customHeight="1">
      <c r="A46" s="185" t="s">
        <v>350</v>
      </c>
      <c r="B46" s="265">
        <v>31417.119</v>
      </c>
      <c r="C46" s="265">
        <v>20530.499</v>
      </c>
      <c r="D46" s="265">
        <v>21270.875</v>
      </c>
      <c r="E46" s="265">
        <v>29456.417</v>
      </c>
      <c r="F46" s="265">
        <v>37782.986</v>
      </c>
      <c r="G46" s="56"/>
      <c r="H46" s="56"/>
      <c r="I46" s="56"/>
      <c r="J46" s="56"/>
      <c r="K46" s="56"/>
      <c r="L46" s="56"/>
    </row>
    <row r="47" spans="1:12" ht="19.5" customHeight="1" thickBot="1">
      <c r="A47" s="152" t="s">
        <v>256</v>
      </c>
      <c r="B47" s="219">
        <f>SUM(B44:B46)</f>
        <v>573348.6029999999</v>
      </c>
      <c r="C47" s="219">
        <f>SUM(C44:C46)</f>
        <v>435180.005</v>
      </c>
      <c r="D47" s="219">
        <f>SUM(D43:D46)</f>
        <v>495439.97</v>
      </c>
      <c r="E47" s="219">
        <f>+balanza!C13</f>
        <v>721499</v>
      </c>
      <c r="F47" s="219">
        <f>+balanza!D13</f>
        <v>737723</v>
      </c>
      <c r="G47" s="171"/>
      <c r="H47" s="171"/>
      <c r="I47" s="171"/>
      <c r="J47" s="171"/>
      <c r="K47" s="171"/>
      <c r="L47" s="171"/>
    </row>
    <row r="48" spans="1:5" ht="30.75" customHeight="1" thickTop="1">
      <c r="A48" s="310" t="s">
        <v>380</v>
      </c>
      <c r="B48" s="311"/>
      <c r="C48" s="311"/>
      <c r="D48" s="311"/>
      <c r="E48" s="311"/>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PageLayoutView="0" workbookViewId="0" topLeftCell="A1">
      <selection activeCell="A2" sqref="A2:F2"/>
    </sheetView>
  </sheetViews>
  <sheetFormatPr defaultColWidth="11.421875" defaultRowHeight="12.75"/>
  <cols>
    <col min="1" max="1" width="24.00390625" style="42" customWidth="1"/>
    <col min="2" max="2" width="14.140625" style="42" bestFit="1" customWidth="1"/>
    <col min="3" max="3" width="13.7109375" style="42" bestFit="1" customWidth="1"/>
    <col min="4" max="4" width="13.421875" style="42" bestFit="1" customWidth="1"/>
    <col min="5" max="5" width="10.8515625" style="42" customWidth="1"/>
    <col min="6" max="6" width="14.00390625" style="42" customWidth="1"/>
    <col min="7" max="7" width="12.421875" style="42" customWidth="1"/>
    <col min="8" max="11" width="11.421875" style="42" customWidth="1"/>
    <col min="12" max="15" width="11.421875" style="37" customWidth="1"/>
    <col min="16" max="16" width="42.57421875" style="37" bestFit="1" customWidth="1"/>
    <col min="17" max="17" width="11.421875" style="37" customWidth="1"/>
    <col min="18" max="18" width="11.421875" style="42" customWidth="1"/>
    <col min="19" max="20" width="11.57421875" style="42" bestFit="1" customWidth="1"/>
    <col min="21" max="16384" width="11.421875" style="42" customWidth="1"/>
  </cols>
  <sheetData>
    <row r="1" spans="1:21" ht="15.75" customHeight="1">
      <c r="A1" s="308" t="s">
        <v>260</v>
      </c>
      <c r="B1" s="308"/>
      <c r="C1" s="308"/>
      <c r="D1" s="308"/>
      <c r="E1" s="308"/>
      <c r="F1" s="308"/>
      <c r="U1" s="40"/>
    </row>
    <row r="2" spans="1:21" ht="15.75" customHeight="1">
      <c r="A2" s="305" t="s">
        <v>168</v>
      </c>
      <c r="B2" s="305"/>
      <c r="C2" s="305"/>
      <c r="D2" s="305"/>
      <c r="E2" s="305"/>
      <c r="F2" s="305"/>
      <c r="G2" s="43"/>
      <c r="H2" s="43"/>
      <c r="U2" s="37"/>
    </row>
    <row r="3" spans="1:21" ht="15.75" customHeight="1">
      <c r="A3" s="305" t="s">
        <v>159</v>
      </c>
      <c r="B3" s="305"/>
      <c r="C3" s="305"/>
      <c r="D3" s="305"/>
      <c r="E3" s="305"/>
      <c r="F3" s="305"/>
      <c r="G3" s="43"/>
      <c r="H3" s="43"/>
      <c r="R3" s="44" t="s">
        <v>153</v>
      </c>
      <c r="U3" s="75"/>
    </row>
    <row r="4" spans="1:21" ht="15.75" customHeight="1" thickBot="1">
      <c r="A4" s="305" t="s">
        <v>309</v>
      </c>
      <c r="B4" s="305"/>
      <c r="C4" s="305"/>
      <c r="D4" s="305"/>
      <c r="E4" s="305"/>
      <c r="F4" s="305"/>
      <c r="G4" s="43"/>
      <c r="H4" s="43"/>
      <c r="M4" s="45"/>
      <c r="N4" s="316"/>
      <c r="O4" s="316"/>
      <c r="R4" s="44"/>
      <c r="U4" s="37"/>
    </row>
    <row r="5" spans="1:21" ht="18" customHeight="1" thickTop="1">
      <c r="A5" s="81" t="s">
        <v>169</v>
      </c>
      <c r="B5" s="82">
        <f>+balanza!B5</f>
        <v>2011</v>
      </c>
      <c r="C5" s="317" t="str">
        <f>+evolución_comercio!B6</f>
        <v>enero - febrero</v>
      </c>
      <c r="D5" s="317"/>
      <c r="E5" s="83" t="s">
        <v>174</v>
      </c>
      <c r="F5" s="83" t="s">
        <v>166</v>
      </c>
      <c r="G5" s="45"/>
      <c r="H5" s="45"/>
      <c r="M5" s="45"/>
      <c r="N5" s="76"/>
      <c r="O5" s="76"/>
      <c r="S5" s="38">
        <f>+S6+S7</f>
        <v>2305125</v>
      </c>
      <c r="U5" s="37"/>
    </row>
    <row r="6" spans="1:21" ht="18" customHeight="1" thickBot="1">
      <c r="A6" s="84"/>
      <c r="B6" s="68" t="s">
        <v>165</v>
      </c>
      <c r="C6" s="69">
        <f>+balanza!C6</f>
        <v>2011</v>
      </c>
      <c r="D6" s="69">
        <f>+balanza!D6</f>
        <v>2012</v>
      </c>
      <c r="E6" s="70" t="str">
        <f>+balanza!$E$6</f>
        <v> 2012-2011</v>
      </c>
      <c r="F6" s="70">
        <f>+balanza!$F$6</f>
        <v>2012</v>
      </c>
      <c r="G6" s="45"/>
      <c r="H6" s="45"/>
      <c r="M6" s="31"/>
      <c r="N6" s="31"/>
      <c r="O6" s="31"/>
      <c r="R6" s="42" t="s">
        <v>6</v>
      </c>
      <c r="S6" s="38">
        <f>D9</f>
        <v>953733</v>
      </c>
      <c r="T6" s="77">
        <f>+S6/S5*100</f>
        <v>41.37445908573288</v>
      </c>
      <c r="U6" s="40"/>
    </row>
    <row r="7" spans="1:21" ht="18" customHeight="1" thickTop="1">
      <c r="A7" s="305" t="s">
        <v>172</v>
      </c>
      <c r="B7" s="305"/>
      <c r="C7" s="305"/>
      <c r="D7" s="305"/>
      <c r="E7" s="305"/>
      <c r="F7" s="305"/>
      <c r="G7" s="45"/>
      <c r="H7" s="45"/>
      <c r="M7" s="31"/>
      <c r="N7" s="31"/>
      <c r="O7" s="31"/>
      <c r="R7" s="42" t="s">
        <v>7</v>
      </c>
      <c r="S7" s="38">
        <f>D13</f>
        <v>1351392</v>
      </c>
      <c r="T7" s="77">
        <f>+S7/S5*100</f>
        <v>58.62554091426713</v>
      </c>
      <c r="U7" s="37"/>
    </row>
    <row r="8" spans="1:21" ht="18" customHeight="1">
      <c r="A8" s="78" t="s">
        <v>161</v>
      </c>
      <c r="B8" s="31">
        <f>+balanza!B8</f>
        <v>14165649</v>
      </c>
      <c r="C8" s="31">
        <f>+balanza!C8</f>
        <v>2336877</v>
      </c>
      <c r="D8" s="31">
        <f>+balanza!D8</f>
        <v>2305126</v>
      </c>
      <c r="E8" s="39">
        <f>+(D8-C8)/C8</f>
        <v>-0.013586936753624603</v>
      </c>
      <c r="F8" s="78"/>
      <c r="G8" s="36"/>
      <c r="H8" s="36"/>
      <c r="M8" s="31"/>
      <c r="N8" s="31"/>
      <c r="O8" s="31"/>
      <c r="T8" s="77">
        <f>SUM(T6:T7)</f>
        <v>100</v>
      </c>
      <c r="U8" s="37"/>
    </row>
    <row r="9" spans="1:21" s="44" customFormat="1" ht="18" customHeight="1">
      <c r="A9" s="34" t="s">
        <v>171</v>
      </c>
      <c r="B9" s="30">
        <v>4824134</v>
      </c>
      <c r="C9" s="30">
        <v>1002267</v>
      </c>
      <c r="D9" s="30">
        <v>953733</v>
      </c>
      <c r="E9" s="35">
        <f aca="true" t="shared" si="0" ref="E9:E36">+(D9-C9)/C9</f>
        <v>-0.048424222288072936</v>
      </c>
      <c r="F9" s="35">
        <f>+D9/$D$8</f>
        <v>0.4137444113684024</v>
      </c>
      <c r="G9" s="36"/>
      <c r="H9" s="36"/>
      <c r="M9" s="30"/>
      <c r="N9" s="30"/>
      <c r="O9" s="30"/>
      <c r="P9" s="40"/>
      <c r="Q9" s="40"/>
      <c r="R9" s="44" t="s">
        <v>152</v>
      </c>
      <c r="S9" s="38">
        <f>SUM(S10:S12)</f>
        <v>2305125</v>
      </c>
      <c r="T9" s="77"/>
      <c r="U9" s="37"/>
    </row>
    <row r="10" spans="1:21" ht="18" customHeight="1">
      <c r="A10" s="181" t="s">
        <v>351</v>
      </c>
      <c r="B10" s="31">
        <v>4311288</v>
      </c>
      <c r="C10" s="31">
        <v>911449</v>
      </c>
      <c r="D10" s="31">
        <v>882159</v>
      </c>
      <c r="E10" s="39">
        <f t="shared" si="0"/>
        <v>-0.03213564335470224</v>
      </c>
      <c r="F10" s="39">
        <f>+D10/$D$9</f>
        <v>0.9249538392820632</v>
      </c>
      <c r="G10" s="78"/>
      <c r="H10" s="31"/>
      <c r="I10" s="31"/>
      <c r="J10" s="31"/>
      <c r="M10" s="31"/>
      <c r="N10" s="31"/>
      <c r="O10" s="31"/>
      <c r="R10" s="42" t="s">
        <v>8</v>
      </c>
      <c r="S10" s="38">
        <f>D10+D14</f>
        <v>1361799</v>
      </c>
      <c r="T10" s="77">
        <f>+S10/$S9*100</f>
        <v>59.077013177159586</v>
      </c>
      <c r="U10" s="40"/>
    </row>
    <row r="11" spans="1:21" ht="18" customHeight="1">
      <c r="A11" s="181" t="s">
        <v>352</v>
      </c>
      <c r="B11" s="31">
        <v>94459</v>
      </c>
      <c r="C11" s="31">
        <v>11454</v>
      </c>
      <c r="D11" s="31">
        <v>11817</v>
      </c>
      <c r="E11" s="39">
        <f t="shared" si="0"/>
        <v>0.03169198533263489</v>
      </c>
      <c r="F11" s="39">
        <f>+D11/$D$9</f>
        <v>0.0123902601671537</v>
      </c>
      <c r="G11" s="78"/>
      <c r="H11" s="31"/>
      <c r="I11" s="31"/>
      <c r="J11" s="31"/>
      <c r="M11" s="31"/>
      <c r="N11" s="31"/>
      <c r="O11" s="31"/>
      <c r="R11" s="42" t="s">
        <v>9</v>
      </c>
      <c r="S11" s="38">
        <f>D11+D15</f>
        <v>201003</v>
      </c>
      <c r="T11" s="77">
        <f>+S11/S9*100</f>
        <v>8.719830811778104</v>
      </c>
      <c r="U11" s="37"/>
    </row>
    <row r="12" spans="1:21" ht="18" customHeight="1">
      <c r="A12" s="181" t="s">
        <v>353</v>
      </c>
      <c r="B12" s="31">
        <v>418387</v>
      </c>
      <c r="C12" s="31">
        <v>79364</v>
      </c>
      <c r="D12" s="31">
        <v>59757</v>
      </c>
      <c r="E12" s="39">
        <f t="shared" si="0"/>
        <v>-0.24705155990121466</v>
      </c>
      <c r="F12" s="39">
        <f>+D12/$D$9</f>
        <v>0.06265590055078309</v>
      </c>
      <c r="G12" s="36"/>
      <c r="H12" s="41"/>
      <c r="M12" s="31"/>
      <c r="N12" s="31"/>
      <c r="O12" s="31"/>
      <c r="R12" s="42" t="s">
        <v>10</v>
      </c>
      <c r="S12" s="38">
        <f>D12+D16</f>
        <v>742323</v>
      </c>
      <c r="T12" s="77">
        <f>+S12/S9*100</f>
        <v>32.203156011062305</v>
      </c>
      <c r="U12" s="37"/>
    </row>
    <row r="13" spans="1:21" s="44" customFormat="1" ht="18" customHeight="1">
      <c r="A13" s="34" t="s">
        <v>170</v>
      </c>
      <c r="B13" s="30">
        <v>9341516</v>
      </c>
      <c r="C13" s="30">
        <v>1334611</v>
      </c>
      <c r="D13" s="30">
        <v>1351392</v>
      </c>
      <c r="E13" s="35">
        <f t="shared" si="0"/>
        <v>0.012573701250776443</v>
      </c>
      <c r="F13" s="35">
        <f>+D13/$D$8</f>
        <v>0.5862551548158322</v>
      </c>
      <c r="G13" s="36"/>
      <c r="H13" s="36"/>
      <c r="M13" s="30"/>
      <c r="N13" s="30"/>
      <c r="O13" s="30"/>
      <c r="P13" s="40"/>
      <c r="Q13" s="40"/>
      <c r="R13" s="42"/>
      <c r="S13" s="42"/>
      <c r="T13" s="77">
        <f>SUM(T10:T12)</f>
        <v>100</v>
      </c>
      <c r="U13" s="37"/>
    </row>
    <row r="14" spans="1:21" ht="18" customHeight="1">
      <c r="A14" s="181" t="s">
        <v>351</v>
      </c>
      <c r="B14" s="31">
        <v>3463759</v>
      </c>
      <c r="C14" s="31">
        <v>426861</v>
      </c>
      <c r="D14" s="31">
        <v>479640</v>
      </c>
      <c r="E14" s="39">
        <f t="shared" si="0"/>
        <v>0.12364446506005468</v>
      </c>
      <c r="F14" s="39">
        <f>+D14/$D$13</f>
        <v>0.35492292391844854</v>
      </c>
      <c r="G14" s="36"/>
      <c r="H14" s="41"/>
      <c r="M14" s="31"/>
      <c r="N14" s="31"/>
      <c r="O14" s="31"/>
      <c r="T14" s="77"/>
      <c r="U14" s="37"/>
    </row>
    <row r="15" spans="1:21" ht="18" customHeight="1">
      <c r="A15" s="181" t="s">
        <v>352</v>
      </c>
      <c r="B15" s="31">
        <v>1146360</v>
      </c>
      <c r="C15" s="31">
        <v>165791</v>
      </c>
      <c r="D15" s="31">
        <v>189186</v>
      </c>
      <c r="E15" s="39">
        <f t="shared" si="0"/>
        <v>0.14111139929187955</v>
      </c>
      <c r="F15" s="39">
        <f>+D15/$D$13</f>
        <v>0.13999342899765574</v>
      </c>
      <c r="G15" s="36"/>
      <c r="H15" s="41"/>
      <c r="U15" s="37"/>
    </row>
    <row r="16" spans="1:15" ht="18" customHeight="1">
      <c r="A16" s="181" t="s">
        <v>353</v>
      </c>
      <c r="B16" s="31">
        <v>4731397</v>
      </c>
      <c r="C16" s="31">
        <v>741959</v>
      </c>
      <c r="D16" s="31">
        <v>682566</v>
      </c>
      <c r="E16" s="39">
        <f t="shared" si="0"/>
        <v>-0.08004889758059408</v>
      </c>
      <c r="F16" s="39">
        <f>+D16/$D$13</f>
        <v>0.5050836470838957</v>
      </c>
      <c r="G16" s="36"/>
      <c r="H16" s="41"/>
      <c r="M16" s="31"/>
      <c r="N16" s="31"/>
      <c r="O16" s="31"/>
    </row>
    <row r="17" spans="1:15" ht="18" customHeight="1">
      <c r="A17" s="305" t="s">
        <v>173</v>
      </c>
      <c r="B17" s="305"/>
      <c r="C17" s="305"/>
      <c r="D17" s="305"/>
      <c r="E17" s="305"/>
      <c r="F17" s="305"/>
      <c r="G17" s="36"/>
      <c r="H17" s="41"/>
      <c r="M17" s="31"/>
      <c r="N17" s="31"/>
      <c r="O17" s="31"/>
    </row>
    <row r="18" spans="1:15" ht="18" customHeight="1">
      <c r="A18" s="78" t="s">
        <v>161</v>
      </c>
      <c r="B18" s="31">
        <f>+balanza!B13</f>
        <v>5001445</v>
      </c>
      <c r="C18" s="31">
        <f>+balanza!C13</f>
        <v>721499</v>
      </c>
      <c r="D18" s="31">
        <f>+balanza!D13</f>
        <v>737723</v>
      </c>
      <c r="E18" s="39">
        <f t="shared" si="0"/>
        <v>0.02248651765283112</v>
      </c>
      <c r="F18" s="79"/>
      <c r="G18" s="36"/>
      <c r="H18" s="36"/>
      <c r="M18" s="31"/>
      <c r="N18" s="31"/>
      <c r="O18" s="31"/>
    </row>
    <row r="19" spans="1:15" ht="18" customHeight="1">
      <c r="A19" s="34" t="s">
        <v>171</v>
      </c>
      <c r="B19" s="30">
        <v>1089443</v>
      </c>
      <c r="C19" s="30">
        <v>157752</v>
      </c>
      <c r="D19" s="30">
        <v>165353</v>
      </c>
      <c r="E19" s="35">
        <f t="shared" si="0"/>
        <v>0.048183224301435165</v>
      </c>
      <c r="F19" s="35">
        <f>+D19/$D$18</f>
        <v>0.22413968386508215</v>
      </c>
      <c r="G19" s="36"/>
      <c r="H19" s="30"/>
      <c r="I19" s="38"/>
      <c r="M19" s="31"/>
      <c r="N19" s="31"/>
      <c r="O19" s="31"/>
    </row>
    <row r="20" spans="1:15" ht="18" customHeight="1">
      <c r="A20" s="181" t="s">
        <v>351</v>
      </c>
      <c r="B20" s="31">
        <v>1040436</v>
      </c>
      <c r="C20" s="31">
        <v>150984</v>
      </c>
      <c r="D20" s="31">
        <v>157579</v>
      </c>
      <c r="E20" s="39">
        <f t="shared" si="0"/>
        <v>0.043680125046362525</v>
      </c>
      <c r="F20" s="39">
        <f>+D20/$D$19</f>
        <v>0.9529854311684699</v>
      </c>
      <c r="G20" s="36"/>
      <c r="H20" s="31"/>
      <c r="M20" s="31"/>
      <c r="N20" s="31"/>
      <c r="O20" s="31"/>
    </row>
    <row r="21" spans="1:15" ht="18" customHeight="1">
      <c r="A21" s="181" t="s">
        <v>352</v>
      </c>
      <c r="B21" s="31">
        <v>29354</v>
      </c>
      <c r="C21" s="31">
        <v>4791</v>
      </c>
      <c r="D21" s="31">
        <v>4645</v>
      </c>
      <c r="E21" s="39">
        <f t="shared" si="0"/>
        <v>-0.03047380505113755</v>
      </c>
      <c r="F21" s="39">
        <f>+D21/$D$19</f>
        <v>0.02809141654520934</v>
      </c>
      <c r="G21" s="36"/>
      <c r="H21" s="31"/>
      <c r="M21" s="31"/>
      <c r="N21" s="31"/>
      <c r="O21" s="31"/>
    </row>
    <row r="22" spans="1:15" ht="18" customHeight="1">
      <c r="A22" s="181" t="s">
        <v>353</v>
      </c>
      <c r="B22" s="31">
        <v>19653</v>
      </c>
      <c r="C22" s="31">
        <v>1977</v>
      </c>
      <c r="D22" s="31">
        <v>3129</v>
      </c>
      <c r="E22" s="39">
        <f t="shared" si="0"/>
        <v>0.582701062215478</v>
      </c>
      <c r="F22" s="39">
        <f>+D22/$D$19</f>
        <v>0.01892315228632078</v>
      </c>
      <c r="G22" s="36"/>
      <c r="H22" s="31"/>
      <c r="M22" s="31"/>
      <c r="N22" s="31"/>
      <c r="O22" s="31"/>
    </row>
    <row r="23" spans="1:15" ht="18" customHeight="1">
      <c r="A23" s="34" t="s">
        <v>170</v>
      </c>
      <c r="B23" s="30">
        <v>3912002</v>
      </c>
      <c r="C23" s="30">
        <v>563748</v>
      </c>
      <c r="D23" s="30">
        <v>572371</v>
      </c>
      <c r="E23" s="35">
        <f t="shared" si="0"/>
        <v>0.015295841404315403</v>
      </c>
      <c r="F23" s="35">
        <f>+D23/$D$18</f>
        <v>0.7758616716572481</v>
      </c>
      <c r="G23" s="36"/>
      <c r="H23" s="30"/>
      <c r="M23" s="31"/>
      <c r="N23" s="31"/>
      <c r="O23" s="31"/>
    </row>
    <row r="24" spans="1:15" ht="18" customHeight="1">
      <c r="A24" s="181" t="s">
        <v>351</v>
      </c>
      <c r="B24" s="31">
        <v>2473978</v>
      </c>
      <c r="C24" s="31">
        <v>392047</v>
      </c>
      <c r="D24" s="31">
        <v>372830</v>
      </c>
      <c r="E24" s="39">
        <f t="shared" si="0"/>
        <v>-0.049017082135560275</v>
      </c>
      <c r="F24" s="39">
        <f>+D24/$D$23</f>
        <v>0.6513782144797693</v>
      </c>
      <c r="G24" s="36"/>
      <c r="H24" s="31"/>
      <c r="M24" s="31"/>
      <c r="N24" s="31"/>
      <c r="O24" s="31"/>
    </row>
    <row r="25" spans="1:8" ht="18" customHeight="1">
      <c r="A25" s="181" t="s">
        <v>352</v>
      </c>
      <c r="B25" s="31">
        <v>1220948</v>
      </c>
      <c r="C25" s="31">
        <v>144221</v>
      </c>
      <c r="D25" s="31">
        <v>164887</v>
      </c>
      <c r="E25" s="39">
        <f t="shared" si="0"/>
        <v>0.14329397244506695</v>
      </c>
      <c r="F25" s="39">
        <f>+D25/$D$23</f>
        <v>0.2880771387788689</v>
      </c>
      <c r="G25" s="36"/>
      <c r="H25" s="31"/>
    </row>
    <row r="26" spans="1:15" ht="18" customHeight="1">
      <c r="A26" s="181" t="s">
        <v>353</v>
      </c>
      <c r="B26" s="31">
        <v>217076</v>
      </c>
      <c r="C26" s="31">
        <v>27480</v>
      </c>
      <c r="D26" s="31">
        <v>34654</v>
      </c>
      <c r="E26" s="39">
        <f t="shared" si="0"/>
        <v>0.26106259097525475</v>
      </c>
      <c r="F26" s="39">
        <f>+D26/$D$23</f>
        <v>0.060544646741361806</v>
      </c>
      <c r="G26" s="36"/>
      <c r="H26" s="31"/>
      <c r="M26" s="31"/>
      <c r="N26" s="31"/>
      <c r="O26" s="31"/>
    </row>
    <row r="27" spans="1:15" ht="18" customHeight="1">
      <c r="A27" s="305" t="s">
        <v>163</v>
      </c>
      <c r="B27" s="305"/>
      <c r="C27" s="305"/>
      <c r="D27" s="305"/>
      <c r="E27" s="305"/>
      <c r="F27" s="305"/>
      <c r="G27" s="36"/>
      <c r="H27" s="41"/>
      <c r="M27" s="31"/>
      <c r="N27" s="31"/>
      <c r="O27" s="31"/>
    </row>
    <row r="28" spans="1:15" ht="18" customHeight="1">
      <c r="A28" s="78" t="s">
        <v>161</v>
      </c>
      <c r="B28" s="31">
        <f>+balanza!B18</f>
        <v>9164204</v>
      </c>
      <c r="C28" s="31">
        <f>+balanza!C18</f>
        <v>1615378</v>
      </c>
      <c r="D28" s="31">
        <f>+balanza!D18</f>
        <v>1567403</v>
      </c>
      <c r="E28" s="39">
        <f t="shared" si="0"/>
        <v>-0.02969893114800375</v>
      </c>
      <c r="F28" s="36"/>
      <c r="G28" s="36"/>
      <c r="H28" s="36"/>
      <c r="M28" s="31"/>
      <c r="N28" s="31"/>
      <c r="O28" s="31"/>
    </row>
    <row r="29" spans="1:15" ht="18" customHeight="1">
      <c r="A29" s="34" t="s">
        <v>171</v>
      </c>
      <c r="B29" s="30">
        <v>3734691</v>
      </c>
      <c r="C29" s="30">
        <v>844515</v>
      </c>
      <c r="D29" s="30">
        <v>788380</v>
      </c>
      <c r="E29" s="35">
        <f t="shared" si="0"/>
        <v>-0.0664701041426144</v>
      </c>
      <c r="F29" s="35">
        <f>+D29/$D$28</f>
        <v>0.5029848737051033</v>
      </c>
      <c r="G29" s="36"/>
      <c r="H29" s="41"/>
      <c r="M29" s="31"/>
      <c r="N29" s="31"/>
      <c r="O29" s="31"/>
    </row>
    <row r="30" spans="1:15" ht="18" customHeight="1">
      <c r="A30" s="181" t="s">
        <v>351</v>
      </c>
      <c r="B30" s="31">
        <v>3270852</v>
      </c>
      <c r="C30" s="31">
        <v>760465</v>
      </c>
      <c r="D30" s="31">
        <v>724580</v>
      </c>
      <c r="E30" s="39">
        <f t="shared" si="0"/>
        <v>-0.04718823351502042</v>
      </c>
      <c r="F30" s="39">
        <f>+D30/$D$29</f>
        <v>0.919074557954286</v>
      </c>
      <c r="G30" s="36"/>
      <c r="H30" s="41"/>
      <c r="M30" s="31"/>
      <c r="N30" s="31"/>
      <c r="O30" s="31"/>
    </row>
    <row r="31" spans="1:15" ht="18" customHeight="1">
      <c r="A31" s="181" t="s">
        <v>352</v>
      </c>
      <c r="B31" s="31">
        <v>65105</v>
      </c>
      <c r="C31" s="31">
        <v>6663</v>
      </c>
      <c r="D31" s="31">
        <v>7172</v>
      </c>
      <c r="E31" s="39">
        <f t="shared" si="0"/>
        <v>0.07639201560858472</v>
      </c>
      <c r="F31" s="39">
        <f>+D31/$D$29</f>
        <v>0.009097135898931987</v>
      </c>
      <c r="G31" s="36"/>
      <c r="H31" s="41"/>
      <c r="M31" s="31"/>
      <c r="N31" s="31"/>
      <c r="O31" s="31"/>
    </row>
    <row r="32" spans="1:15" ht="18" customHeight="1">
      <c r="A32" s="181" t="s">
        <v>353</v>
      </c>
      <c r="B32" s="31">
        <v>398734</v>
      </c>
      <c r="C32" s="31">
        <v>77387</v>
      </c>
      <c r="D32" s="31">
        <v>56628</v>
      </c>
      <c r="E32" s="39">
        <f t="shared" si="0"/>
        <v>-0.2682491891402949</v>
      </c>
      <c r="F32" s="39">
        <f>+D32/$D$29</f>
        <v>0.07182830614678201</v>
      </c>
      <c r="G32" s="36"/>
      <c r="H32" s="41"/>
      <c r="M32" s="31"/>
      <c r="N32" s="31"/>
      <c r="O32" s="31"/>
    </row>
    <row r="33" spans="1:15" ht="18" customHeight="1">
      <c r="A33" s="34" t="s">
        <v>170</v>
      </c>
      <c r="B33" s="30">
        <v>5429514</v>
      </c>
      <c r="C33" s="30">
        <v>770863</v>
      </c>
      <c r="D33" s="30">
        <v>779021</v>
      </c>
      <c r="E33" s="35">
        <f t="shared" si="0"/>
        <v>0.010582944051018145</v>
      </c>
      <c r="F33" s="35">
        <f>+D33/$D$28</f>
        <v>0.4970138502988702</v>
      </c>
      <c r="G33" s="36"/>
      <c r="H33" s="41"/>
      <c r="M33" s="31"/>
      <c r="N33" s="31"/>
      <c r="O33" s="31"/>
    </row>
    <row r="34" spans="1:15" ht="18" customHeight="1">
      <c r="A34" s="181" t="s">
        <v>351</v>
      </c>
      <c r="B34" s="31">
        <v>989781</v>
      </c>
      <c r="C34" s="31">
        <v>34814</v>
      </c>
      <c r="D34" s="31">
        <v>106810</v>
      </c>
      <c r="E34" s="39">
        <f t="shared" si="0"/>
        <v>2.0680186132015854</v>
      </c>
      <c r="F34" s="39">
        <f>+D34/$D$33</f>
        <v>0.1371079855356916</v>
      </c>
      <c r="G34" s="36"/>
      <c r="H34" s="41"/>
      <c r="M34" s="31"/>
      <c r="N34" s="31"/>
      <c r="O34" s="31"/>
    </row>
    <row r="35" spans="1:15" ht="18" customHeight="1">
      <c r="A35" s="181" t="s">
        <v>352</v>
      </c>
      <c r="B35" s="31">
        <v>-74588</v>
      </c>
      <c r="C35" s="31">
        <v>21570</v>
      </c>
      <c r="D35" s="31">
        <v>24299</v>
      </c>
      <c r="E35" s="39">
        <f t="shared" si="0"/>
        <v>0.12651831247102457</v>
      </c>
      <c r="F35" s="39">
        <f>+D35/$D$33</f>
        <v>0.031191713702198014</v>
      </c>
      <c r="G35" s="41"/>
      <c r="H35" s="41"/>
      <c r="M35" s="31"/>
      <c r="N35" s="31"/>
      <c r="O35" s="31"/>
    </row>
    <row r="36" spans="1:15" ht="18" customHeight="1" thickBot="1">
      <c r="A36" s="85" t="s">
        <v>353</v>
      </c>
      <c r="B36" s="85">
        <v>4514321</v>
      </c>
      <c r="C36" s="85">
        <v>714479</v>
      </c>
      <c r="D36" s="85">
        <v>647912</v>
      </c>
      <c r="E36" s="86">
        <f t="shared" si="0"/>
        <v>-0.09316858857993027</v>
      </c>
      <c r="F36" s="86">
        <f>+D36/$D$33</f>
        <v>0.8317003007621104</v>
      </c>
      <c r="G36" s="36"/>
      <c r="H36" s="41"/>
      <c r="M36" s="31"/>
      <c r="N36" s="31"/>
      <c r="O36" s="31"/>
    </row>
    <row r="37" spans="1:15" ht="25.5" customHeight="1" thickTop="1">
      <c r="A37" s="310" t="s">
        <v>379</v>
      </c>
      <c r="B37" s="311"/>
      <c r="C37" s="311"/>
      <c r="D37" s="311"/>
      <c r="E37" s="311"/>
      <c r="F37" s="78"/>
      <c r="G37" s="78"/>
      <c r="H37" s="78"/>
      <c r="M37" s="31"/>
      <c r="N37" s="31"/>
      <c r="O37" s="31"/>
    </row>
    <row r="39" spans="1:8" ht="15.75" customHeight="1">
      <c r="A39" s="315"/>
      <c r="B39" s="315"/>
      <c r="C39" s="315"/>
      <c r="D39" s="315"/>
      <c r="E39" s="315"/>
      <c r="F39" s="43"/>
      <c r="G39" s="43"/>
      <c r="H39" s="43"/>
    </row>
    <row r="40" ht="15.75" customHeight="1"/>
    <row r="41" ht="15.75" customHeight="1">
      <c r="G41" s="43"/>
    </row>
    <row r="42" spans="8:11" ht="15.75" customHeight="1">
      <c r="H42" s="80"/>
      <c r="I42" s="38"/>
      <c r="J42" s="38"/>
      <c r="K42" s="38"/>
    </row>
    <row r="43" spans="7:11" ht="15.75" customHeight="1">
      <c r="G43" s="43"/>
      <c r="I43" s="38"/>
      <c r="J43" s="38"/>
      <c r="K43" s="38"/>
    </row>
    <row r="44" spans="9:11" ht="15.75" customHeight="1">
      <c r="I44" s="38"/>
      <c r="J44" s="38"/>
      <c r="K44" s="38"/>
    </row>
    <row r="45" spans="7:11" ht="15.75" customHeight="1">
      <c r="G45" s="43"/>
      <c r="I45" s="38"/>
      <c r="J45" s="38"/>
      <c r="K45" s="38"/>
    </row>
    <row r="46" spans="9:11" ht="15.75" customHeight="1">
      <c r="I46" s="38"/>
      <c r="J46" s="38"/>
      <c r="K46" s="38"/>
    </row>
    <row r="47" spans="7:11" ht="15.75" customHeight="1">
      <c r="G47" s="43"/>
      <c r="I47" s="38"/>
      <c r="J47" s="38"/>
      <c r="K47" s="38"/>
    </row>
    <row r="48" spans="9:11" ht="15.75" customHeight="1">
      <c r="I48" s="38"/>
      <c r="J48" s="38"/>
      <c r="K48" s="38"/>
    </row>
    <row r="49" spans="7:11" ht="15.75" customHeight="1">
      <c r="G49" s="43"/>
      <c r="I49" s="38"/>
      <c r="J49" s="38"/>
      <c r="K49" s="38"/>
    </row>
    <row r="50" spans="9:11" ht="15.75" customHeight="1">
      <c r="I50" s="38"/>
      <c r="J50" s="38"/>
      <c r="K50" s="38"/>
    </row>
    <row r="51" ht="15.75" customHeight="1">
      <c r="G51" s="43"/>
    </row>
    <row r="52" spans="9:11" ht="15.75" customHeight="1">
      <c r="I52" s="38"/>
      <c r="J52" s="38"/>
      <c r="K52" s="38"/>
    </row>
    <row r="53" spans="7:11" ht="15.75" customHeight="1">
      <c r="G53" s="43"/>
      <c r="I53" s="38"/>
      <c r="J53" s="38"/>
      <c r="K53" s="38"/>
    </row>
    <row r="54" spans="9:11" ht="15.75" customHeight="1">
      <c r="I54" s="38"/>
      <c r="J54" s="38"/>
      <c r="K54" s="38"/>
    </row>
    <row r="55" spans="7:11" ht="15.75" customHeight="1">
      <c r="G55" s="43"/>
      <c r="I55" s="38"/>
      <c r="J55" s="38"/>
      <c r="K55" s="38"/>
    </row>
    <row r="56" spans="9:11" ht="15.75" customHeight="1">
      <c r="I56" s="38"/>
      <c r="J56" s="38"/>
      <c r="K56" s="38"/>
    </row>
    <row r="57" spans="7:11" ht="15.75" customHeight="1">
      <c r="G57" s="43"/>
      <c r="I57" s="38"/>
      <c r="J57" s="38"/>
      <c r="K57" s="38"/>
    </row>
    <row r="58" spans="9:11" ht="15.75" customHeight="1">
      <c r="I58" s="38"/>
      <c r="J58" s="38"/>
      <c r="K58" s="38"/>
    </row>
    <row r="59" spans="9:11" ht="15.75" customHeight="1">
      <c r="I59" s="38"/>
      <c r="J59" s="38"/>
      <c r="K59" s="38"/>
    </row>
    <row r="60" spans="7:11" ht="15.75" customHeight="1">
      <c r="G60" s="43"/>
      <c r="I60" s="38"/>
      <c r="J60" s="38"/>
      <c r="K60" s="38"/>
    </row>
    <row r="61" ht="15.75" customHeight="1"/>
    <row r="62" spans="7:11" ht="15.75" customHeight="1">
      <c r="G62" s="43"/>
      <c r="I62" s="38"/>
      <c r="J62" s="38"/>
      <c r="K62" s="38"/>
    </row>
    <row r="63" spans="9:11" ht="15.75" customHeight="1">
      <c r="I63" s="38"/>
      <c r="J63" s="38"/>
      <c r="K63" s="38"/>
    </row>
    <row r="64" spans="7:11" ht="15.75" customHeight="1">
      <c r="G64" s="43"/>
      <c r="I64" s="38"/>
      <c r="J64" s="38"/>
      <c r="K64" s="38"/>
    </row>
    <row r="65" spans="9:11" ht="15.75" customHeight="1">
      <c r="I65" s="38"/>
      <c r="J65" s="38"/>
      <c r="K65" s="38"/>
    </row>
    <row r="66" spans="7:11" ht="15.75" customHeight="1">
      <c r="G66" s="43"/>
      <c r="I66" s="38"/>
      <c r="J66" s="38"/>
      <c r="K66" s="38"/>
    </row>
    <row r="67" spans="9:11" ht="15.75" customHeight="1">
      <c r="I67" s="38"/>
      <c r="J67" s="38"/>
      <c r="K67" s="38"/>
    </row>
    <row r="68" spans="7:11" ht="15.75" customHeight="1">
      <c r="G68" s="43"/>
      <c r="I68" s="38"/>
      <c r="J68" s="38"/>
      <c r="K68" s="38"/>
    </row>
    <row r="69" spans="9:11" ht="15.75" customHeight="1">
      <c r="I69" s="38"/>
      <c r="J69" s="38"/>
      <c r="K69" s="38"/>
    </row>
    <row r="70" spans="7:11" ht="15.75" customHeight="1">
      <c r="G70" s="43"/>
      <c r="I70" s="38"/>
      <c r="J70" s="38"/>
      <c r="K70" s="38"/>
    </row>
    <row r="71" ht="15.75" customHeight="1"/>
    <row r="72" ht="15.75" customHeight="1">
      <c r="G72" s="43"/>
    </row>
    <row r="73" ht="15.75" customHeight="1"/>
    <row r="74" ht="15.75" customHeight="1">
      <c r="G74" s="43"/>
    </row>
    <row r="75" ht="15.75" customHeight="1"/>
    <row r="76" ht="15.75" customHeight="1">
      <c r="G76" s="43"/>
    </row>
    <row r="77" ht="15.75" customHeight="1"/>
    <row r="78" ht="15.75" customHeight="1">
      <c r="G78" s="43"/>
    </row>
    <row r="79" spans="1:5" ht="15.75" customHeight="1">
      <c r="A79" s="37"/>
      <c r="B79" s="37"/>
      <c r="C79" s="37"/>
      <c r="D79" s="37"/>
      <c r="E79" s="37"/>
    </row>
    <row r="80" spans="1:6" ht="15.75" customHeight="1" thickBot="1">
      <c r="A80" s="153"/>
      <c r="B80" s="153"/>
      <c r="C80" s="153"/>
      <c r="D80" s="153"/>
      <c r="E80" s="153"/>
      <c r="F80" s="153"/>
    </row>
    <row r="81" spans="1:6" ht="26.25" customHeight="1" thickTop="1">
      <c r="A81" s="313"/>
      <c r="B81" s="314"/>
      <c r="C81" s="314"/>
      <c r="D81" s="314"/>
      <c r="E81" s="314"/>
      <c r="F81" s="37"/>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7" customWidth="1"/>
    <col min="2" max="2" width="12.140625" style="87" bestFit="1" customWidth="1"/>
    <col min="3" max="3" width="12.421875" style="111" bestFit="1" customWidth="1"/>
    <col min="4" max="4" width="11.7109375" style="87" customWidth="1"/>
    <col min="5" max="5" width="12.8515625" style="87" customWidth="1"/>
    <col min="6" max="6" width="12.7109375" style="87" customWidth="1"/>
    <col min="7" max="7" width="14.00390625" style="87" customWidth="1"/>
    <col min="8" max="16384" width="11.421875" style="87" customWidth="1"/>
  </cols>
  <sheetData>
    <row r="1" spans="1:26" ht="15.75" customHeight="1">
      <c r="A1" s="319" t="s">
        <v>207</v>
      </c>
      <c r="B1" s="319"/>
      <c r="C1" s="319"/>
      <c r="D1" s="319"/>
      <c r="U1" s="88"/>
      <c r="V1" s="88"/>
      <c r="W1" s="88"/>
      <c r="X1" s="88"/>
      <c r="Y1" s="88"/>
      <c r="Z1" s="88"/>
    </row>
    <row r="2" spans="1:256" ht="15.75" customHeight="1">
      <c r="A2" s="318" t="s">
        <v>177</v>
      </c>
      <c r="B2" s="318"/>
      <c r="C2" s="318"/>
      <c r="D2" s="318"/>
      <c r="E2" s="88"/>
      <c r="F2" s="88"/>
      <c r="G2" s="88"/>
      <c r="H2" s="88"/>
      <c r="I2" s="88"/>
      <c r="J2" s="88"/>
      <c r="K2" s="88"/>
      <c r="L2" s="88"/>
      <c r="M2" s="88"/>
      <c r="N2" s="88"/>
      <c r="O2" s="88"/>
      <c r="P2" s="88"/>
      <c r="Q2" s="318"/>
      <c r="R2" s="318"/>
      <c r="S2" s="318"/>
      <c r="T2" s="318"/>
      <c r="U2" s="88"/>
      <c r="V2" s="88" t="s">
        <v>196</v>
      </c>
      <c r="W2" s="88"/>
      <c r="X2" s="88"/>
      <c r="Y2" s="88"/>
      <c r="Z2" s="88"/>
      <c r="AA2" s="89"/>
      <c r="AB2" s="89"/>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c r="CW2" s="318"/>
      <c r="CX2" s="318"/>
      <c r="CY2" s="318"/>
      <c r="CZ2" s="318"/>
      <c r="DA2" s="318"/>
      <c r="DB2" s="318"/>
      <c r="DC2" s="318"/>
      <c r="DD2" s="318"/>
      <c r="DE2" s="318"/>
      <c r="DF2" s="318"/>
      <c r="DG2" s="318"/>
      <c r="DH2" s="318"/>
      <c r="DI2" s="318"/>
      <c r="DJ2" s="318"/>
      <c r="DK2" s="318"/>
      <c r="DL2" s="318"/>
      <c r="DM2" s="318"/>
      <c r="DN2" s="318"/>
      <c r="DO2" s="318"/>
      <c r="DP2" s="318"/>
      <c r="DQ2" s="318"/>
      <c r="DR2" s="318"/>
      <c r="DS2" s="318"/>
      <c r="DT2" s="318"/>
      <c r="DU2" s="318"/>
      <c r="DV2" s="318"/>
      <c r="DW2" s="318"/>
      <c r="DX2" s="318"/>
      <c r="DY2" s="318"/>
      <c r="DZ2" s="318"/>
      <c r="EA2" s="318"/>
      <c r="EB2" s="318"/>
      <c r="EC2" s="318"/>
      <c r="ED2" s="318"/>
      <c r="EE2" s="318"/>
      <c r="EF2" s="318"/>
      <c r="EG2" s="318"/>
      <c r="EH2" s="318"/>
      <c r="EI2" s="318"/>
      <c r="EJ2" s="318"/>
      <c r="EK2" s="318"/>
      <c r="EL2" s="318"/>
      <c r="EM2" s="318"/>
      <c r="EN2" s="318"/>
      <c r="EO2" s="318"/>
      <c r="EP2" s="318"/>
      <c r="EQ2" s="318"/>
      <c r="ER2" s="318"/>
      <c r="ES2" s="318"/>
      <c r="ET2" s="318"/>
      <c r="EU2" s="318"/>
      <c r="EV2" s="318"/>
      <c r="EW2" s="318"/>
      <c r="EX2" s="318"/>
      <c r="EY2" s="318"/>
      <c r="EZ2" s="318"/>
      <c r="FA2" s="318"/>
      <c r="FB2" s="318"/>
      <c r="FC2" s="318"/>
      <c r="FD2" s="318"/>
      <c r="FE2" s="318"/>
      <c r="FF2" s="318"/>
      <c r="FG2" s="318"/>
      <c r="FH2" s="318"/>
      <c r="FI2" s="318"/>
      <c r="FJ2" s="318"/>
      <c r="FK2" s="318"/>
      <c r="FL2" s="318"/>
      <c r="FM2" s="318"/>
      <c r="FN2" s="318"/>
      <c r="FO2" s="318"/>
      <c r="FP2" s="318"/>
      <c r="FQ2" s="318"/>
      <c r="FR2" s="318"/>
      <c r="FS2" s="318"/>
      <c r="FT2" s="318"/>
      <c r="FU2" s="318"/>
      <c r="FV2" s="318"/>
      <c r="FW2" s="318"/>
      <c r="FX2" s="318"/>
      <c r="FY2" s="318"/>
      <c r="FZ2" s="318"/>
      <c r="GA2" s="318"/>
      <c r="GB2" s="318"/>
      <c r="GC2" s="318"/>
      <c r="GD2" s="318"/>
      <c r="GE2" s="318"/>
      <c r="GF2" s="318"/>
      <c r="GG2" s="318"/>
      <c r="GH2" s="318"/>
      <c r="GI2" s="318"/>
      <c r="GJ2" s="318"/>
      <c r="GK2" s="318"/>
      <c r="GL2" s="318"/>
      <c r="GM2" s="318"/>
      <c r="GN2" s="318"/>
      <c r="GO2" s="318"/>
      <c r="GP2" s="318"/>
      <c r="GQ2" s="318"/>
      <c r="GR2" s="318"/>
      <c r="GS2" s="318"/>
      <c r="GT2" s="318"/>
      <c r="GU2" s="318"/>
      <c r="GV2" s="318"/>
      <c r="GW2" s="318"/>
      <c r="GX2" s="318"/>
      <c r="GY2" s="318"/>
      <c r="GZ2" s="318"/>
      <c r="HA2" s="318"/>
      <c r="HB2" s="318"/>
      <c r="HC2" s="318"/>
      <c r="HD2" s="318"/>
      <c r="HE2" s="318"/>
      <c r="HF2" s="318"/>
      <c r="HG2" s="318"/>
      <c r="HH2" s="318"/>
      <c r="HI2" s="318"/>
      <c r="HJ2" s="318"/>
      <c r="HK2" s="318"/>
      <c r="HL2" s="318"/>
      <c r="HM2" s="318"/>
      <c r="HN2" s="318"/>
      <c r="HO2" s="318"/>
      <c r="HP2" s="318"/>
      <c r="HQ2" s="318"/>
      <c r="HR2" s="318"/>
      <c r="HS2" s="318"/>
      <c r="HT2" s="318"/>
      <c r="HU2" s="318"/>
      <c r="HV2" s="318"/>
      <c r="HW2" s="318"/>
      <c r="HX2" s="318"/>
      <c r="HY2" s="318"/>
      <c r="HZ2" s="318"/>
      <c r="IA2" s="318"/>
      <c r="IB2" s="318"/>
      <c r="IC2" s="318"/>
      <c r="ID2" s="318"/>
      <c r="IE2" s="318"/>
      <c r="IF2" s="318"/>
      <c r="IG2" s="318"/>
      <c r="IH2" s="318"/>
      <c r="II2" s="318"/>
      <c r="IJ2" s="318"/>
      <c r="IK2" s="318"/>
      <c r="IL2" s="318"/>
      <c r="IM2" s="318"/>
      <c r="IN2" s="318"/>
      <c r="IO2" s="318"/>
      <c r="IP2" s="318"/>
      <c r="IQ2" s="318"/>
      <c r="IR2" s="318"/>
      <c r="IS2" s="318"/>
      <c r="IT2" s="318"/>
      <c r="IU2" s="318"/>
      <c r="IV2" s="318"/>
    </row>
    <row r="3" spans="1:256" ht="15.75" customHeight="1" thickBot="1">
      <c r="A3" s="320" t="s">
        <v>309</v>
      </c>
      <c r="B3" s="320"/>
      <c r="C3" s="320"/>
      <c r="D3" s="320"/>
      <c r="E3" s="88"/>
      <c r="F3" s="88"/>
      <c r="M3" s="88"/>
      <c r="N3" s="88"/>
      <c r="O3" s="88"/>
      <c r="P3" s="88"/>
      <c r="Q3" s="318"/>
      <c r="R3" s="318"/>
      <c r="S3" s="318"/>
      <c r="T3" s="318"/>
      <c r="U3" s="88"/>
      <c r="V3" s="88"/>
      <c r="W3" s="88"/>
      <c r="X3" s="88"/>
      <c r="Y3" s="88"/>
      <c r="Z3" s="88"/>
      <c r="AA3" s="89"/>
      <c r="AB3" s="89"/>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18"/>
      <c r="FI3" s="318"/>
      <c r="FJ3" s="318"/>
      <c r="FK3" s="318"/>
      <c r="FL3" s="318"/>
      <c r="FM3" s="318"/>
      <c r="FN3" s="318"/>
      <c r="FO3" s="318"/>
      <c r="FP3" s="318"/>
      <c r="FQ3" s="318"/>
      <c r="FR3" s="318"/>
      <c r="FS3" s="318"/>
      <c r="FT3" s="318"/>
      <c r="FU3" s="318"/>
      <c r="FV3" s="318"/>
      <c r="FW3" s="318"/>
      <c r="FX3" s="318"/>
      <c r="FY3" s="318"/>
      <c r="FZ3" s="318"/>
      <c r="GA3" s="318"/>
      <c r="GB3" s="318"/>
      <c r="GC3" s="318"/>
      <c r="GD3" s="318"/>
      <c r="GE3" s="318"/>
      <c r="GF3" s="318"/>
      <c r="GG3" s="318"/>
      <c r="GH3" s="318"/>
      <c r="GI3" s="318"/>
      <c r="GJ3" s="318"/>
      <c r="GK3" s="318"/>
      <c r="GL3" s="318"/>
      <c r="GM3" s="318"/>
      <c r="GN3" s="318"/>
      <c r="GO3" s="318"/>
      <c r="GP3" s="318"/>
      <c r="GQ3" s="318"/>
      <c r="GR3" s="318"/>
      <c r="GS3" s="318"/>
      <c r="GT3" s="318"/>
      <c r="GU3" s="318"/>
      <c r="GV3" s="318"/>
      <c r="GW3" s="318"/>
      <c r="GX3" s="318"/>
      <c r="GY3" s="318"/>
      <c r="GZ3" s="318"/>
      <c r="HA3" s="318"/>
      <c r="HB3" s="318"/>
      <c r="HC3" s="318"/>
      <c r="HD3" s="318"/>
      <c r="HE3" s="318"/>
      <c r="HF3" s="318"/>
      <c r="HG3" s="318"/>
      <c r="HH3" s="318"/>
      <c r="HI3" s="318"/>
      <c r="HJ3" s="318"/>
      <c r="HK3" s="318"/>
      <c r="HL3" s="318"/>
      <c r="HM3" s="318"/>
      <c r="HN3" s="318"/>
      <c r="HO3" s="318"/>
      <c r="HP3" s="318"/>
      <c r="HQ3" s="318"/>
      <c r="HR3" s="318"/>
      <c r="HS3" s="318"/>
      <c r="HT3" s="318"/>
      <c r="HU3" s="318"/>
      <c r="HV3" s="318"/>
      <c r="HW3" s="318"/>
      <c r="HX3" s="318"/>
      <c r="HY3" s="318"/>
      <c r="HZ3" s="318"/>
      <c r="IA3" s="318"/>
      <c r="IB3" s="318"/>
      <c r="IC3" s="318"/>
      <c r="ID3" s="318"/>
      <c r="IE3" s="318"/>
      <c r="IF3" s="318"/>
      <c r="IG3" s="318"/>
      <c r="IH3" s="318"/>
      <c r="II3" s="318"/>
      <c r="IJ3" s="318"/>
      <c r="IK3" s="318"/>
      <c r="IL3" s="318"/>
      <c r="IM3" s="318"/>
      <c r="IN3" s="318"/>
      <c r="IO3" s="318"/>
      <c r="IP3" s="318"/>
      <c r="IQ3" s="318"/>
      <c r="IR3" s="318"/>
      <c r="IS3" s="318"/>
      <c r="IT3" s="318"/>
      <c r="IU3" s="318"/>
      <c r="IV3" s="318"/>
    </row>
    <row r="4" spans="1:26" s="88" customFormat="1" ht="13.5" customHeight="1" thickTop="1">
      <c r="A4" s="112" t="s">
        <v>178</v>
      </c>
      <c r="B4" s="113" t="s">
        <v>4</v>
      </c>
      <c r="C4" s="113" t="s">
        <v>5</v>
      </c>
      <c r="D4" s="113" t="s">
        <v>34</v>
      </c>
      <c r="U4" s="87"/>
      <c r="V4" s="87" t="s">
        <v>33</v>
      </c>
      <c r="W4" s="90">
        <f>SUM(W5:W9)</f>
        <v>2305126</v>
      </c>
      <c r="X4" s="91">
        <f>SUM(X5:X9)</f>
        <v>100</v>
      </c>
      <c r="Y4" s="87"/>
      <c r="Z4" s="87"/>
    </row>
    <row r="5" spans="1:26" s="88" customFormat="1" ht="13.5" customHeight="1" thickBot="1">
      <c r="A5" s="114"/>
      <c r="B5" s="115"/>
      <c r="C5" s="116"/>
      <c r="D5" s="115"/>
      <c r="E5" s="93"/>
      <c r="F5" s="93"/>
      <c r="U5" s="87"/>
      <c r="V5" s="87" t="s">
        <v>39</v>
      </c>
      <c r="W5" s="90">
        <f>+B9</f>
        <v>812368</v>
      </c>
      <c r="X5" s="94">
        <f>+W5/$W$4*100</f>
        <v>35.24180456946822</v>
      </c>
      <c r="Y5" s="87"/>
      <c r="Z5" s="87"/>
    </row>
    <row r="6" spans="1:24" ht="13.5" customHeight="1" thickTop="1">
      <c r="A6" s="321" t="s">
        <v>36</v>
      </c>
      <c r="B6" s="321"/>
      <c r="C6" s="321"/>
      <c r="D6" s="321"/>
      <c r="E6" s="88"/>
      <c r="F6" s="88"/>
      <c r="V6" s="87" t="s">
        <v>37</v>
      </c>
      <c r="W6" s="90">
        <f>+B21</f>
        <v>90498</v>
      </c>
      <c r="X6" s="94">
        <f>+W6/$W$4*100</f>
        <v>3.925945913585635</v>
      </c>
    </row>
    <row r="7" spans="1:24" ht="13.5" customHeight="1">
      <c r="A7" s="95">
        <v>2011</v>
      </c>
      <c r="B7" s="96">
        <v>4504315</v>
      </c>
      <c r="C7" s="97">
        <v>309306</v>
      </c>
      <c r="D7" s="96">
        <v>4195009</v>
      </c>
      <c r="E7" s="96"/>
      <c r="F7" s="96"/>
      <c r="V7" s="87" t="s">
        <v>38</v>
      </c>
      <c r="W7" s="90">
        <f>+B27</f>
        <v>751043</v>
      </c>
      <c r="X7" s="94">
        <f>+W7/$W$4*100</f>
        <v>32.58142938824168</v>
      </c>
    </row>
    <row r="8" spans="1:24" ht="13.5" customHeight="1">
      <c r="A8" s="98" t="s">
        <v>492</v>
      </c>
      <c r="B8" s="96">
        <v>701721</v>
      </c>
      <c r="C8" s="97">
        <v>38897</v>
      </c>
      <c r="D8" s="96">
        <v>662824</v>
      </c>
      <c r="E8" s="96"/>
      <c r="F8" s="96"/>
      <c r="V8" s="87" t="s">
        <v>40</v>
      </c>
      <c r="W8" s="90">
        <f>+B15</f>
        <v>414812</v>
      </c>
      <c r="X8" s="94">
        <f>+W8/$W$4*100</f>
        <v>17.995198527108712</v>
      </c>
    </row>
    <row r="9" spans="1:24" ht="13.5" customHeight="1">
      <c r="A9" s="98" t="s">
        <v>491</v>
      </c>
      <c r="B9" s="96">
        <v>812368</v>
      </c>
      <c r="C9" s="97">
        <v>43577</v>
      </c>
      <c r="D9" s="96">
        <v>768791</v>
      </c>
      <c r="E9" s="96"/>
      <c r="F9" s="96"/>
      <c r="V9" s="87" t="s">
        <v>41</v>
      </c>
      <c r="W9" s="90">
        <f>+B33</f>
        <v>236405</v>
      </c>
      <c r="X9" s="94">
        <f>+W9/$W$4*100</f>
        <v>10.255621601595747</v>
      </c>
    </row>
    <row r="10" spans="1:22" ht="13.5" customHeight="1">
      <c r="A10" s="99" t="s">
        <v>493</v>
      </c>
      <c r="B10" s="100">
        <f>+B9/B8*100-100</f>
        <v>15.76794766010994</v>
      </c>
      <c r="C10" s="101">
        <f>+C9/C8*100-100</f>
        <v>12.031776229529271</v>
      </c>
      <c r="D10" s="100">
        <f>+D9/D8*100-100</f>
        <v>15.987200222080062</v>
      </c>
      <c r="E10" s="100"/>
      <c r="F10" s="100"/>
      <c r="V10" s="88" t="s">
        <v>197</v>
      </c>
    </row>
    <row r="11" spans="1:24" ht="13.5" customHeight="1">
      <c r="A11" s="99"/>
      <c r="B11" s="100"/>
      <c r="C11" s="101"/>
      <c r="D11" s="100"/>
      <c r="E11" s="100"/>
      <c r="F11" s="100"/>
      <c r="V11" s="87" t="s">
        <v>35</v>
      </c>
      <c r="W11" s="90">
        <f>SUM(W12:W16)</f>
        <v>737723</v>
      </c>
      <c r="X11" s="91">
        <f>SUM(X12:X16)</f>
        <v>100</v>
      </c>
    </row>
    <row r="12" spans="1:24" ht="13.5" customHeight="1">
      <c r="A12" s="321" t="s">
        <v>375</v>
      </c>
      <c r="B12" s="321"/>
      <c r="C12" s="321"/>
      <c r="D12" s="321"/>
      <c r="E12" s="88"/>
      <c r="F12" s="88"/>
      <c r="V12" s="87" t="s">
        <v>39</v>
      </c>
      <c r="W12" s="90">
        <f>+C9</f>
        <v>43577</v>
      </c>
      <c r="X12" s="94">
        <f>+W12/$W$11*100</f>
        <v>5.906959658299931</v>
      </c>
    </row>
    <row r="13" spans="1:24" ht="13.5" customHeight="1">
      <c r="A13" s="95">
        <v>2011</v>
      </c>
      <c r="B13" s="96">
        <v>3338913</v>
      </c>
      <c r="C13" s="97">
        <v>420382</v>
      </c>
      <c r="D13" s="96">
        <v>2918531</v>
      </c>
      <c r="E13" s="96"/>
      <c r="F13" s="96"/>
      <c r="V13" s="87" t="s">
        <v>37</v>
      </c>
      <c r="W13" s="90">
        <f>+C21</f>
        <v>428727</v>
      </c>
      <c r="X13" s="94">
        <f>+W13/$W$11*100</f>
        <v>58.11490220584149</v>
      </c>
    </row>
    <row r="14" spans="1:24" ht="13.5" customHeight="1">
      <c r="A14" s="102" t="str">
        <f>+A8</f>
        <v>enero -  febrero  2011</v>
      </c>
      <c r="B14" s="96">
        <v>476377</v>
      </c>
      <c r="C14" s="97">
        <v>57354</v>
      </c>
      <c r="D14" s="96">
        <v>419023</v>
      </c>
      <c r="E14" s="96"/>
      <c r="F14" s="96"/>
      <c r="V14" s="87" t="s">
        <v>38</v>
      </c>
      <c r="W14" s="90">
        <f>+C27</f>
        <v>113369</v>
      </c>
      <c r="X14" s="94">
        <f>+W14/$W$11*100</f>
        <v>15.367421105211577</v>
      </c>
    </row>
    <row r="15" spans="1:24" ht="13.5" customHeight="1">
      <c r="A15" s="102" t="str">
        <f>+A9</f>
        <v>enero - febrero   2012</v>
      </c>
      <c r="B15" s="96">
        <v>414812</v>
      </c>
      <c r="C15" s="97">
        <v>63205</v>
      </c>
      <c r="D15" s="96">
        <v>351607</v>
      </c>
      <c r="E15" s="96"/>
      <c r="F15" s="96"/>
      <c r="V15" s="87" t="s">
        <v>40</v>
      </c>
      <c r="W15" s="90">
        <f>+C15</f>
        <v>63205</v>
      </c>
      <c r="X15" s="94">
        <f>+W15/$W$11*100</f>
        <v>8.56757888801081</v>
      </c>
    </row>
    <row r="16" spans="1:24" ht="13.5" customHeight="1">
      <c r="A16" s="99" t="str">
        <f>+A10</f>
        <v>Var. (%)   2012/2011</v>
      </c>
      <c r="B16" s="103">
        <f>+B15/B14*100-100</f>
        <v>-12.923587830646738</v>
      </c>
      <c r="C16" s="104">
        <f>+C15/C14*100-100</f>
        <v>10.201555253338924</v>
      </c>
      <c r="D16" s="103">
        <f>+D15/D14*100-100</f>
        <v>-16.088854311099865</v>
      </c>
      <c r="E16" s="100"/>
      <c r="F16" s="100"/>
      <c r="V16" s="87" t="s">
        <v>41</v>
      </c>
      <c r="W16" s="90">
        <f>+C33</f>
        <v>88845</v>
      </c>
      <c r="X16" s="94">
        <f>+W16/$W$11*100</f>
        <v>12.043138142636192</v>
      </c>
    </row>
    <row r="17" spans="1:6" ht="13.5" customHeight="1">
      <c r="A17" s="99"/>
      <c r="B17" s="103"/>
      <c r="C17" s="104"/>
      <c r="D17" s="103"/>
      <c r="E17" s="100"/>
      <c r="F17" s="100"/>
    </row>
    <row r="18" spans="1:6" ht="13.5" customHeight="1">
      <c r="A18" s="321" t="s">
        <v>37</v>
      </c>
      <c r="B18" s="321"/>
      <c r="C18" s="321"/>
      <c r="D18" s="321"/>
      <c r="E18" s="88"/>
      <c r="F18" s="88"/>
    </row>
    <row r="19" spans="1:6" ht="13.5" customHeight="1">
      <c r="A19" s="95">
        <f>+A7</f>
        <v>2011</v>
      </c>
      <c r="B19" s="96">
        <v>616608</v>
      </c>
      <c r="C19" s="97">
        <v>2789142</v>
      </c>
      <c r="D19" s="96">
        <v>-2172534</v>
      </c>
      <c r="E19" s="96"/>
      <c r="F19" s="96"/>
    </row>
    <row r="20" spans="1:6" ht="13.5" customHeight="1">
      <c r="A20" s="102" t="str">
        <f>+A14</f>
        <v>enero -  febrero  2011</v>
      </c>
      <c r="B20" s="96">
        <v>74621</v>
      </c>
      <c r="C20" s="97">
        <v>400946</v>
      </c>
      <c r="D20" s="96">
        <v>-326325</v>
      </c>
      <c r="E20" s="96"/>
      <c r="F20" s="96"/>
    </row>
    <row r="21" spans="1:10" ht="13.5" customHeight="1">
      <c r="A21" s="102" t="str">
        <f>+A15</f>
        <v>enero - febrero   2012</v>
      </c>
      <c r="B21" s="96">
        <v>90498</v>
      </c>
      <c r="C21" s="97">
        <v>428727</v>
      </c>
      <c r="D21" s="96">
        <v>-338229</v>
      </c>
      <c r="E21" s="96"/>
      <c r="F21" s="96"/>
      <c r="G21" s="90"/>
      <c r="H21" s="90"/>
      <c r="I21" s="90"/>
      <c r="J21" s="90"/>
    </row>
    <row r="22" spans="1:10" ht="13.5" customHeight="1">
      <c r="A22" s="99" t="str">
        <f>+A16</f>
        <v>Var. (%)   2012/2011</v>
      </c>
      <c r="B22" s="103">
        <f>+B21/B20*100-100</f>
        <v>21.276852360595527</v>
      </c>
      <c r="C22" s="104">
        <f>+C21/C20*100-100</f>
        <v>6.928863238441082</v>
      </c>
      <c r="D22" s="103">
        <f>+D21/D20*100-100</f>
        <v>3.647897035164334</v>
      </c>
      <c r="E22" s="100"/>
      <c r="F22" s="100"/>
      <c r="G22" s="90"/>
      <c r="H22" s="90"/>
      <c r="I22" s="90"/>
      <c r="J22" s="90"/>
    </row>
    <row r="23" spans="1:10" ht="13.5" customHeight="1">
      <c r="A23" s="99"/>
      <c r="B23" s="103"/>
      <c r="C23" s="104"/>
      <c r="D23" s="103"/>
      <c r="E23" s="100"/>
      <c r="F23" s="100"/>
      <c r="G23" s="90"/>
      <c r="H23" s="90"/>
      <c r="I23" s="90"/>
      <c r="J23" s="90"/>
    </row>
    <row r="24" spans="1:10" ht="13.5" customHeight="1">
      <c r="A24" s="321" t="s">
        <v>38</v>
      </c>
      <c r="B24" s="321"/>
      <c r="C24" s="321"/>
      <c r="D24" s="321"/>
      <c r="E24" s="88"/>
      <c r="F24" s="88"/>
      <c r="G24" s="90"/>
      <c r="H24" s="90"/>
      <c r="I24" s="90"/>
      <c r="J24" s="90"/>
    </row>
    <row r="25" spans="1:10" ht="13.5" customHeight="1">
      <c r="A25" s="95">
        <f>+A19</f>
        <v>2011</v>
      </c>
      <c r="B25" s="96">
        <v>3919719</v>
      </c>
      <c r="C25" s="97">
        <v>807481</v>
      </c>
      <c r="D25" s="96">
        <v>3112238</v>
      </c>
      <c r="E25" s="96"/>
      <c r="F25" s="96"/>
      <c r="G25" s="90"/>
      <c r="H25" s="90"/>
      <c r="I25" s="90"/>
      <c r="J25" s="90"/>
    </row>
    <row r="26" spans="1:6" ht="13.5" customHeight="1">
      <c r="A26" s="102" t="str">
        <f>+A20</f>
        <v>enero -  febrero  2011</v>
      </c>
      <c r="B26" s="96">
        <v>875651</v>
      </c>
      <c r="C26" s="97">
        <v>108527</v>
      </c>
      <c r="D26" s="96">
        <v>767124</v>
      </c>
      <c r="E26" s="96"/>
      <c r="F26" s="96"/>
    </row>
    <row r="27" spans="1:6" ht="13.5" customHeight="1">
      <c r="A27" s="102" t="str">
        <f>+A21</f>
        <v>enero - febrero   2012</v>
      </c>
      <c r="B27" s="96">
        <v>751043</v>
      </c>
      <c r="C27" s="97">
        <v>113369</v>
      </c>
      <c r="D27" s="96">
        <v>637674</v>
      </c>
      <c r="E27" s="96"/>
      <c r="F27" s="96"/>
    </row>
    <row r="28" spans="1:6" ht="13.5" customHeight="1">
      <c r="A28" s="99" t="str">
        <f>+A22</f>
        <v>Var. (%)   2012/2011</v>
      </c>
      <c r="B28" s="103">
        <f>+B27/B26*100-100</f>
        <v>-14.230326922483954</v>
      </c>
      <c r="C28" s="104">
        <f>+C27/C26*100-100</f>
        <v>4.461562560468806</v>
      </c>
      <c r="D28" s="103">
        <f>+D27/D26*100-100</f>
        <v>-16.874716473477562</v>
      </c>
      <c r="E28" s="92"/>
      <c r="F28" s="100"/>
    </row>
    <row r="29" spans="1:8" ht="13.5" customHeight="1">
      <c r="A29" s="99"/>
      <c r="B29" s="103"/>
      <c r="C29" s="104"/>
      <c r="D29" s="103"/>
      <c r="E29" s="100"/>
      <c r="F29" s="105"/>
      <c r="G29" s="106"/>
      <c r="H29" s="107"/>
    </row>
    <row r="30" spans="1:6" ht="13.5" customHeight="1">
      <c r="A30" s="321" t="s">
        <v>179</v>
      </c>
      <c r="B30" s="321"/>
      <c r="C30" s="321"/>
      <c r="D30" s="321"/>
      <c r="E30" s="88"/>
      <c r="F30" s="88"/>
    </row>
    <row r="31" spans="1:8" ht="13.5" customHeight="1">
      <c r="A31" s="95">
        <f>+A25</f>
        <v>2011</v>
      </c>
      <c r="B31" s="96">
        <f>+B37-(B7+B13+B19+B25)</f>
        <v>1786094</v>
      </c>
      <c r="C31" s="97">
        <f>+C37-(C7+C13+C19+C25)</f>
        <v>675134</v>
      </c>
      <c r="D31" s="96">
        <f>+D37-(D7+D13+D19+D25)</f>
        <v>1110960</v>
      </c>
      <c r="E31" s="108"/>
      <c r="F31" s="96"/>
      <c r="G31" s="96"/>
      <c r="H31" s="96"/>
    </row>
    <row r="32" spans="1:8" ht="13.5" customHeight="1">
      <c r="A32" s="102" t="str">
        <f>+A26</f>
        <v>enero -  febrero  2011</v>
      </c>
      <c r="B32" s="96">
        <f aca="true" t="shared" si="0" ref="B32:D33">+B38-(B8+B14+B20+B26)</f>
        <v>208507</v>
      </c>
      <c r="C32" s="97">
        <f t="shared" si="0"/>
        <v>115775</v>
      </c>
      <c r="D32" s="96">
        <f t="shared" si="0"/>
        <v>92732</v>
      </c>
      <c r="E32" s="109"/>
      <c r="F32" s="96"/>
      <c r="G32" s="96"/>
      <c r="H32" s="96"/>
    </row>
    <row r="33" spans="1:8" ht="13.5" customHeight="1">
      <c r="A33" s="102" t="str">
        <f>+A27</f>
        <v>enero - febrero   2012</v>
      </c>
      <c r="B33" s="96">
        <f t="shared" si="0"/>
        <v>236405</v>
      </c>
      <c r="C33" s="97">
        <f t="shared" si="0"/>
        <v>88845</v>
      </c>
      <c r="D33" s="96">
        <f t="shared" si="0"/>
        <v>147560</v>
      </c>
      <c r="E33" s="109"/>
      <c r="F33" s="96"/>
      <c r="G33" s="96"/>
      <c r="H33" s="96"/>
    </row>
    <row r="34" spans="1:8" ht="13.5" customHeight="1">
      <c r="A34" s="99" t="str">
        <f>+A28</f>
        <v>Var. (%)   2012/2011</v>
      </c>
      <c r="B34" s="103">
        <f>(B33/B32-1)*100</f>
        <v>13.379886526591434</v>
      </c>
      <c r="C34" s="104">
        <f>(C33/C32-1)*100</f>
        <v>-23.260634852083783</v>
      </c>
      <c r="D34" s="103">
        <f>(D33/D32-1)*100</f>
        <v>59.12522106716127</v>
      </c>
      <c r="E34" s="100"/>
      <c r="F34" s="96"/>
      <c r="G34" s="96"/>
      <c r="H34" s="96"/>
    </row>
    <row r="35" spans="1:8" ht="13.5" customHeight="1">
      <c r="A35" s="99"/>
      <c r="B35" s="96"/>
      <c r="C35" s="97"/>
      <c r="E35" s="100"/>
      <c r="F35" s="110"/>
      <c r="G35" s="110"/>
      <c r="H35" s="96"/>
    </row>
    <row r="36" spans="1:8" ht="13.5" customHeight="1">
      <c r="A36" s="318" t="s">
        <v>163</v>
      </c>
      <c r="B36" s="318"/>
      <c r="C36" s="318"/>
      <c r="D36" s="318"/>
      <c r="E36" s="106"/>
      <c r="F36" s="106"/>
      <c r="G36" s="106"/>
      <c r="H36" s="107"/>
    </row>
    <row r="37" spans="1:8" ht="13.5" customHeight="1">
      <c r="A37" s="95">
        <f>+A31</f>
        <v>2011</v>
      </c>
      <c r="B37" s="96">
        <f>+balanza!B8</f>
        <v>14165649</v>
      </c>
      <c r="C37" s="97">
        <f>+balanza!B13</f>
        <v>5001445</v>
      </c>
      <c r="D37" s="96">
        <f>+B37-C37</f>
        <v>9164204</v>
      </c>
      <c r="E37" s="108"/>
      <c r="F37" s="96"/>
      <c r="G37" s="96"/>
      <c r="H37" s="96"/>
    </row>
    <row r="38" spans="1:8" ht="13.5" customHeight="1">
      <c r="A38" s="102" t="str">
        <f>+A32</f>
        <v>enero -  febrero  2011</v>
      </c>
      <c r="B38" s="96">
        <f>+balanza!C8</f>
        <v>2336877</v>
      </c>
      <c r="C38" s="97">
        <f>+balanza!C13</f>
        <v>721499</v>
      </c>
      <c r="D38" s="96">
        <f>+B38-C38</f>
        <v>1615378</v>
      </c>
      <c r="E38" s="110"/>
      <c r="F38" s="96"/>
      <c r="G38" s="96"/>
      <c r="H38" s="96"/>
    </row>
    <row r="39" spans="1:8" ht="13.5" customHeight="1">
      <c r="A39" s="102" t="str">
        <f>+A33</f>
        <v>enero - febrero   2012</v>
      </c>
      <c r="B39" s="96">
        <f>+balanza!D8</f>
        <v>2305126</v>
      </c>
      <c r="C39" s="97">
        <f>+balanza!D13</f>
        <v>737723</v>
      </c>
      <c r="D39" s="96">
        <f>+B39-C39</f>
        <v>1567403</v>
      </c>
      <c r="E39" s="110"/>
      <c r="F39" s="96"/>
      <c r="G39" s="96"/>
      <c r="H39" s="96"/>
    </row>
    <row r="40" spans="1:8" ht="13.5" customHeight="1" thickBot="1">
      <c r="A40" s="117" t="str">
        <f>+A34</f>
        <v>Var. (%)   2012/2011</v>
      </c>
      <c r="B40" s="118">
        <f>+B39/B38*100-100</f>
        <v>-1.3586936753624599</v>
      </c>
      <c r="C40" s="119">
        <f>+C39/C38*100-100</f>
        <v>2.2486517652830997</v>
      </c>
      <c r="D40" s="118">
        <f>+D39/D38*100-100</f>
        <v>-2.969893114800371</v>
      </c>
      <c r="E40" s="100"/>
      <c r="F40" s="96"/>
      <c r="G40" s="96"/>
      <c r="H40" s="96"/>
    </row>
    <row r="41" spans="1:8" ht="26.25" customHeight="1" thickTop="1">
      <c r="A41" s="313" t="s">
        <v>381</v>
      </c>
      <c r="B41" s="314"/>
      <c r="C41" s="314"/>
      <c r="D41" s="314"/>
      <c r="E41" s="100"/>
      <c r="F41" s="96"/>
      <c r="G41" s="96"/>
      <c r="H41" s="96"/>
    </row>
    <row r="42" spans="5:8" ht="13.5" customHeight="1">
      <c r="E42" s="100"/>
      <c r="F42" s="96"/>
      <c r="G42" s="96"/>
      <c r="H42" s="96"/>
    </row>
    <row r="43" ht="13.5" customHeight="1"/>
    <row r="44" spans="5:8" ht="13.5" customHeight="1">
      <c r="E44" s="108"/>
      <c r="F44" s="90"/>
      <c r="G44" s="90"/>
      <c r="H44" s="90"/>
    </row>
    <row r="45" spans="5:8" ht="13.5" customHeight="1">
      <c r="E45" s="110"/>
      <c r="F45" s="90"/>
      <c r="G45" s="90"/>
      <c r="H45" s="90"/>
    </row>
    <row r="46" spans="5:8" ht="13.5" customHeight="1">
      <c r="E46" s="110"/>
      <c r="F46" s="90"/>
      <c r="G46" s="90"/>
      <c r="H46" s="90"/>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8"/>
      <c r="B82" s="88"/>
      <c r="C82" s="99"/>
      <c r="D82" s="88"/>
    </row>
    <row r="83" spans="1:4" ht="34.5" customHeight="1">
      <c r="A83" s="322"/>
      <c r="B83" s="323"/>
      <c r="C83" s="323"/>
      <c r="D83" s="32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5" sqref="A15"/>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30" t="s">
        <v>261</v>
      </c>
      <c r="B1" s="330"/>
      <c r="C1" s="330"/>
      <c r="D1" s="330"/>
      <c r="E1" s="330"/>
      <c r="F1" s="330"/>
    </row>
    <row r="2" spans="1:6" ht="15.75" customHeight="1">
      <c r="A2" s="328" t="s">
        <v>180</v>
      </c>
      <c r="B2" s="328"/>
      <c r="C2" s="328"/>
      <c r="D2" s="328"/>
      <c r="E2" s="328"/>
      <c r="F2" s="328"/>
    </row>
    <row r="3" spans="1:6" ht="15.75" customHeight="1" thickBot="1">
      <c r="A3" s="328" t="s">
        <v>310</v>
      </c>
      <c r="B3" s="328"/>
      <c r="C3" s="328"/>
      <c r="D3" s="328"/>
      <c r="E3" s="328"/>
      <c r="F3" s="328"/>
    </row>
    <row r="4" spans="1:6" ht="12.75" customHeight="1" thickTop="1">
      <c r="A4" s="326" t="s">
        <v>23</v>
      </c>
      <c r="B4" s="154">
        <f>+'balanza productos_clase_sector'!B5</f>
        <v>2011</v>
      </c>
      <c r="C4" s="324" t="str">
        <f>+'balanza productos_clase_sector'!C5</f>
        <v>enero - febrero</v>
      </c>
      <c r="D4" s="324"/>
      <c r="E4" s="155" t="s">
        <v>175</v>
      </c>
      <c r="F4" s="156" t="s">
        <v>166</v>
      </c>
    </row>
    <row r="5" spans="1:6" ht="12" thickBot="1">
      <c r="A5" s="327"/>
      <c r="B5" s="62" t="s">
        <v>165</v>
      </c>
      <c r="C5" s="63">
        <v>2011</v>
      </c>
      <c r="D5" s="63">
        <v>2012</v>
      </c>
      <c r="E5" s="64" t="str">
        <f>+'balanza productos_clase_sector'!E6</f>
        <v> 2012-2011</v>
      </c>
      <c r="F5" s="65">
        <f>+'balanza productos_clase_sector'!F6</f>
        <v>2012</v>
      </c>
    </row>
    <row r="6" spans="1:6" ht="12" thickTop="1">
      <c r="A6" s="60"/>
      <c r="B6" s="58"/>
      <c r="C6" s="58"/>
      <c r="D6" s="58"/>
      <c r="E6" s="58"/>
      <c r="F6" s="61"/>
    </row>
    <row r="7" spans="1:6" ht="12.75" customHeight="1">
      <c r="A7" s="57" t="s">
        <v>12</v>
      </c>
      <c r="B7" s="58">
        <v>2878154</v>
      </c>
      <c r="C7" s="58">
        <v>707611</v>
      </c>
      <c r="D7" s="58">
        <v>603379</v>
      </c>
      <c r="E7" s="5">
        <f>+(D7-C7)/C7</f>
        <v>-0.14730127146129723</v>
      </c>
      <c r="F7" s="59">
        <f>+D7/$D$23</f>
        <v>0.2617553227025334</v>
      </c>
    </row>
    <row r="8" spans="1:6" ht="11.25">
      <c r="A8" s="60" t="s">
        <v>17</v>
      </c>
      <c r="B8" s="58">
        <v>1367834</v>
      </c>
      <c r="C8" s="58">
        <v>210499</v>
      </c>
      <c r="D8" s="58">
        <v>311945</v>
      </c>
      <c r="E8" s="5">
        <f aca="true" t="shared" si="0" ref="E8:E23">+(D8-C8)/C8</f>
        <v>0.481931030551214</v>
      </c>
      <c r="F8" s="59">
        <f aca="true" t="shared" si="1" ref="F8:F23">+D8/$D$23</f>
        <v>0.13532665893317763</v>
      </c>
    </row>
    <row r="9" spans="1:6" ht="11.25">
      <c r="A9" s="60" t="s">
        <v>13</v>
      </c>
      <c r="B9" s="58">
        <v>1027721</v>
      </c>
      <c r="C9" s="58">
        <v>152456</v>
      </c>
      <c r="D9" s="58">
        <v>151169</v>
      </c>
      <c r="E9" s="5">
        <f t="shared" si="0"/>
        <v>-0.00844177992338773</v>
      </c>
      <c r="F9" s="59">
        <f t="shared" si="1"/>
        <v>0.0655794954375596</v>
      </c>
    </row>
    <row r="10" spans="1:6" ht="11.25">
      <c r="A10" s="60" t="s">
        <v>15</v>
      </c>
      <c r="B10" s="58">
        <v>841312</v>
      </c>
      <c r="C10" s="58">
        <v>105088</v>
      </c>
      <c r="D10" s="58">
        <v>134285</v>
      </c>
      <c r="E10" s="5">
        <f t="shared" si="0"/>
        <v>0.2778338154689403</v>
      </c>
      <c r="F10" s="59">
        <f t="shared" si="1"/>
        <v>0.05825495005479093</v>
      </c>
    </row>
    <row r="11" spans="1:6" ht="11.25">
      <c r="A11" s="60" t="s">
        <v>120</v>
      </c>
      <c r="B11" s="58">
        <v>607435</v>
      </c>
      <c r="C11" s="58">
        <v>88443</v>
      </c>
      <c r="D11" s="58">
        <v>107990</v>
      </c>
      <c r="E11" s="5">
        <f t="shared" si="0"/>
        <v>0.2210124034689009</v>
      </c>
      <c r="F11" s="59">
        <f t="shared" si="1"/>
        <v>0.04684776450397939</v>
      </c>
    </row>
    <row r="12" spans="1:6" ht="11.25">
      <c r="A12" s="60" t="s">
        <v>14</v>
      </c>
      <c r="B12" s="58">
        <v>722503</v>
      </c>
      <c r="C12" s="58">
        <v>121823</v>
      </c>
      <c r="D12" s="58">
        <v>99707</v>
      </c>
      <c r="E12" s="5">
        <f t="shared" si="0"/>
        <v>-0.18154207333590536</v>
      </c>
      <c r="F12" s="59">
        <f t="shared" si="1"/>
        <v>0.04325446851929135</v>
      </c>
    </row>
    <row r="13" spans="1:6" ht="11.25">
      <c r="A13" s="60" t="s">
        <v>16</v>
      </c>
      <c r="B13" s="58">
        <v>594014</v>
      </c>
      <c r="C13" s="58">
        <v>94325</v>
      </c>
      <c r="D13" s="58">
        <v>97837</v>
      </c>
      <c r="E13" s="5">
        <f t="shared" si="0"/>
        <v>0.03723297111052213</v>
      </c>
      <c r="F13" s="59">
        <f t="shared" si="1"/>
        <v>0.04244323303802048</v>
      </c>
    </row>
    <row r="14" spans="1:6" ht="11.25">
      <c r="A14" s="60" t="s">
        <v>514</v>
      </c>
      <c r="B14" s="58">
        <v>215039</v>
      </c>
      <c r="C14" s="58">
        <v>62902</v>
      </c>
      <c r="D14" s="58">
        <v>63834</v>
      </c>
      <c r="E14" s="5">
        <f t="shared" si="0"/>
        <v>0.014816698992082922</v>
      </c>
      <c r="F14" s="59">
        <f t="shared" si="1"/>
        <v>0.027692195567617563</v>
      </c>
    </row>
    <row r="15" spans="1:6" ht="11.25">
      <c r="A15" s="60" t="s">
        <v>377</v>
      </c>
      <c r="B15" s="58">
        <v>340630</v>
      </c>
      <c r="C15" s="58">
        <v>45840</v>
      </c>
      <c r="D15" s="58">
        <v>57654</v>
      </c>
      <c r="E15" s="5">
        <f t="shared" si="0"/>
        <v>0.25772251308900523</v>
      </c>
      <c r="F15" s="59">
        <f t="shared" si="1"/>
        <v>0.025011214137535216</v>
      </c>
    </row>
    <row r="16" spans="1:6" ht="11.25">
      <c r="A16" s="60" t="s">
        <v>27</v>
      </c>
      <c r="B16" s="58">
        <v>357910</v>
      </c>
      <c r="C16" s="58">
        <v>38774</v>
      </c>
      <c r="D16" s="58">
        <v>53191</v>
      </c>
      <c r="E16" s="5">
        <f t="shared" si="0"/>
        <v>0.37182132356733893</v>
      </c>
      <c r="F16" s="59">
        <f t="shared" si="1"/>
        <v>0.02307509437661976</v>
      </c>
    </row>
    <row r="17" spans="1:6" ht="11.25">
      <c r="A17" s="60" t="s">
        <v>20</v>
      </c>
      <c r="B17" s="58">
        <v>363189</v>
      </c>
      <c r="C17" s="58">
        <v>42976</v>
      </c>
      <c r="D17" s="58">
        <v>52927</v>
      </c>
      <c r="E17" s="5">
        <f t="shared" si="0"/>
        <v>0.23154784065524944</v>
      </c>
      <c r="F17" s="59">
        <f t="shared" si="1"/>
        <v>0.022960567014557988</v>
      </c>
    </row>
    <row r="18" spans="1:6" ht="11.25">
      <c r="A18" s="60" t="s">
        <v>198</v>
      </c>
      <c r="B18" s="58">
        <v>355954</v>
      </c>
      <c r="C18" s="58">
        <v>43049</v>
      </c>
      <c r="D18" s="58">
        <v>48501</v>
      </c>
      <c r="E18" s="5">
        <f t="shared" si="0"/>
        <v>0.1266463797068457</v>
      </c>
      <c r="F18" s="59">
        <f t="shared" si="1"/>
        <v>0.021040498436961798</v>
      </c>
    </row>
    <row r="19" spans="1:6" ht="11.25">
      <c r="A19" s="60" t="s">
        <v>19</v>
      </c>
      <c r="B19" s="58">
        <v>319061</v>
      </c>
      <c r="C19" s="58">
        <v>46217</v>
      </c>
      <c r="D19" s="58">
        <v>47956</v>
      </c>
      <c r="E19" s="5">
        <f t="shared" si="0"/>
        <v>0.03762684726399377</v>
      </c>
      <c r="F19" s="59">
        <f t="shared" si="1"/>
        <v>0.020804068844826704</v>
      </c>
    </row>
    <row r="20" spans="1:6" ht="11.25">
      <c r="A20" s="60" t="s">
        <v>18</v>
      </c>
      <c r="B20" s="58">
        <v>419199</v>
      </c>
      <c r="C20" s="58">
        <v>51058</v>
      </c>
      <c r="D20" s="58">
        <v>46825</v>
      </c>
      <c r="E20" s="5">
        <f t="shared" si="0"/>
        <v>-0.08290571506913706</v>
      </c>
      <c r="F20" s="59">
        <f t="shared" si="1"/>
        <v>0.020313423214175712</v>
      </c>
    </row>
    <row r="21" spans="1:6" ht="11.25">
      <c r="A21" s="60" t="s">
        <v>345</v>
      </c>
      <c r="B21" s="58">
        <v>289985</v>
      </c>
      <c r="C21" s="58">
        <v>59131</v>
      </c>
      <c r="D21" s="58">
        <v>38706</v>
      </c>
      <c r="E21" s="5">
        <f t="shared" si="0"/>
        <v>-0.3454194923136764</v>
      </c>
      <c r="F21" s="59">
        <f t="shared" si="1"/>
        <v>0.016791273015010894</v>
      </c>
    </row>
    <row r="22" spans="1:9" ht="11.25">
      <c r="A22" s="60" t="s">
        <v>21</v>
      </c>
      <c r="B22" s="58">
        <v>3465708</v>
      </c>
      <c r="C22" s="58">
        <v>466686</v>
      </c>
      <c r="D22" s="58">
        <v>389220</v>
      </c>
      <c r="E22" s="5">
        <f t="shared" si="0"/>
        <v>-0.1659916946297939</v>
      </c>
      <c r="F22" s="59">
        <f t="shared" si="1"/>
        <v>0.1688497722033416</v>
      </c>
      <c r="I22" s="7"/>
    </row>
    <row r="23" spans="1:6" ht="12" thickBot="1">
      <c r="A23" s="157" t="s">
        <v>22</v>
      </c>
      <c r="B23" s="158">
        <f>+balanza!B8</f>
        <v>14165649</v>
      </c>
      <c r="C23" s="158">
        <f>+balanza!C8</f>
        <v>2336877</v>
      </c>
      <c r="D23" s="158">
        <f>+balanza!D8</f>
        <v>2305126</v>
      </c>
      <c r="E23" s="159">
        <f t="shared" si="0"/>
        <v>-0.013586936753624603</v>
      </c>
      <c r="F23" s="160">
        <f t="shared" si="1"/>
        <v>1</v>
      </c>
    </row>
    <row r="24" spans="1:6" s="60" customFormat="1" ht="31.5" customHeight="1" thickTop="1">
      <c r="A24" s="325" t="s">
        <v>381</v>
      </c>
      <c r="B24" s="325"/>
      <c r="C24" s="325"/>
      <c r="D24" s="325"/>
      <c r="E24" s="325"/>
      <c r="F24" s="325"/>
    </row>
    <row r="32" ht="11.25">
      <c r="F32" s="6"/>
    </row>
    <row r="33" ht="11.25">
      <c r="F33" s="6"/>
    </row>
    <row r="34" ht="11.25">
      <c r="F34" s="6"/>
    </row>
    <row r="35" ht="11.25">
      <c r="F35" s="6"/>
    </row>
    <row r="36" ht="11.25">
      <c r="F36" s="6"/>
    </row>
    <row r="37" ht="11.25">
      <c r="F37" s="6"/>
    </row>
    <row r="38" ht="11.25">
      <c r="F38" s="6"/>
    </row>
    <row r="49" spans="1:6" ht="15.75" customHeight="1">
      <c r="A49" s="330" t="s">
        <v>206</v>
      </c>
      <c r="B49" s="330"/>
      <c r="C49" s="330"/>
      <c r="D49" s="330"/>
      <c r="E49" s="330"/>
      <c r="F49" s="330"/>
    </row>
    <row r="50" spans="1:6" ht="15.75" customHeight="1">
      <c r="A50" s="328" t="s">
        <v>195</v>
      </c>
      <c r="B50" s="328"/>
      <c r="C50" s="328"/>
      <c r="D50" s="328"/>
      <c r="E50" s="328"/>
      <c r="F50" s="328"/>
    </row>
    <row r="51" spans="1:6" ht="15.75" customHeight="1" thickBot="1">
      <c r="A51" s="329" t="s">
        <v>311</v>
      </c>
      <c r="B51" s="329"/>
      <c r="C51" s="329"/>
      <c r="D51" s="329"/>
      <c r="E51" s="329"/>
      <c r="F51" s="329"/>
    </row>
    <row r="52" spans="1:6" ht="12.75" customHeight="1" thickTop="1">
      <c r="A52" s="326" t="s">
        <v>23</v>
      </c>
      <c r="B52" s="154">
        <f>+B4</f>
        <v>2011</v>
      </c>
      <c r="C52" s="324" t="str">
        <f>+C4</f>
        <v>enero - febrero</v>
      </c>
      <c r="D52" s="324"/>
      <c r="E52" s="155" t="s">
        <v>175</v>
      </c>
      <c r="F52" s="156" t="s">
        <v>166</v>
      </c>
    </row>
    <row r="53" spans="1:6" ht="12" thickBot="1">
      <c r="A53" s="327"/>
      <c r="B53" s="62" t="s">
        <v>165</v>
      </c>
      <c r="C53" s="63">
        <f>+balanza!C6</f>
        <v>2011</v>
      </c>
      <c r="D53" s="63">
        <f>+D5</f>
        <v>2012</v>
      </c>
      <c r="E53" s="64" t="str">
        <f>+E5</f>
        <v> 2012-2011</v>
      </c>
      <c r="F53" s="65">
        <f>+F5</f>
        <v>2012</v>
      </c>
    </row>
    <row r="54" spans="1:6" ht="12" thickTop="1">
      <c r="A54" s="60"/>
      <c r="B54" s="58"/>
      <c r="C54" s="58"/>
      <c r="D54" s="58"/>
      <c r="E54" s="58"/>
      <c r="F54" s="61"/>
    </row>
    <row r="55" spans="1:9" ht="12.75" customHeight="1">
      <c r="A55" s="60" t="s">
        <v>26</v>
      </c>
      <c r="B55" s="58">
        <v>1623405</v>
      </c>
      <c r="C55" s="58">
        <v>224126</v>
      </c>
      <c r="D55" s="58">
        <v>301794</v>
      </c>
      <c r="E55" s="5">
        <f>+(D55-C55)/C55</f>
        <v>0.3465372156733266</v>
      </c>
      <c r="F55" s="59">
        <f>+D55/$D$71</f>
        <v>0.40908850611950553</v>
      </c>
      <c r="I55" s="58"/>
    </row>
    <row r="56" spans="1:9" ht="11.25">
      <c r="A56" s="60" t="s">
        <v>12</v>
      </c>
      <c r="B56" s="58">
        <v>594020</v>
      </c>
      <c r="C56" s="58">
        <v>66355</v>
      </c>
      <c r="D56" s="58">
        <v>91399</v>
      </c>
      <c r="E56" s="5">
        <f aca="true" t="shared" si="2" ref="E56:E71">+(D56-C56)/C56</f>
        <v>0.37742445934744934</v>
      </c>
      <c r="F56" s="59">
        <f aca="true" t="shared" si="3" ref="F56:F71">+D56/$D$71</f>
        <v>0.12389338545768534</v>
      </c>
      <c r="I56" s="58"/>
    </row>
    <row r="57" spans="1:9" ht="11.25">
      <c r="A57" s="60" t="s">
        <v>27</v>
      </c>
      <c r="B57" s="58">
        <v>498144</v>
      </c>
      <c r="C57" s="58">
        <v>53049</v>
      </c>
      <c r="D57" s="58">
        <v>77116</v>
      </c>
      <c r="E57" s="5">
        <f t="shared" si="2"/>
        <v>0.4536749043337292</v>
      </c>
      <c r="F57" s="59">
        <f t="shared" si="3"/>
        <v>0.10453246001548007</v>
      </c>
      <c r="I57" s="58"/>
    </row>
    <row r="58" spans="1:9" ht="11.25">
      <c r="A58" s="60" t="s">
        <v>28</v>
      </c>
      <c r="B58" s="58">
        <v>584181</v>
      </c>
      <c r="C58" s="58">
        <v>113141</v>
      </c>
      <c r="D58" s="58">
        <v>34790</v>
      </c>
      <c r="E58" s="5">
        <f t="shared" si="2"/>
        <v>-0.6925075790385449</v>
      </c>
      <c r="F58" s="59">
        <f t="shared" si="3"/>
        <v>0.047158621867557336</v>
      </c>
      <c r="I58" s="58"/>
    </row>
    <row r="59" spans="1:9" ht="11.25">
      <c r="A59" s="60" t="s">
        <v>20</v>
      </c>
      <c r="B59" s="58">
        <v>175864</v>
      </c>
      <c r="C59" s="58">
        <v>24704</v>
      </c>
      <c r="D59" s="58">
        <v>18287</v>
      </c>
      <c r="E59" s="5">
        <f t="shared" si="2"/>
        <v>-0.25975550518134716</v>
      </c>
      <c r="F59" s="59">
        <f t="shared" si="3"/>
        <v>0.024788436852314487</v>
      </c>
      <c r="I59" s="58"/>
    </row>
    <row r="60" spans="1:9" ht="11.25">
      <c r="A60" s="60" t="s">
        <v>268</v>
      </c>
      <c r="B60" s="58">
        <v>83411</v>
      </c>
      <c r="C60" s="58">
        <v>10629</v>
      </c>
      <c r="D60" s="58">
        <v>16590</v>
      </c>
      <c r="E60" s="5">
        <f t="shared" si="2"/>
        <v>0.5608241603161163</v>
      </c>
      <c r="F60" s="59">
        <f t="shared" si="3"/>
        <v>0.022488115457969998</v>
      </c>
      <c r="I60" s="58"/>
    </row>
    <row r="61" spans="1:9" ht="11.25">
      <c r="A61" s="60" t="s">
        <v>17</v>
      </c>
      <c r="B61" s="58">
        <v>106278</v>
      </c>
      <c r="C61" s="58">
        <v>18474</v>
      </c>
      <c r="D61" s="58">
        <v>16266</v>
      </c>
      <c r="E61" s="5">
        <f t="shared" si="2"/>
        <v>-0.1195193244559922</v>
      </c>
      <c r="F61" s="59">
        <f t="shared" si="3"/>
        <v>0.022048926222986133</v>
      </c>
      <c r="I61" s="58"/>
    </row>
    <row r="62" spans="1:9" ht="11.25">
      <c r="A62" s="60" t="s">
        <v>30</v>
      </c>
      <c r="B62" s="58">
        <v>108984</v>
      </c>
      <c r="C62" s="58">
        <v>13019</v>
      </c>
      <c r="D62" s="58">
        <v>16240</v>
      </c>
      <c r="E62" s="5">
        <f t="shared" si="2"/>
        <v>0.2474076349950073</v>
      </c>
      <c r="F62" s="59">
        <f t="shared" si="3"/>
        <v>0.02201368264240101</v>
      </c>
      <c r="I62" s="58"/>
    </row>
    <row r="63" spans="1:9" ht="11.25">
      <c r="A63" s="60" t="s">
        <v>29</v>
      </c>
      <c r="B63" s="58">
        <v>83093</v>
      </c>
      <c r="C63" s="58">
        <v>15787</v>
      </c>
      <c r="D63" s="58">
        <v>15997</v>
      </c>
      <c r="E63" s="5">
        <f t="shared" si="2"/>
        <v>0.013302083993158928</v>
      </c>
      <c r="F63" s="59">
        <f t="shared" si="3"/>
        <v>0.021684290716163113</v>
      </c>
      <c r="I63" s="58"/>
    </row>
    <row r="64" spans="1:9" ht="11.25">
      <c r="A64" s="60" t="s">
        <v>366</v>
      </c>
      <c r="B64" s="58">
        <v>68016</v>
      </c>
      <c r="C64" s="58">
        <v>9486</v>
      </c>
      <c r="D64" s="58">
        <v>13326</v>
      </c>
      <c r="E64" s="5">
        <f t="shared" si="2"/>
        <v>0.40480708412397215</v>
      </c>
      <c r="F64" s="59">
        <f t="shared" si="3"/>
        <v>0.01806369057220664</v>
      </c>
      <c r="I64" s="58"/>
    </row>
    <row r="65" spans="1:9" ht="11.25">
      <c r="A65" s="60" t="s">
        <v>19</v>
      </c>
      <c r="B65" s="58">
        <v>148655</v>
      </c>
      <c r="C65" s="58">
        <v>33115</v>
      </c>
      <c r="D65" s="58">
        <v>13093</v>
      </c>
      <c r="E65" s="5">
        <f t="shared" si="2"/>
        <v>-0.6046202627208214</v>
      </c>
      <c r="F65" s="59">
        <f t="shared" si="3"/>
        <v>0.017747853869270715</v>
      </c>
      <c r="I65" s="58"/>
    </row>
    <row r="66" spans="1:9" ht="11.25">
      <c r="A66" s="60" t="s">
        <v>494</v>
      </c>
      <c r="B66" s="58">
        <v>147175</v>
      </c>
      <c r="C66" s="58">
        <v>38739</v>
      </c>
      <c r="D66" s="58">
        <v>11501</v>
      </c>
      <c r="E66" s="5">
        <f t="shared" si="2"/>
        <v>-0.7031157231730297</v>
      </c>
      <c r="F66" s="59">
        <f t="shared" si="3"/>
        <v>0.015589862319596921</v>
      </c>
      <c r="I66" s="58"/>
    </row>
    <row r="67" spans="1:9" ht="11.25">
      <c r="A67" s="60" t="s">
        <v>450</v>
      </c>
      <c r="B67" s="58">
        <v>25834</v>
      </c>
      <c r="C67" s="58">
        <v>3958</v>
      </c>
      <c r="D67" s="58">
        <v>11201</v>
      </c>
      <c r="E67" s="5">
        <f t="shared" si="2"/>
        <v>1.8299646286003033</v>
      </c>
      <c r="F67" s="59">
        <f t="shared" si="3"/>
        <v>0.01518320562053779</v>
      </c>
      <c r="I67" s="58"/>
    </row>
    <row r="68" spans="1:9" ht="11.25">
      <c r="A68" s="60" t="s">
        <v>495</v>
      </c>
      <c r="B68" s="58">
        <v>75628</v>
      </c>
      <c r="C68" s="58">
        <v>10743</v>
      </c>
      <c r="D68" s="58">
        <v>10911</v>
      </c>
      <c r="E68" s="5">
        <f t="shared" si="2"/>
        <v>0.015638089919017033</v>
      </c>
      <c r="F68" s="59">
        <f t="shared" si="3"/>
        <v>0.014790104144780629</v>
      </c>
      <c r="I68" s="58"/>
    </row>
    <row r="69" spans="1:9" ht="11.25">
      <c r="A69" s="60" t="s">
        <v>15</v>
      </c>
      <c r="B69" s="58">
        <v>52418</v>
      </c>
      <c r="C69" s="58">
        <v>8867</v>
      </c>
      <c r="D69" s="58">
        <v>9766</v>
      </c>
      <c r="E69" s="5">
        <f t="shared" si="2"/>
        <v>0.10138716589601894</v>
      </c>
      <c r="F69" s="59">
        <f t="shared" si="3"/>
        <v>0.013238031076704942</v>
      </c>
      <c r="I69" s="58"/>
    </row>
    <row r="70" spans="1:9" ht="11.25">
      <c r="A70" s="60" t="s">
        <v>21</v>
      </c>
      <c r="B70" s="58">
        <v>626339</v>
      </c>
      <c r="C70" s="58">
        <v>77308</v>
      </c>
      <c r="D70" s="58">
        <v>82468</v>
      </c>
      <c r="E70" s="5">
        <f t="shared" si="2"/>
        <v>0.06674600300098309</v>
      </c>
      <c r="F70" s="59">
        <f t="shared" si="3"/>
        <v>0.11178721552669497</v>
      </c>
      <c r="I70" s="58"/>
    </row>
    <row r="71" spans="1:9" ht="12.75" customHeight="1" thickBot="1">
      <c r="A71" s="157" t="s">
        <v>22</v>
      </c>
      <c r="B71" s="158">
        <f>+balanza!B13</f>
        <v>5001445</v>
      </c>
      <c r="C71" s="158">
        <f>+balanza!C13</f>
        <v>721499</v>
      </c>
      <c r="D71" s="158">
        <f>+balanza!D13</f>
        <v>737723</v>
      </c>
      <c r="E71" s="159">
        <f t="shared" si="2"/>
        <v>0.02248651765283112</v>
      </c>
      <c r="F71" s="160">
        <f t="shared" si="3"/>
        <v>1</v>
      </c>
      <c r="I71" s="7"/>
    </row>
    <row r="72" spans="1:6" ht="22.5" customHeight="1" thickTop="1">
      <c r="A72" s="325" t="s">
        <v>382</v>
      </c>
      <c r="B72" s="325"/>
      <c r="C72" s="325"/>
      <c r="D72" s="325"/>
      <c r="E72" s="325"/>
      <c r="F72" s="325"/>
    </row>
    <row r="92" ht="11.25">
      <c r="F92" s="6"/>
    </row>
    <row r="93" ht="11.25">
      <c r="F93" s="6"/>
    </row>
    <row r="94" spans="6:69" s="18" customFormat="1" ht="11.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ht="11.25">
      <c r="F95" s="6"/>
    </row>
    <row r="96" ht="11.25">
      <c r="F96" s="6"/>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300" verticalDpi="3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A1" sqref="A1:G1"/>
    </sheetView>
  </sheetViews>
  <sheetFormatPr defaultColWidth="11.421875" defaultRowHeight="12.75"/>
  <cols>
    <col min="1" max="1" width="45.421875" style="6"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30" t="s">
        <v>208</v>
      </c>
      <c r="B1" s="330"/>
      <c r="C1" s="330"/>
      <c r="D1" s="330"/>
      <c r="E1" s="330"/>
      <c r="F1" s="330"/>
      <c r="G1" s="330"/>
      <c r="H1" s="6"/>
      <c r="I1" s="6"/>
      <c r="J1" s="6"/>
    </row>
    <row r="2" spans="1:10" s="18" customFormat="1" ht="15.75" customHeight="1">
      <c r="A2" s="328" t="s">
        <v>181</v>
      </c>
      <c r="B2" s="328"/>
      <c r="C2" s="328"/>
      <c r="D2" s="328"/>
      <c r="E2" s="328"/>
      <c r="F2" s="328"/>
      <c r="G2" s="328"/>
      <c r="H2" s="6"/>
      <c r="I2" s="6"/>
      <c r="J2" s="6"/>
    </row>
    <row r="3" spans="1:10" s="18" customFormat="1" ht="15.75" customHeight="1" thickBot="1">
      <c r="A3" s="328" t="s">
        <v>312</v>
      </c>
      <c r="B3" s="328"/>
      <c r="C3" s="328"/>
      <c r="D3" s="328"/>
      <c r="E3" s="328"/>
      <c r="F3" s="328"/>
      <c r="G3" s="328"/>
      <c r="H3" s="6"/>
      <c r="I3" s="6"/>
      <c r="J3" s="6"/>
    </row>
    <row r="4" spans="1:7" ht="12.75" customHeight="1" thickTop="1">
      <c r="A4" s="326" t="s">
        <v>25</v>
      </c>
      <c r="B4" s="161" t="s">
        <v>106</v>
      </c>
      <c r="C4" s="162">
        <f>+'prin paises exp e imp'!B4</f>
        <v>2011</v>
      </c>
      <c r="D4" s="331" t="str">
        <f>+'prin paises exp e imp'!C4</f>
        <v>enero - febrero</v>
      </c>
      <c r="E4" s="331"/>
      <c r="F4" s="163" t="s">
        <v>175</v>
      </c>
      <c r="G4" s="163" t="s">
        <v>166</v>
      </c>
    </row>
    <row r="5" spans="1:7" ht="12.75" customHeight="1" thickBot="1">
      <c r="A5" s="332"/>
      <c r="B5" s="62" t="s">
        <v>32</v>
      </c>
      <c r="C5" s="165" t="s">
        <v>165</v>
      </c>
      <c r="D5" s="164">
        <f>+balanza!C6</f>
        <v>2011</v>
      </c>
      <c r="E5" s="164">
        <f>+balanza!D6</f>
        <v>2012</v>
      </c>
      <c r="F5" s="165" t="str">
        <f>+'prin paises exp e imp'!E5</f>
        <v> 2012-2011</v>
      </c>
      <c r="G5" s="165">
        <f>+'prin paises exp e imp'!F5</f>
        <v>2012</v>
      </c>
    </row>
    <row r="6" spans="3:7" ht="12" thickTop="1">
      <c r="C6" s="7"/>
      <c r="D6" s="7"/>
      <c r="E6" s="7"/>
      <c r="F6" s="7"/>
      <c r="G6" s="7"/>
    </row>
    <row r="7" spans="1:7" ht="12.75" customHeight="1">
      <c r="A7" s="11" t="s">
        <v>497</v>
      </c>
      <c r="B7" s="8" t="s">
        <v>121</v>
      </c>
      <c r="C7" s="7">
        <v>1289489</v>
      </c>
      <c r="D7" s="7">
        <v>346238</v>
      </c>
      <c r="E7" s="7">
        <v>307182</v>
      </c>
      <c r="F7" s="5">
        <f aca="true" t="shared" si="0" ref="F7:F23">+(E7-D7)/D7</f>
        <v>-0.11280102126283077</v>
      </c>
      <c r="G7" s="9">
        <f aca="true" t="shared" si="1" ref="G7:G23">+E7/$E$23</f>
        <v>0.1332603944426465</v>
      </c>
    </row>
    <row r="8" spans="1:7" ht="12.75" customHeight="1">
      <c r="A8" s="11" t="s">
        <v>498</v>
      </c>
      <c r="B8" s="8">
        <v>47032100</v>
      </c>
      <c r="C8" s="7">
        <v>1378677</v>
      </c>
      <c r="D8" s="7">
        <v>188510</v>
      </c>
      <c r="E8" s="7">
        <v>202084</v>
      </c>
      <c r="F8" s="5">
        <f t="shared" si="0"/>
        <v>0.07200679009071137</v>
      </c>
      <c r="G8" s="9">
        <f t="shared" si="1"/>
        <v>0.08766722513216198</v>
      </c>
    </row>
    <row r="9" spans="1:7" ht="12.75" customHeight="1">
      <c r="A9" s="11" t="s">
        <v>413</v>
      </c>
      <c r="B9" s="8" t="s">
        <v>147</v>
      </c>
      <c r="C9" s="7">
        <v>350102</v>
      </c>
      <c r="D9" s="7">
        <v>191420</v>
      </c>
      <c r="E9" s="7">
        <v>180936</v>
      </c>
      <c r="F9" s="5">
        <f t="shared" si="0"/>
        <v>-0.05476961654999478</v>
      </c>
      <c r="G9" s="9">
        <f t="shared" si="1"/>
        <v>0.07849288932578957</v>
      </c>
    </row>
    <row r="10" spans="1:7" ht="11.25">
      <c r="A10" s="11" t="s">
        <v>115</v>
      </c>
      <c r="B10" s="8">
        <v>22042110</v>
      </c>
      <c r="C10" s="7">
        <v>1321552</v>
      </c>
      <c r="D10" s="7">
        <v>181827</v>
      </c>
      <c r="E10" s="7">
        <v>174556</v>
      </c>
      <c r="F10" s="5">
        <f t="shared" si="0"/>
        <v>-0.03998856055481309</v>
      </c>
      <c r="G10" s="5">
        <f t="shared" si="1"/>
        <v>0.07572514474263012</v>
      </c>
    </row>
    <row r="11" spans="1:7" ht="12" customHeight="1">
      <c r="A11" s="11" t="s">
        <v>386</v>
      </c>
      <c r="B11" s="8">
        <v>47032900</v>
      </c>
      <c r="C11" s="7">
        <v>1200120</v>
      </c>
      <c r="D11" s="7">
        <v>207142</v>
      </c>
      <c r="E11" s="7">
        <v>164780</v>
      </c>
      <c r="F11" s="5">
        <f t="shared" si="0"/>
        <v>-0.20450705313263365</v>
      </c>
      <c r="G11" s="9">
        <f t="shared" si="1"/>
        <v>0.07148416182022155</v>
      </c>
    </row>
    <row r="12" spans="1:7" ht="11.25">
      <c r="A12" s="22" t="s">
        <v>504</v>
      </c>
      <c r="B12" s="299" t="s">
        <v>505</v>
      </c>
      <c r="C12" s="147">
        <v>245418.751</v>
      </c>
      <c r="D12" s="147">
        <v>133461.949</v>
      </c>
      <c r="E12" s="7">
        <v>153843.674</v>
      </c>
      <c r="F12" s="5">
        <f t="shared" si="0"/>
        <v>0.1527156253352782</v>
      </c>
      <c r="G12" s="9">
        <f t="shared" si="1"/>
        <v>0.06673981118602627</v>
      </c>
    </row>
    <row r="13" spans="1:7" ht="12.75" customHeight="1">
      <c r="A13" s="11" t="s">
        <v>412</v>
      </c>
      <c r="B13" s="8">
        <v>44071012</v>
      </c>
      <c r="C13" s="7">
        <v>458165</v>
      </c>
      <c r="D13" s="7">
        <v>69469</v>
      </c>
      <c r="E13" s="7">
        <v>75156</v>
      </c>
      <c r="F13" s="5">
        <f t="shared" si="0"/>
        <v>0.08186385294159985</v>
      </c>
      <c r="G13" s="9">
        <f t="shared" si="1"/>
        <v>0.032603857663312114</v>
      </c>
    </row>
    <row r="14" spans="1:7" ht="12.75" customHeight="1">
      <c r="A14" s="11" t="s">
        <v>496</v>
      </c>
      <c r="B14" s="8">
        <v>22042990</v>
      </c>
      <c r="C14" s="7">
        <v>245242</v>
      </c>
      <c r="D14" s="7">
        <v>31105</v>
      </c>
      <c r="E14" s="7">
        <v>60793</v>
      </c>
      <c r="F14" s="5">
        <f t="shared" si="0"/>
        <v>0.9544446230509565</v>
      </c>
      <c r="G14" s="9">
        <f t="shared" si="1"/>
        <v>0.02637296182508028</v>
      </c>
    </row>
    <row r="15" spans="1:7" ht="12.75" customHeight="1">
      <c r="A15" s="11" t="s">
        <v>387</v>
      </c>
      <c r="B15" s="8">
        <v>44012200</v>
      </c>
      <c r="C15" s="7">
        <v>407368</v>
      </c>
      <c r="D15" s="7">
        <v>78269</v>
      </c>
      <c r="E15" s="7">
        <v>58396</v>
      </c>
      <c r="F15" s="5">
        <f t="shared" si="0"/>
        <v>-0.2539063997240287</v>
      </c>
      <c r="G15" s="9">
        <f t="shared" si="1"/>
        <v>0.02533310543545125</v>
      </c>
    </row>
    <row r="16" spans="1:7" ht="11.25">
      <c r="A16" s="11" t="s">
        <v>452</v>
      </c>
      <c r="B16" s="8" t="s">
        <v>388</v>
      </c>
      <c r="C16" s="7">
        <v>365300</v>
      </c>
      <c r="D16" s="7">
        <v>49174</v>
      </c>
      <c r="E16" s="7">
        <v>54439</v>
      </c>
      <c r="F16" s="5">
        <f t="shared" si="0"/>
        <v>0.10706877618253549</v>
      </c>
      <c r="G16" s="9">
        <f t="shared" si="1"/>
        <v>0.023616496451820856</v>
      </c>
    </row>
    <row r="17" spans="1:7" ht="12.75" customHeight="1">
      <c r="A17" s="11" t="s">
        <v>501</v>
      </c>
      <c r="B17" s="8">
        <v>44123910</v>
      </c>
      <c r="C17" s="7">
        <v>413421</v>
      </c>
      <c r="D17" s="7">
        <v>61758</v>
      </c>
      <c r="E17" s="7">
        <v>43962</v>
      </c>
      <c r="F17" s="5">
        <f t="shared" si="0"/>
        <v>-0.2881569999028466</v>
      </c>
      <c r="G17" s="9">
        <f t="shared" si="1"/>
        <v>0.019071408677877044</v>
      </c>
    </row>
    <row r="18" spans="1:7" ht="12.75" customHeight="1">
      <c r="A18" s="11" t="s">
        <v>500</v>
      </c>
      <c r="B18" s="8">
        <v>47031100</v>
      </c>
      <c r="C18" s="7">
        <v>253979</v>
      </c>
      <c r="D18" s="7">
        <v>59653</v>
      </c>
      <c r="E18" s="7">
        <v>38988</v>
      </c>
      <c r="F18" s="5">
        <f t="shared" si="0"/>
        <v>-0.34642012975038977</v>
      </c>
      <c r="G18" s="9">
        <f t="shared" si="1"/>
        <v>0.016913609060849603</v>
      </c>
    </row>
    <row r="19" spans="1:7" ht="12.75" customHeight="1">
      <c r="A19" s="11" t="s">
        <v>451</v>
      </c>
      <c r="B19" s="8" t="s">
        <v>148</v>
      </c>
      <c r="C19" s="7">
        <v>72668</v>
      </c>
      <c r="D19" s="7">
        <v>39605</v>
      </c>
      <c r="E19" s="7">
        <v>38080</v>
      </c>
      <c r="F19" s="5">
        <f t="shared" si="0"/>
        <v>-0.03850523923747002</v>
      </c>
      <c r="G19" s="9">
        <f t="shared" si="1"/>
        <v>0.016519704345879575</v>
      </c>
    </row>
    <row r="20" spans="1:7" ht="12.75" customHeight="1">
      <c r="A20" s="22" t="s">
        <v>503</v>
      </c>
      <c r="B20" s="299" t="s">
        <v>502</v>
      </c>
      <c r="C20" s="147">
        <v>116138.243</v>
      </c>
      <c r="D20" s="147">
        <v>40021.82</v>
      </c>
      <c r="E20" s="7">
        <v>37301.825</v>
      </c>
      <c r="F20" s="5">
        <f t="shared" si="0"/>
        <v>-0.06796280129189533</v>
      </c>
      <c r="G20" s="9">
        <f t="shared" si="1"/>
        <v>0.01618211976265072</v>
      </c>
    </row>
    <row r="21" spans="1:7" ht="12.75" customHeight="1">
      <c r="A21" s="11" t="s">
        <v>499</v>
      </c>
      <c r="B21" s="8">
        <v>44091020</v>
      </c>
      <c r="C21" s="7">
        <v>197332</v>
      </c>
      <c r="D21" s="7">
        <v>28765</v>
      </c>
      <c r="E21" s="7">
        <v>33308</v>
      </c>
      <c r="F21" s="5">
        <f t="shared" si="0"/>
        <v>0.15793499043977055</v>
      </c>
      <c r="G21" s="9">
        <f t="shared" si="1"/>
        <v>0.014449535513460001</v>
      </c>
    </row>
    <row r="22" spans="1:7" ht="12.75" customHeight="1">
      <c r="A22" s="11" t="s">
        <v>24</v>
      </c>
      <c r="B22" s="11"/>
      <c r="C22" s="7">
        <v>5850677.006</v>
      </c>
      <c r="D22" s="7">
        <v>630458.2309999999</v>
      </c>
      <c r="E22" s="7">
        <v>681320.5009999999</v>
      </c>
      <c r="F22" s="5">
        <f t="shared" si="0"/>
        <v>0.08067508281924553</v>
      </c>
      <c r="G22" s="9">
        <f t="shared" si="1"/>
        <v>0.2955675746141425</v>
      </c>
    </row>
    <row r="23" spans="1:7" ht="12.75" customHeight="1">
      <c r="A23" s="11" t="s">
        <v>22</v>
      </c>
      <c r="B23" s="11"/>
      <c r="C23" s="7">
        <f>+balanza!B8</f>
        <v>14165649</v>
      </c>
      <c r="D23" s="7">
        <f>+balanza!C8</f>
        <v>2336877</v>
      </c>
      <c r="E23" s="7">
        <f>+balanza!D8</f>
        <v>2305126</v>
      </c>
      <c r="F23" s="5">
        <f t="shared" si="0"/>
        <v>-0.013586936753624603</v>
      </c>
      <c r="G23" s="9">
        <f t="shared" si="1"/>
        <v>1</v>
      </c>
    </row>
    <row r="24" spans="1:7" ht="12" thickBot="1">
      <c r="A24" s="157"/>
      <c r="B24" s="157"/>
      <c r="C24" s="158"/>
      <c r="D24" s="158"/>
      <c r="E24" s="158"/>
      <c r="F24" s="157"/>
      <c r="G24" s="157"/>
    </row>
    <row r="25" spans="1:7" ht="33.75" customHeight="1" thickTop="1">
      <c r="A25" s="325" t="s">
        <v>381</v>
      </c>
      <c r="B25" s="325"/>
      <c r="C25" s="325"/>
      <c r="D25" s="325"/>
      <c r="E25" s="325"/>
      <c r="F25" s="325"/>
      <c r="G25" s="325"/>
    </row>
    <row r="50" spans="1:7" ht="15.75" customHeight="1">
      <c r="A50" s="330" t="s">
        <v>184</v>
      </c>
      <c r="B50" s="330"/>
      <c r="C50" s="330"/>
      <c r="D50" s="330"/>
      <c r="E50" s="330"/>
      <c r="F50" s="330"/>
      <c r="G50" s="330"/>
    </row>
    <row r="51" spans="1:7" ht="15.75" customHeight="1">
      <c r="A51" s="328" t="s">
        <v>182</v>
      </c>
      <c r="B51" s="328"/>
      <c r="C51" s="328"/>
      <c r="D51" s="328"/>
      <c r="E51" s="328"/>
      <c r="F51" s="328"/>
      <c r="G51" s="328"/>
    </row>
    <row r="52" spans="1:7" ht="15.75" customHeight="1" thickBot="1">
      <c r="A52" s="328" t="s">
        <v>313</v>
      </c>
      <c r="B52" s="328"/>
      <c r="C52" s="328"/>
      <c r="D52" s="328"/>
      <c r="E52" s="328"/>
      <c r="F52" s="328"/>
      <c r="G52" s="328"/>
    </row>
    <row r="53" spans="1:7" ht="12.75" customHeight="1" thickTop="1">
      <c r="A53" s="326" t="s">
        <v>25</v>
      </c>
      <c r="B53" s="161" t="s">
        <v>106</v>
      </c>
      <c r="C53" s="162">
        <f>+C4</f>
        <v>2011</v>
      </c>
      <c r="D53" s="331" t="str">
        <f>+D4</f>
        <v>enero - febrero</v>
      </c>
      <c r="E53" s="331"/>
      <c r="F53" s="163" t="s">
        <v>175</v>
      </c>
      <c r="G53" s="163" t="s">
        <v>166</v>
      </c>
    </row>
    <row r="54" spans="1:7" ht="12.75" customHeight="1" thickBot="1">
      <c r="A54" s="332"/>
      <c r="B54" s="62" t="s">
        <v>32</v>
      </c>
      <c r="C54" s="165" t="s">
        <v>165</v>
      </c>
      <c r="D54" s="164">
        <f>+balanza!C6</f>
        <v>2011</v>
      </c>
      <c r="E54" s="164">
        <f>+E5</f>
        <v>2012</v>
      </c>
      <c r="F54" s="165" t="str">
        <f>+F5</f>
        <v> 2012-2011</v>
      </c>
      <c r="G54" s="165">
        <f>+G5</f>
        <v>2012</v>
      </c>
    </row>
    <row r="55" spans="3:7" ht="12" thickTop="1">
      <c r="C55" s="7"/>
      <c r="D55" s="7"/>
      <c r="E55" s="7"/>
      <c r="F55" s="7"/>
      <c r="G55" s="7"/>
    </row>
    <row r="56" spans="1:7" ht="12.75" customHeight="1">
      <c r="A56" s="6" t="s">
        <v>507</v>
      </c>
      <c r="B56" s="12" t="s">
        <v>389</v>
      </c>
      <c r="C56" s="7">
        <v>752623</v>
      </c>
      <c r="D56" s="7">
        <v>82609</v>
      </c>
      <c r="E56" s="7">
        <v>81090</v>
      </c>
      <c r="F56" s="5">
        <f aca="true" t="shared" si="2" ref="F56:F72">+(E56-D56)/D56</f>
        <v>-0.018387826992216343</v>
      </c>
      <c r="G56" s="13">
        <f aca="true" t="shared" si="3" ref="G56:G72">+E56/$E$72</f>
        <v>0.10991930575568337</v>
      </c>
    </row>
    <row r="57" spans="1:7" ht="12.75" customHeight="1">
      <c r="A57" s="6" t="s">
        <v>453</v>
      </c>
      <c r="B57" s="8">
        <v>15179000</v>
      </c>
      <c r="C57" s="7">
        <v>362112</v>
      </c>
      <c r="D57" s="7">
        <v>60663</v>
      </c>
      <c r="E57" s="7">
        <v>52768</v>
      </c>
      <c r="F57" s="5">
        <f t="shared" si="2"/>
        <v>-0.13014522855776997</v>
      </c>
      <c r="G57" s="13">
        <f t="shared" si="3"/>
        <v>0.07152820231984092</v>
      </c>
    </row>
    <row r="58" spans="1:7" ht="12.75" customHeight="1">
      <c r="A58" s="6" t="s">
        <v>508</v>
      </c>
      <c r="B58" s="8">
        <v>23099090</v>
      </c>
      <c r="C58" s="7">
        <v>273104</v>
      </c>
      <c r="D58" s="7">
        <v>44547</v>
      </c>
      <c r="E58" s="7">
        <v>51957</v>
      </c>
      <c r="F58" s="5">
        <f t="shared" si="2"/>
        <v>0.16634116775540442</v>
      </c>
      <c r="G58" s="13">
        <f t="shared" si="3"/>
        <v>0.07042887371005106</v>
      </c>
    </row>
    <row r="59" spans="1:7" ht="12.75" customHeight="1">
      <c r="A59" s="6" t="s">
        <v>515</v>
      </c>
      <c r="B59" s="8">
        <v>10019000</v>
      </c>
      <c r="C59" s="7">
        <v>214829.205</v>
      </c>
      <c r="D59" s="7">
        <v>14138.605</v>
      </c>
      <c r="E59" s="7">
        <v>43214.793</v>
      </c>
      <c r="F59" s="5">
        <f t="shared" si="2"/>
        <v>2.0565103841574186</v>
      </c>
      <c r="G59" s="13">
        <f t="shared" si="3"/>
        <v>0.0585786169063456</v>
      </c>
    </row>
    <row r="60" spans="1:7" ht="12.75" customHeight="1">
      <c r="A60" s="6" t="s">
        <v>422</v>
      </c>
      <c r="B60" s="8">
        <v>10059000</v>
      </c>
      <c r="C60" s="7">
        <v>212640.214</v>
      </c>
      <c r="D60" s="7">
        <v>41037.449</v>
      </c>
      <c r="E60" s="7">
        <v>42992.637</v>
      </c>
      <c r="F60" s="5">
        <f t="shared" si="2"/>
        <v>0.047643994635241625</v>
      </c>
      <c r="G60" s="13">
        <f t="shared" si="3"/>
        <v>0.05827747948755834</v>
      </c>
    </row>
    <row r="61" spans="1:7" ht="12.75" customHeight="1">
      <c r="A61" s="6" t="s">
        <v>454</v>
      </c>
      <c r="B61" s="10">
        <v>17019900</v>
      </c>
      <c r="C61" s="7">
        <v>364465</v>
      </c>
      <c r="D61" s="7">
        <v>67178</v>
      </c>
      <c r="E61" s="7">
        <v>41828</v>
      </c>
      <c r="F61" s="5">
        <f t="shared" si="2"/>
        <v>-0.3773556819196761</v>
      </c>
      <c r="G61" s="13">
        <f t="shared" si="3"/>
        <v>0.05669878802748457</v>
      </c>
    </row>
    <row r="62" spans="1:7" ht="12.75" customHeight="1">
      <c r="A62" s="6" t="s">
        <v>513</v>
      </c>
      <c r="B62" s="8">
        <v>23040000</v>
      </c>
      <c r="C62" s="7">
        <v>253906</v>
      </c>
      <c r="D62" s="7">
        <v>43191</v>
      </c>
      <c r="E62" s="7">
        <v>27738</v>
      </c>
      <c r="F62" s="5">
        <f t="shared" si="2"/>
        <v>-0.35778287143154824</v>
      </c>
      <c r="G62" s="13">
        <f t="shared" si="3"/>
        <v>0.03759947839500734</v>
      </c>
    </row>
    <row r="63" spans="1:7" ht="12.75" customHeight="1">
      <c r="A63" s="6" t="s">
        <v>411</v>
      </c>
      <c r="B63" s="10">
        <v>11042300</v>
      </c>
      <c r="C63" s="7">
        <v>84348</v>
      </c>
      <c r="D63" s="7">
        <v>8761</v>
      </c>
      <c r="E63" s="7">
        <v>19969</v>
      </c>
      <c r="F63" s="5">
        <f t="shared" si="2"/>
        <v>1.2793060152950577</v>
      </c>
      <c r="G63" s="13">
        <f t="shared" si="3"/>
        <v>0.02706842541170602</v>
      </c>
    </row>
    <row r="64" spans="1:7" ht="12.75" customHeight="1">
      <c r="A64" s="6" t="s">
        <v>509</v>
      </c>
      <c r="B64" s="8">
        <v>23011000</v>
      </c>
      <c r="C64" s="7">
        <v>44591</v>
      </c>
      <c r="D64" s="7">
        <v>2119</v>
      </c>
      <c r="E64" s="7">
        <v>14573</v>
      </c>
      <c r="F64" s="5">
        <f t="shared" si="2"/>
        <v>5.877300613496932</v>
      </c>
      <c r="G64" s="13">
        <f t="shared" si="3"/>
        <v>0.019754026917962433</v>
      </c>
    </row>
    <row r="65" spans="1:7" ht="12.75" customHeight="1">
      <c r="A65" s="6" t="s">
        <v>154</v>
      </c>
      <c r="B65" s="8">
        <v>21069090</v>
      </c>
      <c r="C65" s="7">
        <v>97817</v>
      </c>
      <c r="D65" s="7">
        <v>15820</v>
      </c>
      <c r="E65" s="7">
        <v>14379</v>
      </c>
      <c r="F65" s="5">
        <f t="shared" si="2"/>
        <v>-0.09108723135271808</v>
      </c>
      <c r="G65" s="13">
        <f t="shared" si="3"/>
        <v>0.019491055585904193</v>
      </c>
    </row>
    <row r="66" spans="1:7" ht="12.75" customHeight="1">
      <c r="A66" s="6" t="s">
        <v>391</v>
      </c>
      <c r="B66" s="8">
        <v>22030000</v>
      </c>
      <c r="C66" s="7">
        <v>65298</v>
      </c>
      <c r="D66" s="7">
        <v>7473</v>
      </c>
      <c r="E66" s="7">
        <v>12905</v>
      </c>
      <c r="F66" s="5">
        <f t="shared" si="2"/>
        <v>0.7268834470761407</v>
      </c>
      <c r="G66" s="13">
        <f t="shared" si="3"/>
        <v>0.01749301567119366</v>
      </c>
    </row>
    <row r="67" spans="1:7" ht="12.75" customHeight="1">
      <c r="A67" s="6" t="s">
        <v>510</v>
      </c>
      <c r="B67" s="8" t="s">
        <v>390</v>
      </c>
      <c r="C67" s="7">
        <v>84964</v>
      </c>
      <c r="D67" s="7">
        <v>13193</v>
      </c>
      <c r="E67" s="7">
        <v>12707</v>
      </c>
      <c r="F67" s="5">
        <f t="shared" si="2"/>
        <v>-0.03683771697112105</v>
      </c>
      <c r="G67" s="13">
        <f t="shared" si="3"/>
        <v>0.017224622249814633</v>
      </c>
    </row>
    <row r="68" spans="1:7" ht="12.75" customHeight="1">
      <c r="A68" s="6" t="s">
        <v>506</v>
      </c>
      <c r="B68" s="8">
        <v>23031000</v>
      </c>
      <c r="C68" s="7">
        <v>64920</v>
      </c>
      <c r="D68" s="7">
        <v>9752</v>
      </c>
      <c r="E68" s="7">
        <v>10313</v>
      </c>
      <c r="F68" s="5">
        <f t="shared" si="2"/>
        <v>0.057526661197703034</v>
      </c>
      <c r="G68" s="13">
        <f t="shared" si="3"/>
        <v>0.01397950179132276</v>
      </c>
    </row>
    <row r="69" spans="1:7" ht="12.75" customHeight="1">
      <c r="A69" s="6" t="s">
        <v>511</v>
      </c>
      <c r="B69" s="8" t="s">
        <v>388</v>
      </c>
      <c r="C69" s="7">
        <v>40097</v>
      </c>
      <c r="D69" s="7">
        <v>5651</v>
      </c>
      <c r="E69" s="7">
        <v>9047</v>
      </c>
      <c r="F69" s="5">
        <f t="shared" si="2"/>
        <v>0.6009555830826402</v>
      </c>
      <c r="G69" s="13">
        <f t="shared" si="3"/>
        <v>0.012263410521293223</v>
      </c>
    </row>
    <row r="70" spans="1:7" ht="12.75" customHeight="1">
      <c r="A70" s="6" t="s">
        <v>512</v>
      </c>
      <c r="B70" s="8">
        <v>10063000</v>
      </c>
      <c r="C70" s="7">
        <v>46612</v>
      </c>
      <c r="D70" s="7">
        <v>7762</v>
      </c>
      <c r="E70" s="7">
        <v>8223</v>
      </c>
      <c r="F70" s="5">
        <f t="shared" si="2"/>
        <v>0.05939190930172636</v>
      </c>
      <c r="G70" s="13">
        <f t="shared" si="3"/>
        <v>0.011146460121210807</v>
      </c>
    </row>
    <row r="71" spans="1:7" ht="12.75" customHeight="1">
      <c r="A71" s="6" t="s">
        <v>24</v>
      </c>
      <c r="B71" s="11"/>
      <c r="C71" s="7">
        <v>2039118.5810000002</v>
      </c>
      <c r="D71" s="7">
        <v>297603.946</v>
      </c>
      <c r="E71" s="7">
        <v>294018.57</v>
      </c>
      <c r="F71" s="5">
        <f t="shared" si="2"/>
        <v>-0.012047474666212891</v>
      </c>
      <c r="G71" s="13">
        <f t="shared" si="3"/>
        <v>0.39854873712762107</v>
      </c>
    </row>
    <row r="72" spans="1:7" ht="12.75" customHeight="1">
      <c r="A72" s="11" t="s">
        <v>22</v>
      </c>
      <c r="B72" s="11"/>
      <c r="C72" s="7">
        <f>+balanza!B13</f>
        <v>5001445</v>
      </c>
      <c r="D72" s="7">
        <f>+balanza!C13</f>
        <v>721499</v>
      </c>
      <c r="E72" s="7">
        <f>+balanza!D13</f>
        <v>737723</v>
      </c>
      <c r="F72" s="5">
        <f t="shared" si="2"/>
        <v>0.02248651765283112</v>
      </c>
      <c r="G72" s="13">
        <f t="shared" si="3"/>
        <v>1</v>
      </c>
    </row>
    <row r="73" spans="1:7" ht="12" thickBot="1">
      <c r="A73" s="166"/>
      <c r="B73" s="166"/>
      <c r="C73" s="167"/>
      <c r="D73" s="167"/>
      <c r="E73" s="167"/>
      <c r="F73" s="166"/>
      <c r="G73" s="166"/>
    </row>
    <row r="74" spans="1:7" ht="12.75" customHeight="1" thickTop="1">
      <c r="A74" s="325" t="s">
        <v>382</v>
      </c>
      <c r="B74" s="325"/>
      <c r="C74" s="325"/>
      <c r="D74" s="325"/>
      <c r="E74" s="325"/>
      <c r="F74" s="325"/>
      <c r="G74" s="32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300" verticalDpi="3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2" customFormat="1" ht="19.5" customHeight="1">
      <c r="A1" s="333" t="s">
        <v>328</v>
      </c>
      <c r="B1" s="333"/>
      <c r="C1" s="333"/>
      <c r="D1" s="333"/>
      <c r="E1" s="333"/>
      <c r="F1" s="333"/>
      <c r="G1" s="333"/>
      <c r="H1" s="333"/>
      <c r="I1" s="333"/>
      <c r="J1" s="333"/>
      <c r="K1" s="333"/>
      <c r="L1" s="122"/>
      <c r="M1" s="122"/>
      <c r="N1" s="122"/>
      <c r="O1" s="122"/>
    </row>
    <row r="2" spans="1:15" s="22" customFormat="1" ht="19.5" customHeight="1">
      <c r="A2" s="334" t="s">
        <v>338</v>
      </c>
      <c r="B2" s="334"/>
      <c r="C2" s="334"/>
      <c r="D2" s="334"/>
      <c r="E2" s="334"/>
      <c r="F2" s="334"/>
      <c r="G2" s="334"/>
      <c r="H2" s="334"/>
      <c r="I2" s="334"/>
      <c r="J2" s="334"/>
      <c r="K2" s="334"/>
      <c r="L2" s="124"/>
      <c r="M2" s="124"/>
      <c r="N2" s="124"/>
      <c r="O2" s="124"/>
    </row>
    <row r="3" spans="1:15" s="28" customFormat="1" ht="11.25">
      <c r="A3" s="25"/>
      <c r="B3" s="335" t="s">
        <v>340</v>
      </c>
      <c r="C3" s="335"/>
      <c r="D3" s="335"/>
      <c r="E3" s="335"/>
      <c r="F3" s="194"/>
      <c r="G3" s="335" t="s">
        <v>339</v>
      </c>
      <c r="H3" s="335"/>
      <c r="I3" s="335"/>
      <c r="J3" s="335"/>
      <c r="K3" s="335"/>
      <c r="L3" s="138"/>
      <c r="M3" s="138"/>
      <c r="N3" s="138"/>
      <c r="O3" s="138"/>
    </row>
    <row r="4" spans="1:15" s="28" customFormat="1" ht="11.25">
      <c r="A4" s="25" t="s">
        <v>344</v>
      </c>
      <c r="B4" s="195">
        <v>2011</v>
      </c>
      <c r="C4" s="336" t="str">
        <f>+balanza!C5</f>
        <v>enero - febrero</v>
      </c>
      <c r="D4" s="336"/>
      <c r="E4" s="336"/>
      <c r="F4" s="194"/>
      <c r="G4" s="195">
        <f>+B4</f>
        <v>2011</v>
      </c>
      <c r="H4" s="336" t="str">
        <f>+C4</f>
        <v>enero - febrero</v>
      </c>
      <c r="I4" s="336"/>
      <c r="J4" s="336"/>
      <c r="K4" s="336"/>
      <c r="L4" s="138"/>
      <c r="M4" s="138"/>
      <c r="N4" s="138"/>
      <c r="O4" s="138"/>
    </row>
    <row r="5" spans="1:11" s="28" customFormat="1" ht="11.25">
      <c r="A5" s="197"/>
      <c r="B5" s="197"/>
      <c r="C5" s="198">
        <v>2011</v>
      </c>
      <c r="D5" s="198">
        <v>2012</v>
      </c>
      <c r="E5" s="199" t="s">
        <v>416</v>
      </c>
      <c r="F5" s="200"/>
      <c r="G5" s="197"/>
      <c r="H5" s="198">
        <f>+C5</f>
        <v>2011</v>
      </c>
      <c r="I5" s="198">
        <f>+D5</f>
        <v>2012</v>
      </c>
      <c r="J5" s="199" t="str">
        <f>+productos!J5</f>
        <v>Var % 12/11</v>
      </c>
      <c r="K5" s="199" t="s">
        <v>455</v>
      </c>
    </row>
    <row r="7" spans="1:10" ht="12.75">
      <c r="A7" s="25" t="s">
        <v>327</v>
      </c>
      <c r="B7" s="202"/>
      <c r="C7" s="202"/>
      <c r="D7" s="202"/>
      <c r="E7" s="203"/>
      <c r="F7" s="3"/>
      <c r="G7" s="202">
        <f>+balanza!B8</f>
        <v>14165649</v>
      </c>
      <c r="H7" s="202">
        <f>+balanza!C8</f>
        <v>2336877</v>
      </c>
      <c r="I7" s="202">
        <f>+balanza!D8</f>
        <v>2305126</v>
      </c>
      <c r="J7" s="204">
        <f>+I7/H7-1</f>
        <v>-0.013586936753624657</v>
      </c>
    </row>
    <row r="9" spans="1:11" s="176" customFormat="1" ht="11.25">
      <c r="A9" s="17" t="s">
        <v>367</v>
      </c>
      <c r="B9" s="188">
        <f>+productos!B11</f>
        <v>2620925.0360000003</v>
      </c>
      <c r="C9" s="188">
        <f>+productos!C11</f>
        <v>470982.90499999997</v>
      </c>
      <c r="D9" s="188">
        <f>+productos!D11</f>
        <v>498276.69600000005</v>
      </c>
      <c r="E9" s="191">
        <f>+D9/C9-1</f>
        <v>0.057950704176832346</v>
      </c>
      <c r="G9" s="188">
        <f>+productos!G11</f>
        <v>3684155.4629999995</v>
      </c>
      <c r="H9" s="188">
        <f>+productos!H11</f>
        <v>861299.608</v>
      </c>
      <c r="I9" s="188">
        <f>+productos!I11</f>
        <v>822135.6619999999</v>
      </c>
      <c r="J9" s="192">
        <f aca="true" t="shared" si="0" ref="J9:J22">+I9/H9-1</f>
        <v>-0.04547075795255684</v>
      </c>
      <c r="K9" s="192">
        <f aca="true" t="shared" si="1" ref="K9:K22">+I9/$I$7</f>
        <v>0.35665541146123897</v>
      </c>
    </row>
    <row r="10" spans="1:17" s="176" customFormat="1" ht="11.25">
      <c r="A10" s="18" t="s">
        <v>81</v>
      </c>
      <c r="B10" s="188">
        <f>+productos!B294</f>
        <v>4024910.244</v>
      </c>
      <c r="C10" s="147">
        <f>+productos!C294</f>
        <v>632081.4040000001</v>
      </c>
      <c r="D10" s="147">
        <f>+productos!D294</f>
        <v>702210.605</v>
      </c>
      <c r="E10" s="191">
        <f>+D10/C10-1</f>
        <v>0.11094963489860854</v>
      </c>
      <c r="F10" s="147"/>
      <c r="G10" s="147">
        <f>+productos!G294</f>
        <v>2832779.697</v>
      </c>
      <c r="H10" s="147">
        <f>+productos!H294</f>
        <v>455304.782</v>
      </c>
      <c r="I10" s="147">
        <f>+productos!I294</f>
        <v>405851.51</v>
      </c>
      <c r="J10" s="192">
        <f t="shared" si="0"/>
        <v>-0.10861575356790343</v>
      </c>
      <c r="K10" s="192">
        <f t="shared" si="1"/>
        <v>0.1760647834435081</v>
      </c>
      <c r="L10" s="23"/>
      <c r="M10" s="23"/>
      <c r="N10" s="23"/>
      <c r="O10" s="22"/>
      <c r="P10" s="22"/>
      <c r="Q10" s="23"/>
    </row>
    <row r="11" spans="1:11" s="176" customFormat="1" ht="11.25">
      <c r="A11" s="176" t="s">
        <v>341</v>
      </c>
      <c r="B11" s="188">
        <f>+productos!B202</f>
        <v>672409.769</v>
      </c>
      <c r="C11" s="188">
        <f>+productos!C202</f>
        <v>96251.87</v>
      </c>
      <c r="D11" s="188">
        <f>+productos!D202</f>
        <v>111210.59400000001</v>
      </c>
      <c r="E11" s="191">
        <f>+D11/C11-1</f>
        <v>0.15541229484684305</v>
      </c>
      <c r="G11" s="188">
        <f>+productos!G202</f>
        <v>1721152.4500000002</v>
      </c>
      <c r="H11" s="188">
        <f>+productos!H202</f>
        <v>231835.323</v>
      </c>
      <c r="I11" s="188">
        <f>+productos!I202</f>
        <v>254803.186</v>
      </c>
      <c r="J11" s="192">
        <f t="shared" si="0"/>
        <v>0.09906973062944324</v>
      </c>
      <c r="K11" s="192">
        <f t="shared" si="1"/>
        <v>0.11053763915725213</v>
      </c>
    </row>
    <row r="12" spans="1:11" s="176" customFormat="1" ht="11.25">
      <c r="A12" s="17" t="s">
        <v>320</v>
      </c>
      <c r="B12" s="188">
        <f>+productos!B52</f>
        <v>618148.985</v>
      </c>
      <c r="C12" s="188">
        <f>+productos!C52</f>
        <v>68173.748</v>
      </c>
      <c r="D12" s="188">
        <f>+productos!D52</f>
        <v>71065.279</v>
      </c>
      <c r="E12" s="191">
        <f>+D12/C12-1</f>
        <v>0.0424141415842354</v>
      </c>
      <c r="G12" s="188">
        <f>+productos!G52</f>
        <v>1221191.283</v>
      </c>
      <c r="H12" s="188">
        <f>+productos!H52</f>
        <v>130921.78399999999</v>
      </c>
      <c r="I12" s="188">
        <f>+productos!I52</f>
        <v>148194.248</v>
      </c>
      <c r="J12" s="192">
        <f t="shared" si="0"/>
        <v>0.13192964128872564</v>
      </c>
      <c r="K12" s="192">
        <f t="shared" si="1"/>
        <v>0.06428900112184757</v>
      </c>
    </row>
    <row r="13" spans="1:11" s="176" customFormat="1" ht="11.25">
      <c r="A13" s="176" t="s">
        <v>346</v>
      </c>
      <c r="B13" s="213" t="s">
        <v>146</v>
      </c>
      <c r="C13" s="213" t="s">
        <v>146</v>
      </c>
      <c r="D13" s="213" t="s">
        <v>146</v>
      </c>
      <c r="E13" s="213" t="s">
        <v>146</v>
      </c>
      <c r="G13" s="188">
        <f>+productos!G306</f>
        <v>1078379.03</v>
      </c>
      <c r="H13" s="188">
        <f>+productos!H306</f>
        <v>162296.72499999998</v>
      </c>
      <c r="I13" s="188">
        <f>+productos!I306</f>
        <v>146958.02000000002</v>
      </c>
      <c r="J13" s="192">
        <f t="shared" si="0"/>
        <v>-0.09451025582925321</v>
      </c>
      <c r="K13" s="192">
        <f t="shared" si="1"/>
        <v>0.0637527059258366</v>
      </c>
    </row>
    <row r="14" spans="1:11" s="176" customFormat="1" ht="11.25">
      <c r="A14" s="176" t="s">
        <v>347</v>
      </c>
      <c r="B14" s="213" t="s">
        <v>146</v>
      </c>
      <c r="C14" s="213" t="s">
        <v>146</v>
      </c>
      <c r="D14" s="213" t="s">
        <v>146</v>
      </c>
      <c r="E14" s="214" t="s">
        <v>146</v>
      </c>
      <c r="G14" s="188">
        <f>+productos!G301</f>
        <v>678500.79</v>
      </c>
      <c r="H14" s="188">
        <f>+productos!H301</f>
        <v>103607.62700000001</v>
      </c>
      <c r="I14" s="188">
        <f>+productos!I301</f>
        <v>110406.43200000002</v>
      </c>
      <c r="J14" s="192">
        <f t="shared" si="0"/>
        <v>0.0656206999123723</v>
      </c>
      <c r="K14" s="192">
        <f t="shared" si="1"/>
        <v>0.047896050801561396</v>
      </c>
    </row>
    <row r="15" spans="1:11" s="176" customFormat="1" ht="11.25">
      <c r="A15" s="176" t="s">
        <v>71</v>
      </c>
      <c r="B15" s="188">
        <f>+productos!B262</f>
        <v>234095.94099999996</v>
      </c>
      <c r="C15" s="188">
        <f>+productos!C262</f>
        <v>35224.221</v>
      </c>
      <c r="D15" s="188">
        <f>+productos!D262</f>
        <v>38908.698000000004</v>
      </c>
      <c r="E15" s="191">
        <f aca="true" t="shared" si="2" ref="E15:E22">+D15/C15-1</f>
        <v>0.10460066668330303</v>
      </c>
      <c r="G15" s="188">
        <f>+productos!G262</f>
        <v>759164.8859999999</v>
      </c>
      <c r="H15" s="188">
        <f>+productos!H262</f>
        <v>105966.505</v>
      </c>
      <c r="I15" s="188">
        <f>+productos!I262</f>
        <v>111199.929</v>
      </c>
      <c r="J15" s="192">
        <f t="shared" si="0"/>
        <v>0.049387530522026823</v>
      </c>
      <c r="K15" s="192">
        <f t="shared" si="1"/>
        <v>0.04824028230994749</v>
      </c>
    </row>
    <row r="16" spans="1:11" s="176" customFormat="1" ht="11.25">
      <c r="A16" s="176" t="s">
        <v>64</v>
      </c>
      <c r="B16" s="188">
        <f>+productos!B252</f>
        <v>72949.154</v>
      </c>
      <c r="C16" s="188">
        <f>+productos!C252</f>
        <v>13902.539</v>
      </c>
      <c r="D16" s="188">
        <f>+productos!D252</f>
        <v>15007.391</v>
      </c>
      <c r="E16" s="191">
        <f t="shared" si="2"/>
        <v>0.07947123903051079</v>
      </c>
      <c r="G16" s="188">
        <f>+productos!G252</f>
        <v>199560.172</v>
      </c>
      <c r="H16" s="188">
        <f>+productos!H252</f>
        <v>36849.354</v>
      </c>
      <c r="I16" s="188">
        <f>+productos!I252</f>
        <v>43454.572</v>
      </c>
      <c r="J16" s="192">
        <f t="shared" si="0"/>
        <v>0.1792492210311205</v>
      </c>
      <c r="K16" s="192">
        <f t="shared" si="1"/>
        <v>0.018851278411679013</v>
      </c>
    </row>
    <row r="17" spans="1:11" s="176" customFormat="1" ht="11.25">
      <c r="A17" s="176" t="s">
        <v>79</v>
      </c>
      <c r="B17" s="188">
        <f>+productos!B284</f>
        <v>5121905.211</v>
      </c>
      <c r="C17" s="188">
        <f>+productos!C284</f>
        <v>998874.497</v>
      </c>
      <c r="D17" s="188">
        <f>+productos!D284</f>
        <v>707734.624</v>
      </c>
      <c r="E17" s="191">
        <f t="shared" si="2"/>
        <v>-0.29146792101951124</v>
      </c>
      <c r="G17" s="188">
        <f>+productos!G284</f>
        <v>407367.637</v>
      </c>
      <c r="H17" s="188">
        <f>+productos!H284</f>
        <v>78269.067</v>
      </c>
      <c r="I17" s="188">
        <f>+productos!I284</f>
        <v>58395.794</v>
      </c>
      <c r="J17" s="192">
        <f t="shared" si="0"/>
        <v>-0.25390967034269096</v>
      </c>
      <c r="K17" s="192">
        <f t="shared" si="1"/>
        <v>0.025333016069403583</v>
      </c>
    </row>
    <row r="18" spans="1:11" s="176" customFormat="1" ht="11.25">
      <c r="A18" s="176" t="s">
        <v>321</v>
      </c>
      <c r="B18" s="188">
        <f>+productos!B169</f>
        <v>100439.04199999999</v>
      </c>
      <c r="C18" s="188">
        <f>+productos!C169</f>
        <v>19196.162000000004</v>
      </c>
      <c r="D18" s="188">
        <f>+productos!D169</f>
        <v>17324.725000000002</v>
      </c>
      <c r="E18" s="191">
        <f t="shared" si="2"/>
        <v>-0.09749016496110008</v>
      </c>
      <c r="G18" s="188">
        <f>+productos!G169</f>
        <v>76445.953</v>
      </c>
      <c r="H18" s="188">
        <f>+productos!H169</f>
        <v>25676.028000000006</v>
      </c>
      <c r="I18" s="188">
        <f>+productos!I169</f>
        <v>17395.304999999997</v>
      </c>
      <c r="J18" s="192">
        <f t="shared" si="0"/>
        <v>-0.3225079439857289</v>
      </c>
      <c r="K18" s="192">
        <f t="shared" si="1"/>
        <v>0.0075463575526890925</v>
      </c>
    </row>
    <row r="19" spans="1:11" s="176" customFormat="1" ht="11.25">
      <c r="A19" s="176" t="s">
        <v>323</v>
      </c>
      <c r="B19" s="188">
        <f>+productos!B107</f>
        <v>76524.99700000002</v>
      </c>
      <c r="C19" s="188">
        <f>+productos!C107</f>
        <v>1764.411</v>
      </c>
      <c r="D19" s="188">
        <f>+productos!D107</f>
        <v>3864.845</v>
      </c>
      <c r="E19" s="191">
        <f t="shared" si="2"/>
        <v>1.1904448566688823</v>
      </c>
      <c r="G19" s="188">
        <f>+productos!G107</f>
        <v>420044.825</v>
      </c>
      <c r="H19" s="188">
        <f>+productos!H107</f>
        <v>16223.916</v>
      </c>
      <c r="I19" s="188">
        <f>+productos!I107</f>
        <v>31539.679000000004</v>
      </c>
      <c r="J19" s="192">
        <f t="shared" si="0"/>
        <v>0.9440238102810694</v>
      </c>
      <c r="K19" s="192">
        <f t="shared" si="1"/>
        <v>0.013682409985397763</v>
      </c>
    </row>
    <row r="20" spans="1:11" s="176" customFormat="1" ht="11.25">
      <c r="A20" s="176" t="s">
        <v>322</v>
      </c>
      <c r="B20" s="188">
        <f>+productos!B187</f>
        <v>134583.467</v>
      </c>
      <c r="C20" s="188">
        <f>+productos!C187</f>
        <v>11534.591</v>
      </c>
      <c r="D20" s="188">
        <f>+productos!D187</f>
        <v>20460.764000000003</v>
      </c>
      <c r="E20" s="191">
        <f t="shared" si="2"/>
        <v>0.7738612491764989</v>
      </c>
      <c r="G20" s="188">
        <f>+productos!G187</f>
        <v>191400.864</v>
      </c>
      <c r="H20" s="188">
        <f>+productos!H187</f>
        <v>17273.66</v>
      </c>
      <c r="I20" s="188">
        <f>+productos!I187</f>
        <v>30239.93</v>
      </c>
      <c r="J20" s="192">
        <f t="shared" si="0"/>
        <v>0.7506382550079138</v>
      </c>
      <c r="K20" s="192">
        <f t="shared" si="1"/>
        <v>0.013118558378153733</v>
      </c>
    </row>
    <row r="21" spans="1:11" s="176" customFormat="1" ht="11.25">
      <c r="A21" s="176" t="s">
        <v>326</v>
      </c>
      <c r="B21" s="188">
        <f>+productos!B247</f>
        <v>7427.554</v>
      </c>
      <c r="C21" s="188">
        <f>+productos!C247</f>
        <v>965.016</v>
      </c>
      <c r="D21" s="188">
        <f>+productos!D247</f>
        <v>450.845</v>
      </c>
      <c r="E21" s="191">
        <f t="shared" si="2"/>
        <v>-0.5328108549495552</v>
      </c>
      <c r="G21" s="188">
        <f>+productos!G247</f>
        <v>27640.32</v>
      </c>
      <c r="H21" s="188">
        <f>+productos!H247</f>
        <v>3400.029</v>
      </c>
      <c r="I21" s="188">
        <f>+productos!I247</f>
        <v>1314.066</v>
      </c>
      <c r="J21" s="192">
        <f t="shared" si="0"/>
        <v>-0.6135132965042357</v>
      </c>
      <c r="K21" s="192">
        <f t="shared" si="1"/>
        <v>0.0005700625475570533</v>
      </c>
    </row>
    <row r="22" spans="1:17" s="22" customFormat="1" ht="11.25">
      <c r="A22" s="189" t="s">
        <v>324</v>
      </c>
      <c r="B22" s="190">
        <f>+productos!B136</f>
        <v>12304.729999999998</v>
      </c>
      <c r="C22" s="190">
        <f>+productos!C136</f>
        <v>109.82499999999999</v>
      </c>
      <c r="D22" s="190">
        <f>+productos!D136</f>
        <v>3689.87</v>
      </c>
      <c r="E22" s="193">
        <f t="shared" si="2"/>
        <v>32.59772365126338</v>
      </c>
      <c r="F22" s="189"/>
      <c r="G22" s="190">
        <f>+productos!G136</f>
        <v>41212.62799999999</v>
      </c>
      <c r="H22" s="190">
        <f>+productos!H136</f>
        <v>828.787</v>
      </c>
      <c r="I22" s="190">
        <f>+productos!I136</f>
        <v>1174.955</v>
      </c>
      <c r="J22" s="193">
        <f t="shared" si="0"/>
        <v>0.41768029662627426</v>
      </c>
      <c r="K22" s="193">
        <f t="shared" si="1"/>
        <v>0.0005097140026185119</v>
      </c>
      <c r="L22" s="176"/>
      <c r="M22" s="176"/>
      <c r="N22" s="176"/>
      <c r="O22" s="176"/>
      <c r="P22" s="176"/>
      <c r="Q22" s="176"/>
    </row>
    <row r="23" spans="1:17" s="22" customFormat="1" ht="11.25">
      <c r="A23" s="17" t="s">
        <v>384</v>
      </c>
      <c r="B23" s="17"/>
      <c r="C23" s="17"/>
      <c r="D23" s="17"/>
      <c r="E23" s="17"/>
      <c r="F23" s="17"/>
      <c r="G23" s="17"/>
      <c r="H23" s="17"/>
      <c r="I23" s="17"/>
      <c r="J23" s="17"/>
      <c r="K23" s="17"/>
      <c r="L23" s="23"/>
      <c r="M23" s="23"/>
      <c r="N23" s="23"/>
      <c r="Q23" s="23"/>
    </row>
    <row r="24" s="176" customFormat="1" ht="11.25">
      <c r="A24" s="176" t="s">
        <v>343</v>
      </c>
    </row>
    <row r="25" s="176" customFormat="1" ht="11.25"/>
    <row r="26" s="176" customFormat="1" ht="11.25"/>
    <row r="27" s="176" customFormat="1" ht="11.25"/>
    <row r="28" s="176" customFormat="1" ht="11.25"/>
    <row r="29" s="176" customFormat="1" ht="11.25"/>
    <row r="30" s="176" customFormat="1" ht="11.25"/>
    <row r="31" s="176" customFormat="1" ht="11.25"/>
    <row r="32" s="176" customFormat="1" ht="11.25"/>
    <row r="33" s="176" customFormat="1" ht="11.25"/>
    <row r="34" s="176" customFormat="1" ht="11.25"/>
    <row r="35" s="176" customFormat="1" ht="11.25"/>
    <row r="36" spans="9:10" s="176" customFormat="1" ht="11.25">
      <c r="I36" s="192"/>
      <c r="J36" s="192"/>
    </row>
    <row r="37" s="17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2"/>
  <sheetViews>
    <sheetView tabSelected="1" zoomScalePageLayoutView="0" workbookViewId="0" topLeftCell="C402">
      <selection activeCell="G429" sqref="G429"/>
    </sheetView>
  </sheetViews>
  <sheetFormatPr defaultColWidth="11.421875" defaultRowHeight="12.75"/>
  <cols>
    <col min="1" max="1" width="24.00390625" style="22" customWidth="1"/>
    <col min="2" max="2" width="10.8515625" style="22" bestFit="1" customWidth="1"/>
    <col min="3" max="4" width="10.28125" style="22" bestFit="1" customWidth="1"/>
    <col min="5" max="5" width="11.57421875" style="22" bestFit="1" customWidth="1"/>
    <col min="6" max="6" width="1.7109375" style="22" customWidth="1"/>
    <col min="7" max="7" width="10.8515625" style="22" customWidth="1"/>
    <col min="8" max="8" width="10.57421875" style="22" customWidth="1"/>
    <col min="9" max="9" width="10.8515625" style="22" customWidth="1"/>
    <col min="10" max="10" width="10.7109375" style="22" bestFit="1" customWidth="1"/>
    <col min="11" max="11" width="15.28125" style="22" hidden="1" customWidth="1"/>
    <col min="12" max="14" width="7.8515625" style="23" hidden="1" customWidth="1"/>
    <col min="15" max="16" width="4.57421875" style="22" customWidth="1"/>
    <col min="17" max="17" width="12.00390625" style="271" customWidth="1"/>
    <col min="18" max="18" width="11.00390625" style="271" customWidth="1"/>
    <col min="19" max="19" width="12.00390625" style="271" customWidth="1"/>
    <col min="20" max="21" width="12.00390625" style="22" customWidth="1"/>
    <col min="22" max="22" width="14.00390625" style="22" customWidth="1"/>
    <col min="23" max="23" width="12.00390625" style="22" customWidth="1"/>
    <col min="24" max="25" width="15.140625" style="22" bestFit="1" customWidth="1"/>
    <col min="26" max="16384" width="11.421875" style="22" customWidth="1"/>
  </cols>
  <sheetData>
    <row r="1" spans="1:20" ht="19.5" customHeight="1">
      <c r="A1" s="333" t="s">
        <v>329</v>
      </c>
      <c r="B1" s="333"/>
      <c r="C1" s="333"/>
      <c r="D1" s="333"/>
      <c r="E1" s="333"/>
      <c r="F1" s="333"/>
      <c r="G1" s="333"/>
      <c r="H1" s="333"/>
      <c r="I1" s="333"/>
      <c r="J1" s="333"/>
      <c r="K1" s="333"/>
      <c r="L1" s="28"/>
      <c r="O1" s="122"/>
      <c r="P1" s="122"/>
      <c r="Q1" s="268"/>
      <c r="R1" s="268"/>
      <c r="S1" s="268"/>
      <c r="T1" s="122"/>
    </row>
    <row r="2" spans="1:20" ht="19.5" customHeight="1">
      <c r="A2" s="334" t="s">
        <v>183</v>
      </c>
      <c r="B2" s="334"/>
      <c r="C2" s="334"/>
      <c r="D2" s="334"/>
      <c r="E2" s="334"/>
      <c r="F2" s="334"/>
      <c r="G2" s="334"/>
      <c r="H2" s="334"/>
      <c r="I2" s="334"/>
      <c r="J2" s="334"/>
      <c r="K2" s="334"/>
      <c r="O2" s="124"/>
      <c r="P2" s="124"/>
      <c r="Q2" s="124"/>
      <c r="R2" s="124"/>
      <c r="S2" s="124"/>
      <c r="T2" s="124"/>
    </row>
    <row r="3" spans="1:20" s="28" customFormat="1" ht="11.25">
      <c r="A3" s="25"/>
      <c r="B3" s="335" t="s">
        <v>118</v>
      </c>
      <c r="C3" s="335"/>
      <c r="D3" s="335"/>
      <c r="E3" s="335"/>
      <c r="F3" s="194"/>
      <c r="G3" s="335" t="s">
        <v>119</v>
      </c>
      <c r="H3" s="335"/>
      <c r="I3" s="335"/>
      <c r="J3" s="335"/>
      <c r="K3" s="194"/>
      <c r="L3" s="337" t="s">
        <v>204</v>
      </c>
      <c r="M3" s="337"/>
      <c r="N3" s="337"/>
      <c r="O3" s="138"/>
      <c r="P3" s="138"/>
      <c r="Q3" s="269"/>
      <c r="R3" s="269"/>
      <c r="S3" s="269"/>
      <c r="T3" s="138"/>
    </row>
    <row r="4" spans="1:20" s="28" customFormat="1" ht="11.25">
      <c r="A4" s="25" t="s">
        <v>336</v>
      </c>
      <c r="B4" s="195">
        <v>2011</v>
      </c>
      <c r="C4" s="336" t="str">
        <f>+balanza!C5</f>
        <v>enero - febrero</v>
      </c>
      <c r="D4" s="336"/>
      <c r="E4" s="336"/>
      <c r="F4" s="194"/>
      <c r="G4" s="195">
        <f>+B4</f>
        <v>2011</v>
      </c>
      <c r="H4" s="336" t="str">
        <f>+C4</f>
        <v>enero - febrero</v>
      </c>
      <c r="I4" s="336"/>
      <c r="J4" s="336"/>
      <c r="K4" s="196" t="s">
        <v>228</v>
      </c>
      <c r="L4" s="338" t="s">
        <v>203</v>
      </c>
      <c r="M4" s="338"/>
      <c r="N4" s="338"/>
      <c r="O4" s="138"/>
      <c r="P4" s="138"/>
      <c r="Q4" s="269"/>
      <c r="R4" s="269"/>
      <c r="S4" s="269"/>
      <c r="T4" s="138"/>
    </row>
    <row r="5" spans="1:19" s="28" customFormat="1" ht="11.25">
      <c r="A5" s="197"/>
      <c r="B5" s="197"/>
      <c r="C5" s="198">
        <v>2011</v>
      </c>
      <c r="D5" s="198">
        <v>2012</v>
      </c>
      <c r="E5" s="199" t="s">
        <v>416</v>
      </c>
      <c r="F5" s="200"/>
      <c r="G5" s="197"/>
      <c r="H5" s="198">
        <f>+C5</f>
        <v>2011</v>
      </c>
      <c r="I5" s="198">
        <f>+D5</f>
        <v>2012</v>
      </c>
      <c r="J5" s="199" t="str">
        <f>+E5</f>
        <v>Var % 12/11</v>
      </c>
      <c r="K5" s="200">
        <v>2011</v>
      </c>
      <c r="L5" s="201">
        <v>2010</v>
      </c>
      <c r="M5" s="201">
        <v>2011</v>
      </c>
      <c r="N5" s="200" t="s">
        <v>355</v>
      </c>
      <c r="Q5" s="270"/>
      <c r="R5" s="270"/>
      <c r="S5" s="270"/>
    </row>
    <row r="6" spans="1:11" ht="11.25">
      <c r="A6" s="17"/>
      <c r="B6" s="17"/>
      <c r="C6" s="17"/>
      <c r="D6" s="17"/>
      <c r="E6" s="17"/>
      <c r="F6" s="17"/>
      <c r="G6" s="17"/>
      <c r="H6" s="17"/>
      <c r="I6" s="17"/>
      <c r="J6" s="17"/>
      <c r="K6" s="17"/>
    </row>
    <row r="7" spans="1:19" s="28" customFormat="1" ht="11.25">
      <c r="A7" s="25" t="s">
        <v>404</v>
      </c>
      <c r="B7" s="25"/>
      <c r="C7" s="25"/>
      <c r="D7" s="25"/>
      <c r="E7" s="25"/>
      <c r="F7" s="25"/>
      <c r="G7" s="26">
        <f>+balanza!B9</f>
        <v>7775047</v>
      </c>
      <c r="H7" s="26">
        <f>+balanza!C9</f>
        <v>1338309</v>
      </c>
      <c r="I7" s="26">
        <f>+balanza!D9</f>
        <v>1361799</v>
      </c>
      <c r="J7" s="24">
        <f>+I7/H7*100-100</f>
        <v>1.7552000322795323</v>
      </c>
      <c r="K7" s="25"/>
      <c r="L7" s="27"/>
      <c r="M7" s="27"/>
      <c r="N7" s="27"/>
      <c r="Q7" s="270"/>
      <c r="R7" s="270"/>
      <c r="S7" s="270"/>
    </row>
    <row r="8" spans="1:19" s="28" customFormat="1" ht="11.25">
      <c r="A8" s="25"/>
      <c r="B8" s="25"/>
      <c r="C8" s="25"/>
      <c r="D8" s="25"/>
      <c r="E8" s="25"/>
      <c r="F8" s="25"/>
      <c r="G8" s="26"/>
      <c r="H8" s="26"/>
      <c r="I8" s="26"/>
      <c r="J8" s="24"/>
      <c r="K8" s="25"/>
      <c r="L8" s="27"/>
      <c r="M8" s="27"/>
      <c r="N8" s="27"/>
      <c r="Q8" s="270"/>
      <c r="R8" s="270"/>
      <c r="S8" s="270"/>
    </row>
    <row r="9" spans="1:19" s="127" customFormat="1" ht="11.25">
      <c r="A9" s="125" t="s">
        <v>405</v>
      </c>
      <c r="B9" s="125">
        <f>+B11+B52</f>
        <v>3239074.021</v>
      </c>
      <c r="C9" s="125">
        <f>+C11+C52</f>
        <v>539156.6529999999</v>
      </c>
      <c r="D9" s="125">
        <f>+D11+D52</f>
        <v>569341.9750000001</v>
      </c>
      <c r="E9" s="126">
        <f>+D9/C9*100-100</f>
        <v>5.598618107008718</v>
      </c>
      <c r="F9" s="125"/>
      <c r="G9" s="125">
        <f>+G11+G52</f>
        <v>4905346.745999999</v>
      </c>
      <c r="H9" s="125">
        <f>+H11+H52</f>
        <v>992221.392</v>
      </c>
      <c r="I9" s="125">
        <f>+I11+I52</f>
        <v>970329.9099999999</v>
      </c>
      <c r="J9" s="126">
        <f>+I9/H9*100-100</f>
        <v>-2.2063102223460334</v>
      </c>
      <c r="K9" s="126">
        <f>+I9/$I$7*100</f>
        <v>71.25353374470093</v>
      </c>
      <c r="L9" s="126"/>
      <c r="M9" s="126"/>
      <c r="N9" s="126"/>
      <c r="Q9" s="272"/>
      <c r="R9" s="273"/>
      <c r="S9" s="273"/>
    </row>
    <row r="10" spans="1:19" ht="11.25" customHeight="1">
      <c r="A10" s="17"/>
      <c r="B10" s="19"/>
      <c r="C10" s="19"/>
      <c r="D10" s="19"/>
      <c r="E10" s="20"/>
      <c r="F10" s="20"/>
      <c r="G10" s="19"/>
      <c r="H10" s="19"/>
      <c r="I10" s="19"/>
      <c r="J10" s="20"/>
      <c r="Q10" s="274"/>
      <c r="S10" s="275"/>
    </row>
    <row r="11" spans="1:17" ht="11.25" customHeight="1">
      <c r="A11" s="25" t="s">
        <v>331</v>
      </c>
      <c r="B11" s="26">
        <f>+B13+B29</f>
        <v>2620925.0360000003</v>
      </c>
      <c r="C11" s="26">
        <f>+C13+C29</f>
        <v>470982.90499999997</v>
      </c>
      <c r="D11" s="26">
        <f>+D13+D29</f>
        <v>498276.69600000005</v>
      </c>
      <c r="E11" s="24">
        <f>+D11/C11*100-100</f>
        <v>5.795070417683235</v>
      </c>
      <c r="F11" s="24"/>
      <c r="G11" s="26">
        <f>+G13+G29</f>
        <v>3684155.4629999995</v>
      </c>
      <c r="H11" s="26">
        <f>+H13+H29</f>
        <v>861299.608</v>
      </c>
      <c r="I11" s="26">
        <f>+I13+I29</f>
        <v>822135.6619999999</v>
      </c>
      <c r="J11" s="24">
        <f>+I11/H11*100-100</f>
        <v>-4.5470757952556795</v>
      </c>
      <c r="K11" s="24">
        <f>+I11/I9*100</f>
        <v>84.72743687762856</v>
      </c>
      <c r="L11" s="23">
        <f>+H11/C11</f>
        <v>1.8287279620053303</v>
      </c>
      <c r="M11" s="23">
        <f>+I11/D11</f>
        <v>1.6499580827275933</v>
      </c>
      <c r="N11" s="23">
        <f>+M11/L11*100-100</f>
        <v>-9.775640936867575</v>
      </c>
      <c r="Q11" s="272"/>
    </row>
    <row r="12" spans="1:17" ht="11.25" customHeight="1">
      <c r="A12" s="17"/>
      <c r="B12" s="19"/>
      <c r="C12" s="19"/>
      <c r="D12" s="19"/>
      <c r="E12" s="20"/>
      <c r="F12" s="20"/>
      <c r="G12" s="19"/>
      <c r="H12" s="19"/>
      <c r="I12" s="19"/>
      <c r="J12" s="20"/>
      <c r="K12" s="20"/>
      <c r="Q12" s="274"/>
    </row>
    <row r="13" spans="1:19" s="28" customFormat="1" ht="11.25" customHeight="1">
      <c r="A13" s="25" t="s">
        <v>221</v>
      </c>
      <c r="B13" s="26">
        <f>SUM(B14:B27)</f>
        <v>2579389.0680000004</v>
      </c>
      <c r="C13" s="26">
        <f>SUM(C14:C27)</f>
        <v>470151.48</v>
      </c>
      <c r="D13" s="26">
        <f>SUM(D14:D27)</f>
        <v>496945.61000000004</v>
      </c>
      <c r="E13" s="24">
        <f>+D13/C13*100-100</f>
        <v>5.699041934314451</v>
      </c>
      <c r="F13" s="24"/>
      <c r="G13" s="26">
        <f>SUM(G14:G27)</f>
        <v>3409700.3799999994</v>
      </c>
      <c r="H13" s="26">
        <f>SUM(H14:H27)</f>
        <v>854366.38</v>
      </c>
      <c r="I13" s="26">
        <f>SUM(I14:I27)</f>
        <v>811221.4599999998</v>
      </c>
      <c r="J13" s="24">
        <f>+I13/H13*100-100</f>
        <v>-5.049931857103303</v>
      </c>
      <c r="K13" s="24">
        <f>+I13/I11*100</f>
        <v>98.67245729574007</v>
      </c>
      <c r="L13" s="27"/>
      <c r="M13" s="27"/>
      <c r="N13" s="27"/>
      <c r="Q13" s="272"/>
      <c r="R13" s="270"/>
      <c r="S13" s="270"/>
    </row>
    <row r="14" spans="1:17" ht="11.25" customHeight="1">
      <c r="A14" s="18" t="s">
        <v>209</v>
      </c>
      <c r="B14" s="19">
        <v>853520.187</v>
      </c>
      <c r="C14" s="19">
        <v>230268.3</v>
      </c>
      <c r="D14" s="19">
        <v>240555.335</v>
      </c>
      <c r="E14" s="20">
        <f aca="true" t="shared" si="0" ref="E14:E41">+D14/C14*100-100</f>
        <v>4.4674125791522385</v>
      </c>
      <c r="F14" s="20"/>
      <c r="G14" s="19">
        <v>1289489.164</v>
      </c>
      <c r="H14" s="19">
        <v>346237.806</v>
      </c>
      <c r="I14" s="19">
        <v>307182.051</v>
      </c>
      <c r="J14" s="20">
        <f aca="true" t="shared" si="1" ref="J14:J27">+I14/H14*100-100</f>
        <v>-11.280037686005912</v>
      </c>
      <c r="K14" s="20">
        <f>+I14/$I$13*100</f>
        <v>37.86660808997829</v>
      </c>
      <c r="L14" s="23">
        <f>+H14/C14</f>
        <v>1.5036277507585716</v>
      </c>
      <c r="M14" s="23">
        <f>+I14/D14</f>
        <v>1.276970435929014</v>
      </c>
      <c r="N14" s="23">
        <f>+M14/L14*100-100</f>
        <v>-15.074031103456974</v>
      </c>
      <c r="Q14" s="274"/>
    </row>
    <row r="15" spans="1:17" ht="11.25" customHeight="1">
      <c r="A15" s="18" t="s">
        <v>107</v>
      </c>
      <c r="B15" s="19">
        <v>800833.582</v>
      </c>
      <c r="C15" s="19">
        <v>20700.891</v>
      </c>
      <c r="D15" s="19">
        <v>18711.094</v>
      </c>
      <c r="E15" s="20">
        <f t="shared" si="0"/>
        <v>-9.612132154118385</v>
      </c>
      <c r="F15" s="20"/>
      <c r="G15" s="19">
        <v>638695.641</v>
      </c>
      <c r="H15" s="19">
        <v>14765.298</v>
      </c>
      <c r="I15" s="19">
        <v>15729.271</v>
      </c>
      <c r="J15" s="20">
        <f t="shared" si="1"/>
        <v>6.528638974980396</v>
      </c>
      <c r="K15" s="20">
        <f aca="true" t="shared" si="2" ref="K15:K27">+I15/$I$13*100</f>
        <v>1.9389614027222608</v>
      </c>
      <c r="L15" s="23">
        <f aca="true" t="shared" si="3" ref="L15:L27">+H15/C15</f>
        <v>0.7132687187232666</v>
      </c>
      <c r="M15" s="23">
        <f aca="true" t="shared" si="4" ref="M15:M27">+I15/D15</f>
        <v>0.840638767567519</v>
      </c>
      <c r="N15" s="23">
        <f aca="true" t="shared" si="5" ref="N15:N27">+M15/L15*100-100</f>
        <v>17.85723185396965</v>
      </c>
      <c r="Q15" s="274"/>
    </row>
    <row r="16" spans="1:17" ht="11.25" customHeight="1">
      <c r="A16" s="18" t="s">
        <v>108</v>
      </c>
      <c r="B16" s="19">
        <v>178518.197</v>
      </c>
      <c r="C16" s="19">
        <v>59.813</v>
      </c>
      <c r="D16" s="19">
        <v>76.45</v>
      </c>
      <c r="E16" s="20">
        <f t="shared" si="0"/>
        <v>27.815023489876793</v>
      </c>
      <c r="F16" s="20"/>
      <c r="G16" s="19">
        <v>165456.693</v>
      </c>
      <c r="H16" s="19">
        <v>292.315</v>
      </c>
      <c r="I16" s="19">
        <v>359.963</v>
      </c>
      <c r="J16" s="20">
        <f t="shared" si="1"/>
        <v>23.142158288148067</v>
      </c>
      <c r="K16" s="20">
        <f t="shared" si="2"/>
        <v>0.04437296321031745</v>
      </c>
      <c r="L16" s="23">
        <f t="shared" si="3"/>
        <v>4.887148278802266</v>
      </c>
      <c r="M16" s="23">
        <f t="shared" si="4"/>
        <v>4.708476128188359</v>
      </c>
      <c r="N16" s="23">
        <f t="shared" si="5"/>
        <v>-3.6559592715630913</v>
      </c>
      <c r="Q16" s="274"/>
    </row>
    <row r="17" spans="1:17" ht="11.25" customHeight="1">
      <c r="A17" s="18" t="s">
        <v>113</v>
      </c>
      <c r="B17" s="19">
        <v>102372.863</v>
      </c>
      <c r="C17" s="19">
        <v>21476.899</v>
      </c>
      <c r="D17" s="19">
        <v>28823.762</v>
      </c>
      <c r="E17" s="20">
        <f t="shared" si="0"/>
        <v>34.208211343732614</v>
      </c>
      <c r="F17" s="20"/>
      <c r="G17" s="19">
        <v>179956.559</v>
      </c>
      <c r="H17" s="19">
        <v>41347.725</v>
      </c>
      <c r="I17" s="19">
        <v>33211.393</v>
      </c>
      <c r="J17" s="20">
        <f t="shared" si="1"/>
        <v>-19.677822661343527</v>
      </c>
      <c r="K17" s="20">
        <f t="shared" si="2"/>
        <v>4.093998326918028</v>
      </c>
      <c r="L17" s="23">
        <f t="shared" si="3"/>
        <v>1.9252185802056432</v>
      </c>
      <c r="M17" s="23">
        <f t="shared" si="4"/>
        <v>1.152222704309035</v>
      </c>
      <c r="N17" s="23">
        <f t="shared" si="5"/>
        <v>-40.15107083654056</v>
      </c>
      <c r="Q17" s="274"/>
    </row>
    <row r="18" spans="1:17" ht="11.25" customHeight="1">
      <c r="A18" s="18" t="s">
        <v>109</v>
      </c>
      <c r="B18" s="19">
        <v>100926.707</v>
      </c>
      <c r="C18" s="19">
        <v>37678.579</v>
      </c>
      <c r="D18" s="19">
        <v>38414.857</v>
      </c>
      <c r="E18" s="20">
        <f t="shared" si="0"/>
        <v>1.954102356142485</v>
      </c>
      <c r="F18" s="20"/>
      <c r="G18" s="19">
        <v>116138.243</v>
      </c>
      <c r="H18" s="19">
        <v>40021.82</v>
      </c>
      <c r="I18" s="19">
        <v>37301.825</v>
      </c>
      <c r="J18" s="20">
        <f t="shared" si="1"/>
        <v>-6.79628012918954</v>
      </c>
      <c r="K18" s="20">
        <f t="shared" si="2"/>
        <v>4.598229563601535</v>
      </c>
      <c r="L18" s="23">
        <f t="shared" si="3"/>
        <v>1.0621902699674528</v>
      </c>
      <c r="M18" s="23">
        <f t="shared" si="4"/>
        <v>0.9710260017367758</v>
      </c>
      <c r="N18" s="23">
        <f t="shared" si="5"/>
        <v>-8.582668360676138</v>
      </c>
      <c r="Q18" s="274"/>
    </row>
    <row r="19" spans="1:17" ht="11.25" customHeight="1">
      <c r="A19" s="18" t="s">
        <v>210</v>
      </c>
      <c r="B19" s="19">
        <v>133551.196</v>
      </c>
      <c r="C19" s="19">
        <v>19373.816</v>
      </c>
      <c r="D19" s="19">
        <v>21850.057</v>
      </c>
      <c r="E19" s="20">
        <f t="shared" si="0"/>
        <v>12.781379775672491</v>
      </c>
      <c r="F19" s="20"/>
      <c r="G19" s="19">
        <v>124284.189</v>
      </c>
      <c r="H19" s="19">
        <v>16694.733</v>
      </c>
      <c r="I19" s="19">
        <v>19329.483</v>
      </c>
      <c r="J19" s="20">
        <f t="shared" si="1"/>
        <v>15.781923556369534</v>
      </c>
      <c r="K19" s="20">
        <f t="shared" si="2"/>
        <v>2.382762778489613</v>
      </c>
      <c r="L19" s="23">
        <f t="shared" si="3"/>
        <v>0.8617162979146701</v>
      </c>
      <c r="M19" s="23">
        <f t="shared" si="4"/>
        <v>0.8846422231301273</v>
      </c>
      <c r="N19" s="23">
        <f t="shared" si="5"/>
        <v>2.6604957189433804</v>
      </c>
      <c r="Q19" s="274"/>
    </row>
    <row r="20" spans="1:17" ht="11.25" customHeight="1">
      <c r="A20" s="18" t="s">
        <v>255</v>
      </c>
      <c r="B20" s="19">
        <v>73740.634</v>
      </c>
      <c r="C20" s="19">
        <v>42741.129</v>
      </c>
      <c r="D20" s="19">
        <v>44502.184</v>
      </c>
      <c r="E20" s="20">
        <f t="shared" si="0"/>
        <v>4.12028189522087</v>
      </c>
      <c r="F20" s="20"/>
      <c r="G20" s="19">
        <v>350101.905</v>
      </c>
      <c r="H20" s="19">
        <v>191419.525</v>
      </c>
      <c r="I20" s="19">
        <v>180936.494</v>
      </c>
      <c r="J20" s="20">
        <f t="shared" si="1"/>
        <v>-5.476469027911335</v>
      </c>
      <c r="K20" s="20">
        <f t="shared" si="2"/>
        <v>22.30420457565312</v>
      </c>
      <c r="L20" s="23">
        <f t="shared" si="3"/>
        <v>4.478579052041419</v>
      </c>
      <c r="M20" s="23">
        <f t="shared" si="4"/>
        <v>4.065789085767117</v>
      </c>
      <c r="N20" s="23">
        <f t="shared" si="5"/>
        <v>-9.216985152604266</v>
      </c>
      <c r="Q20" s="274"/>
    </row>
    <row r="21" spans="1:17" ht="11.25" customHeight="1">
      <c r="A21" s="18" t="s">
        <v>211</v>
      </c>
      <c r="B21" s="19">
        <v>62639.487</v>
      </c>
      <c r="C21" s="19">
        <v>34551.799</v>
      </c>
      <c r="D21" s="19">
        <v>37059.421</v>
      </c>
      <c r="E21" s="20">
        <f t="shared" si="0"/>
        <v>7.257572898013237</v>
      </c>
      <c r="F21" s="20"/>
      <c r="G21" s="19">
        <v>72668.493</v>
      </c>
      <c r="H21" s="19">
        <v>39604.643</v>
      </c>
      <c r="I21" s="19">
        <v>38079.96</v>
      </c>
      <c r="J21" s="20">
        <f t="shared" si="1"/>
        <v>-3.8497582215297257</v>
      </c>
      <c r="K21" s="20">
        <f t="shared" si="2"/>
        <v>4.694150965878049</v>
      </c>
      <c r="L21" s="23">
        <f t="shared" si="3"/>
        <v>1.1462396791553457</v>
      </c>
      <c r="M21" s="23">
        <f t="shared" si="4"/>
        <v>1.0275379099959494</v>
      </c>
      <c r="N21" s="23">
        <f t="shared" si="5"/>
        <v>-10.355754674874518</v>
      </c>
      <c r="Q21" s="274"/>
    </row>
    <row r="22" spans="1:17" ht="11.25" customHeight="1">
      <c r="A22" s="18" t="s">
        <v>110</v>
      </c>
      <c r="B22" s="19">
        <v>37678.543</v>
      </c>
      <c r="C22" s="19">
        <v>22507.458</v>
      </c>
      <c r="D22" s="19">
        <v>21846.556</v>
      </c>
      <c r="E22" s="20">
        <f t="shared" si="0"/>
        <v>-2.9363689138062483</v>
      </c>
      <c r="F22" s="20"/>
      <c r="G22" s="19">
        <v>39638.95</v>
      </c>
      <c r="H22" s="19">
        <v>22348.961</v>
      </c>
      <c r="I22" s="19">
        <v>20561.153</v>
      </c>
      <c r="J22" s="20">
        <f t="shared" si="1"/>
        <v>-7.99951281851537</v>
      </c>
      <c r="K22" s="20">
        <f t="shared" si="2"/>
        <v>2.5345918486919716</v>
      </c>
      <c r="L22" s="23">
        <f t="shared" si="3"/>
        <v>0.9929580230695088</v>
      </c>
      <c r="M22" s="23">
        <f t="shared" si="4"/>
        <v>0.9411622133941844</v>
      </c>
      <c r="N22" s="23">
        <f t="shared" si="5"/>
        <v>-5.2163141313073</v>
      </c>
      <c r="Q22" s="274"/>
    </row>
    <row r="23" spans="1:17" ht="11.25" customHeight="1">
      <c r="A23" s="18" t="s">
        <v>212</v>
      </c>
      <c r="B23" s="19">
        <v>46628.892</v>
      </c>
      <c r="C23" s="19">
        <v>1006.329</v>
      </c>
      <c r="D23" s="19">
        <v>27.217</v>
      </c>
      <c r="E23" s="20">
        <f t="shared" si="0"/>
        <v>-97.29541730388372</v>
      </c>
      <c r="F23" s="20"/>
      <c r="G23" s="19">
        <v>40321.508</v>
      </c>
      <c r="H23" s="19">
        <v>1310.421</v>
      </c>
      <c r="I23" s="19">
        <v>25.163</v>
      </c>
      <c r="J23" s="20">
        <f t="shared" si="1"/>
        <v>-98.07977741504448</v>
      </c>
      <c r="K23" s="20">
        <f t="shared" si="2"/>
        <v>0.003101865673030889</v>
      </c>
      <c r="L23" s="23">
        <f t="shared" si="3"/>
        <v>1.302179505907114</v>
      </c>
      <c r="M23" s="23">
        <f t="shared" si="4"/>
        <v>0.9245324613293163</v>
      </c>
      <c r="N23" s="23">
        <f t="shared" si="5"/>
        <v>-29.00115098299939</v>
      </c>
      <c r="Q23" s="274"/>
    </row>
    <row r="24" spans="1:17" ht="11.25" customHeight="1">
      <c r="A24" s="18" t="s">
        <v>224</v>
      </c>
      <c r="B24" s="19">
        <v>47673.85</v>
      </c>
      <c r="C24" s="19">
        <v>0</v>
      </c>
      <c r="D24" s="19">
        <v>0</v>
      </c>
      <c r="E24" s="20"/>
      <c r="F24" s="20"/>
      <c r="G24" s="19">
        <v>61514.39</v>
      </c>
      <c r="H24" s="19">
        <v>0</v>
      </c>
      <c r="I24" s="19">
        <v>0</v>
      </c>
      <c r="J24" s="20"/>
      <c r="K24" s="20">
        <f t="shared" si="2"/>
        <v>0</v>
      </c>
      <c r="Q24" s="274"/>
    </row>
    <row r="25" spans="1:17" ht="11.25" customHeight="1">
      <c r="A25" s="18" t="s">
        <v>111</v>
      </c>
      <c r="B25" s="19">
        <v>64668.412</v>
      </c>
      <c r="C25" s="19">
        <v>36232.201</v>
      </c>
      <c r="D25" s="19">
        <v>42336.828</v>
      </c>
      <c r="E25" s="20">
        <f t="shared" si="0"/>
        <v>16.84862313498428</v>
      </c>
      <c r="F25" s="20"/>
      <c r="G25" s="19">
        <v>245418.751</v>
      </c>
      <c r="H25" s="19">
        <v>133461.949</v>
      </c>
      <c r="I25" s="19">
        <v>153843.674</v>
      </c>
      <c r="J25" s="20">
        <f t="shared" si="1"/>
        <v>15.271562533527813</v>
      </c>
      <c r="K25" s="20">
        <f t="shared" si="2"/>
        <v>18.964448253131767</v>
      </c>
      <c r="L25" s="23">
        <f t="shared" si="3"/>
        <v>3.6835175704617003</v>
      </c>
      <c r="M25" s="23">
        <f t="shared" si="4"/>
        <v>3.633802560739789</v>
      </c>
      <c r="N25" s="23">
        <f t="shared" si="5"/>
        <v>-1.3496612618486807</v>
      </c>
      <c r="Q25" s="274"/>
    </row>
    <row r="26" spans="1:17" ht="11.25" customHeight="1">
      <c r="A26" s="18" t="s">
        <v>114</v>
      </c>
      <c r="B26" s="19">
        <v>62608.666</v>
      </c>
      <c r="C26" s="19">
        <v>24.73</v>
      </c>
      <c r="D26" s="19">
        <v>23.15</v>
      </c>
      <c r="E26" s="20">
        <f t="shared" si="0"/>
        <v>-6.389001213101508</v>
      </c>
      <c r="F26" s="20"/>
      <c r="G26" s="19">
        <v>56195.121</v>
      </c>
      <c r="H26" s="19">
        <v>13.557</v>
      </c>
      <c r="I26" s="19">
        <v>20.215</v>
      </c>
      <c r="J26" s="20">
        <f t="shared" si="1"/>
        <v>49.11116028619901</v>
      </c>
      <c r="K26" s="20">
        <f t="shared" si="2"/>
        <v>0.0024919212566196173</v>
      </c>
      <c r="L26" s="23">
        <f t="shared" si="3"/>
        <v>0.5482005661140316</v>
      </c>
      <c r="M26" s="23">
        <f t="shared" si="4"/>
        <v>0.8732181425485962</v>
      </c>
      <c r="N26" s="23">
        <f t="shared" si="5"/>
        <v>59.28807748931757</v>
      </c>
      <c r="Q26" s="274"/>
    </row>
    <row r="27" spans="1:17" ht="11.25" customHeight="1">
      <c r="A27" s="18" t="s">
        <v>0</v>
      </c>
      <c r="B27" s="19">
        <v>14027.852</v>
      </c>
      <c r="C27" s="19">
        <v>3529.536</v>
      </c>
      <c r="D27" s="19">
        <v>2718.699</v>
      </c>
      <c r="E27" s="20">
        <f t="shared" si="0"/>
        <v>-22.97290635369636</v>
      </c>
      <c r="F27" s="20"/>
      <c r="G27" s="19">
        <v>29820.773</v>
      </c>
      <c r="H27" s="19">
        <v>6847.627</v>
      </c>
      <c r="I27" s="19">
        <v>4640.815</v>
      </c>
      <c r="J27" s="20">
        <f t="shared" si="1"/>
        <v>-32.22739790003165</v>
      </c>
      <c r="K27" s="20">
        <f t="shared" si="2"/>
        <v>0.5720774447954077</v>
      </c>
      <c r="L27" s="23">
        <f t="shared" si="3"/>
        <v>1.9400926920705726</v>
      </c>
      <c r="M27" s="23">
        <f t="shared" si="4"/>
        <v>1.7069984577181951</v>
      </c>
      <c r="N27" s="23">
        <f t="shared" si="5"/>
        <v>-12.014592668951636</v>
      </c>
      <c r="Q27" s="274"/>
    </row>
    <row r="28" spans="1:17" ht="11.25" customHeight="1">
      <c r="A28" s="17"/>
      <c r="B28" s="19"/>
      <c r="C28" s="19"/>
      <c r="D28" s="19"/>
      <c r="E28" s="20"/>
      <c r="F28" s="20"/>
      <c r="G28" s="19"/>
      <c r="H28" s="19"/>
      <c r="I28" s="19"/>
      <c r="J28" s="20"/>
      <c r="K28" s="20"/>
      <c r="Q28" s="274"/>
    </row>
    <row r="29" spans="1:19" s="28" customFormat="1" ht="11.25" customHeight="1">
      <c r="A29" s="128" t="s">
        <v>220</v>
      </c>
      <c r="B29" s="26">
        <f>SUM(B30:B43)</f>
        <v>41535.968</v>
      </c>
      <c r="C29" s="26">
        <f>SUM(C30:C43)</f>
        <v>831.425</v>
      </c>
      <c r="D29" s="26">
        <f>SUM(D30:D43)</f>
        <v>1331.086</v>
      </c>
      <c r="E29" s="24">
        <f t="shared" si="0"/>
        <v>60.09694199717356</v>
      </c>
      <c r="F29" s="24"/>
      <c r="G29" s="26">
        <f>SUM(G30:G43)</f>
        <v>274455.083</v>
      </c>
      <c r="H29" s="26">
        <f>SUM(H30:H43)</f>
        <v>6933.228</v>
      </c>
      <c r="I29" s="26">
        <f>SUM(I30:I43)</f>
        <v>10914.202000000001</v>
      </c>
      <c r="J29" s="24">
        <f>+I29/H29*100-100</f>
        <v>57.41876655433805</v>
      </c>
      <c r="K29" s="24">
        <f>+I29/$I$11*100</f>
        <v>1.3275427042599208</v>
      </c>
      <c r="L29" s="27"/>
      <c r="M29" s="27"/>
      <c r="N29" s="27"/>
      <c r="Q29" s="272"/>
      <c r="R29" s="270"/>
      <c r="S29" s="270"/>
    </row>
    <row r="30" spans="1:17" ht="11.25" customHeight="1">
      <c r="A30" s="18" t="s">
        <v>213</v>
      </c>
      <c r="B30" s="19">
        <v>503.124</v>
      </c>
      <c r="C30" s="19">
        <v>0</v>
      </c>
      <c r="D30" s="19">
        <v>0.05</v>
      </c>
      <c r="E30" s="20"/>
      <c r="F30" s="20"/>
      <c r="G30" s="19">
        <v>2054.736</v>
      </c>
      <c r="H30" s="19">
        <v>0</v>
      </c>
      <c r="I30" s="19">
        <v>0.355</v>
      </c>
      <c r="J30" s="20"/>
      <c r="K30" s="20">
        <f aca="true" t="shared" si="6" ref="K30:K41">+I30/$I$29*100</f>
        <v>0.0032526427493278936</v>
      </c>
      <c r="Q30" s="274"/>
    </row>
    <row r="31" spans="1:17" ht="11.25" customHeight="1">
      <c r="A31" s="18" t="s">
        <v>214</v>
      </c>
      <c r="B31" s="19">
        <v>8799.889</v>
      </c>
      <c r="C31" s="19">
        <v>281.33</v>
      </c>
      <c r="D31" s="19">
        <v>796.446</v>
      </c>
      <c r="E31" s="20">
        <f t="shared" si="0"/>
        <v>183.10027369992537</v>
      </c>
      <c r="F31" s="20"/>
      <c r="G31" s="19">
        <v>54367.284</v>
      </c>
      <c r="H31" s="19">
        <v>1859.324</v>
      </c>
      <c r="I31" s="19">
        <v>4634.301</v>
      </c>
      <c r="J31" s="20">
        <f aca="true" t="shared" si="7" ref="J31:J41">+I31/H31*100-100</f>
        <v>149.24655412397195</v>
      </c>
      <c r="K31" s="20">
        <f t="shared" si="6"/>
        <v>42.4611987207127</v>
      </c>
      <c r="L31" s="23">
        <f>+H31/C31</f>
        <v>6.609049870259127</v>
      </c>
      <c r="M31" s="23">
        <f>+I31/D31</f>
        <v>5.818725939988399</v>
      </c>
      <c r="N31" s="23">
        <f>+M31/L31*100-100</f>
        <v>-11.958207999416132</v>
      </c>
      <c r="Q31" s="274"/>
    </row>
    <row r="32" spans="1:17" ht="11.25" customHeight="1">
      <c r="A32" s="18" t="s">
        <v>215</v>
      </c>
      <c r="B32" s="19">
        <v>4999.89</v>
      </c>
      <c r="C32" s="19">
        <v>0</v>
      </c>
      <c r="D32" s="19">
        <v>11.633</v>
      </c>
      <c r="E32" s="20"/>
      <c r="F32" s="20"/>
      <c r="G32" s="19">
        <v>15775.56</v>
      </c>
      <c r="H32" s="19">
        <v>0</v>
      </c>
      <c r="I32" s="19">
        <v>42.545</v>
      </c>
      <c r="J32" s="20"/>
      <c r="K32" s="20">
        <f t="shared" si="6"/>
        <v>0.38981319935255</v>
      </c>
      <c r="L32" s="23" t="e">
        <f>+H32/C32</f>
        <v>#DIV/0!</v>
      </c>
      <c r="M32" s="23">
        <f aca="true" t="shared" si="8" ref="M32:M41">+I32/D32</f>
        <v>3.657268116564945</v>
      </c>
      <c r="N32" s="23" t="e">
        <f>+M32/L32*100-100</f>
        <v>#DIV/0!</v>
      </c>
      <c r="Q32" s="274"/>
    </row>
    <row r="33" spans="1:24" ht="11.25" customHeight="1">
      <c r="A33" s="18" t="s">
        <v>216</v>
      </c>
      <c r="B33" s="19">
        <v>109.31</v>
      </c>
      <c r="C33" s="19">
        <v>0</v>
      </c>
      <c r="D33" s="19">
        <v>2.745</v>
      </c>
      <c r="E33" s="20"/>
      <c r="F33" s="20"/>
      <c r="G33" s="19">
        <v>834.739</v>
      </c>
      <c r="H33" s="19">
        <v>0</v>
      </c>
      <c r="I33" s="19">
        <v>23.058</v>
      </c>
      <c r="J33" s="20"/>
      <c r="K33" s="20">
        <f t="shared" si="6"/>
        <v>0.21126601834930303</v>
      </c>
      <c r="L33" s="23" t="e">
        <f>+H33/C33</f>
        <v>#DIV/0!</v>
      </c>
      <c r="M33" s="23">
        <f t="shared" si="8"/>
        <v>8.4</v>
      </c>
      <c r="N33" s="23" t="e">
        <f>+M33/L33*100-100</f>
        <v>#DIV/0!</v>
      </c>
      <c r="Q33" s="274"/>
      <c r="S33" s="275"/>
      <c r="T33" s="21"/>
      <c r="U33" s="21"/>
      <c r="V33" s="21"/>
      <c r="W33" s="21"/>
      <c r="X33" s="21"/>
    </row>
    <row r="34" spans="1:17" ht="11.25" customHeight="1">
      <c r="A34" s="18" t="s">
        <v>217</v>
      </c>
      <c r="B34" s="19">
        <v>422.1</v>
      </c>
      <c r="C34" s="19">
        <v>0.1</v>
      </c>
      <c r="D34" s="19">
        <v>0</v>
      </c>
      <c r="E34" s="20">
        <f t="shared" si="0"/>
        <v>-100</v>
      </c>
      <c r="F34" s="20"/>
      <c r="G34" s="19">
        <v>543.72</v>
      </c>
      <c r="H34" s="19">
        <v>1.4</v>
      </c>
      <c r="I34" s="19">
        <v>0</v>
      </c>
      <c r="J34" s="20">
        <f t="shared" si="7"/>
        <v>-100</v>
      </c>
      <c r="K34" s="20">
        <f t="shared" si="6"/>
        <v>0</v>
      </c>
      <c r="M34" s="23" t="e">
        <f t="shared" si="8"/>
        <v>#DIV/0!</v>
      </c>
      <c r="Q34" s="274"/>
    </row>
    <row r="35" spans="1:17" ht="11.25" customHeight="1">
      <c r="A35" s="18" t="s">
        <v>218</v>
      </c>
      <c r="B35" s="19">
        <v>4.709</v>
      </c>
      <c r="C35" s="19">
        <v>0.01</v>
      </c>
      <c r="D35" s="19">
        <v>0</v>
      </c>
      <c r="E35" s="20"/>
      <c r="F35" s="20"/>
      <c r="G35" s="19">
        <v>12.182</v>
      </c>
      <c r="H35" s="19">
        <v>0.069</v>
      </c>
      <c r="I35" s="19">
        <v>0</v>
      </c>
      <c r="J35" s="20">
        <f t="shared" si="7"/>
        <v>-100</v>
      </c>
      <c r="K35" s="20">
        <f t="shared" si="6"/>
        <v>0</v>
      </c>
      <c r="L35" s="23">
        <f>+H35/C35</f>
        <v>6.9</v>
      </c>
      <c r="M35" s="23" t="e">
        <f t="shared" si="8"/>
        <v>#DIV/0!</v>
      </c>
      <c r="N35" s="23" t="e">
        <f>+M35/L35*100-100</f>
        <v>#DIV/0!</v>
      </c>
      <c r="Q35" s="274"/>
    </row>
    <row r="36" spans="1:17" ht="11.25" customHeight="1">
      <c r="A36" s="18" t="s">
        <v>369</v>
      </c>
      <c r="B36" s="19">
        <v>2.03</v>
      </c>
      <c r="C36" s="19">
        <v>0</v>
      </c>
      <c r="D36" s="19">
        <v>0</v>
      </c>
      <c r="E36" s="20"/>
      <c r="F36" s="20"/>
      <c r="G36" s="19">
        <v>1.8</v>
      </c>
      <c r="H36" s="19">
        <v>0</v>
      </c>
      <c r="I36" s="19">
        <v>0</v>
      </c>
      <c r="J36" s="20"/>
      <c r="K36" s="20"/>
      <c r="Q36" s="274"/>
    </row>
    <row r="37" spans="1:17" ht="11.25" customHeight="1">
      <c r="A37" s="18" t="s">
        <v>342</v>
      </c>
      <c r="B37" s="19"/>
      <c r="C37" s="19"/>
      <c r="D37" s="19"/>
      <c r="E37" s="20"/>
      <c r="F37" s="20"/>
      <c r="G37" s="19"/>
      <c r="H37" s="19"/>
      <c r="I37" s="19"/>
      <c r="J37" s="20"/>
      <c r="K37" s="20"/>
      <c r="Q37" s="274"/>
    </row>
    <row r="38" spans="1:17" ht="11.25" customHeight="1">
      <c r="A38" s="18" t="s">
        <v>368</v>
      </c>
      <c r="B38" s="19">
        <v>5.12</v>
      </c>
      <c r="C38" s="19">
        <v>0</v>
      </c>
      <c r="D38" s="19">
        <v>0</v>
      </c>
      <c r="E38" s="20"/>
      <c r="F38" s="20"/>
      <c r="G38" s="19">
        <v>75.896</v>
      </c>
      <c r="H38" s="19">
        <v>0</v>
      </c>
      <c r="I38" s="19">
        <v>0</v>
      </c>
      <c r="J38" s="20"/>
      <c r="K38" s="20"/>
      <c r="Q38" s="274"/>
    </row>
    <row r="39" spans="1:17" ht="11.25" customHeight="1">
      <c r="A39" s="18" t="s">
        <v>112</v>
      </c>
      <c r="B39" s="19">
        <v>17754.306</v>
      </c>
      <c r="C39" s="19">
        <v>167.745</v>
      </c>
      <c r="D39" s="19">
        <v>0</v>
      </c>
      <c r="E39" s="20">
        <f t="shared" si="0"/>
        <v>-100</v>
      </c>
      <c r="F39" s="20"/>
      <c r="G39" s="19">
        <v>80713.976</v>
      </c>
      <c r="H39" s="19">
        <v>880.68</v>
      </c>
      <c r="I39" s="19">
        <v>0</v>
      </c>
      <c r="J39" s="20">
        <f t="shared" si="7"/>
        <v>-100</v>
      </c>
      <c r="K39" s="20">
        <f t="shared" si="6"/>
        <v>0</v>
      </c>
      <c r="M39" s="23" t="e">
        <f t="shared" si="8"/>
        <v>#DIV/0!</v>
      </c>
      <c r="Q39" s="274"/>
    </row>
    <row r="40" spans="1:17" ht="11.25" customHeight="1">
      <c r="A40" s="18" t="s">
        <v>219</v>
      </c>
      <c r="B40" s="19">
        <v>8931.14</v>
      </c>
      <c r="C40" s="19">
        <v>381.99</v>
      </c>
      <c r="D40" s="19">
        <v>520.212</v>
      </c>
      <c r="E40" s="20">
        <f t="shared" si="0"/>
        <v>36.18471687740515</v>
      </c>
      <c r="F40" s="20"/>
      <c r="G40" s="19">
        <v>120013.707</v>
      </c>
      <c r="H40" s="19">
        <v>4188.375</v>
      </c>
      <c r="I40" s="19">
        <v>6213.943</v>
      </c>
      <c r="J40" s="20">
        <f t="shared" si="7"/>
        <v>48.36166771122453</v>
      </c>
      <c r="K40" s="20">
        <f t="shared" si="6"/>
        <v>56.93446941883611</v>
      </c>
      <c r="L40" s="23">
        <f>+H40/C40</f>
        <v>10.964619492656876</v>
      </c>
      <c r="M40" s="23">
        <f t="shared" si="8"/>
        <v>11.945020491645714</v>
      </c>
      <c r="N40" s="23">
        <f>+M40/L40*100-100</f>
        <v>8.941495869012357</v>
      </c>
      <c r="Q40" s="274"/>
    </row>
    <row r="41" spans="1:17" ht="11.25" customHeight="1">
      <c r="A41" s="18" t="s">
        <v>223</v>
      </c>
      <c r="B41" s="19">
        <v>3.65</v>
      </c>
      <c r="C41" s="19">
        <v>0.25</v>
      </c>
      <c r="D41" s="19">
        <v>0</v>
      </c>
      <c r="E41" s="20">
        <f t="shared" si="0"/>
        <v>-100</v>
      </c>
      <c r="F41" s="20"/>
      <c r="G41" s="19">
        <v>49.02</v>
      </c>
      <c r="H41" s="19">
        <v>3.38</v>
      </c>
      <c r="I41" s="19">
        <v>0</v>
      </c>
      <c r="J41" s="20">
        <f t="shared" si="7"/>
        <v>-100</v>
      </c>
      <c r="K41" s="20">
        <f t="shared" si="6"/>
        <v>0</v>
      </c>
      <c r="M41" s="23" t="e">
        <f t="shared" si="8"/>
        <v>#DIV/0!</v>
      </c>
      <c r="Q41" s="274"/>
    </row>
    <row r="42" spans="1:17" ht="11.25" customHeight="1">
      <c r="A42" s="18" t="s">
        <v>414</v>
      </c>
      <c r="B42" s="19">
        <v>0.2</v>
      </c>
      <c r="C42" s="19">
        <v>0</v>
      </c>
      <c r="D42" s="19">
        <v>0</v>
      </c>
      <c r="E42" s="20"/>
      <c r="F42" s="20"/>
      <c r="G42" s="19">
        <v>5.613</v>
      </c>
      <c r="H42" s="19">
        <v>0</v>
      </c>
      <c r="I42" s="19">
        <v>0</v>
      </c>
      <c r="J42" s="20"/>
      <c r="K42" s="20"/>
      <c r="Q42" s="274"/>
    </row>
    <row r="43" spans="1:17" ht="11.25" customHeight="1">
      <c r="A43" s="18" t="s">
        <v>307</v>
      </c>
      <c r="B43" s="19">
        <v>0.5</v>
      </c>
      <c r="C43" s="19">
        <v>0</v>
      </c>
      <c r="D43" s="19">
        <v>0</v>
      </c>
      <c r="E43" s="20"/>
      <c r="F43" s="20"/>
      <c r="G43" s="19">
        <v>6.85</v>
      </c>
      <c r="H43" s="19">
        <v>0</v>
      </c>
      <c r="I43" s="19">
        <v>0</v>
      </c>
      <c r="J43" s="20"/>
      <c r="K43" s="20"/>
      <c r="Q43" s="274"/>
    </row>
    <row r="44" spans="1:17" ht="11.25">
      <c r="A44" s="123"/>
      <c r="B44" s="129"/>
      <c r="C44" s="129"/>
      <c r="D44" s="129"/>
      <c r="E44" s="129"/>
      <c r="F44" s="129"/>
      <c r="G44" s="129"/>
      <c r="H44" s="129"/>
      <c r="I44" s="129"/>
      <c r="J44" s="129"/>
      <c r="K44" s="123"/>
      <c r="Q44" s="274"/>
    </row>
    <row r="45" spans="1:17" ht="11.25">
      <c r="A45" s="17" t="s">
        <v>384</v>
      </c>
      <c r="B45" s="17"/>
      <c r="C45" s="17"/>
      <c r="D45" s="17"/>
      <c r="E45" s="17"/>
      <c r="F45" s="17"/>
      <c r="G45" s="17"/>
      <c r="H45" s="17"/>
      <c r="I45" s="17"/>
      <c r="J45" s="17"/>
      <c r="K45" s="17"/>
      <c r="Q45" s="274"/>
    </row>
    <row r="46" spans="1:17" ht="11.25" customHeight="1">
      <c r="A46" s="17"/>
      <c r="B46" s="19"/>
      <c r="C46" s="19"/>
      <c r="D46" s="19"/>
      <c r="E46" s="20"/>
      <c r="F46" s="20"/>
      <c r="G46" s="19"/>
      <c r="H46" s="19"/>
      <c r="I46" s="19"/>
      <c r="J46" s="20"/>
      <c r="K46" s="20"/>
      <c r="Q46" s="274"/>
    </row>
    <row r="47" spans="1:20" ht="19.5" customHeight="1">
      <c r="A47" s="333" t="s">
        <v>330</v>
      </c>
      <c r="B47" s="333"/>
      <c r="C47" s="333"/>
      <c r="D47" s="333"/>
      <c r="E47" s="333"/>
      <c r="F47" s="333"/>
      <c r="G47" s="333"/>
      <c r="H47" s="333"/>
      <c r="I47" s="333"/>
      <c r="J47" s="333"/>
      <c r="K47" s="333"/>
      <c r="L47" s="28"/>
      <c r="O47" s="122"/>
      <c r="P47" s="122"/>
      <c r="Q47" s="268"/>
      <c r="R47" s="268"/>
      <c r="S47" s="268"/>
      <c r="T47" s="122"/>
    </row>
    <row r="48" spans="1:20" ht="19.5" customHeight="1">
      <c r="A48" s="334" t="s">
        <v>183</v>
      </c>
      <c r="B48" s="334"/>
      <c r="C48" s="334"/>
      <c r="D48" s="334"/>
      <c r="E48" s="334"/>
      <c r="F48" s="334"/>
      <c r="G48" s="334"/>
      <c r="H48" s="334"/>
      <c r="I48" s="334"/>
      <c r="J48" s="334"/>
      <c r="K48" s="334"/>
      <c r="O48" s="124"/>
      <c r="P48" s="124"/>
      <c r="Q48" s="124"/>
      <c r="R48" s="124"/>
      <c r="S48" s="124"/>
      <c r="T48" s="124"/>
    </row>
    <row r="49" spans="1:20" s="28" customFormat="1" ht="11.25">
      <c r="A49" s="25"/>
      <c r="B49" s="335" t="s">
        <v>118</v>
      </c>
      <c r="C49" s="335"/>
      <c r="D49" s="335"/>
      <c r="E49" s="335"/>
      <c r="F49" s="194"/>
      <c r="G49" s="335" t="s">
        <v>119</v>
      </c>
      <c r="H49" s="335"/>
      <c r="I49" s="335"/>
      <c r="J49" s="335"/>
      <c r="K49" s="194"/>
      <c r="L49" s="337" t="s">
        <v>204</v>
      </c>
      <c r="M49" s="337"/>
      <c r="N49" s="337"/>
      <c r="O49" s="138"/>
      <c r="P49" s="138"/>
      <c r="Q49" s="269"/>
      <c r="R49" s="269"/>
      <c r="S49" s="269"/>
      <c r="T49" s="138"/>
    </row>
    <row r="50" spans="1:20" s="28" customFormat="1" ht="11.25">
      <c r="A50" s="25" t="s">
        <v>336</v>
      </c>
      <c r="B50" s="195">
        <f>+B4</f>
        <v>2011</v>
      </c>
      <c r="C50" s="336" t="str">
        <f>+C4</f>
        <v>enero - febrero</v>
      </c>
      <c r="D50" s="336"/>
      <c r="E50" s="336"/>
      <c r="F50" s="194"/>
      <c r="G50" s="195">
        <f>+B50</f>
        <v>2011</v>
      </c>
      <c r="H50" s="336" t="str">
        <f>+C50</f>
        <v>enero - febrero</v>
      </c>
      <c r="I50" s="336"/>
      <c r="J50" s="336"/>
      <c r="K50" s="196" t="s">
        <v>228</v>
      </c>
      <c r="L50" s="338" t="s">
        <v>203</v>
      </c>
      <c r="M50" s="338"/>
      <c r="N50" s="338"/>
      <c r="O50" s="138"/>
      <c r="P50" s="138"/>
      <c r="Q50" s="269"/>
      <c r="R50" s="269"/>
      <c r="S50" s="269"/>
      <c r="T50" s="138"/>
    </row>
    <row r="51" spans="1:19" s="28" customFormat="1" ht="11.25">
      <c r="A51" s="197"/>
      <c r="B51" s="197"/>
      <c r="C51" s="198">
        <f>+C5</f>
        <v>2011</v>
      </c>
      <c r="D51" s="198">
        <f>+D5</f>
        <v>2012</v>
      </c>
      <c r="E51" s="199" t="str">
        <f>+E5</f>
        <v>Var % 12/11</v>
      </c>
      <c r="F51" s="200"/>
      <c r="G51" s="197"/>
      <c r="H51" s="198">
        <f>+C51</f>
        <v>2011</v>
      </c>
      <c r="I51" s="198">
        <f>+D51</f>
        <v>2012</v>
      </c>
      <c r="J51" s="199" t="str">
        <f>+E51</f>
        <v>Var % 12/11</v>
      </c>
      <c r="K51" s="200">
        <v>2008</v>
      </c>
      <c r="L51" s="201">
        <v>2007</v>
      </c>
      <c r="M51" s="201">
        <v>2008</v>
      </c>
      <c r="N51" s="200" t="s">
        <v>199</v>
      </c>
      <c r="Q51" s="270"/>
      <c r="R51" s="270"/>
      <c r="S51" s="270"/>
    </row>
    <row r="52" spans="1:17" ht="11.25" customHeight="1">
      <c r="A52" s="25" t="s">
        <v>332</v>
      </c>
      <c r="B52" s="26">
        <f>+B54+B60+B71+B78+B85+B91+B97</f>
        <v>618148.985</v>
      </c>
      <c r="C52" s="26">
        <f>+C54+C60+C71+C78+C85+C91+C97</f>
        <v>68173.748</v>
      </c>
      <c r="D52" s="26">
        <f>+D54+D60+D71+D78+D85+D91+D97</f>
        <v>71065.279</v>
      </c>
      <c r="E52" s="24">
        <f>+D52/C52*100-100</f>
        <v>4.241414158423538</v>
      </c>
      <c r="F52" s="24"/>
      <c r="G52" s="26">
        <f>+G54+G60+G71+G78+G85+G91+G97</f>
        <v>1221191.283</v>
      </c>
      <c r="H52" s="26">
        <f>+H54+H60+H71+H78+H85+H91+H97</f>
        <v>130921.78399999999</v>
      </c>
      <c r="I52" s="26">
        <f>+I54+I60+I71+I78+I85+I91+I97</f>
        <v>148194.248</v>
      </c>
      <c r="J52" s="24">
        <f>+I52/H52*100-100</f>
        <v>13.19296412887256</v>
      </c>
      <c r="K52" s="24">
        <f>+I52/I9*100</f>
        <v>15.27256312237144</v>
      </c>
      <c r="L52" s="23">
        <f>+H52/C52</f>
        <v>1.9204134705928149</v>
      </c>
      <c r="M52" s="23">
        <f>+I52/D52</f>
        <v>2.0853256341961313</v>
      </c>
      <c r="N52" s="23">
        <f>+M52/L52*100-100</f>
        <v>8.587325913331028</v>
      </c>
      <c r="P52" s="23"/>
      <c r="Q52" s="272"/>
    </row>
    <row r="53" spans="1:17" ht="11.25" customHeight="1">
      <c r="A53" s="17"/>
      <c r="B53" s="19"/>
      <c r="C53" s="19"/>
      <c r="D53" s="19"/>
      <c r="E53" s="20"/>
      <c r="F53" s="20"/>
      <c r="G53" s="19"/>
      <c r="H53" s="19"/>
      <c r="I53" s="19"/>
      <c r="J53" s="20"/>
      <c r="K53" s="20"/>
      <c r="Q53" s="274"/>
    </row>
    <row r="54" spans="1:19" s="28" customFormat="1" ht="11.25" customHeight="1">
      <c r="A54" s="25" t="s">
        <v>470</v>
      </c>
      <c r="B54" s="26">
        <f>SUM(B55:B58)</f>
        <v>155924.903</v>
      </c>
      <c r="C54" s="26">
        <f>SUM(C55:C58)</f>
        <v>16395.247</v>
      </c>
      <c r="D54" s="26">
        <f>SUM(D55:D58)</f>
        <v>21435.305999999997</v>
      </c>
      <c r="E54" s="24">
        <f aca="true" t="shared" si="9" ref="E54:E97">+D54/C54*100-100</f>
        <v>30.740976332957928</v>
      </c>
      <c r="F54" s="24"/>
      <c r="G54" s="26">
        <f>SUM(G55:G58)</f>
        <v>159769.175</v>
      </c>
      <c r="H54" s="26">
        <f>SUM(H55:H58)</f>
        <v>15264.201000000001</v>
      </c>
      <c r="I54" s="26">
        <f>SUM(I55:I58)</f>
        <v>23778.885</v>
      </c>
      <c r="J54" s="24">
        <f aca="true" t="shared" si="10" ref="J54:J97">+I54/H54*100-100</f>
        <v>55.78204846752212</v>
      </c>
      <c r="K54" s="24"/>
      <c r="L54" s="27"/>
      <c r="M54" s="27"/>
      <c r="N54" s="27"/>
      <c r="Q54" s="272"/>
      <c r="R54" s="270"/>
      <c r="S54" s="270"/>
    </row>
    <row r="55" spans="1:17" ht="11.25" customHeight="1">
      <c r="A55" s="17" t="s">
        <v>468</v>
      </c>
      <c r="B55" s="19">
        <v>1668.844</v>
      </c>
      <c r="C55" s="19">
        <v>191.821</v>
      </c>
      <c r="D55" s="19">
        <v>236.312</v>
      </c>
      <c r="E55" s="20">
        <f t="shared" si="9"/>
        <v>23.19401942435917</v>
      </c>
      <c r="F55" s="20"/>
      <c r="G55" s="19">
        <v>1891.282</v>
      </c>
      <c r="H55" s="19">
        <v>221.425</v>
      </c>
      <c r="I55" s="19">
        <v>279.95</v>
      </c>
      <c r="J55" s="20">
        <f t="shared" si="10"/>
        <v>26.431071468894658</v>
      </c>
      <c r="K55" s="20"/>
      <c r="Q55" s="274"/>
    </row>
    <row r="56" spans="1:22" ht="11.25" customHeight="1">
      <c r="A56" s="17" t="s">
        <v>469</v>
      </c>
      <c r="B56" s="19">
        <v>54814.403</v>
      </c>
      <c r="C56" s="19">
        <v>3767.216</v>
      </c>
      <c r="D56" s="19">
        <v>4880.164</v>
      </c>
      <c r="E56" s="20">
        <f t="shared" si="9"/>
        <v>29.5429834657742</v>
      </c>
      <c r="F56" s="20"/>
      <c r="G56" s="19">
        <v>58800.516</v>
      </c>
      <c r="H56" s="19">
        <v>3697.309</v>
      </c>
      <c r="I56" s="19">
        <v>5438.63</v>
      </c>
      <c r="J56" s="20">
        <f t="shared" si="10"/>
        <v>47.09698323834982</v>
      </c>
      <c r="K56" s="20"/>
      <c r="Q56" s="274"/>
      <c r="R56" s="274"/>
      <c r="S56" s="274"/>
      <c r="T56" s="21"/>
      <c r="U56" s="21"/>
      <c r="V56" s="21"/>
    </row>
    <row r="57" spans="1:22" ht="11.25" customHeight="1">
      <c r="A57" s="17" t="s">
        <v>269</v>
      </c>
      <c r="B57" s="19">
        <v>99441.017</v>
      </c>
      <c r="C57" s="19">
        <v>12435.932</v>
      </c>
      <c r="D57" s="19">
        <v>3960.03</v>
      </c>
      <c r="E57" s="20">
        <f t="shared" si="9"/>
        <v>-68.15654829891318</v>
      </c>
      <c r="F57" s="20"/>
      <c r="G57" s="19">
        <v>99070.634</v>
      </c>
      <c r="H57" s="19">
        <v>11345.019</v>
      </c>
      <c r="I57" s="19">
        <v>5833.843</v>
      </c>
      <c r="J57" s="20">
        <f>+I57/H57*100-100</f>
        <v>-48.57793539173447</v>
      </c>
      <c r="K57" s="20">
        <f>+J57/I57*100-100</f>
        <v>-100.83269185323867</v>
      </c>
      <c r="L57" s="20">
        <f>+K57/J57*100-100</f>
        <v>107.56891177058</v>
      </c>
      <c r="M57" s="20">
        <f>+L57/K57*100-100</f>
        <v>-206.6805911788469</v>
      </c>
      <c r="N57" s="20">
        <f>+M57/L57*100-100</f>
        <v>-292.1378470571958</v>
      </c>
      <c r="Q57" s="274"/>
      <c r="R57" s="274"/>
      <c r="S57" s="274"/>
      <c r="T57" s="21"/>
      <c r="U57" s="21"/>
      <c r="V57" s="21"/>
    </row>
    <row r="58" spans="1:17" ht="11.25" customHeight="1">
      <c r="A58" s="17" t="s">
        <v>179</v>
      </c>
      <c r="B58" s="19">
        <v>0.639</v>
      </c>
      <c r="C58" s="19">
        <v>0.278</v>
      </c>
      <c r="D58" s="19">
        <v>12358.8</v>
      </c>
      <c r="E58" s="20">
        <f aca="true" t="shared" si="11" ref="E58:E69">+D58/C58*100-100</f>
        <v>4445511.510791366</v>
      </c>
      <c r="F58" s="20"/>
      <c r="G58" s="19">
        <v>6.743</v>
      </c>
      <c r="H58" s="19">
        <v>0.448</v>
      </c>
      <c r="I58" s="19">
        <v>12226.462</v>
      </c>
      <c r="J58" s="20">
        <f aca="true" t="shared" si="12" ref="J58:J69">+I58/H58*100-100</f>
        <v>2729020.982142857</v>
      </c>
      <c r="K58" s="20"/>
      <c r="Q58" s="274"/>
    </row>
    <row r="59" spans="1:17" ht="11.25" customHeight="1">
      <c r="A59" s="17"/>
      <c r="B59" s="19"/>
      <c r="C59" s="19"/>
      <c r="D59" s="19"/>
      <c r="E59" s="20"/>
      <c r="F59" s="20"/>
      <c r="G59" s="19"/>
      <c r="H59" s="19"/>
      <c r="I59" s="19"/>
      <c r="J59" s="20"/>
      <c r="K59" s="20"/>
      <c r="Q59" s="274"/>
    </row>
    <row r="60" spans="1:17" ht="11.25" customHeight="1">
      <c r="A60" s="25" t="s">
        <v>125</v>
      </c>
      <c r="B60" s="26">
        <f>SUM(B61:B69)</f>
        <v>90131.95599999998</v>
      </c>
      <c r="C60" s="26">
        <f>SUM(C61:C69)</f>
        <v>8953.887000000002</v>
      </c>
      <c r="D60" s="26">
        <f>SUM(D61:D69)</f>
        <v>6369.340000000001</v>
      </c>
      <c r="E60" s="24">
        <f t="shared" si="11"/>
        <v>-28.865083957391917</v>
      </c>
      <c r="F60" s="20"/>
      <c r="G60" s="26">
        <f>SUM(G61:G69)</f>
        <v>146709.588</v>
      </c>
      <c r="H60" s="26">
        <f>SUM(H61:H69)</f>
        <v>14010.485000000002</v>
      </c>
      <c r="I60" s="26">
        <f>SUM(I61:I69)</f>
        <v>13064.441</v>
      </c>
      <c r="J60" s="24">
        <f t="shared" si="12"/>
        <v>-6.752400077513386</v>
      </c>
      <c r="K60" s="20"/>
      <c r="Q60" s="274"/>
    </row>
    <row r="61" spans="1:17" ht="11.25" customHeight="1">
      <c r="A61" s="17" t="s">
        <v>471</v>
      </c>
      <c r="B61" s="19">
        <v>1989.677</v>
      </c>
      <c r="C61" s="19">
        <v>414.789</v>
      </c>
      <c r="D61" s="19">
        <v>336.412</v>
      </c>
      <c r="E61" s="20">
        <f t="shared" si="11"/>
        <v>-18.895631272767602</v>
      </c>
      <c r="F61" s="20"/>
      <c r="G61" s="19">
        <v>4826.035</v>
      </c>
      <c r="H61" s="19">
        <v>845.225</v>
      </c>
      <c r="I61" s="19">
        <v>889.577</v>
      </c>
      <c r="J61" s="20">
        <f t="shared" si="12"/>
        <v>5.247360170368836</v>
      </c>
      <c r="K61" s="20"/>
      <c r="Q61" s="274"/>
    </row>
    <row r="62" spans="1:17" ht="11.25" customHeight="1">
      <c r="A62" s="17" t="s">
        <v>111</v>
      </c>
      <c r="B62" s="19">
        <v>6133.434</v>
      </c>
      <c r="C62" s="19">
        <v>1007.182</v>
      </c>
      <c r="D62" s="19">
        <v>817.454</v>
      </c>
      <c r="E62" s="20">
        <f t="shared" si="11"/>
        <v>-18.837509010288116</v>
      </c>
      <c r="F62" s="20"/>
      <c r="G62" s="19">
        <v>17597.391</v>
      </c>
      <c r="H62" s="19">
        <v>2891.333</v>
      </c>
      <c r="I62" s="19">
        <v>2226.659</v>
      </c>
      <c r="J62" s="20">
        <f t="shared" si="12"/>
        <v>-22.988497001210163</v>
      </c>
      <c r="K62" s="20"/>
      <c r="Q62" s="274"/>
    </row>
    <row r="63" spans="1:17" ht="11.25" customHeight="1">
      <c r="A63" s="17" t="s">
        <v>468</v>
      </c>
      <c r="B63" s="19">
        <v>136.721</v>
      </c>
      <c r="C63" s="19">
        <v>119.884</v>
      </c>
      <c r="D63" s="19">
        <v>36.144</v>
      </c>
      <c r="E63" s="20">
        <f t="shared" si="11"/>
        <v>-69.85085582729972</v>
      </c>
      <c r="F63" s="20"/>
      <c r="G63" s="19">
        <v>182.659</v>
      </c>
      <c r="H63" s="19">
        <v>146.926</v>
      </c>
      <c r="I63" s="19">
        <v>58.001</v>
      </c>
      <c r="J63" s="20">
        <f t="shared" si="12"/>
        <v>-60.5236649742047</v>
      </c>
      <c r="K63" s="20"/>
      <c r="Q63" s="274"/>
    </row>
    <row r="64" spans="1:17" ht="11.25" customHeight="1">
      <c r="A64" s="17" t="s">
        <v>469</v>
      </c>
      <c r="B64" s="19">
        <v>66961.408</v>
      </c>
      <c r="C64" s="19">
        <v>6817.952</v>
      </c>
      <c r="D64" s="19">
        <v>4250.429</v>
      </c>
      <c r="E64" s="20">
        <f t="shared" si="11"/>
        <v>-37.65827333486654</v>
      </c>
      <c r="F64" s="20"/>
      <c r="G64" s="19">
        <v>87852.73</v>
      </c>
      <c r="H64" s="19">
        <v>7897.323</v>
      </c>
      <c r="I64" s="19">
        <v>5838.708</v>
      </c>
      <c r="J64" s="20">
        <f t="shared" si="12"/>
        <v>-26.06725088995347</v>
      </c>
      <c r="K64" s="20"/>
      <c r="Q64" s="274"/>
    </row>
    <row r="65" spans="1:17" ht="11.25" customHeight="1">
      <c r="A65" s="17" t="s">
        <v>472</v>
      </c>
      <c r="B65" s="19">
        <v>4396.495</v>
      </c>
      <c r="C65" s="19">
        <v>169.477</v>
      </c>
      <c r="D65" s="19">
        <v>695.647</v>
      </c>
      <c r="E65" s="20">
        <f t="shared" si="11"/>
        <v>310.46690701393106</v>
      </c>
      <c r="F65" s="20"/>
      <c r="G65" s="19">
        <v>11929.566</v>
      </c>
      <c r="H65" s="19">
        <v>554.013</v>
      </c>
      <c r="I65" s="19">
        <v>2505.627</v>
      </c>
      <c r="J65" s="20">
        <f t="shared" si="12"/>
        <v>352.268629075491</v>
      </c>
      <c r="K65" s="20"/>
      <c r="Q65" s="274"/>
    </row>
    <row r="66" spans="1:17" ht="11.25" customHeight="1">
      <c r="A66" s="17" t="s">
        <v>473</v>
      </c>
      <c r="B66" s="19">
        <v>1272.618</v>
      </c>
      <c r="C66" s="19">
        <v>179.128</v>
      </c>
      <c r="D66" s="19">
        <v>177.962</v>
      </c>
      <c r="E66" s="20">
        <f t="shared" si="11"/>
        <v>-0.6509311777053313</v>
      </c>
      <c r="F66" s="20"/>
      <c r="G66" s="19">
        <v>10129.069</v>
      </c>
      <c r="H66" s="19">
        <v>1332.327</v>
      </c>
      <c r="I66" s="19">
        <v>1425.974</v>
      </c>
      <c r="J66" s="20">
        <f t="shared" si="12"/>
        <v>7.028830009449621</v>
      </c>
      <c r="K66" s="20"/>
      <c r="Q66" s="274"/>
    </row>
    <row r="67" spans="1:17" ht="11.25" customHeight="1">
      <c r="A67" s="17" t="s">
        <v>275</v>
      </c>
      <c r="B67" s="19">
        <v>8791.752</v>
      </c>
      <c r="C67" s="19">
        <v>211.11</v>
      </c>
      <c r="D67" s="19">
        <v>0</v>
      </c>
      <c r="E67" s="20">
        <f t="shared" si="11"/>
        <v>-100</v>
      </c>
      <c r="F67" s="20"/>
      <c r="G67" s="19">
        <v>13145.025</v>
      </c>
      <c r="H67" s="19">
        <v>286.573</v>
      </c>
      <c r="I67" s="19">
        <v>0</v>
      </c>
      <c r="J67" s="20">
        <f t="shared" si="12"/>
        <v>-100</v>
      </c>
      <c r="K67" s="20"/>
      <c r="Q67" s="274"/>
    </row>
    <row r="68" spans="1:17" ht="11.25" customHeight="1">
      <c r="A68" s="17" t="s">
        <v>474</v>
      </c>
      <c r="B68" s="19">
        <v>200.493</v>
      </c>
      <c r="C68" s="19">
        <v>0.069</v>
      </c>
      <c r="D68" s="19">
        <v>0</v>
      </c>
      <c r="E68" s="20">
        <f t="shared" si="11"/>
        <v>-100</v>
      </c>
      <c r="F68" s="20"/>
      <c r="G68" s="19">
        <v>294.816</v>
      </c>
      <c r="H68" s="19">
        <v>0.297</v>
      </c>
      <c r="I68" s="19">
        <v>0</v>
      </c>
      <c r="J68" s="20">
        <f t="shared" si="12"/>
        <v>-100</v>
      </c>
      <c r="K68" s="20"/>
      <c r="Q68" s="274"/>
    </row>
    <row r="69" spans="1:17" ht="11.25" customHeight="1">
      <c r="A69" s="17" t="s">
        <v>276</v>
      </c>
      <c r="B69" s="19">
        <v>249.358</v>
      </c>
      <c r="C69" s="19">
        <v>34.296</v>
      </c>
      <c r="D69" s="19">
        <v>55.292</v>
      </c>
      <c r="E69" s="20">
        <f t="shared" si="11"/>
        <v>61.219967343130406</v>
      </c>
      <c r="F69" s="20"/>
      <c r="G69" s="19">
        <v>752.297</v>
      </c>
      <c r="H69" s="19">
        <v>56.468</v>
      </c>
      <c r="I69" s="19">
        <v>119.895</v>
      </c>
      <c r="J69" s="20">
        <f t="shared" si="12"/>
        <v>112.3237940072253</v>
      </c>
      <c r="K69" s="20"/>
      <c r="Q69" s="274"/>
    </row>
    <row r="70" spans="1:17" ht="11.25" customHeight="1">
      <c r="A70" s="17"/>
      <c r="B70" s="19"/>
      <c r="C70" s="19"/>
      <c r="D70" s="19"/>
      <c r="E70" s="20"/>
      <c r="F70" s="20"/>
      <c r="G70" s="19"/>
      <c r="H70" s="19"/>
      <c r="I70" s="19"/>
      <c r="J70" s="20"/>
      <c r="K70" s="20"/>
      <c r="Q70" s="274"/>
    </row>
    <row r="71" spans="1:19" s="28" customFormat="1" ht="11.25" customHeight="1">
      <c r="A71" s="25" t="s">
        <v>284</v>
      </c>
      <c r="B71" s="26">
        <f>SUM(B72:B76)</f>
        <v>124237.049</v>
      </c>
      <c r="C71" s="26">
        <f>SUM(C72:C76)</f>
        <v>22161.299</v>
      </c>
      <c r="D71" s="26">
        <f>SUM(D72:D76)</f>
        <v>23134.593</v>
      </c>
      <c r="E71" s="24">
        <f t="shared" si="9"/>
        <v>4.391863491395526</v>
      </c>
      <c r="F71" s="24"/>
      <c r="G71" s="26">
        <f>SUM(G72:G76)</f>
        <v>318837.13800000004</v>
      </c>
      <c r="H71" s="26">
        <f>SUM(H72:H76)</f>
        <v>56891.638999999996</v>
      </c>
      <c r="I71" s="26">
        <f>SUM(I72:I76)</f>
        <v>59838.106999999996</v>
      </c>
      <c r="J71" s="24">
        <f t="shared" si="10"/>
        <v>5.179087914834042</v>
      </c>
      <c r="K71" s="24"/>
      <c r="L71" s="27"/>
      <c r="M71" s="27"/>
      <c r="N71" s="27"/>
      <c r="Q71" s="272"/>
      <c r="R71" s="270"/>
      <c r="S71" s="270"/>
    </row>
    <row r="72" spans="1:17" ht="11.25" customHeight="1">
      <c r="A72" s="17" t="s">
        <v>270</v>
      </c>
      <c r="B72" s="19">
        <v>49023.39</v>
      </c>
      <c r="C72" s="19">
        <v>6995.084</v>
      </c>
      <c r="D72" s="19">
        <v>5982.527</v>
      </c>
      <c r="E72" s="20">
        <f t="shared" si="9"/>
        <v>-14.475265772362405</v>
      </c>
      <c r="F72" s="20"/>
      <c r="G72" s="19">
        <v>128485.626</v>
      </c>
      <c r="H72" s="19">
        <v>19648.826</v>
      </c>
      <c r="I72" s="19">
        <v>13034.829</v>
      </c>
      <c r="J72" s="20">
        <f t="shared" si="10"/>
        <v>-33.66102890829204</v>
      </c>
      <c r="K72" s="20"/>
      <c r="Q72" s="274"/>
    </row>
    <row r="73" spans="1:17" ht="11.25" customHeight="1">
      <c r="A73" s="17" t="s">
        <v>271</v>
      </c>
      <c r="B73" s="19">
        <v>17486.967</v>
      </c>
      <c r="C73" s="19">
        <v>4114.149</v>
      </c>
      <c r="D73" s="19">
        <v>4871.231</v>
      </c>
      <c r="E73" s="20">
        <f t="shared" si="9"/>
        <v>18.401910091248496</v>
      </c>
      <c r="F73" s="20"/>
      <c r="G73" s="19">
        <v>32290.79</v>
      </c>
      <c r="H73" s="19">
        <v>6850.35</v>
      </c>
      <c r="I73" s="19">
        <v>10009.898</v>
      </c>
      <c r="J73" s="20">
        <f t="shared" si="10"/>
        <v>46.12243170057002</v>
      </c>
      <c r="K73" s="20"/>
      <c r="Q73" s="274"/>
    </row>
    <row r="74" spans="1:17" ht="11.25" customHeight="1">
      <c r="A74" s="17" t="s">
        <v>272</v>
      </c>
      <c r="B74" s="19">
        <v>14314.167</v>
      </c>
      <c r="C74" s="19">
        <v>2827.049</v>
      </c>
      <c r="D74" s="19">
        <v>3669.296</v>
      </c>
      <c r="E74" s="20">
        <f t="shared" si="9"/>
        <v>29.792444347444984</v>
      </c>
      <c r="F74" s="20"/>
      <c r="G74" s="19">
        <v>32135.432</v>
      </c>
      <c r="H74" s="19">
        <v>5955.217</v>
      </c>
      <c r="I74" s="19">
        <v>9024.416</v>
      </c>
      <c r="J74" s="20">
        <f t="shared" si="10"/>
        <v>51.53798761657217</v>
      </c>
      <c r="K74" s="20"/>
      <c r="Q74" s="274"/>
    </row>
    <row r="75" spans="1:17" ht="11.25" customHeight="1">
      <c r="A75" s="17" t="s">
        <v>273</v>
      </c>
      <c r="B75" s="19">
        <v>2274.971</v>
      </c>
      <c r="C75" s="19">
        <v>656.958</v>
      </c>
      <c r="D75" s="19">
        <v>298.348</v>
      </c>
      <c r="E75" s="20">
        <f t="shared" si="9"/>
        <v>-54.58644236008999</v>
      </c>
      <c r="F75" s="20"/>
      <c r="G75" s="19">
        <v>6887.581</v>
      </c>
      <c r="H75" s="19">
        <v>1874.915</v>
      </c>
      <c r="I75" s="19">
        <v>985.564</v>
      </c>
      <c r="J75" s="20">
        <f t="shared" si="10"/>
        <v>-47.434203683900336</v>
      </c>
      <c r="K75" s="20"/>
      <c r="Q75" s="274"/>
    </row>
    <row r="76" spans="1:17" ht="11.25" customHeight="1">
      <c r="A76" s="17" t="s">
        <v>274</v>
      </c>
      <c r="B76" s="19">
        <v>41137.554</v>
      </c>
      <c r="C76" s="19">
        <v>7568.059</v>
      </c>
      <c r="D76" s="19">
        <v>8313.191</v>
      </c>
      <c r="E76" s="20">
        <f t="shared" si="9"/>
        <v>9.845747767029849</v>
      </c>
      <c r="F76" s="20"/>
      <c r="G76" s="19">
        <v>119037.709</v>
      </c>
      <c r="H76" s="19">
        <v>22562.331</v>
      </c>
      <c r="I76" s="19">
        <v>26783.4</v>
      </c>
      <c r="J76" s="20">
        <f t="shared" si="10"/>
        <v>18.70847919038154</v>
      </c>
      <c r="K76" s="20"/>
      <c r="Q76" s="274"/>
    </row>
    <row r="77" spans="1:17" ht="11.25" customHeight="1">
      <c r="A77" s="17"/>
      <c r="B77" s="19"/>
      <c r="C77" s="19"/>
      <c r="D77" s="19"/>
      <c r="E77" s="20"/>
      <c r="F77" s="20"/>
      <c r="G77" s="19"/>
      <c r="H77" s="19"/>
      <c r="I77" s="19"/>
      <c r="J77" s="20"/>
      <c r="K77" s="20"/>
      <c r="Q77" s="274"/>
    </row>
    <row r="78" spans="1:19" s="28" customFormat="1" ht="11.25" customHeight="1">
      <c r="A78" s="25" t="s">
        <v>1</v>
      </c>
      <c r="B78" s="26">
        <f>SUM(B79:B83)</f>
        <v>143300.83700000003</v>
      </c>
      <c r="C78" s="26">
        <f>SUM(C79:C83)</f>
        <v>11069.987</v>
      </c>
      <c r="D78" s="26">
        <f>SUM(D79:D83)</f>
        <v>13907.723</v>
      </c>
      <c r="E78" s="24">
        <f t="shared" si="9"/>
        <v>25.634501648466255</v>
      </c>
      <c r="F78" s="24"/>
      <c r="G78" s="26">
        <f>SUM(G79:G83)</f>
        <v>356151.14400000003</v>
      </c>
      <c r="H78" s="26">
        <f>SUM(H79:H83)</f>
        <v>26573.146999999997</v>
      </c>
      <c r="I78" s="26">
        <f>SUM(I79:I83)</f>
        <v>33765.43199999999</v>
      </c>
      <c r="J78" s="24">
        <f t="shared" si="10"/>
        <v>27.065988834517782</v>
      </c>
      <c r="K78" s="24"/>
      <c r="L78" s="27"/>
      <c r="M78" s="27"/>
      <c r="N78" s="27"/>
      <c r="Q78" s="272"/>
      <c r="R78" s="270"/>
      <c r="S78" s="270"/>
    </row>
    <row r="79" spans="1:17" ht="11.25" customHeight="1">
      <c r="A79" s="17" t="s">
        <v>277</v>
      </c>
      <c r="B79" s="19">
        <v>57965.964</v>
      </c>
      <c r="C79" s="19">
        <v>6573.808</v>
      </c>
      <c r="D79" s="19">
        <v>7489.639</v>
      </c>
      <c r="E79" s="20">
        <f t="shared" si="9"/>
        <v>13.931514276048219</v>
      </c>
      <c r="F79" s="20"/>
      <c r="G79" s="19">
        <v>112327.261</v>
      </c>
      <c r="H79" s="19">
        <v>12743.172</v>
      </c>
      <c r="I79" s="19">
        <v>14172.265</v>
      </c>
      <c r="J79" s="20">
        <f t="shared" si="10"/>
        <v>11.214578285532028</v>
      </c>
      <c r="K79" s="20"/>
      <c r="Q79" s="274"/>
    </row>
    <row r="80" spans="1:17" ht="11.25" customHeight="1">
      <c r="A80" s="17" t="s">
        <v>107</v>
      </c>
      <c r="B80" s="19">
        <v>5268.859</v>
      </c>
      <c r="C80" s="19">
        <v>734.547</v>
      </c>
      <c r="D80" s="19">
        <v>923.105</v>
      </c>
      <c r="E80" s="20">
        <f t="shared" si="9"/>
        <v>25.66997074387342</v>
      </c>
      <c r="F80" s="20"/>
      <c r="G80" s="19">
        <v>32292.861</v>
      </c>
      <c r="H80" s="19">
        <v>3745.625</v>
      </c>
      <c r="I80" s="19">
        <v>6022.503</v>
      </c>
      <c r="J80" s="20">
        <f t="shared" si="10"/>
        <v>60.78766560987819</v>
      </c>
      <c r="K80" s="20"/>
      <c r="Q80" s="274"/>
    </row>
    <row r="81" spans="1:17" ht="11.25" customHeight="1">
      <c r="A81" s="17" t="s">
        <v>278</v>
      </c>
      <c r="B81" s="19">
        <v>9394.563</v>
      </c>
      <c r="C81" s="19">
        <v>632.41</v>
      </c>
      <c r="D81" s="19">
        <v>405.622</v>
      </c>
      <c r="E81" s="20">
        <f t="shared" si="9"/>
        <v>-35.860913015290706</v>
      </c>
      <c r="F81" s="20"/>
      <c r="G81" s="19">
        <v>38784.571</v>
      </c>
      <c r="H81" s="19">
        <v>2583.766</v>
      </c>
      <c r="I81" s="19">
        <v>1810.213</v>
      </c>
      <c r="J81" s="20">
        <f t="shared" si="10"/>
        <v>-29.938972801716574</v>
      </c>
      <c r="K81" s="20"/>
      <c r="Q81" s="274"/>
    </row>
    <row r="82" spans="1:17" ht="11.25" customHeight="1">
      <c r="A82" s="17" t="s">
        <v>279</v>
      </c>
      <c r="B82" s="19">
        <v>70164.248</v>
      </c>
      <c r="C82" s="19">
        <v>3084.616</v>
      </c>
      <c r="D82" s="19">
        <v>5059.995</v>
      </c>
      <c r="E82" s="20">
        <f t="shared" si="9"/>
        <v>64.03970542848768</v>
      </c>
      <c r="F82" s="20"/>
      <c r="G82" s="19">
        <v>166979.974</v>
      </c>
      <c r="H82" s="19">
        <v>6734.851</v>
      </c>
      <c r="I82" s="19">
        <v>11413.018</v>
      </c>
      <c r="J82" s="20">
        <f t="shared" si="10"/>
        <v>69.46207124701053</v>
      </c>
      <c r="K82" s="20"/>
      <c r="Q82" s="274"/>
    </row>
    <row r="83" spans="1:17" ht="11.25" customHeight="1">
      <c r="A83" s="17" t="s">
        <v>280</v>
      </c>
      <c r="B83" s="19">
        <v>507.203</v>
      </c>
      <c r="C83" s="19">
        <v>44.606</v>
      </c>
      <c r="D83" s="19">
        <v>29.362</v>
      </c>
      <c r="E83" s="20">
        <f t="shared" si="9"/>
        <v>-34.17477469398736</v>
      </c>
      <c r="F83" s="20"/>
      <c r="G83" s="19">
        <v>5766.477</v>
      </c>
      <c r="H83" s="19">
        <v>765.733</v>
      </c>
      <c r="I83" s="19">
        <v>347.433</v>
      </c>
      <c r="J83" s="20">
        <f t="shared" si="10"/>
        <v>-54.62739623341295</v>
      </c>
      <c r="K83" s="20"/>
      <c r="Q83" s="274"/>
    </row>
    <row r="84" spans="1:17" ht="11.25" customHeight="1">
      <c r="A84" s="17"/>
      <c r="B84" s="19"/>
      <c r="C84" s="19"/>
      <c r="D84" s="19"/>
      <c r="E84" s="20"/>
      <c r="F84" s="20"/>
      <c r="G84" s="19"/>
      <c r="H84" s="19"/>
      <c r="I84" s="19"/>
      <c r="J84" s="20"/>
      <c r="K84" s="20"/>
      <c r="Q84" s="274"/>
    </row>
    <row r="85" spans="1:19" s="28" customFormat="1" ht="11.25" customHeight="1">
      <c r="A85" s="25" t="s">
        <v>378</v>
      </c>
      <c r="B85" s="26">
        <f>SUM(B86:B89)</f>
        <v>6940.4800000000005</v>
      </c>
      <c r="C85" s="26">
        <f>SUM(C86:C89)</f>
        <v>443.834</v>
      </c>
      <c r="D85" s="26">
        <f>SUM(D86:D89)</f>
        <v>892.117</v>
      </c>
      <c r="E85" s="24">
        <f t="shared" si="9"/>
        <v>101.00240179887075</v>
      </c>
      <c r="F85" s="24"/>
      <c r="G85" s="26">
        <f>SUM(G86:G89)</f>
        <v>28772.819</v>
      </c>
      <c r="H85" s="26">
        <f>SUM(H86:H89)</f>
        <v>2401.737</v>
      </c>
      <c r="I85" s="26">
        <f>SUM(I86:I89)</f>
        <v>3931.3140000000003</v>
      </c>
      <c r="J85" s="24">
        <f t="shared" si="10"/>
        <v>63.6862820533639</v>
      </c>
      <c r="K85" s="24"/>
      <c r="L85" s="27"/>
      <c r="M85" s="27"/>
      <c r="N85" s="27"/>
      <c r="Q85" s="272"/>
      <c r="R85" s="270"/>
      <c r="S85" s="270"/>
    </row>
    <row r="86" spans="1:17" ht="11.25" customHeight="1">
      <c r="A86" s="17" t="s">
        <v>281</v>
      </c>
      <c r="B86" s="19">
        <v>6651.901</v>
      </c>
      <c r="C86" s="19">
        <v>406.112</v>
      </c>
      <c r="D86" s="19">
        <v>855.381</v>
      </c>
      <c r="E86" s="20">
        <f t="shared" si="9"/>
        <v>110.62687140493259</v>
      </c>
      <c r="F86" s="20"/>
      <c r="G86" s="19">
        <v>24130.733</v>
      </c>
      <c r="H86" s="19">
        <v>1731.343</v>
      </c>
      <c r="I86" s="19">
        <v>3324.856</v>
      </c>
      <c r="J86" s="20">
        <f t="shared" si="10"/>
        <v>92.0391280064089</v>
      </c>
      <c r="K86" s="20"/>
      <c r="Q86" s="274"/>
    </row>
    <row r="87" spans="1:17" ht="11.25" customHeight="1">
      <c r="A87" s="17" t="s">
        <v>282</v>
      </c>
      <c r="B87" s="19">
        <v>267.818</v>
      </c>
      <c r="C87" s="19">
        <v>37.642</v>
      </c>
      <c r="D87" s="19">
        <v>36.18</v>
      </c>
      <c r="E87" s="20">
        <f t="shared" si="9"/>
        <v>-3.8839594070453387</v>
      </c>
      <c r="F87" s="20"/>
      <c r="G87" s="19">
        <v>4485.418</v>
      </c>
      <c r="H87" s="19">
        <v>650.552</v>
      </c>
      <c r="I87" s="19">
        <v>594.923</v>
      </c>
      <c r="J87" s="20">
        <f t="shared" si="10"/>
        <v>-8.551045881036416</v>
      </c>
      <c r="K87" s="20"/>
      <c r="Q87" s="274"/>
    </row>
    <row r="88" spans="1:17" ht="11.25" customHeight="1">
      <c r="A88" s="17" t="s">
        <v>417</v>
      </c>
      <c r="B88" s="19">
        <v>0</v>
      </c>
      <c r="C88" s="19">
        <v>0</v>
      </c>
      <c r="D88" s="19">
        <v>0.546</v>
      </c>
      <c r="E88" s="20"/>
      <c r="F88" s="20"/>
      <c r="G88" s="19">
        <v>0</v>
      </c>
      <c r="H88" s="19">
        <v>0</v>
      </c>
      <c r="I88" s="19">
        <v>9.266</v>
      </c>
      <c r="J88" s="20"/>
      <c r="K88" s="20"/>
      <c r="Q88" s="274"/>
    </row>
    <row r="89" spans="1:17" ht="11.25" customHeight="1">
      <c r="A89" s="17" t="s">
        <v>0</v>
      </c>
      <c r="B89" s="19">
        <v>20.761</v>
      </c>
      <c r="C89" s="19">
        <v>0.08</v>
      </c>
      <c r="D89" s="19">
        <v>0.01</v>
      </c>
      <c r="E89" s="20">
        <f t="shared" si="9"/>
        <v>-87.5</v>
      </c>
      <c r="F89" s="20"/>
      <c r="G89" s="19">
        <v>156.668</v>
      </c>
      <c r="H89" s="19">
        <v>19.842</v>
      </c>
      <c r="I89" s="19">
        <v>2.269</v>
      </c>
      <c r="J89" s="20">
        <f t="shared" si="10"/>
        <v>-88.5646608204818</v>
      </c>
      <c r="K89" s="20"/>
      <c r="Q89" s="274"/>
    </row>
    <row r="90" spans="1:17" ht="11.25" customHeight="1">
      <c r="A90" s="17"/>
      <c r="B90" s="19"/>
      <c r="C90" s="19"/>
      <c r="D90" s="19"/>
      <c r="E90" s="20"/>
      <c r="F90" s="20"/>
      <c r="G90" s="19"/>
      <c r="H90" s="19"/>
      <c r="I90" s="19"/>
      <c r="J90" s="20"/>
      <c r="K90" s="20"/>
      <c r="Q90" s="274"/>
    </row>
    <row r="91" spans="1:19" s="28" customFormat="1" ht="11.25" customHeight="1">
      <c r="A91" s="25" t="s">
        <v>2</v>
      </c>
      <c r="B91" s="26">
        <f>SUM(B92:B95)</f>
        <v>92944.274</v>
      </c>
      <c r="C91" s="26">
        <f>SUM(C92:C95)</f>
        <v>8927.555</v>
      </c>
      <c r="D91" s="26">
        <f>SUM(D92:D95)</f>
        <v>5236.457</v>
      </c>
      <c r="E91" s="24">
        <f t="shared" si="9"/>
        <v>-41.345004315291256</v>
      </c>
      <c r="F91" s="24"/>
      <c r="G91" s="26">
        <f>SUM(G92:G95)</f>
        <v>197264.762</v>
      </c>
      <c r="H91" s="26">
        <f>SUM(H92:H95)</f>
        <v>15131.228999999998</v>
      </c>
      <c r="I91" s="26">
        <f>SUM(I92:I95)</f>
        <v>13537.529999999999</v>
      </c>
      <c r="J91" s="24">
        <f t="shared" si="10"/>
        <v>-10.532515237195867</v>
      </c>
      <c r="K91" s="24"/>
      <c r="L91" s="27"/>
      <c r="M91" s="27"/>
      <c r="N91" s="27"/>
      <c r="Q91" s="272"/>
      <c r="R91" s="270"/>
      <c r="S91" s="270"/>
    </row>
    <row r="92" spans="1:17" ht="11.25" customHeight="1">
      <c r="A92" s="17" t="s">
        <v>107</v>
      </c>
      <c r="B92" s="19">
        <v>55339.01</v>
      </c>
      <c r="C92" s="19">
        <v>4677.046</v>
      </c>
      <c r="D92" s="19">
        <v>1396.277</v>
      </c>
      <c r="E92" s="20">
        <f t="shared" si="9"/>
        <v>-70.1461777369733</v>
      </c>
      <c r="F92" s="20"/>
      <c r="G92" s="19">
        <v>101655.974</v>
      </c>
      <c r="H92" s="19">
        <v>6215.851</v>
      </c>
      <c r="I92" s="19">
        <v>2876.916</v>
      </c>
      <c r="J92" s="20">
        <f t="shared" si="10"/>
        <v>-53.716458132603236</v>
      </c>
      <c r="K92" s="20"/>
      <c r="Q92" s="274"/>
    </row>
    <row r="93" spans="1:17" ht="11.25" customHeight="1">
      <c r="A93" s="17" t="s">
        <v>283</v>
      </c>
      <c r="B93" s="19">
        <v>28071.62</v>
      </c>
      <c r="C93" s="19">
        <v>3450.14</v>
      </c>
      <c r="D93" s="19">
        <v>2588.449</v>
      </c>
      <c r="E93" s="20">
        <f t="shared" si="9"/>
        <v>-24.9755372245764</v>
      </c>
      <c r="F93" s="20"/>
      <c r="G93" s="19">
        <v>67527.343</v>
      </c>
      <c r="H93" s="19">
        <v>6539.626</v>
      </c>
      <c r="I93" s="19">
        <v>6475.146</v>
      </c>
      <c r="J93" s="20">
        <f t="shared" si="10"/>
        <v>-0.9859891070223341</v>
      </c>
      <c r="K93" s="20"/>
      <c r="Q93" s="274"/>
    </row>
    <row r="94" spans="1:17" ht="11.25" customHeight="1">
      <c r="A94" s="17" t="s">
        <v>418</v>
      </c>
      <c r="B94" s="19">
        <v>53.767</v>
      </c>
      <c r="C94" s="19">
        <v>2.179</v>
      </c>
      <c r="D94" s="19">
        <v>4.59</v>
      </c>
      <c r="E94" s="20">
        <f t="shared" si="9"/>
        <v>110.64708581918313</v>
      </c>
      <c r="F94" s="20"/>
      <c r="G94" s="19">
        <v>170.662</v>
      </c>
      <c r="H94" s="19">
        <v>3.862</v>
      </c>
      <c r="I94" s="19">
        <v>12.393</v>
      </c>
      <c r="J94" s="20">
        <f t="shared" si="10"/>
        <v>220.89590885551524</v>
      </c>
      <c r="K94" s="20"/>
      <c r="Q94" s="274"/>
    </row>
    <row r="95" spans="1:17" ht="11.25" customHeight="1">
      <c r="A95" s="17" t="s">
        <v>0</v>
      </c>
      <c r="B95" s="19">
        <v>9479.877</v>
      </c>
      <c r="C95" s="19">
        <v>798.19</v>
      </c>
      <c r="D95" s="19">
        <v>1247.141</v>
      </c>
      <c r="E95" s="20">
        <f t="shared" si="9"/>
        <v>56.24613187336348</v>
      </c>
      <c r="F95" s="20"/>
      <c r="G95" s="19">
        <v>27910.783</v>
      </c>
      <c r="H95" s="19">
        <v>2371.89</v>
      </c>
      <c r="I95" s="19">
        <v>4173.075</v>
      </c>
      <c r="J95" s="20">
        <f t="shared" si="10"/>
        <v>75.93880829212148</v>
      </c>
      <c r="K95" s="20"/>
      <c r="Q95" s="274"/>
    </row>
    <row r="96" spans="1:19" s="28" customFormat="1" ht="11.25" customHeight="1">
      <c r="A96" s="25"/>
      <c r="B96" s="26"/>
      <c r="C96" s="26"/>
      <c r="D96" s="26"/>
      <c r="E96" s="24"/>
      <c r="F96" s="24"/>
      <c r="G96" s="26"/>
      <c r="H96" s="26"/>
      <c r="I96" s="26"/>
      <c r="J96" s="24"/>
      <c r="K96" s="24"/>
      <c r="L96" s="27"/>
      <c r="M96" s="27"/>
      <c r="N96" s="27"/>
      <c r="Q96" s="272"/>
      <c r="R96" s="270"/>
      <c r="S96" s="270"/>
    </row>
    <row r="97" spans="1:19" s="28" customFormat="1" ht="11.25" customHeight="1">
      <c r="A97" s="25" t="s">
        <v>475</v>
      </c>
      <c r="B97" s="26">
        <v>4669.486</v>
      </c>
      <c r="C97" s="26">
        <v>221.939</v>
      </c>
      <c r="D97" s="26">
        <v>89.743</v>
      </c>
      <c r="E97" s="24">
        <f t="shared" si="9"/>
        <v>-59.56411446388422</v>
      </c>
      <c r="F97" s="24"/>
      <c r="G97" s="26">
        <v>13686.657</v>
      </c>
      <c r="H97" s="26">
        <v>649.346</v>
      </c>
      <c r="I97" s="26">
        <v>278.539</v>
      </c>
      <c r="J97" s="24">
        <f t="shared" si="10"/>
        <v>-57.10468686955799</v>
      </c>
      <c r="K97" s="24"/>
      <c r="L97" s="27"/>
      <c r="M97" s="27"/>
      <c r="N97" s="27"/>
      <c r="Q97" s="272"/>
      <c r="R97" s="270"/>
      <c r="S97" s="270"/>
    </row>
    <row r="98" spans="1:17" ht="11.25">
      <c r="A98" s="123"/>
      <c r="B98" s="129"/>
      <c r="C98" s="129"/>
      <c r="D98" s="129"/>
      <c r="E98" s="129"/>
      <c r="F98" s="129"/>
      <c r="G98" s="129"/>
      <c r="H98" s="129"/>
      <c r="I98" s="129"/>
      <c r="J98" s="123"/>
      <c r="K98" s="123"/>
      <c r="Q98" s="274"/>
    </row>
    <row r="99" spans="1:17" ht="11.25">
      <c r="A99" s="17" t="s">
        <v>384</v>
      </c>
      <c r="B99" s="17"/>
      <c r="C99" s="17"/>
      <c r="D99" s="17"/>
      <c r="E99" s="17"/>
      <c r="F99" s="17"/>
      <c r="G99" s="17"/>
      <c r="H99" s="17"/>
      <c r="I99" s="17"/>
      <c r="J99" s="17"/>
      <c r="K99" s="17"/>
      <c r="Q99" s="274"/>
    </row>
    <row r="100" spans="1:17" ht="19.5" customHeight="1">
      <c r="A100" s="333" t="s">
        <v>188</v>
      </c>
      <c r="B100" s="333"/>
      <c r="C100" s="333"/>
      <c r="D100" s="333"/>
      <c r="E100" s="333"/>
      <c r="F100" s="333"/>
      <c r="G100" s="333"/>
      <c r="H100" s="333"/>
      <c r="I100" s="333"/>
      <c r="J100" s="333"/>
      <c r="K100" s="333"/>
      <c r="Q100" s="274"/>
    </row>
    <row r="101" spans="1:17" ht="19.5" customHeight="1">
      <c r="A101" s="334" t="s">
        <v>185</v>
      </c>
      <c r="B101" s="334"/>
      <c r="C101" s="334"/>
      <c r="D101" s="334"/>
      <c r="E101" s="334"/>
      <c r="F101" s="334"/>
      <c r="G101" s="334"/>
      <c r="H101" s="334"/>
      <c r="I101" s="334"/>
      <c r="J101" s="334"/>
      <c r="K101" s="334"/>
      <c r="Q101" s="274"/>
    </row>
    <row r="102" spans="1:20" s="28" customFormat="1" ht="11.25">
      <c r="A102" s="25"/>
      <c r="B102" s="335" t="s">
        <v>118</v>
      </c>
      <c r="C102" s="335"/>
      <c r="D102" s="335"/>
      <c r="E102" s="335"/>
      <c r="F102" s="194"/>
      <c r="G102" s="335" t="s">
        <v>119</v>
      </c>
      <c r="H102" s="335"/>
      <c r="I102" s="335"/>
      <c r="J102" s="335"/>
      <c r="K102" s="194"/>
      <c r="L102" s="337"/>
      <c r="M102" s="337"/>
      <c r="N102" s="337"/>
      <c r="O102" s="138"/>
      <c r="P102" s="138"/>
      <c r="Q102" s="269"/>
      <c r="R102" s="269"/>
      <c r="S102" s="269"/>
      <c r="T102" s="138"/>
    </row>
    <row r="103" spans="1:20" s="28" customFormat="1" ht="11.25">
      <c r="A103" s="25" t="s">
        <v>336</v>
      </c>
      <c r="B103" s="195">
        <f>+B4</f>
        <v>2011</v>
      </c>
      <c r="C103" s="336" t="str">
        <f>+C4</f>
        <v>enero - febrero</v>
      </c>
      <c r="D103" s="336"/>
      <c r="E103" s="336"/>
      <c r="F103" s="194"/>
      <c r="G103" s="195">
        <f>+B103</f>
        <v>2011</v>
      </c>
      <c r="H103" s="336" t="str">
        <f>+C103</f>
        <v>enero - febrero</v>
      </c>
      <c r="I103" s="336"/>
      <c r="J103" s="336"/>
      <c r="K103" s="196" t="s">
        <v>228</v>
      </c>
      <c r="L103" s="338"/>
      <c r="M103" s="338"/>
      <c r="N103" s="338"/>
      <c r="O103" s="138"/>
      <c r="P103" s="138"/>
      <c r="Q103" s="269"/>
      <c r="R103" s="269"/>
      <c r="S103" s="269"/>
      <c r="T103" s="138"/>
    </row>
    <row r="104" spans="1:19" s="28" customFormat="1" ht="11.25">
      <c r="A104" s="197"/>
      <c r="B104" s="197"/>
      <c r="C104" s="198">
        <f>+C5</f>
        <v>2011</v>
      </c>
      <c r="D104" s="198">
        <f>+D5</f>
        <v>2012</v>
      </c>
      <c r="E104" s="199" t="str">
        <f>+E5</f>
        <v>Var % 12/11</v>
      </c>
      <c r="F104" s="200"/>
      <c r="G104" s="197"/>
      <c r="H104" s="198">
        <f>+C104</f>
        <v>2011</v>
      </c>
      <c r="I104" s="198">
        <f>+D104</f>
        <v>2012</v>
      </c>
      <c r="J104" s="199" t="str">
        <f>+E104</f>
        <v>Var % 12/11</v>
      </c>
      <c r="K104" s="200">
        <v>2008</v>
      </c>
      <c r="L104" s="201"/>
      <c r="M104" s="201"/>
      <c r="N104" s="200"/>
      <c r="Q104" s="270"/>
      <c r="R104" s="270"/>
      <c r="S104" s="270"/>
    </row>
    <row r="105" spans="1:17" ht="11.25">
      <c r="A105" s="17"/>
      <c r="B105" s="17"/>
      <c r="C105" s="17"/>
      <c r="D105" s="17"/>
      <c r="E105" s="17"/>
      <c r="F105" s="17"/>
      <c r="G105" s="17"/>
      <c r="H105" s="17"/>
      <c r="I105" s="17"/>
      <c r="J105" s="19"/>
      <c r="K105" s="19"/>
      <c r="Q105" s="274"/>
    </row>
    <row r="106" spans="1:19" s="28" customFormat="1" ht="11.25">
      <c r="A106" s="25" t="s">
        <v>404</v>
      </c>
      <c r="B106" s="25"/>
      <c r="C106" s="25"/>
      <c r="D106" s="25"/>
      <c r="E106" s="25"/>
      <c r="F106" s="25"/>
      <c r="G106" s="26">
        <f>+G7</f>
        <v>7775047</v>
      </c>
      <c r="H106" s="26">
        <f>+H7</f>
        <v>1338309</v>
      </c>
      <c r="I106" s="26">
        <f>+I7</f>
        <v>1361799</v>
      </c>
      <c r="J106" s="24">
        <f>+I106/H106*100-100</f>
        <v>1.7552000322795323</v>
      </c>
      <c r="K106" s="25"/>
      <c r="L106" s="27"/>
      <c r="M106" s="27"/>
      <c r="N106" s="27"/>
      <c r="Q106" s="270"/>
      <c r="R106" s="270"/>
      <c r="S106" s="270"/>
    </row>
    <row r="107" spans="1:19" s="127" customFormat="1" ht="11.25">
      <c r="A107" s="125" t="s">
        <v>406</v>
      </c>
      <c r="B107" s="125">
        <f>SUM(B109:B126)</f>
        <v>76524.99700000002</v>
      </c>
      <c r="C107" s="125">
        <f>SUM(C109:C126)</f>
        <v>1764.411</v>
      </c>
      <c r="D107" s="125">
        <f>SUM(D109:D126)</f>
        <v>3864.845</v>
      </c>
      <c r="E107" s="126">
        <f>+D107/C107*100-100</f>
        <v>119.04448566688822</v>
      </c>
      <c r="F107" s="125"/>
      <c r="G107" s="125">
        <f>SUM(G109:G126)</f>
        <v>420044.825</v>
      </c>
      <c r="H107" s="125">
        <f>SUM(H109:H126)</f>
        <v>16223.916</v>
      </c>
      <c r="I107" s="125">
        <f>SUM(I109:I126)</f>
        <v>31539.679000000004</v>
      </c>
      <c r="J107" s="126">
        <f>+I107/H107*100-100</f>
        <v>94.40238102810693</v>
      </c>
      <c r="K107" s="126">
        <f>+I107/$I$7*100</f>
        <v>2.316030412711421</v>
      </c>
      <c r="L107" s="130"/>
      <c r="M107" s="130"/>
      <c r="N107" s="130"/>
      <c r="Q107" s="272"/>
      <c r="R107" s="273"/>
      <c r="S107" s="273"/>
    </row>
    <row r="108" spans="1:26" ht="11.25" customHeight="1">
      <c r="A108" s="25"/>
      <c r="B108" s="26"/>
      <c r="C108" s="26"/>
      <c r="D108" s="26"/>
      <c r="E108" s="24"/>
      <c r="F108" s="24"/>
      <c r="G108" s="26"/>
      <c r="H108" s="26"/>
      <c r="I108" s="26"/>
      <c r="J108" s="20"/>
      <c r="O108" s="122"/>
      <c r="P108" s="122"/>
      <c r="Q108" s="276"/>
      <c r="R108" s="268"/>
      <c r="S108" s="268"/>
      <c r="T108" s="122"/>
      <c r="U108" s="122"/>
      <c r="V108" s="122"/>
      <c r="W108" s="122"/>
      <c r="X108" s="122"/>
      <c r="Y108" s="122"/>
      <c r="Z108" s="122"/>
    </row>
    <row r="109" spans="1:26" ht="11.25" customHeight="1">
      <c r="A109" s="17" t="s">
        <v>419</v>
      </c>
      <c r="B109" s="19">
        <v>487.925</v>
      </c>
      <c r="C109" s="19">
        <v>0</v>
      </c>
      <c r="D109" s="19">
        <v>0</v>
      </c>
      <c r="E109" s="20"/>
      <c r="F109" s="24"/>
      <c r="G109" s="256">
        <v>545.996</v>
      </c>
      <c r="H109" s="256">
        <v>0</v>
      </c>
      <c r="I109" s="256">
        <v>0</v>
      </c>
      <c r="J109" s="20"/>
      <c r="O109" s="122"/>
      <c r="P109" s="122"/>
      <c r="Q109" s="276"/>
      <c r="R109" s="268"/>
      <c r="S109" s="268"/>
      <c r="T109" s="122"/>
      <c r="U109" s="122"/>
      <c r="V109" s="122"/>
      <c r="W109" s="122"/>
      <c r="X109" s="122"/>
      <c r="Y109" s="122"/>
      <c r="Z109" s="122"/>
    </row>
    <row r="110" spans="1:26" ht="11.25" customHeight="1">
      <c r="A110" s="17" t="s">
        <v>476</v>
      </c>
      <c r="B110" s="19">
        <v>0</v>
      </c>
      <c r="C110" s="19">
        <v>0</v>
      </c>
      <c r="D110" s="19">
        <v>8.117</v>
      </c>
      <c r="E110" s="20"/>
      <c r="F110" s="24"/>
      <c r="G110" s="256">
        <v>0</v>
      </c>
      <c r="H110" s="256">
        <v>0</v>
      </c>
      <c r="I110" s="256">
        <v>8.226</v>
      </c>
      <c r="J110" s="20"/>
      <c r="O110" s="122"/>
      <c r="P110" s="122"/>
      <c r="Q110" s="276"/>
      <c r="R110" s="268"/>
      <c r="S110" s="268"/>
      <c r="T110" s="122"/>
      <c r="U110" s="122"/>
      <c r="V110" s="122"/>
      <c r="W110" s="122"/>
      <c r="X110" s="122"/>
      <c r="Y110" s="122"/>
      <c r="Z110" s="122"/>
    </row>
    <row r="111" spans="1:26" ht="11.25" customHeight="1">
      <c r="A111" s="17" t="s">
        <v>420</v>
      </c>
      <c r="B111" s="19">
        <v>2240.466</v>
      </c>
      <c r="C111" s="19">
        <v>48.5</v>
      </c>
      <c r="D111" s="19">
        <v>11.35</v>
      </c>
      <c r="E111" s="20">
        <f aca="true" t="shared" si="13" ref="E111:E125">+D111/C111*100-100</f>
        <v>-76.5979381443299</v>
      </c>
      <c r="F111" s="24"/>
      <c r="G111" s="256">
        <v>6913.022</v>
      </c>
      <c r="H111" s="256">
        <v>222.375</v>
      </c>
      <c r="I111" s="256">
        <v>45.502</v>
      </c>
      <c r="J111" s="20">
        <f aca="true" t="shared" si="14" ref="J111:J125">+I111/H111*100-100</f>
        <v>-79.53816750983698</v>
      </c>
      <c r="O111" s="122"/>
      <c r="P111" s="122"/>
      <c r="Q111" s="276"/>
      <c r="R111" s="268"/>
      <c r="S111" s="268"/>
      <c r="T111" s="122"/>
      <c r="U111" s="122"/>
      <c r="V111" s="122"/>
      <c r="W111" s="122"/>
      <c r="X111" s="122"/>
      <c r="Y111" s="122"/>
      <c r="Z111" s="122"/>
    </row>
    <row r="112" spans="1:26" ht="11.25" customHeight="1">
      <c r="A112" s="17" t="s">
        <v>421</v>
      </c>
      <c r="B112" s="19">
        <v>104.2</v>
      </c>
      <c r="C112" s="19">
        <v>0</v>
      </c>
      <c r="D112" s="19">
        <v>0</v>
      </c>
      <c r="E112" s="20"/>
      <c r="F112" s="24"/>
      <c r="G112" s="256">
        <v>42.629</v>
      </c>
      <c r="H112" s="256">
        <v>0</v>
      </c>
      <c r="I112" s="256">
        <v>0</v>
      </c>
      <c r="J112" s="20"/>
      <c r="O112" s="122"/>
      <c r="P112" s="122"/>
      <c r="Q112" s="276"/>
      <c r="R112" s="268"/>
      <c r="S112" s="268"/>
      <c r="T112" s="122"/>
      <c r="U112" s="122"/>
      <c r="V112" s="122"/>
      <c r="W112" s="122"/>
      <c r="X112" s="122"/>
      <c r="Y112" s="122"/>
      <c r="Z112" s="122"/>
    </row>
    <row r="113" spans="1:26" ht="11.25" customHeight="1">
      <c r="A113" s="17" t="s">
        <v>85</v>
      </c>
      <c r="B113" s="19">
        <v>1906.48</v>
      </c>
      <c r="C113" s="19">
        <v>132</v>
      </c>
      <c r="D113" s="19">
        <v>0</v>
      </c>
      <c r="E113" s="20">
        <f t="shared" si="13"/>
        <v>-100</v>
      </c>
      <c r="F113" s="24"/>
      <c r="G113" s="256">
        <v>847.952</v>
      </c>
      <c r="H113" s="256">
        <v>52.8</v>
      </c>
      <c r="I113" s="256">
        <v>0</v>
      </c>
      <c r="J113" s="20">
        <f t="shared" si="14"/>
        <v>-100</v>
      </c>
      <c r="O113" s="122"/>
      <c r="P113" s="122"/>
      <c r="Q113" s="276"/>
      <c r="R113" s="268"/>
      <c r="S113" s="268"/>
      <c r="T113" s="122"/>
      <c r="U113" s="122"/>
      <c r="V113" s="122"/>
      <c r="W113" s="122"/>
      <c r="X113" s="122"/>
      <c r="Y113" s="122"/>
      <c r="Z113" s="122"/>
    </row>
    <row r="114" spans="1:26" ht="11.25" customHeight="1">
      <c r="A114" s="17" t="s">
        <v>422</v>
      </c>
      <c r="B114" s="19">
        <v>47914.938</v>
      </c>
      <c r="C114" s="19">
        <v>388.308</v>
      </c>
      <c r="D114" s="19">
        <v>1287.223</v>
      </c>
      <c r="E114" s="20">
        <f t="shared" si="13"/>
        <v>231.49535935391492</v>
      </c>
      <c r="F114" s="24"/>
      <c r="G114" s="256">
        <v>162810.823</v>
      </c>
      <c r="H114" s="256">
        <v>1528.708</v>
      </c>
      <c r="I114" s="256">
        <v>4366.197</v>
      </c>
      <c r="J114" s="20">
        <f t="shared" si="14"/>
        <v>185.6135377063507</v>
      </c>
      <c r="O114" s="122"/>
      <c r="P114" s="122"/>
      <c r="Q114" s="276"/>
      <c r="R114" s="268"/>
      <c r="S114" s="268"/>
      <c r="T114" s="122"/>
      <c r="U114" s="122"/>
      <c r="V114" s="122"/>
      <c r="W114" s="122"/>
      <c r="X114" s="122"/>
      <c r="Y114" s="122"/>
      <c r="Z114" s="122"/>
    </row>
    <row r="115" spans="1:26" ht="11.25" customHeight="1">
      <c r="A115" s="17" t="s">
        <v>423</v>
      </c>
      <c r="B115" s="19">
        <v>0</v>
      </c>
      <c r="C115" s="19">
        <v>0</v>
      </c>
      <c r="D115" s="19">
        <v>418.442</v>
      </c>
      <c r="E115" s="20"/>
      <c r="F115" s="24"/>
      <c r="G115" s="256">
        <v>0</v>
      </c>
      <c r="H115" s="256">
        <v>0</v>
      </c>
      <c r="I115" s="256">
        <v>352.251</v>
      </c>
      <c r="J115" s="20"/>
      <c r="O115" s="122"/>
      <c r="P115" s="122"/>
      <c r="Q115" s="276"/>
      <c r="R115" s="268"/>
      <c r="S115" s="268"/>
      <c r="T115" s="122"/>
      <c r="U115" s="122"/>
      <c r="V115" s="122"/>
      <c r="W115" s="122"/>
      <c r="X115" s="122"/>
      <c r="Y115" s="122"/>
      <c r="Z115" s="122"/>
    </row>
    <row r="116" spans="1:26" ht="11.25" customHeight="1">
      <c r="A116" s="17" t="s">
        <v>424</v>
      </c>
      <c r="B116" s="19">
        <v>0</v>
      </c>
      <c r="C116" s="19">
        <v>0</v>
      </c>
      <c r="D116" s="19">
        <v>0.325</v>
      </c>
      <c r="E116" s="20"/>
      <c r="F116" s="24"/>
      <c r="G116" s="256">
        <v>0</v>
      </c>
      <c r="H116" s="256">
        <v>0</v>
      </c>
      <c r="I116" s="256">
        <v>0.63</v>
      </c>
      <c r="J116" s="20"/>
      <c r="O116" s="122"/>
      <c r="P116" s="122"/>
      <c r="Q116" s="276"/>
      <c r="R116" s="268"/>
      <c r="S116" s="268"/>
      <c r="T116" s="122"/>
      <c r="U116" s="122"/>
      <c r="V116" s="122"/>
      <c r="W116" s="122"/>
      <c r="X116" s="122"/>
      <c r="Y116" s="122"/>
      <c r="Z116" s="122"/>
    </row>
    <row r="117" spans="1:26" ht="11.25" customHeight="1">
      <c r="A117" s="17" t="s">
        <v>425</v>
      </c>
      <c r="B117" s="19">
        <v>10740.003</v>
      </c>
      <c r="C117" s="19">
        <v>0</v>
      </c>
      <c r="D117" s="19">
        <v>0.384</v>
      </c>
      <c r="E117" s="20"/>
      <c r="F117" s="24"/>
      <c r="G117" s="256">
        <v>20975.529</v>
      </c>
      <c r="H117" s="256">
        <v>0</v>
      </c>
      <c r="I117" s="256">
        <v>0.461</v>
      </c>
      <c r="J117" s="20"/>
      <c r="O117" s="122"/>
      <c r="P117" s="122"/>
      <c r="Q117" s="276"/>
      <c r="R117" s="268"/>
      <c r="S117" s="268"/>
      <c r="T117" s="122"/>
      <c r="U117" s="122"/>
      <c r="V117" s="122"/>
      <c r="W117" s="122"/>
      <c r="X117" s="122"/>
      <c r="Y117" s="122"/>
      <c r="Z117" s="122"/>
    </row>
    <row r="118" spans="1:26" ht="11.25" customHeight="1">
      <c r="A118" s="17" t="s">
        <v>426</v>
      </c>
      <c r="B118" s="19">
        <v>6390.088</v>
      </c>
      <c r="C118" s="19">
        <v>536.9110000000001</v>
      </c>
      <c r="D118" s="19">
        <v>1555.086</v>
      </c>
      <c r="E118" s="20">
        <f t="shared" si="13"/>
        <v>189.63571243651177</v>
      </c>
      <c r="F118" s="24"/>
      <c r="G118" s="256">
        <v>17570.475</v>
      </c>
      <c r="H118" s="256">
        <v>1297.0349999999999</v>
      </c>
      <c r="I118" s="256">
        <v>4008.274</v>
      </c>
      <c r="J118" s="20">
        <f t="shared" si="14"/>
        <v>209.0336035650542</v>
      </c>
      <c r="O118" s="122"/>
      <c r="P118" s="122"/>
      <c r="Q118" s="276"/>
      <c r="R118" s="268"/>
      <c r="S118" s="268"/>
      <c r="T118" s="122"/>
      <c r="U118" s="122"/>
      <c r="V118" s="122"/>
      <c r="W118" s="122"/>
      <c r="X118" s="122"/>
      <c r="Y118" s="122"/>
      <c r="Z118" s="122"/>
    </row>
    <row r="119" spans="1:26" ht="11.25" customHeight="1">
      <c r="A119" s="17" t="s">
        <v>427</v>
      </c>
      <c r="B119" s="19">
        <v>2957.248</v>
      </c>
      <c r="C119" s="19">
        <v>6.259</v>
      </c>
      <c r="D119" s="19">
        <v>60.336</v>
      </c>
      <c r="E119" s="20">
        <f t="shared" si="13"/>
        <v>863.9878574852212</v>
      </c>
      <c r="F119" s="24"/>
      <c r="G119" s="256">
        <v>13187.422</v>
      </c>
      <c r="H119" s="256">
        <v>13.135</v>
      </c>
      <c r="I119" s="256">
        <v>168.729</v>
      </c>
      <c r="J119" s="20">
        <f t="shared" si="14"/>
        <v>1184.57556147697</v>
      </c>
      <c r="O119" s="122"/>
      <c r="P119" s="122"/>
      <c r="Q119" s="276"/>
      <c r="R119" s="268"/>
      <c r="S119" s="268"/>
      <c r="T119" s="122"/>
      <c r="U119" s="122"/>
      <c r="V119" s="122"/>
      <c r="W119" s="122"/>
      <c r="X119" s="122"/>
      <c r="Y119" s="122"/>
      <c r="Z119" s="122"/>
    </row>
    <row r="120" spans="1:26" ht="11.25" customHeight="1">
      <c r="A120" s="17" t="s">
        <v>428</v>
      </c>
      <c r="B120" s="19">
        <v>0.591</v>
      </c>
      <c r="C120" s="19">
        <v>0</v>
      </c>
      <c r="D120" s="19">
        <v>0</v>
      </c>
      <c r="E120" s="20"/>
      <c r="F120" s="24"/>
      <c r="G120" s="256">
        <v>20.585</v>
      </c>
      <c r="H120" s="256">
        <v>0</v>
      </c>
      <c r="I120" s="256">
        <v>0</v>
      </c>
      <c r="J120" s="20"/>
      <c r="O120" s="122"/>
      <c r="P120" s="122"/>
      <c r="Q120" s="276"/>
      <c r="R120" s="268"/>
      <c r="S120" s="268"/>
      <c r="T120" s="122"/>
      <c r="U120" s="122"/>
      <c r="V120" s="122"/>
      <c r="W120" s="122"/>
      <c r="X120" s="122"/>
      <c r="Y120" s="122"/>
      <c r="Z120" s="122"/>
    </row>
    <row r="121" spans="1:26" ht="11.25" customHeight="1">
      <c r="A121" s="17" t="s">
        <v>429</v>
      </c>
      <c r="B121" s="19">
        <v>8.215</v>
      </c>
      <c r="C121" s="19">
        <v>0</v>
      </c>
      <c r="D121" s="19">
        <v>0</v>
      </c>
      <c r="E121" s="20"/>
      <c r="F121" s="24"/>
      <c r="G121" s="256">
        <v>14.548</v>
      </c>
      <c r="H121" s="256">
        <v>0</v>
      </c>
      <c r="I121" s="256">
        <v>0</v>
      </c>
      <c r="J121" s="20"/>
      <c r="O121" s="122"/>
      <c r="P121" s="122"/>
      <c r="Q121" s="276"/>
      <c r="R121" s="268"/>
      <c r="S121" s="268"/>
      <c r="T121" s="122"/>
      <c r="U121" s="122"/>
      <c r="V121" s="122"/>
      <c r="W121" s="122"/>
      <c r="X121" s="122"/>
      <c r="Y121" s="122"/>
      <c r="Z121" s="122"/>
    </row>
    <row r="122" spans="1:26" ht="11.25" customHeight="1">
      <c r="A122" s="17" t="s">
        <v>430</v>
      </c>
      <c r="B122" s="19">
        <v>81.584</v>
      </c>
      <c r="C122" s="19">
        <v>26.794</v>
      </c>
      <c r="D122" s="19">
        <v>2.269</v>
      </c>
      <c r="E122" s="20">
        <f t="shared" si="13"/>
        <v>-91.53168619840262</v>
      </c>
      <c r="F122" s="24"/>
      <c r="G122" s="256">
        <v>559.869</v>
      </c>
      <c r="H122" s="256">
        <v>220.105</v>
      </c>
      <c r="I122" s="256">
        <v>1.497</v>
      </c>
      <c r="J122" s="20">
        <f t="shared" si="14"/>
        <v>-99.31987006201585</v>
      </c>
      <c r="O122" s="122"/>
      <c r="P122" s="122"/>
      <c r="Q122" s="276"/>
      <c r="R122" s="268"/>
      <c r="S122" s="268"/>
      <c r="T122" s="122"/>
      <c r="U122" s="122"/>
      <c r="V122" s="122"/>
      <c r="W122" s="122"/>
      <c r="X122" s="122"/>
      <c r="Y122" s="122"/>
      <c r="Z122" s="122"/>
    </row>
    <row r="123" spans="1:26" s="133" customFormat="1" ht="11.25" customHeight="1">
      <c r="A123" s="17" t="s">
        <v>431</v>
      </c>
      <c r="B123" s="19">
        <v>1485.331</v>
      </c>
      <c r="C123" s="19">
        <v>524.849</v>
      </c>
      <c r="D123" s="19">
        <v>243.5</v>
      </c>
      <c r="E123" s="20">
        <f t="shared" si="13"/>
        <v>-53.60570373574114</v>
      </c>
      <c r="F123" s="257"/>
      <c r="G123" s="256">
        <v>49895.453</v>
      </c>
      <c r="H123" s="256">
        <v>6332.403</v>
      </c>
      <c r="I123" s="256">
        <v>835.803</v>
      </c>
      <c r="J123" s="20">
        <f t="shared" si="14"/>
        <v>-86.80117168790426</v>
      </c>
      <c r="K123" s="20">
        <f>+I123/$I$107*100</f>
        <v>2.6500047765229313</v>
      </c>
      <c r="L123" s="23"/>
      <c r="M123" s="23"/>
      <c r="N123" s="23"/>
      <c r="O123" s="258"/>
      <c r="P123" s="258"/>
      <c r="Q123" s="258"/>
      <c r="R123" s="258"/>
      <c r="S123" s="258"/>
      <c r="T123" s="258"/>
      <c r="U123" s="132"/>
      <c r="V123" s="132"/>
      <c r="W123" s="132"/>
      <c r="X123" s="132"/>
      <c r="Y123" s="132"/>
      <c r="Z123" s="132"/>
    </row>
    <row r="124" spans="1:17" ht="11.25" customHeight="1">
      <c r="A124" s="17" t="s">
        <v>432</v>
      </c>
      <c r="B124" s="19">
        <v>1893.536</v>
      </c>
      <c r="C124" s="19">
        <v>98.769</v>
      </c>
      <c r="D124" s="259">
        <v>177.809</v>
      </c>
      <c r="E124" s="20">
        <f t="shared" si="13"/>
        <v>80.025109092934</v>
      </c>
      <c r="F124" s="20"/>
      <c r="G124" s="256">
        <v>145450.71</v>
      </c>
      <c r="H124" s="256">
        <v>6452.237</v>
      </c>
      <c r="I124" s="256">
        <v>15641.512</v>
      </c>
      <c r="J124" s="20">
        <f t="shared" si="14"/>
        <v>142.41998550270242</v>
      </c>
      <c r="K124" s="20">
        <f>+I124/$I$107*100</f>
        <v>49.593123633249405</v>
      </c>
      <c r="L124" s="23">
        <f>+H124/C124</f>
        <v>65.3265397037532</v>
      </c>
      <c r="M124" s="23">
        <f>+I124/D124</f>
        <v>87.96805561023346</v>
      </c>
      <c r="N124" s="23">
        <f>+M124/L124*100-100</f>
        <v>34.658985473830995</v>
      </c>
      <c r="Q124" s="274"/>
    </row>
    <row r="125" spans="1:17" ht="11.25" customHeight="1">
      <c r="A125" s="17" t="s">
        <v>433</v>
      </c>
      <c r="B125" s="19">
        <v>314.392</v>
      </c>
      <c r="C125" s="19">
        <v>2.021</v>
      </c>
      <c r="D125" s="19">
        <v>98.408</v>
      </c>
      <c r="E125" s="20">
        <f t="shared" si="13"/>
        <v>4769.272637308263</v>
      </c>
      <c r="F125" s="20"/>
      <c r="G125" s="256">
        <v>1209.812</v>
      </c>
      <c r="H125" s="256">
        <v>105.118</v>
      </c>
      <c r="I125" s="256">
        <v>356.036</v>
      </c>
      <c r="J125" s="20">
        <f t="shared" si="14"/>
        <v>238.70126905002002</v>
      </c>
      <c r="K125" s="20">
        <f>+I125/$I$107*100</f>
        <v>1.1288510577422173</v>
      </c>
      <c r="Q125" s="274"/>
    </row>
    <row r="126" spans="1:17" ht="11.25">
      <c r="A126" s="17" t="s">
        <v>434</v>
      </c>
      <c r="B126" s="19">
        <v>0</v>
      </c>
      <c r="C126" s="19">
        <v>0</v>
      </c>
      <c r="D126" s="19">
        <v>1.596</v>
      </c>
      <c r="E126" s="20"/>
      <c r="F126" s="20"/>
      <c r="G126" s="19">
        <v>0</v>
      </c>
      <c r="H126" s="19">
        <v>0</v>
      </c>
      <c r="I126" s="19">
        <v>5754.561</v>
      </c>
      <c r="J126" s="20"/>
      <c r="K126" s="20">
        <f>+I126/$I$107*100</f>
        <v>18.245464704951498</v>
      </c>
      <c r="L126" s="23" t="e">
        <f>+H126/C126</f>
        <v>#DIV/0!</v>
      </c>
      <c r="M126" s="23">
        <f>+I126/D126</f>
        <v>3605.614661654135</v>
      </c>
      <c r="N126" s="23" t="e">
        <f>+M126/L126*100-100</f>
        <v>#DIV/0!</v>
      </c>
      <c r="Q126" s="274"/>
    </row>
    <row r="127" spans="1:17" ht="11.25">
      <c r="A127" s="123"/>
      <c r="B127" s="129"/>
      <c r="C127" s="129"/>
      <c r="D127" s="129"/>
      <c r="E127" s="129"/>
      <c r="F127" s="129"/>
      <c r="G127" s="129"/>
      <c r="H127" s="129"/>
      <c r="I127" s="129"/>
      <c r="J127" s="123"/>
      <c r="K127" s="123"/>
      <c r="L127" s="123"/>
      <c r="M127" s="123"/>
      <c r="N127" s="123"/>
      <c r="O127" s="133"/>
      <c r="Q127" s="274"/>
    </row>
    <row r="128" spans="1:17" ht="11.25">
      <c r="A128" s="17" t="s">
        <v>384</v>
      </c>
      <c r="B128" s="17"/>
      <c r="C128" s="17"/>
      <c r="D128" s="17"/>
      <c r="E128" s="17"/>
      <c r="F128" s="17"/>
      <c r="G128" s="17"/>
      <c r="H128" s="17"/>
      <c r="I128" s="17"/>
      <c r="J128" s="17"/>
      <c r="K128" s="17"/>
      <c r="L128" s="134"/>
      <c r="M128" s="135"/>
      <c r="N128" s="135"/>
      <c r="O128" s="133"/>
      <c r="Q128" s="274"/>
    </row>
    <row r="129" spans="1:17" ht="19.5" customHeight="1">
      <c r="A129" s="333" t="s">
        <v>190</v>
      </c>
      <c r="B129" s="333"/>
      <c r="C129" s="333"/>
      <c r="D129" s="333"/>
      <c r="E129" s="333"/>
      <c r="F129" s="333"/>
      <c r="G129" s="333"/>
      <c r="H129" s="333"/>
      <c r="I129" s="333"/>
      <c r="J129" s="333"/>
      <c r="K129" s="333"/>
      <c r="L129" s="134"/>
      <c r="M129" s="135"/>
      <c r="N129" s="135"/>
      <c r="O129" s="133"/>
      <c r="Q129" s="274"/>
    </row>
    <row r="130" spans="1:17" ht="19.5" customHeight="1">
      <c r="A130" s="334" t="s">
        <v>186</v>
      </c>
      <c r="B130" s="334"/>
      <c r="C130" s="334"/>
      <c r="D130" s="334"/>
      <c r="E130" s="334"/>
      <c r="F130" s="334"/>
      <c r="G130" s="334"/>
      <c r="H130" s="334"/>
      <c r="I130" s="334"/>
      <c r="J130" s="334"/>
      <c r="K130" s="334"/>
      <c r="L130" s="134"/>
      <c r="M130" s="135"/>
      <c r="N130" s="135"/>
      <c r="O130" s="133"/>
      <c r="Q130" s="274"/>
    </row>
    <row r="131" spans="1:20" s="28" customFormat="1" ht="11.25">
      <c r="A131" s="25"/>
      <c r="B131" s="335" t="s">
        <v>435</v>
      </c>
      <c r="C131" s="335"/>
      <c r="D131" s="335"/>
      <c r="E131" s="335"/>
      <c r="F131" s="194"/>
      <c r="G131" s="335" t="s">
        <v>119</v>
      </c>
      <c r="H131" s="335"/>
      <c r="I131" s="335"/>
      <c r="J131" s="335"/>
      <c r="K131" s="194"/>
      <c r="L131" s="337"/>
      <c r="M131" s="337"/>
      <c r="N131" s="337"/>
      <c r="O131" s="138"/>
      <c r="P131" s="138"/>
      <c r="Q131" s="269"/>
      <c r="R131" s="269"/>
      <c r="S131" s="269"/>
      <c r="T131" s="138"/>
    </row>
    <row r="132" spans="1:20" s="28" customFormat="1" ht="11.25">
      <c r="A132" s="25" t="s">
        <v>336</v>
      </c>
      <c r="B132" s="195">
        <f>+B103</f>
        <v>2011</v>
      </c>
      <c r="C132" s="336" t="str">
        <f>+C103</f>
        <v>enero - febrero</v>
      </c>
      <c r="D132" s="336"/>
      <c r="E132" s="336"/>
      <c r="F132" s="194"/>
      <c r="G132" s="195">
        <f>+G103</f>
        <v>2011</v>
      </c>
      <c r="H132" s="336" t="str">
        <f>+C132</f>
        <v>enero - febrero</v>
      </c>
      <c r="I132" s="336"/>
      <c r="J132" s="336"/>
      <c r="K132" s="196" t="s">
        <v>228</v>
      </c>
      <c r="L132" s="338"/>
      <c r="M132" s="338"/>
      <c r="N132" s="338"/>
      <c r="O132" s="138"/>
      <c r="P132" s="138"/>
      <c r="Q132" s="269"/>
      <c r="R132" s="269"/>
      <c r="S132" s="269"/>
      <c r="T132" s="138"/>
    </row>
    <row r="133" spans="1:19" s="28" customFormat="1" ht="11.25">
      <c r="A133" s="197"/>
      <c r="B133" s="197"/>
      <c r="C133" s="198">
        <f>+C104</f>
        <v>2011</v>
      </c>
      <c r="D133" s="198">
        <f>+D104</f>
        <v>2012</v>
      </c>
      <c r="E133" s="199" t="str">
        <f>+E104</f>
        <v>Var % 12/11</v>
      </c>
      <c r="F133" s="200"/>
      <c r="G133" s="197"/>
      <c r="H133" s="198">
        <f>+H104</f>
        <v>2011</v>
      </c>
      <c r="I133" s="198">
        <f>+I104</f>
        <v>2012</v>
      </c>
      <c r="J133" s="199" t="str">
        <f>+J104</f>
        <v>Var % 12/11</v>
      </c>
      <c r="K133" s="200">
        <v>2008</v>
      </c>
      <c r="L133" s="201"/>
      <c r="M133" s="201"/>
      <c r="N133" s="200"/>
      <c r="Q133" s="270"/>
      <c r="R133" s="270"/>
      <c r="S133" s="270"/>
    </row>
    <row r="134" spans="1:17" ht="11.25" customHeight="1">
      <c r="A134" s="17"/>
      <c r="B134" s="19"/>
      <c r="C134" s="19"/>
      <c r="D134" s="19"/>
      <c r="E134" s="20"/>
      <c r="F134" s="20"/>
      <c r="G134" s="19"/>
      <c r="H134" s="19"/>
      <c r="I134" s="19"/>
      <c r="J134" s="20"/>
      <c r="K134" s="20"/>
      <c r="L134" s="134"/>
      <c r="M134" s="135"/>
      <c r="N134" s="135"/>
      <c r="O134" s="133"/>
      <c r="Q134" s="274"/>
    </row>
    <row r="135" spans="1:19" s="28" customFormat="1" ht="11.25">
      <c r="A135" s="25" t="s">
        <v>404</v>
      </c>
      <c r="B135" s="25"/>
      <c r="C135" s="25"/>
      <c r="D135" s="25"/>
      <c r="E135" s="25"/>
      <c r="F135" s="25"/>
      <c r="G135" s="26">
        <f>+G106</f>
        <v>7775047</v>
      </c>
      <c r="H135" s="26">
        <f>+H106</f>
        <v>1338309</v>
      </c>
      <c r="I135" s="26">
        <f>+I106</f>
        <v>1361799</v>
      </c>
      <c r="J135" s="24">
        <f>+I135/H135*100-100</f>
        <v>1.7552000322795323</v>
      </c>
      <c r="K135" s="25"/>
      <c r="L135" s="27"/>
      <c r="M135" s="27"/>
      <c r="N135" s="27"/>
      <c r="Q135" s="270"/>
      <c r="R135" s="270"/>
      <c r="S135" s="270"/>
    </row>
    <row r="136" spans="1:19" s="127" customFormat="1" ht="11.25">
      <c r="A136" s="125" t="s">
        <v>407</v>
      </c>
      <c r="B136" s="125">
        <f>+B138+B144+B149+B156+B157</f>
        <v>12304.729999999998</v>
      </c>
      <c r="C136" s="125">
        <f>+C138+C144+C149+C156+C157</f>
        <v>109.82499999999999</v>
      </c>
      <c r="D136" s="125">
        <f>+D138+D144+D149+D156+D157</f>
        <v>3689.87</v>
      </c>
      <c r="E136" s="24">
        <f>+D136/C136*100-100</f>
        <v>3259.7723651263377</v>
      </c>
      <c r="F136" s="125"/>
      <c r="G136" s="125">
        <f>+G138+G144+G149+G156+G157</f>
        <v>41212.62799999999</v>
      </c>
      <c r="H136" s="125">
        <f>+H138+H144+H149+H156+H157</f>
        <v>828.787</v>
      </c>
      <c r="I136" s="125">
        <f>+I138+I144+I149+I156+I157</f>
        <v>1174.955</v>
      </c>
      <c r="J136" s="126">
        <f>+I136/H136*100-100</f>
        <v>41.76802966262741</v>
      </c>
      <c r="K136" s="126">
        <f>+I136/$I$135*100</f>
        <v>0.08627961982642078</v>
      </c>
      <c r="L136" s="130"/>
      <c r="M136" s="130"/>
      <c r="N136" s="130"/>
      <c r="Q136" s="276"/>
      <c r="R136" s="273"/>
      <c r="S136" s="273"/>
    </row>
    <row r="137" spans="1:25" ht="11.25" customHeight="1">
      <c r="A137" s="25"/>
      <c r="B137" s="26"/>
      <c r="C137" s="26"/>
      <c r="D137" s="26"/>
      <c r="E137" s="24"/>
      <c r="F137" s="24"/>
      <c r="G137" s="26"/>
      <c r="H137" s="26"/>
      <c r="I137" s="26"/>
      <c r="J137" s="24"/>
      <c r="L137" s="134"/>
      <c r="M137" s="135"/>
      <c r="N137" s="135"/>
      <c r="O137" s="132"/>
      <c r="P137" s="122"/>
      <c r="Q137" s="276"/>
      <c r="R137" s="268"/>
      <c r="S137" s="268"/>
      <c r="T137" s="122"/>
      <c r="U137" s="122"/>
      <c r="V137" s="122"/>
      <c r="W137" s="122"/>
      <c r="X137" s="122"/>
      <c r="Y137" s="122"/>
    </row>
    <row r="138" spans="1:25" s="28" customFormat="1" ht="11.25" customHeight="1">
      <c r="A138" s="136" t="s">
        <v>436</v>
      </c>
      <c r="B138" s="26">
        <f>SUM(B139:B142)</f>
        <v>11895.224999999999</v>
      </c>
      <c r="C138" s="26">
        <f>SUM(C139:C142)</f>
        <v>58.788</v>
      </c>
      <c r="D138" s="26">
        <f>SUM(D139:D142)</f>
        <v>3612.565</v>
      </c>
      <c r="E138" s="24">
        <f>+D138/C138*100-100</f>
        <v>6045.072123562632</v>
      </c>
      <c r="F138" s="24"/>
      <c r="G138" s="26">
        <f>SUM(G139:G142)</f>
        <v>37148.001</v>
      </c>
      <c r="H138" s="26">
        <f>SUM(H139:H142)</f>
        <v>227.884</v>
      </c>
      <c r="I138" s="26">
        <f>SUM(I139:I142)</f>
        <v>739.656</v>
      </c>
      <c r="J138" s="24">
        <f>+I138/H138*100-100</f>
        <v>224.57566130136388</v>
      </c>
      <c r="K138" s="24">
        <f>+I138/$I$138*100</f>
        <v>100</v>
      </c>
      <c r="L138" s="134"/>
      <c r="M138" s="135"/>
      <c r="N138" s="135"/>
      <c r="O138" s="137"/>
      <c r="P138" s="137"/>
      <c r="Q138" s="137"/>
      <c r="R138" s="124"/>
      <c r="S138" s="124"/>
      <c r="T138" s="124"/>
      <c r="U138" s="138"/>
      <c r="V138" s="138"/>
      <c r="W138" s="138"/>
      <c r="X138" s="138"/>
      <c r="Y138" s="138"/>
    </row>
    <row r="139" spans="1:25" ht="11.25" customHeight="1">
      <c r="A139" s="4" t="s">
        <v>142</v>
      </c>
      <c r="B139" s="19">
        <v>10870.258</v>
      </c>
      <c r="C139" s="19">
        <v>58.788</v>
      </c>
      <c r="D139" s="19">
        <v>3612.565</v>
      </c>
      <c r="E139" s="20">
        <f>+D139/C139*100-100</f>
        <v>6045.072123562632</v>
      </c>
      <c r="F139" s="24"/>
      <c r="G139" s="19">
        <v>32801.231</v>
      </c>
      <c r="H139" s="19">
        <v>227.884</v>
      </c>
      <c r="I139" s="19">
        <v>739.656</v>
      </c>
      <c r="J139" s="20">
        <f>+I139/H139*100-100</f>
        <v>224.57566130136388</v>
      </c>
      <c r="K139" s="20">
        <f>+I139/$I$138*100</f>
        <v>100</v>
      </c>
      <c r="L139" s="134"/>
      <c r="M139" s="135"/>
      <c r="N139" s="135"/>
      <c r="O139" s="132"/>
      <c r="P139" s="122"/>
      <c r="Q139" s="276"/>
      <c r="R139" s="268"/>
      <c r="S139" s="268"/>
      <c r="T139" s="122"/>
      <c r="U139" s="122"/>
      <c r="V139" s="122"/>
      <c r="W139" s="122"/>
      <c r="X139" s="122"/>
      <c r="Y139" s="122"/>
    </row>
    <row r="140" spans="1:17" ht="11.25" customHeight="1">
      <c r="A140" s="4" t="s">
        <v>143</v>
      </c>
      <c r="B140" s="19">
        <v>987.052</v>
      </c>
      <c r="C140" s="19">
        <v>0</v>
      </c>
      <c r="D140" s="19">
        <v>0</v>
      </c>
      <c r="E140" s="20"/>
      <c r="F140" s="24"/>
      <c r="G140" s="19">
        <v>4032.508</v>
      </c>
      <c r="H140" s="19">
        <v>0</v>
      </c>
      <c r="I140" s="19">
        <v>0</v>
      </c>
      <c r="J140" s="20"/>
      <c r="K140" s="20">
        <f>+I140/$I$138*100</f>
        <v>0</v>
      </c>
      <c r="L140" s="134"/>
      <c r="M140" s="135"/>
      <c r="N140" s="135"/>
      <c r="O140" s="133"/>
      <c r="Q140" s="274"/>
    </row>
    <row r="141" spans="1:17" ht="11.25" customHeight="1">
      <c r="A141" s="4" t="s">
        <v>144</v>
      </c>
      <c r="B141" s="19">
        <v>34.276</v>
      </c>
      <c r="C141" s="19">
        <v>0</v>
      </c>
      <c r="D141" s="19">
        <v>0</v>
      </c>
      <c r="E141" s="20"/>
      <c r="F141" s="24"/>
      <c r="G141" s="19">
        <v>281.168</v>
      </c>
      <c r="H141" s="19">
        <v>0</v>
      </c>
      <c r="I141" s="19">
        <v>0</v>
      </c>
      <c r="J141" s="20"/>
      <c r="K141" s="20">
        <f>+I141/$I$138*100</f>
        <v>0</v>
      </c>
      <c r="L141" s="134"/>
      <c r="M141" s="135"/>
      <c r="N141" s="135"/>
      <c r="O141" s="133"/>
      <c r="Q141" s="274"/>
    </row>
    <row r="142" spans="1:17" ht="11.25" customHeight="1">
      <c r="A142" s="4" t="s">
        <v>145</v>
      </c>
      <c r="B142" s="19">
        <v>3.639</v>
      </c>
      <c r="C142" s="19">
        <v>0</v>
      </c>
      <c r="D142" s="19">
        <v>0</v>
      </c>
      <c r="E142" s="20"/>
      <c r="F142" s="24"/>
      <c r="G142" s="19">
        <v>33.094</v>
      </c>
      <c r="H142" s="19">
        <v>0</v>
      </c>
      <c r="I142" s="19">
        <v>0</v>
      </c>
      <c r="J142" s="20"/>
      <c r="K142" s="20">
        <f>+I142/$I$138*100</f>
        <v>0</v>
      </c>
      <c r="L142" s="134"/>
      <c r="M142" s="135"/>
      <c r="N142" s="135"/>
      <c r="O142" s="133"/>
      <c r="Q142" s="274"/>
    </row>
    <row r="143" spans="1:17" ht="11.25" customHeight="1">
      <c r="A143" s="4"/>
      <c r="B143" s="19"/>
      <c r="C143" s="19"/>
      <c r="D143" s="19"/>
      <c r="E143" s="20"/>
      <c r="F143" s="24"/>
      <c r="G143" s="19"/>
      <c r="H143" s="19"/>
      <c r="I143" s="19"/>
      <c r="J143" s="20"/>
      <c r="K143" s="20"/>
      <c r="L143" s="134"/>
      <c r="M143" s="135"/>
      <c r="N143" s="135"/>
      <c r="O143" s="133"/>
      <c r="Q143" s="274"/>
    </row>
    <row r="144" spans="1:19" s="28" customFormat="1" ht="11.25" customHeight="1">
      <c r="A144" s="136" t="s">
        <v>437</v>
      </c>
      <c r="B144" s="26">
        <f>SUM(B145:B147)</f>
        <v>82.88</v>
      </c>
      <c r="C144" s="26">
        <f>SUM(C145:C147)</f>
        <v>0</v>
      </c>
      <c r="D144" s="26">
        <f>SUM(D145:D147)</f>
        <v>0</v>
      </c>
      <c r="E144" s="24"/>
      <c r="F144" s="24"/>
      <c r="G144" s="26">
        <f>SUM(G145:G147)</f>
        <v>282.329</v>
      </c>
      <c r="H144" s="26">
        <f>SUM(H145:H147)</f>
        <v>0</v>
      </c>
      <c r="I144" s="26">
        <f>SUM(I145:I147)</f>
        <v>0</v>
      </c>
      <c r="J144" s="24"/>
      <c r="K144" s="20"/>
      <c r="L144" s="27"/>
      <c r="M144" s="27"/>
      <c r="N144" s="27"/>
      <c r="Q144" s="274"/>
      <c r="R144" s="270"/>
      <c r="S144" s="270"/>
    </row>
    <row r="145" spans="1:17" ht="11.25" customHeight="1">
      <c r="A145" s="4" t="s">
        <v>222</v>
      </c>
      <c r="B145" s="19">
        <v>82.88</v>
      </c>
      <c r="C145" s="19">
        <v>0</v>
      </c>
      <c r="D145" s="19">
        <v>0</v>
      </c>
      <c r="E145" s="20"/>
      <c r="F145" s="24"/>
      <c r="G145" s="19">
        <v>282.329</v>
      </c>
      <c r="H145" s="19">
        <v>0</v>
      </c>
      <c r="I145" s="19">
        <v>0</v>
      </c>
      <c r="J145" s="20"/>
      <c r="K145" s="20"/>
      <c r="Q145" s="274"/>
    </row>
    <row r="146" spans="1:17" ht="11.25" customHeight="1">
      <c r="A146" s="4" t="s">
        <v>151</v>
      </c>
      <c r="B146" s="19"/>
      <c r="C146" s="19"/>
      <c r="D146" s="19"/>
      <c r="E146" s="20"/>
      <c r="F146" s="24"/>
      <c r="G146" s="19"/>
      <c r="H146" s="19"/>
      <c r="I146" s="19"/>
      <c r="J146" s="20"/>
      <c r="K146" s="20"/>
      <c r="Q146" s="274"/>
    </row>
    <row r="147" spans="1:17" ht="11.25" customHeight="1">
      <c r="A147" s="4" t="s">
        <v>145</v>
      </c>
      <c r="B147" s="19"/>
      <c r="C147" s="19"/>
      <c r="D147" s="19"/>
      <c r="E147" s="20"/>
      <c r="F147" s="24"/>
      <c r="G147" s="19"/>
      <c r="H147" s="19"/>
      <c r="I147" s="19"/>
      <c r="J147" s="20"/>
      <c r="K147" s="20"/>
      <c r="Q147" s="274"/>
    </row>
    <row r="148" spans="1:17" ht="11.25" customHeight="1">
      <c r="A148" s="4"/>
      <c r="B148" s="19"/>
      <c r="C148" s="19"/>
      <c r="D148" s="19"/>
      <c r="E148" s="20"/>
      <c r="F148" s="24"/>
      <c r="G148" s="19"/>
      <c r="H148" s="19"/>
      <c r="I148" s="19"/>
      <c r="J148" s="20"/>
      <c r="K148" s="20"/>
      <c r="Q148" s="274"/>
    </row>
    <row r="149" spans="1:19" s="28" customFormat="1" ht="11.25" customHeight="1">
      <c r="A149" s="136" t="s">
        <v>141</v>
      </c>
      <c r="B149" s="26">
        <f>SUM(B150:B154)</f>
        <v>271.573</v>
      </c>
      <c r="C149" s="26">
        <f>SUM(C150:C154)</f>
        <v>42.787</v>
      </c>
      <c r="D149" s="26">
        <f>SUM(D150:D154)</f>
        <v>30.644</v>
      </c>
      <c r="E149" s="24">
        <f aca="true" t="shared" si="15" ref="E149:E156">+D149/C149*100-100</f>
        <v>-28.380115455629053</v>
      </c>
      <c r="F149" s="26"/>
      <c r="G149" s="26">
        <f>SUM(G150:G154)</f>
        <v>3615.2889999999998</v>
      </c>
      <c r="H149" s="26">
        <f>SUM(H150:H154)</f>
        <v>589.434</v>
      </c>
      <c r="I149" s="26">
        <f>SUM(I150:I154)</f>
        <v>285.974</v>
      </c>
      <c r="J149" s="24">
        <f aca="true" t="shared" si="16" ref="J149:J156">+I149/H149*100-100</f>
        <v>-51.483287357023855</v>
      </c>
      <c r="K149" s="24">
        <f aca="true" t="shared" si="17" ref="K149:K154">+I149/$I$149*100</f>
        <v>100</v>
      </c>
      <c r="L149" s="27"/>
      <c r="M149" s="27"/>
      <c r="N149" s="27"/>
      <c r="Q149" s="274"/>
      <c r="R149" s="270"/>
      <c r="S149" s="270"/>
    </row>
    <row r="150" spans="1:17" ht="11.25" customHeight="1">
      <c r="A150" s="4" t="s">
        <v>440</v>
      </c>
      <c r="B150" s="19">
        <v>1.332</v>
      </c>
      <c r="C150" s="19">
        <v>0.265</v>
      </c>
      <c r="D150" s="19">
        <v>0.974</v>
      </c>
      <c r="E150" s="20"/>
      <c r="F150" s="24"/>
      <c r="G150" s="19">
        <v>10.775</v>
      </c>
      <c r="H150" s="19">
        <v>2.592</v>
      </c>
      <c r="I150" s="19">
        <v>3.388</v>
      </c>
      <c r="J150" s="20">
        <f t="shared" si="16"/>
        <v>30.709876543209873</v>
      </c>
      <c r="K150" s="20">
        <f t="shared" si="17"/>
        <v>1.184723086714177</v>
      </c>
      <c r="Q150" s="274"/>
    </row>
    <row r="151" spans="1:17" ht="11.25" customHeight="1">
      <c r="A151" s="4" t="s">
        <v>225</v>
      </c>
      <c r="B151" s="19">
        <v>0.745</v>
      </c>
      <c r="C151" s="19">
        <v>0.518</v>
      </c>
      <c r="D151" s="19">
        <v>0</v>
      </c>
      <c r="E151" s="20">
        <f t="shared" si="15"/>
        <v>-100</v>
      </c>
      <c r="F151" s="24"/>
      <c r="G151" s="19">
        <v>13.572</v>
      </c>
      <c r="H151" s="19">
        <v>10.242</v>
      </c>
      <c r="I151" s="19">
        <v>0</v>
      </c>
      <c r="J151" s="20">
        <f t="shared" si="16"/>
        <v>-100</v>
      </c>
      <c r="K151" s="20">
        <f t="shared" si="17"/>
        <v>0</v>
      </c>
      <c r="Q151" s="274"/>
    </row>
    <row r="152" spans="1:17" ht="11.25" customHeight="1">
      <c r="A152" s="4" t="s">
        <v>226</v>
      </c>
      <c r="B152" s="139">
        <v>130.319</v>
      </c>
      <c r="C152" s="139">
        <v>19.278</v>
      </c>
      <c r="D152" s="19">
        <v>9.773</v>
      </c>
      <c r="E152" s="20">
        <f t="shared" si="15"/>
        <v>-49.3049071480444</v>
      </c>
      <c r="F152" s="24"/>
      <c r="G152" s="139">
        <v>1705.492</v>
      </c>
      <c r="H152" s="139">
        <v>314.131</v>
      </c>
      <c r="I152" s="19">
        <v>87.661</v>
      </c>
      <c r="J152" s="20">
        <f t="shared" si="16"/>
        <v>-72.09412633582805</v>
      </c>
      <c r="K152" s="20">
        <f t="shared" si="17"/>
        <v>30.65348598124305</v>
      </c>
      <c r="Q152" s="274"/>
    </row>
    <row r="153" spans="1:17" ht="11.25" customHeight="1">
      <c r="A153" s="4" t="s">
        <v>227</v>
      </c>
      <c r="B153" s="19">
        <v>11.11</v>
      </c>
      <c r="C153" s="19">
        <v>1.372</v>
      </c>
      <c r="D153" s="19">
        <v>0.47</v>
      </c>
      <c r="E153" s="20">
        <f t="shared" si="15"/>
        <v>-65.74344023323616</v>
      </c>
      <c r="F153" s="24"/>
      <c r="G153" s="19">
        <v>106.399</v>
      </c>
      <c r="H153" s="19">
        <v>31.945</v>
      </c>
      <c r="I153" s="19">
        <v>5.997</v>
      </c>
      <c r="J153" s="20">
        <f t="shared" si="16"/>
        <v>-81.22710909375489</v>
      </c>
      <c r="K153" s="20">
        <f t="shared" si="17"/>
        <v>2.0970437871974377</v>
      </c>
      <c r="Q153" s="274"/>
    </row>
    <row r="154" spans="1:17" ht="11.25" customHeight="1">
      <c r="A154" s="4" t="s">
        <v>441</v>
      </c>
      <c r="B154" s="139">
        <v>128.067</v>
      </c>
      <c r="C154" s="139">
        <v>21.354</v>
      </c>
      <c r="D154" s="19">
        <v>19.427</v>
      </c>
      <c r="E154" s="20">
        <f t="shared" si="15"/>
        <v>-9.024070431769232</v>
      </c>
      <c r="F154" s="24"/>
      <c r="G154" s="139">
        <v>1779.051</v>
      </c>
      <c r="H154" s="139">
        <v>230.524</v>
      </c>
      <c r="I154" s="19">
        <v>188.928</v>
      </c>
      <c r="J154" s="20">
        <f t="shared" si="16"/>
        <v>-18.044108205653203</v>
      </c>
      <c r="K154" s="20">
        <f t="shared" si="17"/>
        <v>66.06474714484534</v>
      </c>
      <c r="Q154" s="274"/>
    </row>
    <row r="155" spans="1:17" ht="11.25" customHeight="1">
      <c r="A155" s="4"/>
      <c r="B155" s="19"/>
      <c r="C155" s="19"/>
      <c r="D155" s="19"/>
      <c r="E155" s="20"/>
      <c r="F155" s="24"/>
      <c r="G155" s="19"/>
      <c r="H155" s="19"/>
      <c r="I155" s="19"/>
      <c r="J155" s="20"/>
      <c r="K155" s="20"/>
      <c r="Q155" s="274"/>
    </row>
    <row r="156" spans="1:19" s="28" customFormat="1" ht="11.25" customHeight="1">
      <c r="A156" s="136" t="s">
        <v>140</v>
      </c>
      <c r="B156" s="26">
        <v>55.052</v>
      </c>
      <c r="C156" s="26">
        <v>8.25</v>
      </c>
      <c r="D156" s="26">
        <v>32.574</v>
      </c>
      <c r="E156" s="20">
        <f t="shared" si="15"/>
        <v>294.8363636363636</v>
      </c>
      <c r="F156" s="24"/>
      <c r="G156" s="26">
        <v>167.009</v>
      </c>
      <c r="H156" s="26">
        <v>11.469</v>
      </c>
      <c r="I156" s="26">
        <v>107.625</v>
      </c>
      <c r="J156" s="20">
        <f t="shared" si="16"/>
        <v>838.3991629610254</v>
      </c>
      <c r="K156" s="24">
        <f>+I156/$I$135*100</f>
        <v>0.007903148702561832</v>
      </c>
      <c r="L156" s="27"/>
      <c r="M156" s="27"/>
      <c r="N156" s="27"/>
      <c r="Q156" s="274"/>
      <c r="R156" s="270"/>
      <c r="S156" s="270"/>
    </row>
    <row r="157" spans="1:17" ht="11.25" customHeight="1">
      <c r="A157" s="136" t="s">
        <v>439</v>
      </c>
      <c r="B157" s="26">
        <v>0</v>
      </c>
      <c r="C157" s="26">
        <v>0</v>
      </c>
      <c r="D157" s="26">
        <v>14.087</v>
      </c>
      <c r="E157" s="20"/>
      <c r="F157" s="24"/>
      <c r="G157" s="26">
        <v>0</v>
      </c>
      <c r="H157" s="26">
        <v>0</v>
      </c>
      <c r="I157" s="26">
        <v>41.7</v>
      </c>
      <c r="J157" s="20"/>
      <c r="K157" s="20"/>
      <c r="Q157" s="274"/>
    </row>
    <row r="158" spans="1:17" ht="11.25">
      <c r="A158" s="122"/>
      <c r="B158" s="129"/>
      <c r="C158" s="129"/>
      <c r="D158" s="129"/>
      <c r="E158" s="129"/>
      <c r="F158" s="129"/>
      <c r="G158" s="129"/>
      <c r="H158" s="129"/>
      <c r="I158" s="129"/>
      <c r="J158" s="123"/>
      <c r="K158" s="123"/>
      <c r="L158" s="123"/>
      <c r="M158" s="123"/>
      <c r="N158" s="123"/>
      <c r="Q158" s="274"/>
    </row>
    <row r="159" spans="1:17" ht="11.25">
      <c r="A159" s="17" t="s">
        <v>438</v>
      </c>
      <c r="B159" s="17"/>
      <c r="C159" s="17"/>
      <c r="D159" s="17"/>
      <c r="E159" s="17"/>
      <c r="F159" s="17"/>
      <c r="G159" s="17"/>
      <c r="H159" s="17"/>
      <c r="I159" s="17"/>
      <c r="J159" s="17"/>
      <c r="K159" s="17"/>
      <c r="Q159" s="274"/>
    </row>
    <row r="160" spans="1:17" ht="19.5" customHeight="1">
      <c r="A160" s="333" t="s">
        <v>193</v>
      </c>
      <c r="B160" s="333"/>
      <c r="C160" s="333"/>
      <c r="D160" s="333"/>
      <c r="E160" s="333"/>
      <c r="F160" s="333"/>
      <c r="G160" s="333"/>
      <c r="H160" s="333"/>
      <c r="I160" s="333"/>
      <c r="J160" s="333"/>
      <c r="K160" s="333"/>
      <c r="Q160" s="274"/>
    </row>
    <row r="161" spans="1:17" ht="19.5" customHeight="1">
      <c r="A161" s="334" t="s">
        <v>187</v>
      </c>
      <c r="B161" s="334"/>
      <c r="C161" s="334"/>
      <c r="D161" s="334"/>
      <c r="E161" s="334"/>
      <c r="F161" s="334"/>
      <c r="G161" s="334"/>
      <c r="H161" s="334"/>
      <c r="I161" s="334"/>
      <c r="J161" s="334"/>
      <c r="K161" s="334"/>
      <c r="Q161" s="274"/>
    </row>
    <row r="162" spans="1:20" s="28" customFormat="1" ht="11.25">
      <c r="A162" s="25"/>
      <c r="B162" s="335" t="s">
        <v>118</v>
      </c>
      <c r="C162" s="335"/>
      <c r="D162" s="335"/>
      <c r="E162" s="335"/>
      <c r="F162" s="194"/>
      <c r="G162" s="335" t="s">
        <v>119</v>
      </c>
      <c r="H162" s="335"/>
      <c r="I162" s="335"/>
      <c r="J162" s="335"/>
      <c r="K162" s="194"/>
      <c r="L162" s="337"/>
      <c r="M162" s="337"/>
      <c r="N162" s="337"/>
      <c r="O162" s="138"/>
      <c r="P162" s="138"/>
      <c r="Q162" s="269"/>
      <c r="R162" s="269"/>
      <c r="S162" s="269"/>
      <c r="T162" s="138"/>
    </row>
    <row r="163" spans="1:20" s="28" customFormat="1" ht="11.25">
      <c r="A163" s="25" t="s">
        <v>336</v>
      </c>
      <c r="B163" s="195">
        <f>+B132</f>
        <v>2011</v>
      </c>
      <c r="C163" s="336" t="str">
        <f>+C132</f>
        <v>enero - febrero</v>
      </c>
      <c r="D163" s="336"/>
      <c r="E163" s="336"/>
      <c r="F163" s="194"/>
      <c r="G163" s="195">
        <f>+G132</f>
        <v>2011</v>
      </c>
      <c r="H163" s="336" t="str">
        <f>+C163</f>
        <v>enero - febrero</v>
      </c>
      <c r="I163" s="336"/>
      <c r="J163" s="336"/>
      <c r="K163" s="196" t="s">
        <v>228</v>
      </c>
      <c r="L163" s="338"/>
      <c r="M163" s="338"/>
      <c r="N163" s="338"/>
      <c r="O163" s="138"/>
      <c r="P163" s="138"/>
      <c r="Q163" s="269"/>
      <c r="R163" s="269"/>
      <c r="S163" s="269"/>
      <c r="T163" s="138"/>
    </row>
    <row r="164" spans="1:19" s="28" customFormat="1" ht="11.25">
      <c r="A164" s="197"/>
      <c r="B164" s="197"/>
      <c r="C164" s="198">
        <f>+C133</f>
        <v>2011</v>
      </c>
      <c r="D164" s="198">
        <f>+D133</f>
        <v>2012</v>
      </c>
      <c r="E164" s="199" t="str">
        <f>+E133</f>
        <v>Var % 12/11</v>
      </c>
      <c r="F164" s="200"/>
      <c r="G164" s="197"/>
      <c r="H164" s="198">
        <f>+H133</f>
        <v>2011</v>
      </c>
      <c r="I164" s="198">
        <f>+I133</f>
        <v>2012</v>
      </c>
      <c r="J164" s="199" t="str">
        <f>+J133</f>
        <v>Var % 12/11</v>
      </c>
      <c r="K164" s="200">
        <v>2008</v>
      </c>
      <c r="L164" s="201"/>
      <c r="M164" s="201"/>
      <c r="N164" s="200"/>
      <c r="Q164" s="270"/>
      <c r="R164" s="270"/>
      <c r="S164" s="270"/>
    </row>
    <row r="165" spans="1:17" ht="11.25">
      <c r="A165" s="17"/>
      <c r="B165" s="17"/>
      <c r="C165" s="17"/>
      <c r="D165" s="17"/>
      <c r="E165" s="17"/>
      <c r="F165" s="17"/>
      <c r="G165" s="17"/>
      <c r="H165" s="17"/>
      <c r="I165" s="17"/>
      <c r="J165" s="17"/>
      <c r="K165" s="17"/>
      <c r="Q165" s="274"/>
    </row>
    <row r="166" spans="1:19" s="28" customFormat="1" ht="11.25">
      <c r="A166" s="25" t="s">
        <v>404</v>
      </c>
      <c r="B166" s="25"/>
      <c r="C166" s="25"/>
      <c r="D166" s="25"/>
      <c r="E166" s="25"/>
      <c r="F166" s="25"/>
      <c r="G166" s="26">
        <f>+G135</f>
        <v>7775047</v>
      </c>
      <c r="H166" s="26">
        <f>+H135</f>
        <v>1338309</v>
      </c>
      <c r="I166" s="26">
        <f>+I135</f>
        <v>1361799</v>
      </c>
      <c r="J166" s="24">
        <f>+I166/H166*100-100</f>
        <v>1.7552000322795323</v>
      </c>
      <c r="K166" s="25"/>
      <c r="L166" s="27"/>
      <c r="M166" s="27"/>
      <c r="N166" s="27"/>
      <c r="Q166" s="270"/>
      <c r="R166" s="270"/>
      <c r="S166" s="270"/>
    </row>
    <row r="167" spans="1:19" s="127" customFormat="1" ht="11.25">
      <c r="A167" s="125" t="s">
        <v>408</v>
      </c>
      <c r="B167" s="125">
        <f>+B169+B187</f>
        <v>235022.509</v>
      </c>
      <c r="C167" s="125">
        <f>+C169+C187</f>
        <v>30730.753000000004</v>
      </c>
      <c r="D167" s="125">
        <f>+D169+D187</f>
        <v>37785.489</v>
      </c>
      <c r="E167" s="126">
        <f>+D167/C167*100-100</f>
        <v>22.95659985943071</v>
      </c>
      <c r="F167" s="125"/>
      <c r="G167" s="125">
        <f>+G169+G187</f>
        <v>267846.817</v>
      </c>
      <c r="H167" s="125">
        <f>+H169+H187</f>
        <v>42949.68800000001</v>
      </c>
      <c r="I167" s="125">
        <f>+I169+I187</f>
        <v>47635.235</v>
      </c>
      <c r="J167" s="126">
        <f>+I167/H167*100-100</f>
        <v>10.909385418585543</v>
      </c>
      <c r="K167" s="126">
        <f>+I167/$I$166*100</f>
        <v>3.4979637229870195</v>
      </c>
      <c r="L167" s="130"/>
      <c r="M167" s="130"/>
      <c r="N167" s="130"/>
      <c r="Q167" s="272"/>
      <c r="R167" s="273"/>
      <c r="S167" s="273"/>
    </row>
    <row r="168" spans="1:17" ht="11.25" customHeight="1">
      <c r="A168" s="25"/>
      <c r="B168" s="19"/>
      <c r="C168" s="19"/>
      <c r="D168" s="19"/>
      <c r="E168" s="20"/>
      <c r="F168" s="20"/>
      <c r="G168" s="19"/>
      <c r="H168" s="19"/>
      <c r="I168" s="19"/>
      <c r="J168" s="20"/>
      <c r="Q168" s="274"/>
    </row>
    <row r="169" spans="1:17" ht="11.25" customHeight="1">
      <c r="A169" s="25" t="s">
        <v>331</v>
      </c>
      <c r="B169" s="26">
        <f>SUM(B171:B185)</f>
        <v>100439.04199999999</v>
      </c>
      <c r="C169" s="26">
        <f>SUM(C171:C185)</f>
        <v>19196.162000000004</v>
      </c>
      <c r="D169" s="26">
        <f>SUM(D171:D185)</f>
        <v>17324.725000000002</v>
      </c>
      <c r="E169" s="24">
        <f>+D169/C169*100-100</f>
        <v>-9.749016496110002</v>
      </c>
      <c r="F169" s="24"/>
      <c r="G169" s="26">
        <f>SUM(G171:G185)</f>
        <v>76445.953</v>
      </c>
      <c r="H169" s="26">
        <f>SUM(H171:H185)</f>
        <v>25676.028000000006</v>
      </c>
      <c r="I169" s="26">
        <f>SUM(I171:I185)</f>
        <v>17395.304999999997</v>
      </c>
      <c r="J169" s="24">
        <f>+I169/H169*100-100</f>
        <v>-32.25079439857289</v>
      </c>
      <c r="K169" s="24">
        <f>+I169/I167*100</f>
        <v>36.51772684652442</v>
      </c>
      <c r="Q169" s="274"/>
    </row>
    <row r="170" spans="1:17" ht="11.25" customHeight="1">
      <c r="A170" s="25"/>
      <c r="B170" s="26"/>
      <c r="C170" s="26"/>
      <c r="D170" s="26"/>
      <c r="E170" s="24"/>
      <c r="F170" s="24"/>
      <c r="G170" s="26"/>
      <c r="H170" s="26"/>
      <c r="I170" s="26"/>
      <c r="J170" s="24"/>
      <c r="K170" s="20"/>
      <c r="Q170" s="274"/>
    </row>
    <row r="171" spans="1:17" ht="11.25" customHeight="1">
      <c r="A171" s="131" t="s">
        <v>138</v>
      </c>
      <c r="B171" s="19">
        <v>1445.48</v>
      </c>
      <c r="C171" s="19">
        <v>144.55</v>
      </c>
      <c r="D171" s="19">
        <v>119.015</v>
      </c>
      <c r="E171" s="20">
        <f aca="true" t="shared" si="18" ref="E171:E185">+D171/C171*100-100</f>
        <v>-17.665167762020076</v>
      </c>
      <c r="F171" s="20"/>
      <c r="G171" s="19">
        <v>1419.974</v>
      </c>
      <c r="H171" s="19">
        <v>138.644</v>
      </c>
      <c r="I171" s="19">
        <v>103.238</v>
      </c>
      <c r="J171" s="20">
        <f aca="true" t="shared" si="19" ref="J171:J185">+I171/H171*100-100</f>
        <v>-25.537347451025653</v>
      </c>
      <c r="K171" s="20">
        <f aca="true" t="shared" si="20" ref="K171:K185">+I171/$I$169*100</f>
        <v>0.5934819768897414</v>
      </c>
      <c r="Q171" s="274"/>
    </row>
    <row r="172" spans="1:17" ht="11.25" customHeight="1">
      <c r="A172" s="131" t="s">
        <v>128</v>
      </c>
      <c r="B172" s="19">
        <v>10381.23</v>
      </c>
      <c r="C172" s="19">
        <v>5528.983</v>
      </c>
      <c r="D172" s="19">
        <v>6939.979</v>
      </c>
      <c r="E172" s="20">
        <f t="shared" si="18"/>
        <v>25.519991651267503</v>
      </c>
      <c r="F172" s="20"/>
      <c r="G172" s="19">
        <v>28014.264</v>
      </c>
      <c r="H172" s="19">
        <v>16760.609</v>
      </c>
      <c r="I172" s="19">
        <v>9599.551</v>
      </c>
      <c r="J172" s="20">
        <f t="shared" si="19"/>
        <v>-42.72552387565393</v>
      </c>
      <c r="K172" s="20">
        <f t="shared" si="20"/>
        <v>55.184723694123214</v>
      </c>
      <c r="Q172" s="274"/>
    </row>
    <row r="173" spans="1:17" ht="11.25" customHeight="1">
      <c r="A173" s="131" t="s">
        <v>129</v>
      </c>
      <c r="B173" s="19">
        <v>85913.976</v>
      </c>
      <c r="C173" s="19">
        <v>13336.477</v>
      </c>
      <c r="D173" s="19">
        <v>10033.904</v>
      </c>
      <c r="E173" s="20">
        <f t="shared" si="18"/>
        <v>-24.76345889547892</v>
      </c>
      <c r="F173" s="20"/>
      <c r="G173" s="19">
        <v>38727.951</v>
      </c>
      <c r="H173" s="19">
        <v>8466.09</v>
      </c>
      <c r="I173" s="19">
        <v>6993.275</v>
      </c>
      <c r="J173" s="20">
        <f t="shared" si="19"/>
        <v>-17.396637645004958</v>
      </c>
      <c r="K173" s="20">
        <f t="shared" si="20"/>
        <v>40.202083263271334</v>
      </c>
      <c r="Q173" s="274"/>
    </row>
    <row r="174" spans="1:17" ht="11.25" customHeight="1">
      <c r="A174" s="131" t="s">
        <v>130</v>
      </c>
      <c r="B174" s="19">
        <v>6.411</v>
      </c>
      <c r="C174" s="19">
        <v>0</v>
      </c>
      <c r="D174" s="19">
        <v>0.012</v>
      </c>
      <c r="E174" s="20"/>
      <c r="F174" s="20"/>
      <c r="G174" s="19">
        <v>17.788</v>
      </c>
      <c r="H174" s="19">
        <v>0</v>
      </c>
      <c r="I174" s="19">
        <v>0.072</v>
      </c>
      <c r="J174" s="20"/>
      <c r="K174" s="20">
        <f t="shared" si="20"/>
        <v>0.00041390478637770366</v>
      </c>
      <c r="Q174" s="274"/>
    </row>
    <row r="175" spans="1:17" ht="11.25" customHeight="1">
      <c r="A175" s="131" t="s">
        <v>131</v>
      </c>
      <c r="B175" s="19">
        <v>14.86</v>
      </c>
      <c r="C175" s="19">
        <v>0.057</v>
      </c>
      <c r="D175" s="19">
        <v>0</v>
      </c>
      <c r="E175" s="20">
        <f t="shared" si="18"/>
        <v>-100</v>
      </c>
      <c r="F175" s="20"/>
      <c r="G175" s="19">
        <v>40.688</v>
      </c>
      <c r="H175" s="19">
        <v>0.228</v>
      </c>
      <c r="I175" s="19">
        <v>0</v>
      </c>
      <c r="J175" s="20">
        <f t="shared" si="19"/>
        <v>-100</v>
      </c>
      <c r="K175" s="20">
        <f t="shared" si="20"/>
        <v>0</v>
      </c>
      <c r="Q175" s="274"/>
    </row>
    <row r="176" spans="1:17" ht="11.25" customHeight="1">
      <c r="A176" s="131" t="s">
        <v>132</v>
      </c>
      <c r="B176" s="19">
        <v>0.994</v>
      </c>
      <c r="C176" s="19">
        <v>0</v>
      </c>
      <c r="D176" s="19">
        <v>0</v>
      </c>
      <c r="E176" s="20"/>
      <c r="F176" s="20"/>
      <c r="G176" s="19">
        <v>17.261</v>
      </c>
      <c r="H176" s="19">
        <v>0</v>
      </c>
      <c r="I176" s="19">
        <v>0</v>
      </c>
      <c r="J176" s="20"/>
      <c r="K176" s="20">
        <f t="shared" si="20"/>
        <v>0</v>
      </c>
      <c r="Q176" s="274"/>
    </row>
    <row r="177" spans="1:17" ht="11.25" customHeight="1">
      <c r="A177" s="131" t="s">
        <v>133</v>
      </c>
      <c r="B177" s="19">
        <v>7.197</v>
      </c>
      <c r="C177" s="19">
        <v>0.332</v>
      </c>
      <c r="D177" s="19">
        <v>0.042</v>
      </c>
      <c r="E177" s="20">
        <f t="shared" si="18"/>
        <v>-87.34939759036145</v>
      </c>
      <c r="F177" s="20"/>
      <c r="G177" s="19">
        <v>9.034</v>
      </c>
      <c r="H177" s="19">
        <v>0.332</v>
      </c>
      <c r="I177" s="19">
        <v>0.12</v>
      </c>
      <c r="J177" s="20">
        <f t="shared" si="19"/>
        <v>-63.85542168674699</v>
      </c>
      <c r="K177" s="20">
        <f t="shared" si="20"/>
        <v>0.0006898413106295062</v>
      </c>
      <c r="Q177" s="274"/>
    </row>
    <row r="178" spans="1:17" ht="11.25" customHeight="1">
      <c r="A178" s="131" t="s">
        <v>134</v>
      </c>
      <c r="B178" s="19">
        <v>2.404</v>
      </c>
      <c r="C178" s="19">
        <v>0.54</v>
      </c>
      <c r="D178" s="19">
        <v>0.035</v>
      </c>
      <c r="E178" s="20">
        <f t="shared" si="18"/>
        <v>-93.51851851851852</v>
      </c>
      <c r="F178" s="20"/>
      <c r="G178" s="19">
        <v>5.27</v>
      </c>
      <c r="H178" s="19">
        <v>1.08</v>
      </c>
      <c r="I178" s="19">
        <v>0.105</v>
      </c>
      <c r="J178" s="20">
        <f t="shared" si="19"/>
        <v>-90.27777777777777</v>
      </c>
      <c r="K178" s="20">
        <f t="shared" si="20"/>
        <v>0.0006036111468008179</v>
      </c>
      <c r="Q178" s="274"/>
    </row>
    <row r="179" spans="1:17" ht="11.25" customHeight="1">
      <c r="A179" s="131" t="s">
        <v>135</v>
      </c>
      <c r="B179" s="19">
        <v>994.22</v>
      </c>
      <c r="C179" s="19">
        <v>116.5</v>
      </c>
      <c r="D179" s="19">
        <v>227.33</v>
      </c>
      <c r="E179" s="20">
        <f t="shared" si="18"/>
        <v>95.13304721030045</v>
      </c>
      <c r="F179" s="20"/>
      <c r="G179" s="19">
        <v>2898.06</v>
      </c>
      <c r="H179" s="19">
        <v>273.312</v>
      </c>
      <c r="I179" s="19">
        <v>687.273</v>
      </c>
      <c r="J179" s="20">
        <f t="shared" si="19"/>
        <v>151.46096768528275</v>
      </c>
      <c r="K179" s="20">
        <f t="shared" si="20"/>
        <v>3.9509108923356053</v>
      </c>
      <c r="Q179" s="274"/>
    </row>
    <row r="180" spans="1:17" ht="11.25" customHeight="1">
      <c r="A180" s="131" t="s">
        <v>139</v>
      </c>
      <c r="B180" s="19">
        <v>203.52</v>
      </c>
      <c r="C180" s="19">
        <v>0</v>
      </c>
      <c r="D180" s="19">
        <v>0.9</v>
      </c>
      <c r="E180" s="20"/>
      <c r="F180" s="20"/>
      <c r="G180" s="19">
        <v>52.091</v>
      </c>
      <c r="H180" s="19">
        <v>0</v>
      </c>
      <c r="I180" s="19">
        <v>1.537</v>
      </c>
      <c r="J180" s="20"/>
      <c r="K180" s="20">
        <f t="shared" si="20"/>
        <v>0.008835717453646258</v>
      </c>
      <c r="Q180" s="274"/>
    </row>
    <row r="181" spans="1:17" ht="11.25" customHeight="1">
      <c r="A181" s="18" t="s">
        <v>372</v>
      </c>
      <c r="B181" s="19">
        <v>452.739</v>
      </c>
      <c r="C181" s="19">
        <v>0.219</v>
      </c>
      <c r="D181" s="19">
        <v>0.012</v>
      </c>
      <c r="E181" s="20">
        <f t="shared" si="18"/>
        <v>-94.52054794520548</v>
      </c>
      <c r="F181" s="20"/>
      <c r="G181" s="19">
        <v>4644.304</v>
      </c>
      <c r="H181" s="19">
        <v>0.723</v>
      </c>
      <c r="I181" s="19">
        <v>0.05</v>
      </c>
      <c r="J181" s="20">
        <f t="shared" si="19"/>
        <v>-93.08437067773167</v>
      </c>
      <c r="K181" s="20">
        <f t="shared" si="20"/>
        <v>0.00028743387942896094</v>
      </c>
      <c r="Q181" s="274"/>
    </row>
    <row r="182" spans="1:17" ht="11.25">
      <c r="A182" s="140" t="s">
        <v>136</v>
      </c>
      <c r="B182" s="19">
        <v>15.607</v>
      </c>
      <c r="C182" s="19">
        <v>0</v>
      </c>
      <c r="D182" s="19">
        <v>0</v>
      </c>
      <c r="E182" s="20"/>
      <c r="F182" s="20"/>
      <c r="G182" s="19">
        <v>25.261</v>
      </c>
      <c r="H182" s="19">
        <v>0</v>
      </c>
      <c r="I182" s="19">
        <v>0</v>
      </c>
      <c r="J182" s="20"/>
      <c r="K182" s="20">
        <f t="shared" si="20"/>
        <v>0</v>
      </c>
      <c r="Q182" s="274"/>
    </row>
    <row r="183" spans="1:17" ht="11.25" customHeight="1">
      <c r="A183" s="131" t="s">
        <v>137</v>
      </c>
      <c r="B183" s="19">
        <v>332.772</v>
      </c>
      <c r="C183" s="19">
        <v>1.41</v>
      </c>
      <c r="D183" s="19">
        <v>0.51</v>
      </c>
      <c r="E183" s="20">
        <f t="shared" si="18"/>
        <v>-63.82978723404255</v>
      </c>
      <c r="F183" s="20"/>
      <c r="G183" s="19">
        <v>96.658</v>
      </c>
      <c r="H183" s="19">
        <v>2.115</v>
      </c>
      <c r="I183" s="19">
        <v>0.995</v>
      </c>
      <c r="J183" s="20">
        <f t="shared" si="19"/>
        <v>-52.95508274231679</v>
      </c>
      <c r="K183" s="20">
        <f t="shared" si="20"/>
        <v>0.005719934200636322</v>
      </c>
      <c r="Q183" s="274"/>
    </row>
    <row r="184" spans="1:17" ht="11.25" customHeight="1">
      <c r="A184" s="18" t="s">
        <v>477</v>
      </c>
      <c r="B184" s="19">
        <v>0</v>
      </c>
      <c r="C184" s="19">
        <v>0</v>
      </c>
      <c r="D184" s="19">
        <v>0.187</v>
      </c>
      <c r="E184" s="20"/>
      <c r="F184" s="20"/>
      <c r="G184" s="19">
        <v>0</v>
      </c>
      <c r="H184" s="19">
        <v>0</v>
      </c>
      <c r="I184" s="19">
        <v>0.307</v>
      </c>
      <c r="J184" s="20"/>
      <c r="K184" s="20"/>
      <c r="Q184" s="274"/>
    </row>
    <row r="185" spans="1:17" ht="11.25" customHeight="1">
      <c r="A185" s="131" t="s">
        <v>149</v>
      </c>
      <c r="B185" s="19">
        <v>667.632</v>
      </c>
      <c r="C185" s="19">
        <v>67.094</v>
      </c>
      <c r="D185" s="19">
        <v>2.799</v>
      </c>
      <c r="E185" s="20">
        <f t="shared" si="18"/>
        <v>-95.82824097534802</v>
      </c>
      <c r="F185" s="20"/>
      <c r="G185" s="19">
        <v>477.349</v>
      </c>
      <c r="H185" s="19">
        <v>32.895</v>
      </c>
      <c r="I185" s="19">
        <v>8.782</v>
      </c>
      <c r="J185" s="20">
        <f t="shared" si="19"/>
        <v>-73.30293357653139</v>
      </c>
      <c r="K185" s="20">
        <f t="shared" si="20"/>
        <v>0.0504848865829027</v>
      </c>
      <c r="Q185" s="274"/>
    </row>
    <row r="186" spans="1:17" ht="11.25" customHeight="1">
      <c r="A186" s="131"/>
      <c r="B186" s="19"/>
      <c r="C186" s="19"/>
      <c r="D186" s="19"/>
      <c r="E186" s="19"/>
      <c r="F186" s="19"/>
      <c r="G186" s="19"/>
      <c r="H186" s="19"/>
      <c r="I186" s="19"/>
      <c r="J186" s="20"/>
      <c r="K186" s="20"/>
      <c r="Q186" s="274"/>
    </row>
    <row r="187" spans="1:19" s="28" customFormat="1" ht="11.25" customHeight="1">
      <c r="A187" s="128" t="s">
        <v>332</v>
      </c>
      <c r="B187" s="26">
        <f>SUM(B189:B192)</f>
        <v>134583.467</v>
      </c>
      <c r="C187" s="26">
        <f>SUM(C189:C192)</f>
        <v>11534.591</v>
      </c>
      <c r="D187" s="26">
        <f>SUM(D189:D192)</f>
        <v>20460.764000000003</v>
      </c>
      <c r="E187" s="24">
        <f aca="true" t="shared" si="21" ref="E187:E192">+D187/C187*100-100</f>
        <v>77.38612491764988</v>
      </c>
      <c r="F187" s="24"/>
      <c r="G187" s="26">
        <f>SUM(G189:G192)</f>
        <v>191400.864</v>
      </c>
      <c r="H187" s="26">
        <f>SUM(H189:H192)</f>
        <v>17273.66</v>
      </c>
      <c r="I187" s="26">
        <f>SUM(I189:I192)</f>
        <v>30239.93</v>
      </c>
      <c r="J187" s="24">
        <f aca="true" t="shared" si="22" ref="J187:J192">+I187/H187*100-100</f>
        <v>75.06382550079138</v>
      </c>
      <c r="K187" s="24">
        <f>+I187/I167*100</f>
        <v>63.482273153475575</v>
      </c>
      <c r="L187" s="27"/>
      <c r="M187" s="27"/>
      <c r="N187" s="27"/>
      <c r="Q187" s="272"/>
      <c r="R187" s="270"/>
      <c r="S187" s="270"/>
    </row>
    <row r="188" spans="1:17" ht="11.25" customHeight="1">
      <c r="A188" s="25"/>
      <c r="B188" s="26"/>
      <c r="C188" s="26"/>
      <c r="D188" s="26"/>
      <c r="E188" s="20"/>
      <c r="F188" s="24"/>
      <c r="G188" s="26"/>
      <c r="H188" s="26"/>
      <c r="I188" s="26"/>
      <c r="J188" s="20"/>
      <c r="K188" s="20"/>
      <c r="Q188" s="274"/>
    </row>
    <row r="189" spans="1:17" ht="11.25" customHeight="1">
      <c r="A189" s="17" t="s">
        <v>124</v>
      </c>
      <c r="B189" s="19">
        <v>23855.597</v>
      </c>
      <c r="C189" s="19">
        <v>2716.557</v>
      </c>
      <c r="D189" s="19">
        <v>3072.714</v>
      </c>
      <c r="E189" s="20">
        <f t="shared" si="21"/>
        <v>13.110602869735487</v>
      </c>
      <c r="G189" s="19">
        <v>53445.394</v>
      </c>
      <c r="H189" s="19">
        <v>6497.137</v>
      </c>
      <c r="I189" s="19">
        <v>9378.963</v>
      </c>
      <c r="J189" s="20">
        <f t="shared" si="22"/>
        <v>44.35532142849996</v>
      </c>
      <c r="K189" s="20">
        <f>+I189/$I$187*100</f>
        <v>31.015161080068637</v>
      </c>
      <c r="Q189" s="274"/>
    </row>
    <row r="190" spans="1:17" ht="11.25" customHeight="1">
      <c r="A190" s="17" t="s">
        <v>125</v>
      </c>
      <c r="B190" s="19">
        <v>10975.146</v>
      </c>
      <c r="C190" s="19">
        <v>974.685</v>
      </c>
      <c r="D190" s="19">
        <v>1544.824</v>
      </c>
      <c r="E190" s="20">
        <f t="shared" si="21"/>
        <v>58.49469315727646</v>
      </c>
      <c r="G190" s="19">
        <v>23664.504</v>
      </c>
      <c r="H190" s="19">
        <v>1957.922</v>
      </c>
      <c r="I190" s="19">
        <v>4184.498</v>
      </c>
      <c r="J190" s="20">
        <f t="shared" si="22"/>
        <v>113.7213842022307</v>
      </c>
      <c r="K190" s="20">
        <f>+I190/$I$187*100</f>
        <v>13.83765769299069</v>
      </c>
      <c r="Q190" s="274"/>
    </row>
    <row r="191" spans="1:17" ht="11.25" customHeight="1">
      <c r="A191" s="17" t="s">
        <v>126</v>
      </c>
      <c r="B191" s="19">
        <v>3006.013</v>
      </c>
      <c r="C191" s="19">
        <v>199.293</v>
      </c>
      <c r="D191" s="19">
        <v>211.537</v>
      </c>
      <c r="E191" s="20">
        <f t="shared" si="21"/>
        <v>6.143718043283002</v>
      </c>
      <c r="G191" s="19">
        <v>16918.879</v>
      </c>
      <c r="H191" s="19">
        <v>1018.116</v>
      </c>
      <c r="I191" s="19">
        <v>1129.176</v>
      </c>
      <c r="J191" s="20">
        <f t="shared" si="22"/>
        <v>10.908383720519083</v>
      </c>
      <c r="K191" s="20">
        <f>+I191/$I$187*100</f>
        <v>3.734056262696375</v>
      </c>
      <c r="Q191" s="274"/>
    </row>
    <row r="192" spans="1:17" ht="11.25" customHeight="1">
      <c r="A192" s="17" t="s">
        <v>150</v>
      </c>
      <c r="B192" s="19">
        <v>96746.711</v>
      </c>
      <c r="C192" s="19">
        <v>7644.056</v>
      </c>
      <c r="D192" s="19">
        <v>15631.689</v>
      </c>
      <c r="E192" s="20">
        <f t="shared" si="21"/>
        <v>104.49469496298826</v>
      </c>
      <c r="G192" s="19">
        <v>97372.087</v>
      </c>
      <c r="H192" s="19">
        <v>7800.485</v>
      </c>
      <c r="I192" s="19">
        <v>15547.293</v>
      </c>
      <c r="J192" s="20">
        <f t="shared" si="22"/>
        <v>99.31187612052327</v>
      </c>
      <c r="K192" s="20">
        <f>+I192/$I$187*100</f>
        <v>51.4131249642443</v>
      </c>
      <c r="Q192" s="274"/>
    </row>
    <row r="193" spans="1:17" ht="11.25">
      <c r="A193" s="123"/>
      <c r="B193" s="129"/>
      <c r="C193" s="129"/>
      <c r="D193" s="129"/>
      <c r="E193" s="129"/>
      <c r="F193" s="129"/>
      <c r="G193" s="129"/>
      <c r="H193" s="129"/>
      <c r="I193" s="129"/>
      <c r="J193" s="123"/>
      <c r="K193" s="123"/>
      <c r="Q193" s="274"/>
    </row>
    <row r="194" spans="1:17" ht="11.25">
      <c r="A194" s="17" t="s">
        <v>383</v>
      </c>
      <c r="B194" s="17"/>
      <c r="C194" s="17"/>
      <c r="D194" s="17"/>
      <c r="E194" s="17"/>
      <c r="F194" s="17"/>
      <c r="G194" s="17"/>
      <c r="H194" s="17"/>
      <c r="I194" s="17"/>
      <c r="J194" s="17"/>
      <c r="K194" s="17"/>
      <c r="Q194" s="274"/>
    </row>
    <row r="195" spans="1:17" ht="19.5" customHeight="1">
      <c r="A195" s="333" t="s">
        <v>194</v>
      </c>
      <c r="B195" s="333"/>
      <c r="C195" s="333"/>
      <c r="D195" s="333"/>
      <c r="E195" s="333"/>
      <c r="F195" s="333"/>
      <c r="G195" s="333"/>
      <c r="H195" s="333"/>
      <c r="I195" s="333"/>
      <c r="J195" s="333"/>
      <c r="K195" s="333"/>
      <c r="Q195" s="274"/>
    </row>
    <row r="196" spans="1:17" ht="19.5" customHeight="1">
      <c r="A196" s="334" t="s">
        <v>189</v>
      </c>
      <c r="B196" s="334"/>
      <c r="C196" s="334"/>
      <c r="D196" s="334"/>
      <c r="E196" s="334"/>
      <c r="F196" s="334"/>
      <c r="G196" s="334"/>
      <c r="H196" s="334"/>
      <c r="I196" s="334"/>
      <c r="J196" s="334"/>
      <c r="K196" s="334"/>
      <c r="Q196" s="274"/>
    </row>
    <row r="197" spans="1:20" s="28" customFormat="1" ht="11.25">
      <c r="A197" s="25"/>
      <c r="B197" s="335" t="s">
        <v>155</v>
      </c>
      <c r="C197" s="335"/>
      <c r="D197" s="335"/>
      <c r="E197" s="335"/>
      <c r="F197" s="194"/>
      <c r="G197" s="335" t="s">
        <v>119</v>
      </c>
      <c r="H197" s="335"/>
      <c r="I197" s="335"/>
      <c r="J197" s="335"/>
      <c r="K197" s="194"/>
      <c r="L197" s="337"/>
      <c r="M197" s="337"/>
      <c r="N197" s="337"/>
      <c r="O197" s="138"/>
      <c r="P197" s="138"/>
      <c r="Q197" s="269"/>
      <c r="R197" s="269"/>
      <c r="S197" s="269"/>
      <c r="T197" s="138"/>
    </row>
    <row r="198" spans="1:20" s="28" customFormat="1" ht="11.25">
      <c r="A198" s="25" t="s">
        <v>336</v>
      </c>
      <c r="B198" s="195">
        <f>+B163</f>
        <v>2011</v>
      </c>
      <c r="C198" s="336" t="str">
        <f>+C163</f>
        <v>enero - febrero</v>
      </c>
      <c r="D198" s="336"/>
      <c r="E198" s="336"/>
      <c r="F198" s="194"/>
      <c r="G198" s="195">
        <f>+G163</f>
        <v>2011</v>
      </c>
      <c r="H198" s="336" t="str">
        <f>+C198</f>
        <v>enero - febrero</v>
      </c>
      <c r="I198" s="336"/>
      <c r="J198" s="336"/>
      <c r="K198" s="196" t="s">
        <v>228</v>
      </c>
      <c r="L198" s="338"/>
      <c r="M198" s="338"/>
      <c r="N198" s="338"/>
      <c r="O198" s="138"/>
      <c r="P198" s="138"/>
      <c r="Q198" s="269"/>
      <c r="R198" s="269"/>
      <c r="S198" s="269"/>
      <c r="T198" s="138"/>
    </row>
    <row r="199" spans="1:19" s="28" customFormat="1" ht="11.25">
      <c r="A199" s="197"/>
      <c r="B199" s="197"/>
      <c r="C199" s="198">
        <f>+C164</f>
        <v>2011</v>
      </c>
      <c r="D199" s="198">
        <f>+D164</f>
        <v>2012</v>
      </c>
      <c r="E199" s="199" t="str">
        <f>+E164</f>
        <v>Var % 12/11</v>
      </c>
      <c r="F199" s="200"/>
      <c r="G199" s="197"/>
      <c r="H199" s="198">
        <f>+H164</f>
        <v>2011</v>
      </c>
      <c r="I199" s="198">
        <f>+I164</f>
        <v>2012</v>
      </c>
      <c r="J199" s="199" t="str">
        <f>+J164</f>
        <v>Var % 12/11</v>
      </c>
      <c r="K199" s="200">
        <v>2008</v>
      </c>
      <c r="L199" s="201" t="s">
        <v>202</v>
      </c>
      <c r="M199" s="201" t="s">
        <v>202</v>
      </c>
      <c r="N199" s="200" t="s">
        <v>199</v>
      </c>
      <c r="Q199" s="270"/>
      <c r="R199" s="270"/>
      <c r="S199" s="270"/>
    </row>
    <row r="200" spans="1:17" ht="11.25" customHeight="1">
      <c r="A200" s="17"/>
      <c r="B200" s="17"/>
      <c r="C200" s="17"/>
      <c r="D200" s="17"/>
      <c r="E200" s="17"/>
      <c r="F200" s="17"/>
      <c r="G200" s="17"/>
      <c r="H200" s="17"/>
      <c r="I200" s="17"/>
      <c r="J200" s="17"/>
      <c r="K200" s="17"/>
      <c r="Q200" s="274"/>
    </row>
    <row r="201" spans="1:21" s="28" customFormat="1" ht="11.25">
      <c r="A201" s="25" t="s">
        <v>404</v>
      </c>
      <c r="B201" s="25"/>
      <c r="C201" s="25"/>
      <c r="D201" s="25"/>
      <c r="E201" s="25"/>
      <c r="F201" s="25"/>
      <c r="G201" s="26">
        <f>+G166</f>
        <v>7775047</v>
      </c>
      <c r="H201" s="26">
        <f>+H166</f>
        <v>1338309</v>
      </c>
      <c r="I201" s="26">
        <f>+I166</f>
        <v>1361799</v>
      </c>
      <c r="J201" s="24">
        <f>+I201/H201*100-100</f>
        <v>1.7552000322795323</v>
      </c>
      <c r="K201" s="25"/>
      <c r="L201" s="27"/>
      <c r="M201" s="27"/>
      <c r="N201" s="27"/>
      <c r="Q201" s="270"/>
      <c r="R201" s="270"/>
      <c r="S201" s="286"/>
      <c r="T201" s="147"/>
      <c r="U201" s="147"/>
    </row>
    <row r="202" spans="1:19" s="127" customFormat="1" ht="11.25">
      <c r="A202" s="125" t="s">
        <v>409</v>
      </c>
      <c r="B202" s="125">
        <f>+B204+B225</f>
        <v>672409.769</v>
      </c>
      <c r="C202" s="125">
        <f>+C204+C225</f>
        <v>96251.87</v>
      </c>
      <c r="D202" s="125">
        <f>+D204+D225</f>
        <v>111210.59400000001</v>
      </c>
      <c r="E202" s="126">
        <f>+D202/C202*100-100</f>
        <v>15.541229484684308</v>
      </c>
      <c r="F202" s="125"/>
      <c r="G202" s="125">
        <f>+G204+G225</f>
        <v>1721152.4500000002</v>
      </c>
      <c r="H202" s="125">
        <f>+H204+H225</f>
        <v>231835.323</v>
      </c>
      <c r="I202" s="125">
        <f>+I204+I225</f>
        <v>254803.186</v>
      </c>
      <c r="J202" s="126">
        <f>+I202/H202*100-100</f>
        <v>9.906973062944331</v>
      </c>
      <c r="K202" s="126">
        <f>+I202/$I$201*100</f>
        <v>18.710777875442705</v>
      </c>
      <c r="L202" s="130"/>
      <c r="M202" s="130"/>
      <c r="N202" s="130"/>
      <c r="Q202" s="272"/>
      <c r="R202" s="273"/>
      <c r="S202" s="273"/>
    </row>
    <row r="203" spans="1:17" ht="11.25" customHeight="1">
      <c r="A203" s="17"/>
      <c r="B203" s="19"/>
      <c r="C203" s="19"/>
      <c r="D203" s="19"/>
      <c r="E203" s="20"/>
      <c r="F203" s="20"/>
      <c r="G203" s="19"/>
      <c r="H203" s="19"/>
      <c r="I203" s="19"/>
      <c r="J203" s="20"/>
      <c r="K203" s="122"/>
      <c r="Q203" s="274"/>
    </row>
    <row r="204" spans="1:22" s="28" customFormat="1" ht="24" customHeight="1">
      <c r="A204" s="287" t="s">
        <v>115</v>
      </c>
      <c r="B204" s="26">
        <f>SUM(B206:B223)</f>
        <v>396576.148</v>
      </c>
      <c r="C204" s="26">
        <f>SUM(C206:C223)</f>
        <v>55553.145</v>
      </c>
      <c r="D204" s="26">
        <f>SUM(D206:D223)</f>
        <v>52491.767</v>
      </c>
      <c r="E204" s="20">
        <f aca="true" t="shared" si="23" ref="E204:E223">+D204/C204*100-100</f>
        <v>-5.510719510119543</v>
      </c>
      <c r="F204" s="24"/>
      <c r="G204" s="26">
        <f>SUM(G206:G223)</f>
        <v>1321551.594</v>
      </c>
      <c r="H204" s="26">
        <f>SUM(H206:H223)</f>
        <v>181826.66</v>
      </c>
      <c r="I204" s="26">
        <f>SUM(I206:I223)</f>
        <v>174556.18899999998</v>
      </c>
      <c r="J204" s="24">
        <f>+I204/H204*100-100</f>
        <v>-3.998572596559839</v>
      </c>
      <c r="K204" s="24">
        <f>+I204/I202*100</f>
        <v>68.50628194264415</v>
      </c>
      <c r="L204" s="27">
        <f>+H204/C204</f>
        <v>3.273021896420086</v>
      </c>
      <c r="M204" s="27">
        <f>+I204/D204</f>
        <v>3.325401276737359</v>
      </c>
      <c r="N204" s="27">
        <f>+M204/L204*100-100</f>
        <v>1.6003369966624206</v>
      </c>
      <c r="O204" s="26"/>
      <c r="Q204" s="288"/>
      <c r="R204" s="288"/>
      <c r="S204" s="289"/>
      <c r="T204" s="178"/>
      <c r="U204" s="178"/>
      <c r="V204" s="178"/>
    </row>
    <row r="205" spans="1:22" s="28" customFormat="1" ht="11.25" customHeight="1">
      <c r="A205" s="25"/>
      <c r="B205" s="26"/>
      <c r="C205" s="26"/>
      <c r="D205" s="26"/>
      <c r="E205" s="24"/>
      <c r="F205" s="24"/>
      <c r="G205" s="26"/>
      <c r="H205" s="26"/>
      <c r="I205" s="26"/>
      <c r="J205" s="24"/>
      <c r="K205" s="24"/>
      <c r="L205" s="27"/>
      <c r="M205" s="27"/>
      <c r="N205" s="27"/>
      <c r="O205" s="26"/>
      <c r="Q205" s="288"/>
      <c r="R205" s="288"/>
      <c r="S205" s="289"/>
      <c r="T205" s="178"/>
      <c r="U205" s="178"/>
      <c r="V205" s="178"/>
    </row>
    <row r="206" spans="1:22" s="28" customFormat="1" ht="15" customHeight="1">
      <c r="A206" s="140" t="s">
        <v>444</v>
      </c>
      <c r="B206" s="19">
        <v>37079.015</v>
      </c>
      <c r="C206" s="19">
        <v>5296.554</v>
      </c>
      <c r="D206" s="19">
        <v>4703.855</v>
      </c>
      <c r="E206" s="20">
        <f t="shared" si="23"/>
        <v>-11.190275790636719</v>
      </c>
      <c r="F206" s="24"/>
      <c r="G206" s="19">
        <v>119054.184</v>
      </c>
      <c r="H206" s="19">
        <v>16510.295</v>
      </c>
      <c r="I206" s="19">
        <v>14813.227</v>
      </c>
      <c r="J206" s="24">
        <f>+I206/H206*100-100</f>
        <v>-10.278847228350543</v>
      </c>
      <c r="K206" s="24"/>
      <c r="L206" s="27"/>
      <c r="M206" s="27"/>
      <c r="N206" s="27"/>
      <c r="O206" s="26"/>
      <c r="Q206" s="288"/>
      <c r="R206" s="288"/>
      <c r="S206" s="289"/>
      <c r="T206" s="178"/>
      <c r="U206" s="178"/>
      <c r="V206" s="178"/>
    </row>
    <row r="207" spans="1:22" s="28" customFormat="1" ht="11.25" customHeight="1">
      <c r="A207" s="140" t="s">
        <v>445</v>
      </c>
      <c r="B207" s="19">
        <v>0</v>
      </c>
      <c r="C207" s="19">
        <v>0</v>
      </c>
      <c r="D207" s="19">
        <v>0.318</v>
      </c>
      <c r="E207" s="20"/>
      <c r="F207" s="24"/>
      <c r="G207" s="19">
        <v>0</v>
      </c>
      <c r="H207" s="19">
        <v>0</v>
      </c>
      <c r="I207" s="19">
        <v>3.033</v>
      </c>
      <c r="J207" s="24"/>
      <c r="K207" s="24"/>
      <c r="L207" s="27"/>
      <c r="M207" s="27"/>
      <c r="N207" s="27"/>
      <c r="O207" s="26"/>
      <c r="Q207" s="288"/>
      <c r="R207" s="288"/>
      <c r="S207" s="289"/>
      <c r="T207" s="178"/>
      <c r="U207" s="178"/>
      <c r="V207" s="178"/>
    </row>
    <row r="208" spans="1:22" s="28" customFormat="1" ht="11.25" customHeight="1">
      <c r="A208" s="140" t="s">
        <v>457</v>
      </c>
      <c r="B208" s="19">
        <v>0</v>
      </c>
      <c r="C208" s="19">
        <v>0</v>
      </c>
      <c r="D208" s="19">
        <v>1.98</v>
      </c>
      <c r="E208" s="20"/>
      <c r="F208" s="24"/>
      <c r="G208" s="19">
        <v>0</v>
      </c>
      <c r="H208" s="19">
        <v>0</v>
      </c>
      <c r="I208" s="19">
        <v>12.112</v>
      </c>
      <c r="J208" s="24"/>
      <c r="K208" s="24"/>
      <c r="L208" s="27"/>
      <c r="M208" s="27"/>
      <c r="N208" s="27"/>
      <c r="O208" s="26"/>
      <c r="Q208" s="288"/>
      <c r="R208" s="288"/>
      <c r="S208" s="289"/>
      <c r="T208" s="178"/>
      <c r="U208" s="178"/>
      <c r="V208" s="178"/>
    </row>
    <row r="209" spans="1:22" s="28" customFormat="1" ht="11.25" customHeight="1">
      <c r="A209" s="290" t="s">
        <v>447</v>
      </c>
      <c r="B209" s="19">
        <v>0</v>
      </c>
      <c r="C209" s="19">
        <v>0</v>
      </c>
      <c r="D209" s="19">
        <v>45.976</v>
      </c>
      <c r="E209" s="20"/>
      <c r="F209" s="24"/>
      <c r="G209" s="19">
        <v>0</v>
      </c>
      <c r="H209" s="19">
        <v>0</v>
      </c>
      <c r="I209" s="19">
        <v>140.827</v>
      </c>
      <c r="J209" s="24"/>
      <c r="K209" s="24"/>
      <c r="L209" s="27"/>
      <c r="M209" s="27"/>
      <c r="N209" s="27"/>
      <c r="O209" s="26"/>
      <c r="Q209" s="288"/>
      <c r="R209" s="288"/>
      <c r="S209" s="289"/>
      <c r="T209" s="178"/>
      <c r="U209" s="178"/>
      <c r="V209" s="178"/>
    </row>
    <row r="210" spans="1:22" s="28" customFormat="1" ht="11.25" customHeight="1">
      <c r="A210" s="290" t="s">
        <v>448</v>
      </c>
      <c r="B210" s="19">
        <v>0</v>
      </c>
      <c r="C210" s="19">
        <v>0</v>
      </c>
      <c r="D210" s="19">
        <v>104.949</v>
      </c>
      <c r="E210" s="20"/>
      <c r="F210" s="24"/>
      <c r="G210" s="19">
        <v>0</v>
      </c>
      <c r="H210" s="19">
        <v>0</v>
      </c>
      <c r="I210" s="19">
        <v>439.129</v>
      </c>
      <c r="J210" s="24"/>
      <c r="K210" s="24"/>
      <c r="L210" s="27"/>
      <c r="M210" s="27"/>
      <c r="N210" s="27"/>
      <c r="O210" s="26"/>
      <c r="Q210" s="288"/>
      <c r="R210" s="288"/>
      <c r="S210" s="289"/>
      <c r="T210" s="178"/>
      <c r="U210" s="178"/>
      <c r="V210" s="178"/>
    </row>
    <row r="211" spans="1:22" s="28" customFormat="1" ht="11.25" customHeight="1">
      <c r="A211" s="290" t="s">
        <v>449</v>
      </c>
      <c r="B211" s="19">
        <v>52872.805</v>
      </c>
      <c r="C211" s="19">
        <v>6414.893</v>
      </c>
      <c r="D211" s="19">
        <v>6663.929</v>
      </c>
      <c r="E211" s="20">
        <f t="shared" si="23"/>
        <v>3.8821536072386493</v>
      </c>
      <c r="F211" s="24"/>
      <c r="G211" s="19">
        <v>158176.197</v>
      </c>
      <c r="H211" s="19">
        <v>18738.115</v>
      </c>
      <c r="I211" s="19">
        <v>19820.768</v>
      </c>
      <c r="J211" s="20">
        <f aca="true" t="shared" si="24" ref="J211:J223">+I211/H211*100-100</f>
        <v>5.777811695573433</v>
      </c>
      <c r="K211" s="24"/>
      <c r="L211" s="27"/>
      <c r="M211" s="27"/>
      <c r="N211" s="27"/>
      <c r="O211" s="26"/>
      <c r="Q211" s="288"/>
      <c r="R211" s="288"/>
      <c r="S211" s="289"/>
      <c r="T211" s="178"/>
      <c r="U211" s="178"/>
      <c r="V211" s="178"/>
    </row>
    <row r="212" spans="1:22" s="28" customFormat="1" ht="11.25" customHeight="1">
      <c r="A212" s="290" t="s">
        <v>458</v>
      </c>
      <c r="B212" s="19">
        <v>5226.248</v>
      </c>
      <c r="C212" s="19">
        <v>503.902</v>
      </c>
      <c r="D212" s="19">
        <v>525.854</v>
      </c>
      <c r="E212" s="20">
        <f t="shared" si="23"/>
        <v>4.356402633845491</v>
      </c>
      <c r="F212" s="24"/>
      <c r="G212" s="19">
        <v>14227.023</v>
      </c>
      <c r="H212" s="19">
        <v>1760.904</v>
      </c>
      <c r="I212" s="19">
        <v>1508.226</v>
      </c>
      <c r="J212" s="20">
        <f t="shared" si="24"/>
        <v>-14.349334205612564</v>
      </c>
      <c r="K212" s="24"/>
      <c r="L212" s="27"/>
      <c r="M212" s="27"/>
      <c r="N212" s="27"/>
      <c r="O212" s="26"/>
      <c r="Q212" s="288"/>
      <c r="R212" s="288"/>
      <c r="S212" s="289"/>
      <c r="T212" s="178"/>
      <c r="U212" s="178"/>
      <c r="V212" s="178"/>
    </row>
    <row r="213" spans="1:22" s="28" customFormat="1" ht="11.25" customHeight="1">
      <c r="A213" s="290" t="s">
        <v>459</v>
      </c>
      <c r="B213" s="19">
        <v>28260.649</v>
      </c>
      <c r="C213" s="19">
        <v>3137.085</v>
      </c>
      <c r="D213" s="19">
        <v>4861.838</v>
      </c>
      <c r="E213" s="20">
        <f t="shared" si="23"/>
        <v>54.97947935742894</v>
      </c>
      <c r="F213" s="24"/>
      <c r="G213" s="19">
        <v>77975.987</v>
      </c>
      <c r="H213" s="19">
        <v>8524.135</v>
      </c>
      <c r="I213" s="19">
        <v>13557.868</v>
      </c>
      <c r="J213" s="20">
        <f t="shared" si="24"/>
        <v>59.052713266507396</v>
      </c>
      <c r="K213" s="24"/>
      <c r="L213" s="27"/>
      <c r="M213" s="27"/>
      <c r="N213" s="27"/>
      <c r="O213" s="26"/>
      <c r="Q213" s="288"/>
      <c r="R213" s="288"/>
      <c r="S213" s="289"/>
      <c r="T213" s="178"/>
      <c r="U213" s="178"/>
      <c r="V213" s="178"/>
    </row>
    <row r="214" spans="1:22" s="28" customFormat="1" ht="11.25" customHeight="1">
      <c r="A214" s="290" t="s">
        <v>442</v>
      </c>
      <c r="B214" s="19">
        <v>0</v>
      </c>
      <c r="C214" s="19">
        <v>0</v>
      </c>
      <c r="D214" s="19">
        <v>8.739</v>
      </c>
      <c r="E214" s="20"/>
      <c r="F214" s="24"/>
      <c r="G214" s="19">
        <v>0</v>
      </c>
      <c r="H214" s="19">
        <v>0</v>
      </c>
      <c r="I214" s="19">
        <v>47.766</v>
      </c>
      <c r="J214" s="20"/>
      <c r="K214" s="24"/>
      <c r="L214" s="27"/>
      <c r="M214" s="27"/>
      <c r="N214" s="27"/>
      <c r="O214" s="26"/>
      <c r="Q214" s="288"/>
      <c r="R214" s="288"/>
      <c r="S214" s="289"/>
      <c r="T214" s="178"/>
      <c r="U214" s="178"/>
      <c r="V214" s="178"/>
    </row>
    <row r="215" spans="1:22" s="28" customFormat="1" ht="11.25" customHeight="1">
      <c r="A215" s="290" t="s">
        <v>460</v>
      </c>
      <c r="B215" s="19">
        <v>80311.111</v>
      </c>
      <c r="C215" s="19">
        <v>12920.392</v>
      </c>
      <c r="D215" s="19">
        <v>10073.279</v>
      </c>
      <c r="E215" s="20">
        <f t="shared" si="23"/>
        <v>-22.035809749425553</v>
      </c>
      <c r="F215" s="24"/>
      <c r="G215" s="19">
        <v>286413.109</v>
      </c>
      <c r="H215" s="19">
        <v>44743.458</v>
      </c>
      <c r="I215" s="19">
        <v>35044.659</v>
      </c>
      <c r="J215" s="20">
        <f t="shared" si="24"/>
        <v>-21.676462735624952</v>
      </c>
      <c r="K215" s="24"/>
      <c r="L215" s="27"/>
      <c r="M215" s="27"/>
      <c r="N215" s="27"/>
      <c r="O215" s="26"/>
      <c r="Q215" s="288"/>
      <c r="R215" s="288"/>
      <c r="S215" s="289"/>
      <c r="T215" s="178"/>
      <c r="U215" s="178"/>
      <c r="V215" s="178"/>
    </row>
    <row r="216" spans="1:22" s="28" customFormat="1" ht="11.25" customHeight="1">
      <c r="A216" s="290" t="s">
        <v>443</v>
      </c>
      <c r="B216" s="19">
        <v>21435.345</v>
      </c>
      <c r="C216" s="19">
        <v>3406.27</v>
      </c>
      <c r="D216" s="19">
        <v>2770.488</v>
      </c>
      <c r="E216" s="20">
        <f t="shared" si="23"/>
        <v>-18.665050040073154</v>
      </c>
      <c r="F216" s="24"/>
      <c r="G216" s="19">
        <v>82681.247</v>
      </c>
      <c r="H216" s="19">
        <v>12545.847</v>
      </c>
      <c r="I216" s="19">
        <v>10709.52</v>
      </c>
      <c r="J216" s="20">
        <f t="shared" si="24"/>
        <v>-14.636931249042007</v>
      </c>
      <c r="K216" s="24"/>
      <c r="L216" s="27"/>
      <c r="M216" s="27"/>
      <c r="N216" s="27"/>
      <c r="O216" s="26"/>
      <c r="Q216" s="272"/>
      <c r="R216" s="270"/>
      <c r="S216" s="291"/>
      <c r="T216" s="292"/>
      <c r="U216" s="292"/>
      <c r="V216" s="292"/>
    </row>
    <row r="217" spans="1:22" ht="11.25" customHeight="1">
      <c r="A217" s="290" t="s">
        <v>461</v>
      </c>
      <c r="B217" s="19">
        <v>0</v>
      </c>
      <c r="C217" s="19">
        <v>0</v>
      </c>
      <c r="D217" s="19">
        <v>206.347</v>
      </c>
      <c r="E217" s="20"/>
      <c r="F217" s="20"/>
      <c r="G217" s="19">
        <v>0</v>
      </c>
      <c r="H217" s="19">
        <v>0</v>
      </c>
      <c r="I217" s="19">
        <v>1032.764</v>
      </c>
      <c r="J217" s="20"/>
      <c r="K217" s="20">
        <f aca="true" t="shared" si="25" ref="K217:K223">+I217/$I$204*100</f>
        <v>0.5916513220851768</v>
      </c>
      <c r="L217" s="23" t="e">
        <f aca="true" t="shared" si="26" ref="L217:L223">+H217/C217</f>
        <v>#DIV/0!</v>
      </c>
      <c r="M217" s="23">
        <f aca="true" t="shared" si="27" ref="M217:M223">+I217/D217</f>
        <v>5.004986745627511</v>
      </c>
      <c r="N217" s="23" t="e">
        <f aca="true" t="shared" si="28" ref="N217:N223">+M217/L217*100-100</f>
        <v>#DIV/0!</v>
      </c>
      <c r="O217" s="293"/>
      <c r="Q217" s="289"/>
      <c r="R217" s="289"/>
      <c r="S217" s="289"/>
      <c r="T217" s="178"/>
      <c r="U217" s="178"/>
      <c r="V217" s="178"/>
    </row>
    <row r="218" spans="1:17" ht="11.25" customHeight="1">
      <c r="A218" s="290" t="s">
        <v>462</v>
      </c>
      <c r="B218" s="19">
        <v>39131.08</v>
      </c>
      <c r="C218" s="19">
        <v>6254.807</v>
      </c>
      <c r="D218" s="19">
        <v>5151.382</v>
      </c>
      <c r="E218" s="20">
        <f t="shared" si="23"/>
        <v>-17.641231775816593</v>
      </c>
      <c r="F218" s="20"/>
      <c r="G218" s="19">
        <v>116244.439</v>
      </c>
      <c r="H218" s="19">
        <v>18291.973</v>
      </c>
      <c r="I218" s="19">
        <v>15354.652</v>
      </c>
      <c r="J218" s="20">
        <f t="shared" si="24"/>
        <v>-16.057977999420842</v>
      </c>
      <c r="K218" s="20">
        <f t="shared" si="25"/>
        <v>8.796395067951444</v>
      </c>
      <c r="L218" s="23">
        <f t="shared" si="26"/>
        <v>2.9244664143913637</v>
      </c>
      <c r="M218" s="23">
        <f t="shared" si="27"/>
        <v>2.9806859596123916</v>
      </c>
      <c r="N218" s="23">
        <f t="shared" si="28"/>
        <v>1.922386420455041</v>
      </c>
      <c r="O218" s="293"/>
      <c r="Q218" s="274"/>
    </row>
    <row r="219" spans="1:24" ht="11.25" customHeight="1">
      <c r="A219" s="290" t="s">
        <v>446</v>
      </c>
      <c r="B219" s="19">
        <v>5684.312</v>
      </c>
      <c r="C219" s="19">
        <v>988.168</v>
      </c>
      <c r="D219" s="19">
        <v>778.566</v>
      </c>
      <c r="E219" s="20">
        <f t="shared" si="23"/>
        <v>-21.21117057018644</v>
      </c>
      <c r="F219" s="20"/>
      <c r="G219" s="19">
        <v>28919.687</v>
      </c>
      <c r="H219" s="19">
        <v>4774.715</v>
      </c>
      <c r="I219" s="19">
        <v>3799.293</v>
      </c>
      <c r="J219" s="20">
        <f t="shared" si="24"/>
        <v>-20.428905180728066</v>
      </c>
      <c r="K219" s="20">
        <f t="shared" si="25"/>
        <v>2.1765444249014854</v>
      </c>
      <c r="L219" s="23">
        <f t="shared" si="26"/>
        <v>4.831885873657111</v>
      </c>
      <c r="M219" s="23">
        <f t="shared" si="27"/>
        <v>4.879859896270836</v>
      </c>
      <c r="N219" s="23">
        <f t="shared" si="28"/>
        <v>0.9928633222749284</v>
      </c>
      <c r="O219" s="293"/>
      <c r="Q219" s="274"/>
      <c r="R219" s="275"/>
      <c r="S219" s="289"/>
      <c r="T219" s="178"/>
      <c r="U219" s="178"/>
      <c r="V219" s="178"/>
      <c r="W219" s="178"/>
      <c r="X219" s="178"/>
    </row>
    <row r="220" spans="1:24" ht="11.25" customHeight="1">
      <c r="A220" s="290" t="s">
        <v>463</v>
      </c>
      <c r="B220" s="19">
        <v>7749.802</v>
      </c>
      <c r="C220" s="19">
        <v>1066.135</v>
      </c>
      <c r="D220" s="19">
        <v>976.913</v>
      </c>
      <c r="E220" s="20">
        <f t="shared" si="23"/>
        <v>-8.368733790748834</v>
      </c>
      <c r="F220" s="20"/>
      <c r="G220" s="19">
        <v>34849.104</v>
      </c>
      <c r="H220" s="19">
        <v>4708.001</v>
      </c>
      <c r="I220" s="19">
        <v>4412.411</v>
      </c>
      <c r="J220" s="20">
        <f t="shared" si="24"/>
        <v>-6.278460858440766</v>
      </c>
      <c r="K220" s="20">
        <f t="shared" si="25"/>
        <v>2.527788344416708</v>
      </c>
      <c r="L220" s="23">
        <f t="shared" si="26"/>
        <v>4.41595201358177</v>
      </c>
      <c r="M220" s="23">
        <f t="shared" si="27"/>
        <v>4.516687770558893</v>
      </c>
      <c r="N220" s="23">
        <f t="shared" si="28"/>
        <v>2.281178705459183</v>
      </c>
      <c r="O220" s="293"/>
      <c r="Q220" s="274"/>
      <c r="S220" s="294"/>
      <c r="T220" s="295"/>
      <c r="U220" s="295"/>
      <c r="V220" s="295"/>
      <c r="W220" s="295"/>
      <c r="X220" s="295"/>
    </row>
    <row r="221" spans="1:22" ht="11.25" customHeight="1">
      <c r="A221" s="290" t="s">
        <v>464</v>
      </c>
      <c r="B221" s="19">
        <v>5737.511</v>
      </c>
      <c r="C221" s="19">
        <v>882.674</v>
      </c>
      <c r="D221" s="19">
        <v>1128.735</v>
      </c>
      <c r="E221" s="20">
        <f t="shared" si="23"/>
        <v>27.8767699059902</v>
      </c>
      <c r="F221" s="20"/>
      <c r="G221" s="19">
        <v>24282.151</v>
      </c>
      <c r="H221" s="19">
        <v>3231.201</v>
      </c>
      <c r="I221" s="19">
        <v>4241.343</v>
      </c>
      <c r="J221" s="20">
        <f t="shared" si="24"/>
        <v>31.262122040690116</v>
      </c>
      <c r="K221" s="20">
        <f t="shared" si="25"/>
        <v>2.429786663135731</v>
      </c>
      <c r="L221" s="23">
        <f t="shared" si="26"/>
        <v>3.660695794823457</v>
      </c>
      <c r="M221" s="23">
        <f t="shared" si="27"/>
        <v>3.7576074100652503</v>
      </c>
      <c r="N221" s="23">
        <f t="shared" si="28"/>
        <v>2.6473550568947672</v>
      </c>
      <c r="O221" s="293"/>
      <c r="Q221" s="274"/>
      <c r="S221" s="275"/>
      <c r="T221" s="21"/>
      <c r="U221" s="21"/>
      <c r="V221" s="21"/>
    </row>
    <row r="222" spans="1:17" ht="11.25" customHeight="1">
      <c r="A222" s="290" t="s">
        <v>465</v>
      </c>
      <c r="B222" s="19">
        <v>102413.784</v>
      </c>
      <c r="C222" s="19">
        <v>13670.307</v>
      </c>
      <c r="D222" s="19">
        <v>13543.941</v>
      </c>
      <c r="E222" s="20">
        <f t="shared" si="23"/>
        <v>-0.9243830442140109</v>
      </c>
      <c r="F222" s="20"/>
      <c r="G222" s="19">
        <v>350679.59</v>
      </c>
      <c r="H222" s="19">
        <v>45294.752</v>
      </c>
      <c r="I222" s="19">
        <v>46993.24</v>
      </c>
      <c r="J222" s="20">
        <f t="shared" si="24"/>
        <v>3.7498560539640238</v>
      </c>
      <c r="K222" s="20">
        <f t="shared" si="25"/>
        <v>26.921554755070876</v>
      </c>
      <c r="L222" s="23">
        <f t="shared" si="26"/>
        <v>3.3133675783579695</v>
      </c>
      <c r="M222" s="23">
        <f t="shared" si="27"/>
        <v>3.469687294119193</v>
      </c>
      <c r="N222" s="23">
        <f t="shared" si="28"/>
        <v>4.7178501045963515</v>
      </c>
      <c r="O222" s="293"/>
      <c r="Q222" s="274"/>
    </row>
    <row r="223" spans="1:17" ht="11.25" customHeight="1">
      <c r="A223" s="290" t="s">
        <v>116</v>
      </c>
      <c r="B223" s="19">
        <v>10674.486</v>
      </c>
      <c r="C223" s="19">
        <v>1011.958</v>
      </c>
      <c r="D223" s="19">
        <v>944.678</v>
      </c>
      <c r="E223" s="20">
        <f t="shared" si="23"/>
        <v>-6.648497269649539</v>
      </c>
      <c r="F223" s="20"/>
      <c r="G223" s="19">
        <v>28048.876</v>
      </c>
      <c r="H223" s="19">
        <v>2703.264</v>
      </c>
      <c r="I223" s="19">
        <v>2625.351</v>
      </c>
      <c r="J223" s="20">
        <f t="shared" si="24"/>
        <v>-2.882182428353275</v>
      </c>
      <c r="K223" s="20">
        <f t="shared" si="25"/>
        <v>1.5040148476202126</v>
      </c>
      <c r="L223" s="23">
        <f t="shared" si="26"/>
        <v>2.6713203512398738</v>
      </c>
      <c r="M223" s="23">
        <f t="shared" si="27"/>
        <v>2.779096157632548</v>
      </c>
      <c r="N223" s="23">
        <f t="shared" si="28"/>
        <v>4.034551915222394</v>
      </c>
      <c r="O223" s="293"/>
      <c r="Q223" s="274"/>
    </row>
    <row r="224" spans="1:22" ht="11.25" customHeight="1">
      <c r="A224" s="17"/>
      <c r="B224" s="19"/>
      <c r="C224" s="19"/>
      <c r="D224" s="19"/>
      <c r="E224" s="20"/>
      <c r="F224" s="20"/>
      <c r="G224" s="19"/>
      <c r="H224" s="19"/>
      <c r="I224" s="19"/>
      <c r="J224" s="20"/>
      <c r="K224" s="20"/>
      <c r="O224" s="293"/>
      <c r="Q224" s="274"/>
      <c r="R224" s="275"/>
      <c r="S224" s="275"/>
      <c r="T224" s="21"/>
      <c r="U224" s="21"/>
      <c r="V224" s="21"/>
    </row>
    <row r="225" spans="1:19" s="28" customFormat="1" ht="11.25" customHeight="1">
      <c r="A225" s="25" t="s">
        <v>229</v>
      </c>
      <c r="B225" s="26">
        <f>SUM(B226:B230)</f>
        <v>275833.621</v>
      </c>
      <c r="C225" s="26">
        <f>SUM(C226:C230)</f>
        <v>40698.725</v>
      </c>
      <c r="D225" s="26">
        <f>SUM(D226:D230)</f>
        <v>58718.827000000005</v>
      </c>
      <c r="E225" s="24">
        <f aca="true" t="shared" si="29" ref="E225:E230">+D225/C225*100-100</f>
        <v>44.27682193975366</v>
      </c>
      <c r="F225" s="24"/>
      <c r="G225" s="26">
        <f>SUM(G226:G230)</f>
        <v>399600.856</v>
      </c>
      <c r="H225" s="26">
        <f>SUM(H226:H230)</f>
        <v>50008.66299999999</v>
      </c>
      <c r="I225" s="26">
        <f>SUM(I226:I230)</f>
        <v>80246.997</v>
      </c>
      <c r="J225" s="24">
        <f aca="true" t="shared" si="30" ref="J225:J230">+I225/H225*100-100</f>
        <v>60.46619162763861</v>
      </c>
      <c r="K225" s="24">
        <f>+I225/I202*100</f>
        <v>31.493718057355846</v>
      </c>
      <c r="L225" s="27"/>
      <c r="M225" s="27"/>
      <c r="N225" s="27"/>
      <c r="O225" s="296"/>
      <c r="Q225" s="272"/>
      <c r="R225" s="270"/>
      <c r="S225" s="270"/>
    </row>
    <row r="226" spans="1:19" ht="11.25" customHeight="1">
      <c r="A226" s="17" t="s">
        <v>116</v>
      </c>
      <c r="B226" s="19">
        <v>210154.777</v>
      </c>
      <c r="C226" s="19">
        <v>32079.924</v>
      </c>
      <c r="D226" s="19">
        <v>50434.089</v>
      </c>
      <c r="E226" s="20">
        <f t="shared" si="29"/>
        <v>57.213866840831685</v>
      </c>
      <c r="F226" s="20"/>
      <c r="G226" s="19">
        <v>245241.885</v>
      </c>
      <c r="H226" s="19">
        <v>31104.607</v>
      </c>
      <c r="I226" s="19">
        <v>60793.052</v>
      </c>
      <c r="J226" s="20">
        <f t="shared" si="30"/>
        <v>95.44709888152582</v>
      </c>
      <c r="K226" s="20">
        <f>+I226/$I$202*100</f>
        <v>23.858827259718804</v>
      </c>
      <c r="L226" s="23">
        <f aca="true" t="shared" si="31" ref="L226:M229">+H226/C226</f>
        <v>0.969597278347667</v>
      </c>
      <c r="M226" s="23">
        <f t="shared" si="31"/>
        <v>1.2053960566235271</v>
      </c>
      <c r="N226" s="23">
        <f>+M226/L226*100-100</f>
        <v>24.31924919155044</v>
      </c>
      <c r="Q226" s="274"/>
      <c r="R226" s="275"/>
      <c r="S226" s="275"/>
    </row>
    <row r="227" spans="1:19" ht="11.25" customHeight="1">
      <c r="A227" s="17" t="s">
        <v>466</v>
      </c>
      <c r="B227" s="19">
        <v>49518.246</v>
      </c>
      <c r="C227" s="19">
        <v>6948.063</v>
      </c>
      <c r="D227" s="19">
        <v>4938.226</v>
      </c>
      <c r="E227" s="20">
        <f t="shared" si="29"/>
        <v>-28.92657996912233</v>
      </c>
      <c r="F227" s="20"/>
      <c r="G227" s="19">
        <v>98660.379</v>
      </c>
      <c r="H227" s="19">
        <v>13332.207</v>
      </c>
      <c r="I227" s="19">
        <v>10669.202</v>
      </c>
      <c r="J227" s="20">
        <f t="shared" si="30"/>
        <v>-19.9742248226419</v>
      </c>
      <c r="K227" s="20"/>
      <c r="Q227" s="274"/>
      <c r="R227" s="275"/>
      <c r="S227" s="275"/>
    </row>
    <row r="228" spans="1:17" ht="11.25" customHeight="1">
      <c r="A228" s="17" t="s">
        <v>56</v>
      </c>
      <c r="B228" s="19">
        <v>3796.948</v>
      </c>
      <c r="C228" s="19">
        <v>526.5</v>
      </c>
      <c r="D228" s="19">
        <v>390.319</v>
      </c>
      <c r="E228" s="20">
        <f t="shared" si="29"/>
        <v>-25.865337132003802</v>
      </c>
      <c r="F228" s="20"/>
      <c r="G228" s="19">
        <v>14653.13</v>
      </c>
      <c r="H228" s="19">
        <v>1938.462</v>
      </c>
      <c r="I228" s="19">
        <v>1545.415</v>
      </c>
      <c r="J228" s="20">
        <f t="shared" si="30"/>
        <v>-20.276229299310486</v>
      </c>
      <c r="K228" s="20">
        <f>+I228/$I$202*100</f>
        <v>0.606513216832383</v>
      </c>
      <c r="L228" s="23">
        <f t="shared" si="31"/>
        <v>3.681789173789174</v>
      </c>
      <c r="M228" s="23">
        <f t="shared" si="31"/>
        <v>3.9593640073888277</v>
      </c>
      <c r="N228" s="23">
        <f>+M228/L228*100-100</f>
        <v>7.539128953274172</v>
      </c>
      <c r="Q228" s="274"/>
    </row>
    <row r="229" spans="1:17" ht="11.25" customHeight="1">
      <c r="A229" s="17" t="s">
        <v>57</v>
      </c>
      <c r="B229" s="19">
        <v>327.658</v>
      </c>
      <c r="C229" s="19">
        <v>53.964</v>
      </c>
      <c r="D229" s="19">
        <v>132.092</v>
      </c>
      <c r="E229" s="20">
        <f t="shared" si="29"/>
        <v>144.778000148247</v>
      </c>
      <c r="F229" s="20"/>
      <c r="G229" s="19">
        <v>1715.232</v>
      </c>
      <c r="H229" s="19">
        <v>266.715</v>
      </c>
      <c r="I229" s="19">
        <v>670.695</v>
      </c>
      <c r="J229" s="20">
        <f t="shared" si="30"/>
        <v>151.4650469602385</v>
      </c>
      <c r="K229" s="20">
        <f>+I229/$I$202*100</f>
        <v>0.26322080603811604</v>
      </c>
      <c r="L229" s="23">
        <f t="shared" si="31"/>
        <v>4.942461641094062</v>
      </c>
      <c r="M229" s="23">
        <f t="shared" si="31"/>
        <v>5.077483874875087</v>
      </c>
      <c r="N229" s="23">
        <f>+M229/L229*100-100</f>
        <v>2.7318822802464098</v>
      </c>
      <c r="Q229" s="274"/>
    </row>
    <row r="230" spans="1:17" ht="11.25" customHeight="1">
      <c r="A230" s="17" t="s">
        <v>0</v>
      </c>
      <c r="B230" s="19">
        <v>12035.992</v>
      </c>
      <c r="C230" s="19">
        <v>1090.274</v>
      </c>
      <c r="D230" s="19">
        <v>2824.101</v>
      </c>
      <c r="E230" s="20">
        <f t="shared" si="29"/>
        <v>159.02672172316323</v>
      </c>
      <c r="F230" s="20"/>
      <c r="G230" s="19">
        <v>39330.23</v>
      </c>
      <c r="H230" s="19">
        <v>3366.672</v>
      </c>
      <c r="I230" s="19">
        <v>6568.633</v>
      </c>
      <c r="J230" s="20">
        <f t="shared" si="30"/>
        <v>95.10760180973969</v>
      </c>
      <c r="K230" s="20">
        <f>+I230/$I$202*100</f>
        <v>2.577924202250752</v>
      </c>
      <c r="Q230" s="274"/>
    </row>
    <row r="231" spans="1:17" ht="11.25">
      <c r="A231" s="123" t="s">
        <v>467</v>
      </c>
      <c r="B231" s="129"/>
      <c r="C231" s="129"/>
      <c r="D231" s="129"/>
      <c r="E231" s="129"/>
      <c r="F231" s="129"/>
      <c r="G231" s="129"/>
      <c r="H231" s="129"/>
      <c r="I231" s="129"/>
      <c r="J231" s="123"/>
      <c r="K231" s="123"/>
      <c r="Q231" s="274"/>
    </row>
    <row r="232" spans="1:17" ht="11.25">
      <c r="A232" s="17" t="s">
        <v>384</v>
      </c>
      <c r="B232" s="17"/>
      <c r="C232" s="17"/>
      <c r="D232" s="17"/>
      <c r="E232" s="17"/>
      <c r="F232" s="17"/>
      <c r="G232" s="17"/>
      <c r="H232" s="17"/>
      <c r="I232" s="17"/>
      <c r="J232" s="17"/>
      <c r="K232" s="17"/>
      <c r="Q232" s="274"/>
    </row>
    <row r="233" spans="1:17" ht="19.5" customHeight="1">
      <c r="A233" s="333" t="s">
        <v>262</v>
      </c>
      <c r="B233" s="333"/>
      <c r="C233" s="333"/>
      <c r="D233" s="333"/>
      <c r="E233" s="333"/>
      <c r="F233" s="333"/>
      <c r="G233" s="333"/>
      <c r="H233" s="333"/>
      <c r="I233" s="333"/>
      <c r="J233" s="333"/>
      <c r="K233" s="333"/>
      <c r="Q233" s="274"/>
    </row>
    <row r="234" spans="1:11" ht="19.5" customHeight="1">
      <c r="A234" s="334" t="s">
        <v>191</v>
      </c>
      <c r="B234" s="334"/>
      <c r="C234" s="334"/>
      <c r="D234" s="334"/>
      <c r="E234" s="334"/>
      <c r="F234" s="334"/>
      <c r="G234" s="334"/>
      <c r="H234" s="334"/>
      <c r="I234" s="334"/>
      <c r="J234" s="334"/>
      <c r="K234" s="334"/>
    </row>
    <row r="235" spans="1:16" s="28" customFormat="1" ht="11.25">
      <c r="A235" s="25"/>
      <c r="B235" s="335" t="s">
        <v>118</v>
      </c>
      <c r="C235" s="335"/>
      <c r="D235" s="335"/>
      <c r="E235" s="335"/>
      <c r="F235" s="194"/>
      <c r="G235" s="335" t="s">
        <v>119</v>
      </c>
      <c r="H235" s="335"/>
      <c r="I235" s="335"/>
      <c r="J235" s="335"/>
      <c r="K235" s="194"/>
      <c r="L235" s="337" t="s">
        <v>201</v>
      </c>
      <c r="M235" s="337" t="s">
        <v>201</v>
      </c>
      <c r="N235" s="337" t="s">
        <v>199</v>
      </c>
      <c r="O235" s="138"/>
      <c r="P235" s="138"/>
    </row>
    <row r="236" spans="1:16" s="28" customFormat="1" ht="11.25">
      <c r="A236" s="25" t="s">
        <v>336</v>
      </c>
      <c r="B236" s="195">
        <f>+B198</f>
        <v>2011</v>
      </c>
      <c r="C236" s="336" t="str">
        <f>+C198</f>
        <v>enero - febrero</v>
      </c>
      <c r="D236" s="336"/>
      <c r="E236" s="336"/>
      <c r="F236" s="194"/>
      <c r="G236" s="195">
        <f>+G198</f>
        <v>2011</v>
      </c>
      <c r="H236" s="336" t="str">
        <f>+C236</f>
        <v>enero - febrero</v>
      </c>
      <c r="I236" s="336"/>
      <c r="J236" s="336"/>
      <c r="K236" s="196" t="s">
        <v>228</v>
      </c>
      <c r="L236" s="338"/>
      <c r="M236" s="338"/>
      <c r="N236" s="338"/>
      <c r="O236" s="138"/>
      <c r="P236" s="138"/>
    </row>
    <row r="237" spans="1:14" s="28" customFormat="1" ht="11.25">
      <c r="A237" s="197"/>
      <c r="B237" s="197"/>
      <c r="C237" s="198">
        <f>+C199</f>
        <v>2011</v>
      </c>
      <c r="D237" s="198">
        <f>+D199</f>
        <v>2012</v>
      </c>
      <c r="E237" s="199" t="str">
        <f>+E199</f>
        <v>Var % 12/11</v>
      </c>
      <c r="F237" s="200"/>
      <c r="G237" s="197"/>
      <c r="H237" s="198">
        <f>+H199</f>
        <v>2011</v>
      </c>
      <c r="I237" s="198">
        <f>+I199</f>
        <v>2012</v>
      </c>
      <c r="J237" s="199" t="str">
        <f>+J199</f>
        <v>Var % 12/11</v>
      </c>
      <c r="K237" s="200">
        <v>2008</v>
      </c>
      <c r="L237" s="201"/>
      <c r="M237" s="201"/>
      <c r="N237" s="200"/>
    </row>
    <row r="238" spans="1:11" ht="11.25">
      <c r="A238" s="17"/>
      <c r="B238" s="17"/>
      <c r="C238" s="17"/>
      <c r="D238" s="17"/>
      <c r="E238" s="17"/>
      <c r="F238" s="17"/>
      <c r="G238" s="17"/>
      <c r="H238" s="17"/>
      <c r="I238" s="17"/>
      <c r="J238" s="17"/>
      <c r="K238" s="17"/>
    </row>
    <row r="239" spans="1:14" s="127" customFormat="1" ht="11.25">
      <c r="A239" s="125" t="s">
        <v>410</v>
      </c>
      <c r="B239" s="125"/>
      <c r="C239" s="125"/>
      <c r="D239" s="125"/>
      <c r="E239" s="125"/>
      <c r="F239" s="125"/>
      <c r="G239" s="125">
        <f>(G241+G250)</f>
        <v>1240819</v>
      </c>
      <c r="H239" s="125">
        <f>(+H241+H250)</f>
        <v>177245</v>
      </c>
      <c r="I239" s="125">
        <f>(+I241+I250)</f>
        <v>201003</v>
      </c>
      <c r="J239" s="126">
        <f>+I239/H239*100-100</f>
        <v>13.404045248102904</v>
      </c>
      <c r="K239" s="125">
        <f>(+K241+K250)</f>
        <v>100</v>
      </c>
      <c r="L239" s="130"/>
      <c r="M239" s="130"/>
      <c r="N239" s="130"/>
    </row>
    <row r="240" spans="1:11" ht="11.25" customHeight="1">
      <c r="A240" s="17"/>
      <c r="B240" s="19"/>
      <c r="C240" s="19"/>
      <c r="D240" s="19"/>
      <c r="E240" s="20"/>
      <c r="F240" s="20"/>
      <c r="G240" s="19"/>
      <c r="H240" s="19"/>
      <c r="I240" s="19"/>
      <c r="J240" s="20"/>
      <c r="K240" s="20"/>
    </row>
    <row r="241" spans="1:12" ht="11.25" customHeight="1">
      <c r="A241" s="25" t="s">
        <v>331</v>
      </c>
      <c r="B241" s="26"/>
      <c r="C241" s="26"/>
      <c r="D241" s="26"/>
      <c r="E241" s="24"/>
      <c r="F241" s="24"/>
      <c r="G241" s="26">
        <f>SUM(G243:G248)</f>
        <v>94459</v>
      </c>
      <c r="H241" s="26">
        <f>SUM(H243:H248)</f>
        <v>11454</v>
      </c>
      <c r="I241" s="26">
        <f>SUM(I243:I248)</f>
        <v>11817</v>
      </c>
      <c r="J241" s="24">
        <f>+I241/H241*100-100</f>
        <v>3.169198533263497</v>
      </c>
      <c r="K241" s="141">
        <f>+I241/$I$239*100</f>
        <v>5.879016731093565</v>
      </c>
      <c r="L241" s="22"/>
    </row>
    <row r="242" spans="1:12" ht="11.25" customHeight="1">
      <c r="A242" s="25"/>
      <c r="B242" s="19"/>
      <c r="C242" s="19"/>
      <c r="D242" s="19"/>
      <c r="E242" s="20"/>
      <c r="F242" s="20"/>
      <c r="G242" s="19"/>
      <c r="H242" s="19"/>
      <c r="I242" s="19"/>
      <c r="J242" s="20"/>
      <c r="K242" s="130"/>
      <c r="L242" s="22"/>
    </row>
    <row r="243" spans="1:12" ht="11.25" customHeight="1">
      <c r="A243" s="17" t="s">
        <v>58</v>
      </c>
      <c r="B243" s="19">
        <v>203620</v>
      </c>
      <c r="C243" s="19">
        <v>66450</v>
      </c>
      <c r="D243" s="19">
        <v>1</v>
      </c>
      <c r="E243" s="20">
        <f aca="true" t="shared" si="32" ref="E243:E260">+D243/C243*100-100</f>
        <v>-99.9984951091046</v>
      </c>
      <c r="F243" s="20"/>
      <c r="G243" s="19">
        <v>346.688</v>
      </c>
      <c r="H243" s="19">
        <v>110.484</v>
      </c>
      <c r="I243" s="19">
        <v>0.08</v>
      </c>
      <c r="J243" s="20">
        <f aca="true" t="shared" si="33" ref="J243:J260">+I243/H243*100-100</f>
        <v>-99.92759132544079</v>
      </c>
      <c r="K243" s="130">
        <f aca="true" t="shared" si="34" ref="K243:K248">+I243/$I$241*100</f>
        <v>0.000676990776000677</v>
      </c>
      <c r="L243" s="22"/>
    </row>
    <row r="244" spans="1:12" ht="11.25" customHeight="1">
      <c r="A244" s="17" t="s">
        <v>59</v>
      </c>
      <c r="B244" s="19">
        <v>242</v>
      </c>
      <c r="C244" s="19">
        <v>21</v>
      </c>
      <c r="D244" s="19">
        <v>136</v>
      </c>
      <c r="E244" s="20">
        <f t="shared" si="32"/>
        <v>547.6190476190476</v>
      </c>
      <c r="F244" s="20"/>
      <c r="G244" s="19">
        <v>3345.325</v>
      </c>
      <c r="H244" s="19">
        <v>166.05</v>
      </c>
      <c r="I244" s="19">
        <v>1607.6</v>
      </c>
      <c r="J244" s="20">
        <f t="shared" si="33"/>
        <v>868.1421258657031</v>
      </c>
      <c r="K244" s="130">
        <f t="shared" si="34"/>
        <v>13.604129643733604</v>
      </c>
      <c r="L244" s="22"/>
    </row>
    <row r="245" spans="1:21" ht="11.25" customHeight="1">
      <c r="A245" s="17" t="s">
        <v>60</v>
      </c>
      <c r="B245" s="19">
        <v>1157</v>
      </c>
      <c r="C245" s="19">
        <v>123</v>
      </c>
      <c r="D245" s="19">
        <v>193</v>
      </c>
      <c r="E245" s="20"/>
      <c r="F245" s="20"/>
      <c r="G245" s="19">
        <v>1857.751</v>
      </c>
      <c r="H245" s="19">
        <v>81.482</v>
      </c>
      <c r="I245" s="19">
        <v>156.195</v>
      </c>
      <c r="J245" s="20"/>
      <c r="K245" s="130">
        <f t="shared" si="34"/>
        <v>1.3217821782178218</v>
      </c>
      <c r="L245" s="22"/>
      <c r="Q245" s="181"/>
      <c r="R245" s="31"/>
      <c r="S245" s="31"/>
      <c r="T245" s="31"/>
      <c r="U245" s="30"/>
    </row>
    <row r="246" spans="1:21" ht="11.25" customHeight="1">
      <c r="A246" s="17" t="s">
        <v>61</v>
      </c>
      <c r="B246" s="19">
        <v>4011.674</v>
      </c>
      <c r="C246" s="19">
        <v>746.946</v>
      </c>
      <c r="D246" s="19">
        <v>633.002</v>
      </c>
      <c r="E246" s="20">
        <f t="shared" si="32"/>
        <v>-15.254650269229643</v>
      </c>
      <c r="F246" s="20"/>
      <c r="G246" s="19">
        <v>15155.348</v>
      </c>
      <c r="H246" s="19">
        <v>2466.548</v>
      </c>
      <c r="I246" s="19">
        <v>2875.726</v>
      </c>
      <c r="J246" s="20">
        <f t="shared" si="33"/>
        <v>16.589095367290653</v>
      </c>
      <c r="K246" s="130">
        <f t="shared" si="34"/>
        <v>24.335499703816538</v>
      </c>
      <c r="L246" s="22"/>
      <c r="Q246" s="181"/>
      <c r="R246" s="31"/>
      <c r="S246" s="31"/>
      <c r="T246" s="31"/>
      <c r="U246" s="31"/>
    </row>
    <row r="247" spans="1:21" ht="11.25" customHeight="1">
      <c r="A247" s="17" t="s">
        <v>62</v>
      </c>
      <c r="B247" s="19">
        <v>7427.554</v>
      </c>
      <c r="C247" s="19">
        <v>965.016</v>
      </c>
      <c r="D247" s="19">
        <v>450.845</v>
      </c>
      <c r="E247" s="20">
        <f t="shared" si="32"/>
        <v>-53.28108549495552</v>
      </c>
      <c r="F247" s="20"/>
      <c r="G247" s="19">
        <v>27640.32</v>
      </c>
      <c r="H247" s="19">
        <v>3400.029</v>
      </c>
      <c r="I247" s="19">
        <v>1314.066</v>
      </c>
      <c r="J247" s="20">
        <f t="shared" si="33"/>
        <v>-61.35132965042357</v>
      </c>
      <c r="K247" s="130">
        <f t="shared" si="34"/>
        <v>11.120132013201319</v>
      </c>
      <c r="L247" s="22"/>
      <c r="Q247" s="275"/>
      <c r="R247" s="264"/>
      <c r="S247" s="260"/>
      <c r="T247" s="31"/>
      <c r="U247" s="31"/>
    </row>
    <row r="248" spans="1:21" ht="11.25" customHeight="1">
      <c r="A248" s="17" t="s">
        <v>63</v>
      </c>
      <c r="B248" s="142"/>
      <c r="C248" s="142"/>
      <c r="D248" s="19"/>
      <c r="E248" s="143"/>
      <c r="F248" s="20"/>
      <c r="G248" s="19">
        <v>46113.568</v>
      </c>
      <c r="H248" s="19">
        <v>5229.407</v>
      </c>
      <c r="I248" s="19">
        <v>5863.3330000000005</v>
      </c>
      <c r="J248" s="20">
        <f t="shared" si="33"/>
        <v>12.122330505160534</v>
      </c>
      <c r="K248" s="130">
        <f t="shared" si="34"/>
        <v>49.617779470254725</v>
      </c>
      <c r="L248" s="22"/>
      <c r="Q248" s="260"/>
      <c r="R248" s="260"/>
      <c r="S248" s="260"/>
      <c r="T248" s="31"/>
      <c r="U248" s="31"/>
    </row>
    <row r="249" spans="1:21" ht="11.25" customHeight="1">
      <c r="A249" s="17"/>
      <c r="B249" s="19"/>
      <c r="C249" s="19"/>
      <c r="D249" s="19"/>
      <c r="E249" s="20"/>
      <c r="F249" s="20"/>
      <c r="G249" s="19"/>
      <c r="H249" s="19"/>
      <c r="I249" s="19"/>
      <c r="J249" s="20"/>
      <c r="K249" s="130"/>
      <c r="L249" s="22"/>
      <c r="Q249" s="260"/>
      <c r="R249" s="261"/>
      <c r="S249" s="262"/>
      <c r="T249" s="30"/>
      <c r="U249" s="30"/>
    </row>
    <row r="250" spans="1:21" ht="11.25" customHeight="1">
      <c r="A250" s="25" t="s">
        <v>332</v>
      </c>
      <c r="B250" s="19"/>
      <c r="C250" s="19"/>
      <c r="D250" s="19"/>
      <c r="E250" s="20"/>
      <c r="F250" s="20"/>
      <c r="G250" s="26">
        <f>(G252+G262+G269)</f>
        <v>1146360</v>
      </c>
      <c r="H250" s="26">
        <f>(H252+H262+H269)</f>
        <v>165791</v>
      </c>
      <c r="I250" s="26">
        <f>(I252+I262+I269)</f>
        <v>189186</v>
      </c>
      <c r="J250" s="24">
        <f t="shared" si="33"/>
        <v>14.111139929187956</v>
      </c>
      <c r="K250" s="141">
        <f>+I250/$I$239*100</f>
        <v>94.12098326890643</v>
      </c>
      <c r="L250" s="22"/>
      <c r="Q250" s="275"/>
      <c r="R250" s="264"/>
      <c r="S250" s="260"/>
      <c r="T250" s="31"/>
      <c r="U250" s="31"/>
    </row>
    <row r="251" spans="1:21" ht="11.25" customHeight="1">
      <c r="A251" s="25"/>
      <c r="B251" s="19"/>
      <c r="C251" s="19"/>
      <c r="D251" s="19"/>
      <c r="E251" s="20"/>
      <c r="F251" s="20"/>
      <c r="G251" s="19"/>
      <c r="H251" s="19"/>
      <c r="I251" s="19"/>
      <c r="J251" s="20"/>
      <c r="K251" s="130"/>
      <c r="L251" s="22"/>
      <c r="Q251" s="275"/>
      <c r="R251" s="263"/>
      <c r="S251" s="260"/>
      <c r="T251" s="31"/>
      <c r="U251" s="31"/>
    </row>
    <row r="252" spans="1:21" ht="11.25" customHeight="1">
      <c r="A252" s="25" t="s">
        <v>64</v>
      </c>
      <c r="B252" s="26">
        <f>SUM(B253:B260)</f>
        <v>72949.154</v>
      </c>
      <c r="C252" s="26">
        <f>SUM(C253:C260)</f>
        <v>13902.539</v>
      </c>
      <c r="D252" s="26">
        <f>SUM(D253:D260)</f>
        <v>15007.391</v>
      </c>
      <c r="E252" s="24">
        <f t="shared" si="32"/>
        <v>7.947123903051079</v>
      </c>
      <c r="F252" s="20"/>
      <c r="G252" s="26">
        <f>SUM(G253:G260)</f>
        <v>199560.172</v>
      </c>
      <c r="H252" s="26">
        <f>SUM(H253:H260)</f>
        <v>36849.354</v>
      </c>
      <c r="I252" s="26">
        <f>SUM(I253:I260)</f>
        <v>43454.572</v>
      </c>
      <c r="J252" s="24">
        <f t="shared" si="33"/>
        <v>17.924922103112053</v>
      </c>
      <c r="K252" s="141">
        <f>+I252/$I$239*100</f>
        <v>21.618867380088854</v>
      </c>
      <c r="L252" s="22"/>
      <c r="Q252" s="275"/>
      <c r="R252" s="263"/>
      <c r="S252" s="260"/>
      <c r="T252" s="31"/>
      <c r="U252" s="31"/>
    </row>
    <row r="253" spans="1:17" ht="11.25" customHeight="1">
      <c r="A253" s="17" t="s">
        <v>65</v>
      </c>
      <c r="B253" s="19">
        <v>1455.437</v>
      </c>
      <c r="C253" s="19">
        <v>28.915</v>
      </c>
      <c r="D253" s="19">
        <v>301.06</v>
      </c>
      <c r="E253" s="20">
        <f t="shared" si="32"/>
        <v>941.1896939304861</v>
      </c>
      <c r="F253" s="20"/>
      <c r="G253" s="19">
        <v>1415.46</v>
      </c>
      <c r="H253" s="19">
        <v>31.38</v>
      </c>
      <c r="I253" s="19">
        <v>301.083</v>
      </c>
      <c r="J253" s="20">
        <f t="shared" si="33"/>
        <v>859.4741873804973</v>
      </c>
      <c r="K253" s="130">
        <f>+I253/$I$252*100</f>
        <v>0.6928684051933592</v>
      </c>
      <c r="L253" s="21">
        <f>+H253/C253*1000</f>
        <v>1085.249870309528</v>
      </c>
      <c r="M253" s="21">
        <f>+I253/D253*1000</f>
        <v>1000.0763967315487</v>
      </c>
      <c r="N253" s="20">
        <f aca="true" t="shared" si="35" ref="N253:N267">+M253/L253*100-100</f>
        <v>-7.8482823088185825</v>
      </c>
      <c r="Q253" s="275"/>
    </row>
    <row r="254" spans="1:21" ht="11.25" customHeight="1">
      <c r="A254" s="17" t="s">
        <v>66</v>
      </c>
      <c r="B254" s="19">
        <v>1863.638</v>
      </c>
      <c r="C254" s="19">
        <v>16.352</v>
      </c>
      <c r="D254" s="19">
        <v>666.984</v>
      </c>
      <c r="E254" s="20">
        <f t="shared" si="32"/>
        <v>3978.913894324853</v>
      </c>
      <c r="F254" s="20"/>
      <c r="G254" s="19">
        <v>6527.964</v>
      </c>
      <c r="H254" s="19">
        <v>47.12</v>
      </c>
      <c r="I254" s="19">
        <v>2410.144</v>
      </c>
      <c r="J254" s="20">
        <f t="shared" si="33"/>
        <v>5014.90662139219</v>
      </c>
      <c r="K254" s="130">
        <f aca="true" t="shared" si="36" ref="K254:K260">+I254/$I$252*100</f>
        <v>5.546353097206894</v>
      </c>
      <c r="L254" s="21">
        <f aca="true" t="shared" si="37" ref="L254:L267">+H254/C254*1000</f>
        <v>2881.6046966731897</v>
      </c>
      <c r="M254" s="21">
        <f aca="true" t="shared" si="38" ref="M254:M259">+I254/D254*1000</f>
        <v>3613.495975915464</v>
      </c>
      <c r="N254" s="20">
        <f t="shared" si="35"/>
        <v>25.39873980935839</v>
      </c>
      <c r="Q254" s="275"/>
      <c r="S254" s="275"/>
      <c r="T254" s="21"/>
      <c r="U254" s="21"/>
    </row>
    <row r="255" spans="1:17" ht="11.25" customHeight="1">
      <c r="A255" s="17" t="s">
        <v>67</v>
      </c>
      <c r="B255" s="19">
        <v>13973.736</v>
      </c>
      <c r="C255" s="19">
        <v>4176.23</v>
      </c>
      <c r="D255" s="19">
        <v>3911.768</v>
      </c>
      <c r="E255" s="20">
        <f t="shared" si="32"/>
        <v>-6.332553523153649</v>
      </c>
      <c r="F255" s="20"/>
      <c r="G255" s="19">
        <v>53604.184</v>
      </c>
      <c r="H255" s="19">
        <v>14555.98</v>
      </c>
      <c r="I255" s="19">
        <v>15436.814</v>
      </c>
      <c r="J255" s="20">
        <f t="shared" si="33"/>
        <v>6.05135483835511</v>
      </c>
      <c r="K255" s="130">
        <f t="shared" si="36"/>
        <v>35.52402725310469</v>
      </c>
      <c r="L255" s="21">
        <f t="shared" si="37"/>
        <v>3485.435428604268</v>
      </c>
      <c r="M255" s="21">
        <f t="shared" si="38"/>
        <v>3946.2498798497254</v>
      </c>
      <c r="N255" s="20">
        <f t="shared" si="35"/>
        <v>13.22114440748625</v>
      </c>
      <c r="Q255" s="275"/>
    </row>
    <row r="256" spans="1:17" ht="11.25" customHeight="1">
      <c r="A256" s="17" t="s">
        <v>68</v>
      </c>
      <c r="B256" s="19">
        <v>49.591</v>
      </c>
      <c r="C256" s="19">
        <v>4.37</v>
      </c>
      <c r="D256" s="19">
        <v>4.58</v>
      </c>
      <c r="E256" s="20">
        <f t="shared" si="32"/>
        <v>4.805491990846676</v>
      </c>
      <c r="F256" s="20"/>
      <c r="G256" s="19">
        <v>25.292</v>
      </c>
      <c r="H256" s="19">
        <v>2.229</v>
      </c>
      <c r="I256" s="19">
        <v>2.989</v>
      </c>
      <c r="J256" s="20">
        <f t="shared" si="33"/>
        <v>34.09600717810676</v>
      </c>
      <c r="K256" s="130">
        <f t="shared" si="36"/>
        <v>0.006878447680948278</v>
      </c>
      <c r="L256" s="21">
        <f t="shared" si="37"/>
        <v>510.0686498855835</v>
      </c>
      <c r="M256" s="21">
        <f t="shared" si="38"/>
        <v>652.6200873362445</v>
      </c>
      <c r="N256" s="20">
        <f t="shared" si="35"/>
        <v>27.94750029876127</v>
      </c>
      <c r="Q256" s="275"/>
    </row>
    <row r="257" spans="1:20" ht="11.25" customHeight="1">
      <c r="A257" s="17" t="s">
        <v>69</v>
      </c>
      <c r="B257" s="19">
        <v>10361.314</v>
      </c>
      <c r="C257" s="19">
        <v>1852.178</v>
      </c>
      <c r="D257" s="19">
        <v>2038.436</v>
      </c>
      <c r="E257" s="20">
        <f t="shared" si="32"/>
        <v>10.056160908940697</v>
      </c>
      <c r="F257" s="20"/>
      <c r="G257" s="19">
        <v>46798.986</v>
      </c>
      <c r="H257" s="19">
        <v>7982.907</v>
      </c>
      <c r="I257" s="19">
        <v>9295.445</v>
      </c>
      <c r="J257" s="20">
        <f t="shared" si="33"/>
        <v>16.44185507860732</v>
      </c>
      <c r="K257" s="130">
        <f t="shared" si="36"/>
        <v>21.39117835517975</v>
      </c>
      <c r="L257" s="21">
        <f t="shared" si="37"/>
        <v>4310.010700915354</v>
      </c>
      <c r="M257" s="21">
        <f t="shared" si="38"/>
        <v>4560.086752784979</v>
      </c>
      <c r="N257" s="20">
        <f t="shared" si="35"/>
        <v>5.802214175860712</v>
      </c>
      <c r="Q257" s="275"/>
      <c r="R257" s="260"/>
      <c r="S257" s="260"/>
      <c r="T257" s="31"/>
    </row>
    <row r="258" spans="1:20" ht="11.25" customHeight="1">
      <c r="A258" s="17" t="s">
        <v>117</v>
      </c>
      <c r="B258" s="19">
        <v>27649.935</v>
      </c>
      <c r="C258" s="19">
        <v>5735.368</v>
      </c>
      <c r="D258" s="19">
        <v>5320.053</v>
      </c>
      <c r="E258" s="20">
        <f t="shared" si="32"/>
        <v>-7.241296460837404</v>
      </c>
      <c r="F258" s="20"/>
      <c r="G258" s="19">
        <v>55768.191</v>
      </c>
      <c r="H258" s="19">
        <v>10576.837</v>
      </c>
      <c r="I258" s="19">
        <v>10523.031</v>
      </c>
      <c r="J258" s="20">
        <f t="shared" si="33"/>
        <v>-0.5087154127457865</v>
      </c>
      <c r="K258" s="130">
        <f t="shared" si="36"/>
        <v>24.21616533238436</v>
      </c>
      <c r="L258" s="21">
        <f t="shared" si="37"/>
        <v>1844.1426949412833</v>
      </c>
      <c r="M258" s="21">
        <f t="shared" si="38"/>
        <v>1977.9936402889223</v>
      </c>
      <c r="N258" s="20">
        <f t="shared" si="35"/>
        <v>7.258166394325613</v>
      </c>
      <c r="Q258" s="277"/>
      <c r="R258" s="260"/>
      <c r="S258" s="260"/>
      <c r="T258" s="31"/>
    </row>
    <row r="259" spans="1:14" ht="11.25" customHeight="1">
      <c r="A259" s="17" t="s">
        <v>70</v>
      </c>
      <c r="B259" s="19">
        <v>3582.089</v>
      </c>
      <c r="C259" s="19">
        <v>555.412</v>
      </c>
      <c r="D259" s="19">
        <v>608.144</v>
      </c>
      <c r="E259" s="20">
        <f t="shared" si="32"/>
        <v>9.494213304717931</v>
      </c>
      <c r="F259" s="20"/>
      <c r="G259" s="19">
        <v>6577.448</v>
      </c>
      <c r="H259" s="19">
        <v>999.107</v>
      </c>
      <c r="I259" s="19">
        <v>1139.217</v>
      </c>
      <c r="J259" s="20">
        <f t="shared" si="33"/>
        <v>14.023523006044414</v>
      </c>
      <c r="K259" s="130">
        <f t="shared" si="36"/>
        <v>2.621627478001624</v>
      </c>
      <c r="L259" s="21">
        <f t="shared" si="37"/>
        <v>1798.8574247585573</v>
      </c>
      <c r="M259" s="21">
        <f t="shared" si="38"/>
        <v>1873.2685021968482</v>
      </c>
      <c r="N259" s="20">
        <f t="shared" si="35"/>
        <v>4.136574495239856</v>
      </c>
    </row>
    <row r="260" spans="1:20" ht="11.25" customHeight="1">
      <c r="A260" s="17" t="s">
        <v>0</v>
      </c>
      <c r="B260" s="215">
        <v>14013.414</v>
      </c>
      <c r="C260" s="215">
        <v>1533.714</v>
      </c>
      <c r="D260" s="215">
        <v>2156.366</v>
      </c>
      <c r="E260" s="20">
        <f t="shared" si="32"/>
        <v>40.59766031998146</v>
      </c>
      <c r="F260" s="20"/>
      <c r="G260" s="19">
        <v>28842.647</v>
      </c>
      <c r="H260" s="19">
        <v>2653.794</v>
      </c>
      <c r="I260" s="19">
        <v>4345.849</v>
      </c>
      <c r="J260" s="20">
        <f t="shared" si="33"/>
        <v>63.759847222504845</v>
      </c>
      <c r="K260" s="130">
        <f t="shared" si="36"/>
        <v>10.000901631248377</v>
      </c>
      <c r="L260" s="21"/>
      <c r="N260" s="20"/>
      <c r="R260" s="275"/>
      <c r="S260" s="275"/>
      <c r="T260" s="21"/>
    </row>
    <row r="261" spans="1:20" ht="11.25" customHeight="1">
      <c r="A261" s="17"/>
      <c r="B261" s="19"/>
      <c r="C261" s="19"/>
      <c r="D261" s="19"/>
      <c r="E261" s="20"/>
      <c r="F261" s="20"/>
      <c r="G261" s="19"/>
      <c r="H261" s="19"/>
      <c r="I261" s="19"/>
      <c r="J261" s="20"/>
      <c r="K261" s="130"/>
      <c r="L261" s="21"/>
      <c r="N261" s="20"/>
      <c r="R261" s="275"/>
      <c r="S261" s="275"/>
      <c r="T261" s="21"/>
    </row>
    <row r="262" spans="1:14" ht="11.25" customHeight="1">
      <c r="A262" s="25" t="s">
        <v>71</v>
      </c>
      <c r="B262" s="26">
        <f>SUM(B263:B267)</f>
        <v>234095.94099999996</v>
      </c>
      <c r="C262" s="26">
        <f>SUM(C263:C267)</f>
        <v>35224.221</v>
      </c>
      <c r="D262" s="26">
        <f>SUM(D263:D267)</f>
        <v>38908.698000000004</v>
      </c>
      <c r="E262" s="24">
        <f aca="true" t="shared" si="39" ref="E262:E267">+D262/C262*100-100</f>
        <v>10.460066668330299</v>
      </c>
      <c r="F262" s="24"/>
      <c r="G262" s="26">
        <f>SUM(G263:G267)</f>
        <v>759164.8859999999</v>
      </c>
      <c r="H262" s="26">
        <f>SUM(H263:H267)</f>
        <v>105966.505</v>
      </c>
      <c r="I262" s="26">
        <f>SUM(I263:I267)</f>
        <v>111199.929</v>
      </c>
      <c r="J262" s="24">
        <f aca="true" t="shared" si="40" ref="J262:J267">+I262/H262*100-100</f>
        <v>4.938753052202685</v>
      </c>
      <c r="K262" s="141">
        <f>+I262/$I$239*100</f>
        <v>55.32252205190967</v>
      </c>
      <c r="L262" s="21">
        <f t="shared" si="37"/>
        <v>3008.3420439589</v>
      </c>
      <c r="M262" s="21">
        <f aca="true" t="shared" si="41" ref="M262:M267">+I262/D262*1000</f>
        <v>2857.9709606319902</v>
      </c>
      <c r="N262" s="20">
        <f t="shared" si="35"/>
        <v>-4.998470291264653</v>
      </c>
    </row>
    <row r="263" spans="1:19" ht="11.25" customHeight="1">
      <c r="A263" s="17" t="s">
        <v>72</v>
      </c>
      <c r="B263" s="19">
        <v>4046.567</v>
      </c>
      <c r="C263" s="19">
        <v>355.427</v>
      </c>
      <c r="D263" s="19">
        <v>363.578</v>
      </c>
      <c r="E263" s="20">
        <f t="shared" si="39"/>
        <v>2.293297920529369</v>
      </c>
      <c r="F263" s="20"/>
      <c r="G263" s="19">
        <v>30288.541</v>
      </c>
      <c r="H263" s="19">
        <v>2060.862</v>
      </c>
      <c r="I263" s="19">
        <v>2928.102</v>
      </c>
      <c r="J263" s="20">
        <f t="shared" si="40"/>
        <v>42.08142029888461</v>
      </c>
      <c r="K263" s="130">
        <f>+I263/$I$262*100</f>
        <v>2.633186933060002</v>
      </c>
      <c r="L263" s="21">
        <f t="shared" si="37"/>
        <v>5798.270812290569</v>
      </c>
      <c r="M263" s="21">
        <f t="shared" si="41"/>
        <v>8053.573098482307</v>
      </c>
      <c r="N263" s="20">
        <f t="shared" si="35"/>
        <v>38.896118501591616</v>
      </c>
      <c r="Q263" s="260"/>
      <c r="R263" s="260"/>
      <c r="S263" s="260"/>
    </row>
    <row r="264" spans="1:19" ht="11.25" customHeight="1">
      <c r="A264" s="17" t="s">
        <v>73</v>
      </c>
      <c r="B264" s="19">
        <v>97251.578</v>
      </c>
      <c r="C264" s="19">
        <v>15471.935</v>
      </c>
      <c r="D264" s="19">
        <v>15362.376</v>
      </c>
      <c r="E264" s="20">
        <f t="shared" si="39"/>
        <v>-0.7081144019800973</v>
      </c>
      <c r="F264" s="20"/>
      <c r="G264" s="19">
        <v>246608.907</v>
      </c>
      <c r="H264" s="19">
        <v>40804.48</v>
      </c>
      <c r="I264" s="19">
        <v>32259.011</v>
      </c>
      <c r="J264" s="20">
        <f t="shared" si="40"/>
        <v>-20.942477394639027</v>
      </c>
      <c r="K264" s="130">
        <f>+I264/$I$262*100</f>
        <v>29.009920500938446</v>
      </c>
      <c r="L264" s="21">
        <f t="shared" si="37"/>
        <v>2637.322351729115</v>
      </c>
      <c r="M264" s="21">
        <f t="shared" si="41"/>
        <v>2099.8712048188377</v>
      </c>
      <c r="N264" s="20">
        <f t="shared" si="35"/>
        <v>-20.378667270533185</v>
      </c>
      <c r="Q264" s="275"/>
      <c r="R264" s="275"/>
      <c r="S264" s="275"/>
    </row>
    <row r="265" spans="1:26" ht="11.25" customHeight="1">
      <c r="A265" s="17" t="s">
        <v>74</v>
      </c>
      <c r="B265" s="19">
        <v>6440.491</v>
      </c>
      <c r="C265" s="19">
        <v>741.179</v>
      </c>
      <c r="D265" s="19">
        <v>738.209</v>
      </c>
      <c r="E265" s="20">
        <f t="shared" si="39"/>
        <v>-0.4007129182019469</v>
      </c>
      <c r="F265" s="20"/>
      <c r="G265" s="19">
        <v>44641.104</v>
      </c>
      <c r="H265" s="19">
        <v>4859.864</v>
      </c>
      <c r="I265" s="19">
        <v>4562.014</v>
      </c>
      <c r="J265" s="20">
        <f t="shared" si="40"/>
        <v>-6.128772327785299</v>
      </c>
      <c r="K265" s="130">
        <f>+I265/$I$262*100</f>
        <v>4.102533194962741</v>
      </c>
      <c r="L265" s="21">
        <f t="shared" si="37"/>
        <v>6556.936988230913</v>
      </c>
      <c r="M265" s="21">
        <f t="shared" si="41"/>
        <v>6179.840668428589</v>
      </c>
      <c r="N265" s="20">
        <f t="shared" si="35"/>
        <v>-5.7511048295748</v>
      </c>
      <c r="U265" s="21"/>
      <c r="V265" s="21"/>
      <c r="W265" s="21"/>
      <c r="X265" s="21"/>
      <c r="Y265" s="21"/>
      <c r="Z265" s="21"/>
    </row>
    <row r="266" spans="1:14" ht="11.25" customHeight="1">
      <c r="A266" s="17" t="s">
        <v>75</v>
      </c>
      <c r="B266" s="19">
        <v>100887.639</v>
      </c>
      <c r="C266" s="19">
        <v>14532.531</v>
      </c>
      <c r="D266" s="19">
        <v>17017.481</v>
      </c>
      <c r="E266" s="20">
        <f t="shared" si="39"/>
        <v>17.099223803479234</v>
      </c>
      <c r="F266" s="20"/>
      <c r="G266" s="19">
        <v>403331.685</v>
      </c>
      <c r="H266" s="19">
        <v>53709.036</v>
      </c>
      <c r="I266" s="19">
        <v>63902.038</v>
      </c>
      <c r="J266" s="20">
        <f t="shared" si="40"/>
        <v>18.978188325703698</v>
      </c>
      <c r="K266" s="130">
        <f>+I266/$I$262*100</f>
        <v>57.46589820214724</v>
      </c>
      <c r="L266" s="21">
        <f t="shared" si="37"/>
        <v>3695.7799023446087</v>
      </c>
      <c r="M266" s="21">
        <f t="shared" si="41"/>
        <v>3755.082082947529</v>
      </c>
      <c r="N266" s="20">
        <f t="shared" si="35"/>
        <v>1.6045917822459899</v>
      </c>
    </row>
    <row r="267" spans="1:24" ht="11.25" customHeight="1">
      <c r="A267" s="17" t="s">
        <v>76</v>
      </c>
      <c r="B267" s="19">
        <v>25469.666</v>
      </c>
      <c r="C267" s="19">
        <v>4123.149</v>
      </c>
      <c r="D267" s="19">
        <v>5427.054</v>
      </c>
      <c r="E267" s="20">
        <f t="shared" si="39"/>
        <v>31.624008737011422</v>
      </c>
      <c r="F267" s="20"/>
      <c r="G267" s="19">
        <v>34294.649</v>
      </c>
      <c r="H267" s="19">
        <v>4532.263</v>
      </c>
      <c r="I267" s="19">
        <v>7548.764</v>
      </c>
      <c r="J267" s="20">
        <f t="shared" si="40"/>
        <v>66.55617734451863</v>
      </c>
      <c r="K267" s="130">
        <f>+I267/$I$262*100</f>
        <v>6.788461168891574</v>
      </c>
      <c r="L267" s="21">
        <f t="shared" si="37"/>
        <v>1099.223675884621</v>
      </c>
      <c r="M267" s="21">
        <f t="shared" si="41"/>
        <v>1390.9505967694445</v>
      </c>
      <c r="N267" s="20">
        <f t="shared" si="35"/>
        <v>26.539359302832594</v>
      </c>
      <c r="S267" s="275"/>
      <c r="T267" s="21"/>
      <c r="U267" s="21"/>
      <c r="V267" s="21"/>
      <c r="W267" s="21"/>
      <c r="X267" s="21"/>
    </row>
    <row r="268" spans="1:24" ht="11.25" customHeight="1">
      <c r="A268" s="17"/>
      <c r="B268" s="19"/>
      <c r="C268" s="19"/>
      <c r="D268" s="19"/>
      <c r="E268" s="20"/>
      <c r="F268" s="20"/>
      <c r="G268" s="19"/>
      <c r="H268" s="19"/>
      <c r="I268" s="19"/>
      <c r="J268" s="20"/>
      <c r="K268" s="130"/>
      <c r="L268" s="22"/>
      <c r="N268" s="144"/>
      <c r="P268" s="207"/>
      <c r="Q268" s="278"/>
      <c r="R268" s="278"/>
      <c r="S268" s="279"/>
      <c r="T268" s="208"/>
      <c r="U268" s="208"/>
      <c r="V268" s="21"/>
      <c r="W268" s="21"/>
      <c r="X268" s="21"/>
    </row>
    <row r="269" spans="1:25" ht="11.25" customHeight="1">
      <c r="A269" s="25" t="s">
        <v>77</v>
      </c>
      <c r="B269" s="19"/>
      <c r="C269" s="19"/>
      <c r="D269" s="19"/>
      <c r="E269" s="20"/>
      <c r="F269" s="20"/>
      <c r="G269" s="26">
        <v>187634.94200000004</v>
      </c>
      <c r="H269" s="26">
        <v>22975.141000000003</v>
      </c>
      <c r="I269" s="26">
        <v>34531.49900000001</v>
      </c>
      <c r="J269" s="24">
        <f>+I269/H269*100-100</f>
        <v>50.29939968594755</v>
      </c>
      <c r="K269" s="141">
        <f>+I269/$I$239*100</f>
        <v>17.179593836907912</v>
      </c>
      <c r="L269" s="22"/>
      <c r="N269" s="144"/>
      <c r="P269" s="207"/>
      <c r="Q269" s="260"/>
      <c r="R269" s="280"/>
      <c r="S269" s="280"/>
      <c r="T269" s="206"/>
      <c r="U269" s="206"/>
      <c r="V269" s="206"/>
      <c r="W269" s="206"/>
      <c r="X269" s="206"/>
      <c r="Y269" s="206"/>
    </row>
    <row r="270" spans="1:25" ht="11.25" customHeight="1">
      <c r="A270" s="122" t="s">
        <v>156</v>
      </c>
      <c r="B270" s="19">
        <v>3893.324</v>
      </c>
      <c r="C270" s="19">
        <v>689.409</v>
      </c>
      <c r="D270" s="19">
        <v>445.233</v>
      </c>
      <c r="E270" s="20">
        <f>+D270/C270*100-100</f>
        <v>-35.41816251310905</v>
      </c>
      <c r="F270" s="20"/>
      <c r="G270" s="19">
        <v>9158.001</v>
      </c>
      <c r="H270" s="19">
        <v>1602.143</v>
      </c>
      <c r="I270" s="19">
        <v>1438.897</v>
      </c>
      <c r="J270" s="20">
        <f>+I270/H270*100-100</f>
        <v>-10.189227803011349</v>
      </c>
      <c r="K270" s="130">
        <f>+I270/$I$269*100</f>
        <v>4.166911491447271</v>
      </c>
      <c r="L270" s="22"/>
      <c r="N270" s="144"/>
      <c r="P270" s="207"/>
      <c r="Q270" s="279"/>
      <c r="R270" s="280"/>
      <c r="S270" s="280"/>
      <c r="T270" s="206"/>
      <c r="U270" s="206"/>
      <c r="V270" s="206"/>
      <c r="W270" s="206"/>
      <c r="X270" s="206"/>
      <c r="Y270" s="206"/>
    </row>
    <row r="271" spans="1:25" ht="15">
      <c r="A271" s="17" t="s">
        <v>0</v>
      </c>
      <c r="B271" s="19"/>
      <c r="C271" s="19"/>
      <c r="D271" s="19"/>
      <c r="E271" s="19"/>
      <c r="F271" s="19"/>
      <c r="G271" s="19">
        <f>+G269-G270</f>
        <v>178476.94100000005</v>
      </c>
      <c r="H271" s="19">
        <f>+H269-H270</f>
        <v>21372.998000000003</v>
      </c>
      <c r="I271" s="19">
        <f>+I269-I270</f>
        <v>33092.60200000001</v>
      </c>
      <c r="J271" s="20">
        <f>+I271/H271*100-100</f>
        <v>54.833692493678285</v>
      </c>
      <c r="K271" s="130">
        <f>+I271/$I$269*100</f>
        <v>95.83308850855273</v>
      </c>
      <c r="L271" s="22"/>
      <c r="P271" s="207"/>
      <c r="Q271" s="279"/>
      <c r="R271" s="280"/>
      <c r="S271" s="280"/>
      <c r="T271" s="206"/>
      <c r="U271" s="206"/>
      <c r="V271" s="206"/>
      <c r="W271" s="206"/>
      <c r="X271" s="206"/>
      <c r="Y271" s="206"/>
    </row>
    <row r="272" spans="1:25" ht="15">
      <c r="A272" s="123"/>
      <c r="B272" s="129"/>
      <c r="C272" s="129"/>
      <c r="D272" s="129"/>
      <c r="E272" s="129"/>
      <c r="F272" s="129"/>
      <c r="G272" s="129"/>
      <c r="H272" s="129"/>
      <c r="I272" s="129"/>
      <c r="J272" s="123"/>
      <c r="K272" s="123"/>
      <c r="P272" s="207"/>
      <c r="Q272" s="281"/>
      <c r="R272" s="280"/>
      <c r="S272" s="280"/>
      <c r="T272" s="206"/>
      <c r="U272" s="206"/>
      <c r="V272" s="206"/>
      <c r="W272" s="206"/>
      <c r="X272" s="206"/>
      <c r="Y272" s="206"/>
    </row>
    <row r="273" spans="1:25" ht="15">
      <c r="A273" s="17" t="s">
        <v>383</v>
      </c>
      <c r="B273" s="17"/>
      <c r="C273" s="17"/>
      <c r="D273" s="17"/>
      <c r="E273" s="17"/>
      <c r="F273" s="17"/>
      <c r="G273" s="17"/>
      <c r="H273" s="17"/>
      <c r="I273" s="17"/>
      <c r="J273" s="17"/>
      <c r="K273" s="17"/>
      <c r="P273" s="207"/>
      <c r="Q273" s="281"/>
      <c r="R273" s="280"/>
      <c r="S273" s="280"/>
      <c r="T273" s="206"/>
      <c r="U273" s="206"/>
      <c r="V273" s="206"/>
      <c r="W273" s="206"/>
      <c r="X273" s="206"/>
      <c r="Y273" s="206"/>
    </row>
    <row r="274" spans="1:25" ht="19.5" customHeight="1">
      <c r="A274" s="333" t="s">
        <v>263</v>
      </c>
      <c r="B274" s="333"/>
      <c r="C274" s="333"/>
      <c r="D274" s="333"/>
      <c r="E274" s="333"/>
      <c r="F274" s="333"/>
      <c r="G274" s="333"/>
      <c r="H274" s="333"/>
      <c r="I274" s="333"/>
      <c r="J274" s="333"/>
      <c r="K274" s="333"/>
      <c r="P274" s="207"/>
      <c r="Q274" s="281"/>
      <c r="R274" s="280"/>
      <c r="S274" s="280"/>
      <c r="T274" s="206"/>
      <c r="U274" s="206"/>
      <c r="V274" s="206"/>
      <c r="W274" s="206"/>
      <c r="X274" s="206"/>
      <c r="Y274" s="206"/>
    </row>
    <row r="275" spans="1:25" ht="19.5" customHeight="1">
      <c r="A275" s="334" t="s">
        <v>192</v>
      </c>
      <c r="B275" s="334"/>
      <c r="C275" s="334"/>
      <c r="D275" s="334"/>
      <c r="E275" s="334"/>
      <c r="F275" s="334"/>
      <c r="G275" s="334"/>
      <c r="H275" s="334"/>
      <c r="I275" s="334"/>
      <c r="J275" s="334"/>
      <c r="K275" s="334"/>
      <c r="P275" s="207"/>
      <c r="Q275" s="281"/>
      <c r="R275" s="280"/>
      <c r="S275" s="280"/>
      <c r="T275" s="206"/>
      <c r="U275" s="206"/>
      <c r="V275" s="206"/>
      <c r="W275" s="206"/>
      <c r="X275" s="206"/>
      <c r="Y275" s="206"/>
    </row>
    <row r="276" spans="1:25" s="28" customFormat="1" ht="15.75">
      <c r="A276" s="25"/>
      <c r="B276" s="335" t="s">
        <v>118</v>
      </c>
      <c r="C276" s="335"/>
      <c r="D276" s="335"/>
      <c r="E276" s="335"/>
      <c r="F276" s="194"/>
      <c r="G276" s="335" t="s">
        <v>119</v>
      </c>
      <c r="H276" s="335"/>
      <c r="I276" s="335"/>
      <c r="J276" s="335"/>
      <c r="K276" s="194"/>
      <c r="L276" s="337" t="s">
        <v>201</v>
      </c>
      <c r="M276" s="337" t="s">
        <v>201</v>
      </c>
      <c r="N276" s="337" t="s">
        <v>199</v>
      </c>
      <c r="O276" s="138"/>
      <c r="P276" s="217"/>
      <c r="Q276" s="274"/>
      <c r="R276" s="274"/>
      <c r="S276" s="274"/>
      <c r="T276" s="22"/>
      <c r="U276" s="22"/>
      <c r="V276" s="218"/>
      <c r="W276" s="218"/>
      <c r="X276" s="218"/>
      <c r="Y276" s="218"/>
    </row>
    <row r="277" spans="1:25" s="28" customFormat="1" ht="15.75">
      <c r="A277" s="25" t="s">
        <v>336</v>
      </c>
      <c r="B277" s="195">
        <f>+B236</f>
        <v>2011</v>
      </c>
      <c r="C277" s="336" t="str">
        <f>+C236</f>
        <v>enero - febrero</v>
      </c>
      <c r="D277" s="336"/>
      <c r="E277" s="336"/>
      <c r="F277" s="194"/>
      <c r="G277" s="195">
        <f>+G236</f>
        <v>2011</v>
      </c>
      <c r="H277" s="336" t="str">
        <f>+C277</f>
        <v>enero - febrero</v>
      </c>
      <c r="I277" s="336"/>
      <c r="J277" s="336"/>
      <c r="K277" s="196" t="s">
        <v>228</v>
      </c>
      <c r="L277" s="338"/>
      <c r="M277" s="338"/>
      <c r="N277" s="338"/>
      <c r="O277" s="138"/>
      <c r="P277" s="217"/>
      <c r="Q277" s="300">
        <v>4824134</v>
      </c>
      <c r="R277" s="300">
        <v>1002267</v>
      </c>
      <c r="S277" s="300">
        <v>953733</v>
      </c>
      <c r="T277" s="34" t="s">
        <v>171</v>
      </c>
      <c r="U277" s="30"/>
      <c r="V277" s="218"/>
      <c r="W277" s="218"/>
      <c r="X277" s="218"/>
      <c r="Y277" s="218"/>
    </row>
    <row r="278" spans="1:21" s="28" customFormat="1" ht="12.75">
      <c r="A278" s="197"/>
      <c r="B278" s="197"/>
      <c r="C278" s="198">
        <f>+C237</f>
        <v>2011</v>
      </c>
      <c r="D278" s="198">
        <f>+D237</f>
        <v>2012</v>
      </c>
      <c r="E278" s="199" t="str">
        <f>+E237</f>
        <v>Var % 12/11</v>
      </c>
      <c r="F278" s="200"/>
      <c r="G278" s="197"/>
      <c r="H278" s="198">
        <f>+H237</f>
        <v>2011</v>
      </c>
      <c r="I278" s="198">
        <f>+I237</f>
        <v>2012</v>
      </c>
      <c r="J278" s="199" t="str">
        <f>+J237</f>
        <v>Var % 12/11</v>
      </c>
      <c r="K278" s="200">
        <v>2008</v>
      </c>
      <c r="L278" s="201"/>
      <c r="M278" s="201"/>
      <c r="N278" s="200"/>
      <c r="Q278" s="31">
        <v>4311288</v>
      </c>
      <c r="R278" s="31">
        <v>911449</v>
      </c>
      <c r="S278" s="31">
        <v>882159</v>
      </c>
      <c r="T278" s="181" t="s">
        <v>351</v>
      </c>
      <c r="U278" s="31"/>
    </row>
    <row r="279" spans="1:21" ht="12.75">
      <c r="A279" s="17"/>
      <c r="B279" s="19"/>
      <c r="C279" s="19"/>
      <c r="D279" s="19"/>
      <c r="E279" s="20"/>
      <c r="F279" s="20"/>
      <c r="G279" s="19"/>
      <c r="H279" s="19"/>
      <c r="I279" s="19"/>
      <c r="J279" s="20"/>
      <c r="K279" s="20"/>
      <c r="Q279" s="31">
        <v>94459</v>
      </c>
      <c r="R279" s="31">
        <v>11454</v>
      </c>
      <c r="S279" s="31">
        <v>11817</v>
      </c>
      <c r="T279" s="181" t="s">
        <v>352</v>
      </c>
      <c r="U279" s="31"/>
    </row>
    <row r="280" spans="1:21" s="127" customFormat="1" ht="12.75">
      <c r="A280" s="125" t="s">
        <v>392</v>
      </c>
      <c r="B280" s="125"/>
      <c r="C280" s="125"/>
      <c r="D280" s="125"/>
      <c r="E280" s="125"/>
      <c r="F280" s="125"/>
      <c r="G280" s="125">
        <f>+G282+G292</f>
        <v>5149784</v>
      </c>
      <c r="H280" s="125">
        <f>+H282+H292</f>
        <v>821323</v>
      </c>
      <c r="I280" s="125">
        <f>+I282+I292</f>
        <v>742323</v>
      </c>
      <c r="J280" s="126">
        <f>+I280/H280*100-100</f>
        <v>-9.61862750708309</v>
      </c>
      <c r="K280" s="125">
        <f>+K282+K292</f>
        <v>100</v>
      </c>
      <c r="L280" s="130"/>
      <c r="M280" s="130"/>
      <c r="N280" s="130"/>
      <c r="Q280" s="31">
        <v>418387</v>
      </c>
      <c r="R280" s="31">
        <v>79364</v>
      </c>
      <c r="S280" s="31">
        <v>59757</v>
      </c>
      <c r="T280" s="181" t="s">
        <v>353</v>
      </c>
      <c r="U280" s="31"/>
    </row>
    <row r="281" spans="1:22" ht="18">
      <c r="A281" s="17"/>
      <c r="B281" s="19"/>
      <c r="C281" s="19"/>
      <c r="D281" s="19"/>
      <c r="E281" s="20"/>
      <c r="F281" s="20"/>
      <c r="G281" s="19"/>
      <c r="H281" s="19"/>
      <c r="I281" s="19"/>
      <c r="J281" s="20"/>
      <c r="K281" s="20"/>
      <c r="Q281" s="300">
        <v>9341516</v>
      </c>
      <c r="R281" s="300">
        <v>1334611</v>
      </c>
      <c r="S281" s="300">
        <v>1351392</v>
      </c>
      <c r="T281" s="34" t="s">
        <v>170</v>
      </c>
      <c r="U281" s="30"/>
      <c r="V281" s="209"/>
    </row>
    <row r="282" spans="1:22" ht="15" customHeight="1">
      <c r="A282" s="25" t="s">
        <v>331</v>
      </c>
      <c r="B282" s="26"/>
      <c r="C282" s="26"/>
      <c r="D282" s="26"/>
      <c r="E282" s="24"/>
      <c r="F282" s="24"/>
      <c r="G282" s="26">
        <f>+G284+G287+G290</f>
        <v>418387</v>
      </c>
      <c r="H282" s="26">
        <f>+H284+H287+H290</f>
        <v>79364</v>
      </c>
      <c r="I282" s="26">
        <f>+I284+I287+I290</f>
        <v>59757</v>
      </c>
      <c r="J282" s="24">
        <f>+I282/H282*100-100</f>
        <v>-24.70515599012147</v>
      </c>
      <c r="K282" s="24">
        <f>+I282/$I$280*100</f>
        <v>8.049999797931628</v>
      </c>
      <c r="Q282" s="31">
        <v>3463759</v>
      </c>
      <c r="R282" s="31">
        <v>426861</v>
      </c>
      <c r="S282" s="31">
        <v>479640</v>
      </c>
      <c r="T282" s="181" t="s">
        <v>351</v>
      </c>
      <c r="U282" s="31"/>
      <c r="V282" s="209"/>
    </row>
    <row r="283" spans="1:22" ht="18">
      <c r="A283" s="25"/>
      <c r="B283" s="19"/>
      <c r="C283" s="19"/>
      <c r="D283" s="19"/>
      <c r="E283" s="20"/>
      <c r="F283" s="20"/>
      <c r="G283" s="19"/>
      <c r="H283" s="19"/>
      <c r="I283" s="19"/>
      <c r="J283" s="24"/>
      <c r="K283" s="20"/>
      <c r="Q283" s="31">
        <v>1146360</v>
      </c>
      <c r="R283" s="31">
        <v>165791</v>
      </c>
      <c r="S283" s="31">
        <v>189186</v>
      </c>
      <c r="T283" s="181" t="s">
        <v>352</v>
      </c>
      <c r="U283" s="31"/>
      <c r="V283" s="209"/>
    </row>
    <row r="284" spans="1:22" ht="14.25" customHeight="1">
      <c r="A284" s="25" t="s">
        <v>79</v>
      </c>
      <c r="B284" s="26">
        <f>+B285+B286</f>
        <v>5121905.211</v>
      </c>
      <c r="C284" s="26">
        <f>+C285+C286</f>
        <v>998874.497</v>
      </c>
      <c r="D284" s="26">
        <f>+D285+D286</f>
        <v>707734.624</v>
      </c>
      <c r="E284" s="24">
        <f aca="true" t="shared" si="42" ref="E284:E289">+D284/C284*100-100</f>
        <v>-29.14679210195112</v>
      </c>
      <c r="F284" s="19"/>
      <c r="G284" s="26">
        <f>+G285+G286</f>
        <v>407367.637</v>
      </c>
      <c r="H284" s="26">
        <f>+H285+H286</f>
        <v>78269.067</v>
      </c>
      <c r="I284" s="26">
        <f>+I285+I286</f>
        <v>58395.794</v>
      </c>
      <c r="J284" s="24">
        <f aca="true" t="shared" si="43" ref="J284:J290">+I284/H284*100-100</f>
        <v>-25.390967034269096</v>
      </c>
      <c r="K284" s="24">
        <f aca="true" t="shared" si="44" ref="K284:K311">+I284/$I$280*100</f>
        <v>7.866628677812757</v>
      </c>
      <c r="Q284" s="31">
        <v>4731397</v>
      </c>
      <c r="R284" s="31">
        <v>741959</v>
      </c>
      <c r="S284" s="31">
        <v>682566</v>
      </c>
      <c r="T284" s="181" t="s">
        <v>353</v>
      </c>
      <c r="U284" s="31"/>
      <c r="V284" s="209"/>
    </row>
    <row r="285" spans="1:21" ht="11.25" customHeight="1">
      <c r="A285" s="17" t="s">
        <v>102</v>
      </c>
      <c r="B285" s="19">
        <v>0</v>
      </c>
      <c r="C285" s="19">
        <v>0</v>
      </c>
      <c r="D285" s="19">
        <v>0</v>
      </c>
      <c r="E285" s="20"/>
      <c r="F285" s="20"/>
      <c r="G285" s="19">
        <v>0</v>
      </c>
      <c r="H285" s="19">
        <v>0</v>
      </c>
      <c r="I285" s="19">
        <v>0</v>
      </c>
      <c r="J285" s="20"/>
      <c r="K285" s="130">
        <f t="shared" si="44"/>
        <v>0</v>
      </c>
      <c r="L285" s="21"/>
      <c r="M285" s="21"/>
      <c r="N285" s="20"/>
      <c r="Q285" s="181"/>
      <c r="R285" s="31"/>
      <c r="S285" s="31"/>
      <c r="T285" s="31"/>
      <c r="U285" s="31"/>
    </row>
    <row r="286" spans="1:20" ht="11.25" customHeight="1">
      <c r="A286" s="17" t="s">
        <v>103</v>
      </c>
      <c r="B286" s="19">
        <v>5121905.211</v>
      </c>
      <c r="C286" s="19">
        <v>998874.497</v>
      </c>
      <c r="D286" s="19">
        <v>707734.624</v>
      </c>
      <c r="E286" s="20">
        <f t="shared" si="42"/>
        <v>-29.14679210195112</v>
      </c>
      <c r="F286" s="20"/>
      <c r="G286" s="19">
        <v>407367.637</v>
      </c>
      <c r="H286" s="19">
        <v>78269.067</v>
      </c>
      <c r="I286" s="19">
        <v>58395.794</v>
      </c>
      <c r="J286" s="20">
        <f t="shared" si="43"/>
        <v>-25.390967034269096</v>
      </c>
      <c r="K286" s="130">
        <f t="shared" si="44"/>
        <v>7.866628677812757</v>
      </c>
      <c r="L286" s="21"/>
      <c r="M286" s="21"/>
      <c r="N286" s="20"/>
      <c r="Q286" s="301"/>
      <c r="R286" s="31"/>
      <c r="S286" s="31"/>
      <c r="T286" s="31"/>
    </row>
    <row r="287" spans="1:22" ht="18">
      <c r="A287" s="25" t="s">
        <v>393</v>
      </c>
      <c r="B287" s="26">
        <f>+B288+B289</f>
        <v>1043290</v>
      </c>
      <c r="C287" s="26">
        <f>+C288+C289</f>
        <v>2001</v>
      </c>
      <c r="D287" s="26">
        <f>+D288+D289</f>
        <v>701923</v>
      </c>
      <c r="E287" s="24">
        <f t="shared" si="42"/>
        <v>34978.61069465267</v>
      </c>
      <c r="F287" s="20"/>
      <c r="G287" s="26">
        <f>+G288+G289</f>
        <v>7039.092000000001</v>
      </c>
      <c r="H287" s="26">
        <f>+H288+H289</f>
        <v>461.94399999999996</v>
      </c>
      <c r="I287" s="26">
        <f>+I288+I289</f>
        <v>640.179</v>
      </c>
      <c r="J287" s="24">
        <f t="shared" si="43"/>
        <v>38.58368113883935</v>
      </c>
      <c r="K287" s="20">
        <f t="shared" si="44"/>
        <v>0.08623995215020955</v>
      </c>
      <c r="Q287" s="282"/>
      <c r="R287" s="284"/>
      <c r="S287" s="284"/>
      <c r="T287" s="285"/>
      <c r="U287" s="209"/>
      <c r="V287" s="209"/>
    </row>
    <row r="288" spans="1:14" ht="11.25" customHeight="1">
      <c r="A288" s="17" t="s">
        <v>102</v>
      </c>
      <c r="B288" s="19">
        <v>1040891</v>
      </c>
      <c r="C288" s="19">
        <v>1470</v>
      </c>
      <c r="D288" s="19">
        <v>683572</v>
      </c>
      <c r="E288" s="20">
        <f t="shared" si="42"/>
        <v>46401.49659863945</v>
      </c>
      <c r="F288" s="20"/>
      <c r="G288" s="19">
        <v>6246.907</v>
      </c>
      <c r="H288" s="19">
        <v>298.751</v>
      </c>
      <c r="I288" s="19">
        <v>511.783</v>
      </c>
      <c r="J288" s="20">
        <f t="shared" si="43"/>
        <v>71.30754374043937</v>
      </c>
      <c r="K288" s="130">
        <f t="shared" si="44"/>
        <v>0.06894343836847303</v>
      </c>
      <c r="L288" s="21"/>
      <c r="M288" s="21"/>
      <c r="N288" s="20"/>
    </row>
    <row r="289" spans="1:14" ht="11.25" customHeight="1">
      <c r="A289" s="17" t="s">
        <v>103</v>
      </c>
      <c r="B289" s="19">
        <v>2399</v>
      </c>
      <c r="C289" s="19">
        <v>531</v>
      </c>
      <c r="D289" s="19">
        <v>18351</v>
      </c>
      <c r="E289" s="20">
        <f t="shared" si="42"/>
        <v>3355.9322033898306</v>
      </c>
      <c r="F289" s="20"/>
      <c r="G289" s="19">
        <v>792.185</v>
      </c>
      <c r="H289" s="19">
        <v>163.193</v>
      </c>
      <c r="I289" s="19">
        <v>128.396</v>
      </c>
      <c r="J289" s="20">
        <f t="shared" si="43"/>
        <v>-21.322605749021108</v>
      </c>
      <c r="K289" s="130">
        <f t="shared" si="44"/>
        <v>0.017296513781736522</v>
      </c>
      <c r="L289" s="21"/>
      <c r="M289" s="21"/>
      <c r="N289" s="20"/>
    </row>
    <row r="290" spans="1:14" ht="11.25" customHeight="1">
      <c r="A290" s="25" t="s">
        <v>80</v>
      </c>
      <c r="B290" s="26"/>
      <c r="C290" s="26"/>
      <c r="D290" s="26"/>
      <c r="E290" s="24"/>
      <c r="F290" s="24"/>
      <c r="G290" s="26">
        <v>3980.271000000008</v>
      </c>
      <c r="H290" s="26">
        <v>632.9890000000014</v>
      </c>
      <c r="I290" s="26">
        <v>721.0270000000019</v>
      </c>
      <c r="J290" s="24">
        <f t="shared" si="43"/>
        <v>13.908298564430083</v>
      </c>
      <c r="K290" s="141">
        <f t="shared" si="44"/>
        <v>0.0971311679686608</v>
      </c>
      <c r="L290" s="21"/>
      <c r="M290" s="21"/>
      <c r="N290" s="20"/>
    </row>
    <row r="291" spans="1:14" ht="11.25" customHeight="1">
      <c r="A291" s="17"/>
      <c r="B291" s="19"/>
      <c r="C291" s="19"/>
      <c r="D291" s="19"/>
      <c r="E291" s="20"/>
      <c r="F291" s="20"/>
      <c r="G291" s="19"/>
      <c r="H291" s="19"/>
      <c r="I291" s="19"/>
      <c r="J291" s="20"/>
      <c r="K291" s="130"/>
      <c r="L291" s="21"/>
      <c r="M291" s="21"/>
      <c r="N291" s="20"/>
    </row>
    <row r="292" spans="1:19" ht="11.25" customHeight="1">
      <c r="A292" s="25" t="s">
        <v>332</v>
      </c>
      <c r="B292" s="26"/>
      <c r="C292" s="26"/>
      <c r="D292" s="26"/>
      <c r="E292" s="24"/>
      <c r="F292" s="24"/>
      <c r="G292" s="26">
        <f>+G294+G301+G306+G310+G311</f>
        <v>4731397</v>
      </c>
      <c r="H292" s="26">
        <f>+H294+H301+H306+H310+H311</f>
        <v>741959</v>
      </c>
      <c r="I292" s="26">
        <f>+I294+I301+I306+I310+I311</f>
        <v>682566</v>
      </c>
      <c r="J292" s="24">
        <f>+I292/H292*100-100</f>
        <v>-8.004889758059406</v>
      </c>
      <c r="K292" s="141">
        <f t="shared" si="44"/>
        <v>91.95000020206837</v>
      </c>
      <c r="L292" s="21"/>
      <c r="M292" s="21"/>
      <c r="N292" s="20"/>
      <c r="Q292" s="275"/>
      <c r="R292" s="260"/>
      <c r="S292" s="275"/>
    </row>
    <row r="293" spans="1:14" ht="11.25" customHeight="1">
      <c r="A293" s="17"/>
      <c r="B293" s="19"/>
      <c r="C293" s="19"/>
      <c r="D293" s="19"/>
      <c r="E293" s="20"/>
      <c r="F293" s="20"/>
      <c r="G293" s="19"/>
      <c r="H293" s="19"/>
      <c r="I293" s="19"/>
      <c r="J293" s="20"/>
      <c r="K293" s="130"/>
      <c r="L293" s="21"/>
      <c r="M293" s="21"/>
      <c r="N293" s="20"/>
    </row>
    <row r="294" spans="1:17" ht="11.25">
      <c r="A294" s="25" t="s">
        <v>81</v>
      </c>
      <c r="B294" s="26">
        <f>+B295+B296+B297+B298</f>
        <v>4024910.244</v>
      </c>
      <c r="C294" s="26">
        <f>+C295+C296+C297+C298</f>
        <v>632081.4040000001</v>
      </c>
      <c r="D294" s="26">
        <f>+D295+D296+D297+D298</f>
        <v>702210.605</v>
      </c>
      <c r="E294" s="24">
        <f>+D294/C294*100-100</f>
        <v>11.09496348986086</v>
      </c>
      <c r="F294" s="20"/>
      <c r="G294" s="26">
        <f>SUM(G295:G299)</f>
        <v>2832779.697</v>
      </c>
      <c r="H294" s="26">
        <f>SUM(H295:H299)</f>
        <v>455304.782</v>
      </c>
      <c r="I294" s="26">
        <f>SUM(I295:I299)</f>
        <v>405851.51</v>
      </c>
      <c r="J294" s="24">
        <f>+I294/H294*100-100</f>
        <v>-10.86157535679034</v>
      </c>
      <c r="K294" s="24">
        <f t="shared" si="44"/>
        <v>54.67316922687294</v>
      </c>
      <c r="L294" s="21">
        <f>+H294/C294*1000</f>
        <v>720.3261781136024</v>
      </c>
      <c r="M294" s="21">
        <f>+I294/D294*1000</f>
        <v>577.9626612161461</v>
      </c>
      <c r="N294" s="20">
        <f>+M294/L294*100-100</f>
        <v>-19.763757200977935</v>
      </c>
      <c r="Q294" s="274"/>
    </row>
    <row r="295" spans="1:19" ht="12.75">
      <c r="A295" s="17" t="s">
        <v>394</v>
      </c>
      <c r="B295" s="19">
        <v>361280.545</v>
      </c>
      <c r="C295" s="19">
        <v>84520.561</v>
      </c>
      <c r="D295" s="19">
        <v>66252.399</v>
      </c>
      <c r="E295" s="20">
        <f>+D295/C295*100-100</f>
        <v>-21.613867423336202</v>
      </c>
      <c r="F295" s="20"/>
      <c r="G295" s="19">
        <v>253978.527</v>
      </c>
      <c r="H295" s="19">
        <v>59652.769</v>
      </c>
      <c r="I295" s="19">
        <v>38987.897</v>
      </c>
      <c r="J295" s="20">
        <f>+I295/H295*100-100</f>
        <v>-34.641932548009635</v>
      </c>
      <c r="K295" s="20">
        <f t="shared" si="44"/>
        <v>5.252147245875447</v>
      </c>
      <c r="L295" s="21">
        <f>+H295/C295*1000</f>
        <v>705.7781952015202</v>
      </c>
      <c r="M295" s="21">
        <f>+I295/D295*1000</f>
        <v>588.4752490245672</v>
      </c>
      <c r="N295" s="20">
        <f>+M295/L295*100-100</f>
        <v>-16.620369823618546</v>
      </c>
      <c r="Q295" s="260"/>
      <c r="R295" s="260"/>
      <c r="S295" s="260"/>
    </row>
    <row r="296" spans="1:17" ht="11.25">
      <c r="A296" s="17" t="s">
        <v>395</v>
      </c>
      <c r="B296" s="19">
        <v>0</v>
      </c>
      <c r="C296" s="19">
        <v>0</v>
      </c>
      <c r="D296" s="19">
        <v>0</v>
      </c>
      <c r="E296" s="20"/>
      <c r="F296" s="20"/>
      <c r="G296" s="19">
        <v>0</v>
      </c>
      <c r="H296" s="19">
        <v>0</v>
      </c>
      <c r="I296" s="19">
        <v>0</v>
      </c>
      <c r="J296" s="20"/>
      <c r="K296" s="20">
        <f t="shared" si="44"/>
        <v>0</v>
      </c>
      <c r="L296" s="21"/>
      <c r="M296" s="21"/>
      <c r="N296" s="20"/>
      <c r="Q296" s="274"/>
    </row>
    <row r="297" spans="1:17" ht="11.25">
      <c r="A297" s="17" t="s">
        <v>396</v>
      </c>
      <c r="B297" s="19">
        <v>1799255.517</v>
      </c>
      <c r="C297" s="19">
        <v>246797.209</v>
      </c>
      <c r="D297" s="19">
        <v>320662.44</v>
      </c>
      <c r="E297" s="20">
        <f>+D297/C297*100-100</f>
        <v>29.929524446121263</v>
      </c>
      <c r="F297" s="20"/>
      <c r="G297" s="19">
        <v>1378676.771</v>
      </c>
      <c r="H297" s="19">
        <v>188509.799</v>
      </c>
      <c r="I297" s="19">
        <v>202084.011</v>
      </c>
      <c r="J297" s="20">
        <f>+I297/H297*100-100</f>
        <v>7.200799147846951</v>
      </c>
      <c r="K297" s="20">
        <f t="shared" si="44"/>
        <v>27.223191387037716</v>
      </c>
      <c r="L297" s="21">
        <f>+H297/C297*1000</f>
        <v>763.8246792329</v>
      </c>
      <c r="M297" s="21">
        <f>+I297/D297*1000</f>
        <v>630.207925193858</v>
      </c>
      <c r="N297" s="20">
        <f>+M297/L297*100-100</f>
        <v>-17.493118207863063</v>
      </c>
      <c r="Q297" s="274"/>
    </row>
    <row r="298" spans="1:18" ht="11.25">
      <c r="A298" s="17" t="s">
        <v>397</v>
      </c>
      <c r="B298" s="19">
        <v>1864374.182</v>
      </c>
      <c r="C298" s="19">
        <v>300763.634</v>
      </c>
      <c r="D298" s="19">
        <v>315295.766</v>
      </c>
      <c r="E298" s="20">
        <f>+D298/C298*100-100</f>
        <v>4.831745050666598</v>
      </c>
      <c r="F298" s="20"/>
      <c r="G298" s="19">
        <v>1200119.743</v>
      </c>
      <c r="H298" s="19">
        <v>207142.214</v>
      </c>
      <c r="I298" s="19">
        <v>164779.602</v>
      </c>
      <c r="J298" s="20">
        <f>+I298/H298*100-100</f>
        <v>-20.450979634696765</v>
      </c>
      <c r="K298" s="20">
        <f t="shared" si="44"/>
        <v>22.197830593959775</v>
      </c>
      <c r="L298" s="21">
        <f>+H298/C298*1000</f>
        <v>688.7209442349003</v>
      </c>
      <c r="M298" s="21">
        <f>+I298/D298*1000</f>
        <v>522.619139769863</v>
      </c>
      <c r="N298" s="20">
        <f>+M298/L298*100-100</f>
        <v>-24.11743186488394</v>
      </c>
      <c r="Q298" s="274"/>
      <c r="R298" s="275"/>
    </row>
    <row r="299" spans="1:19" ht="11.25">
      <c r="A299" s="17" t="s">
        <v>0</v>
      </c>
      <c r="B299" s="19">
        <v>23.28</v>
      </c>
      <c r="C299" s="19">
        <v>0</v>
      </c>
      <c r="D299" s="19">
        <v>0</v>
      </c>
      <c r="E299" s="20"/>
      <c r="F299" s="20"/>
      <c r="G299" s="19">
        <v>4.656</v>
      </c>
      <c r="H299" s="19">
        <v>0</v>
      </c>
      <c r="I299" s="19">
        <v>0</v>
      </c>
      <c r="J299" s="20"/>
      <c r="K299" s="20">
        <f t="shared" si="44"/>
        <v>0</v>
      </c>
      <c r="L299" s="21"/>
      <c r="M299" s="21"/>
      <c r="N299" s="20"/>
      <c r="Q299" s="274"/>
      <c r="S299" s="275"/>
    </row>
    <row r="300" spans="1:17" ht="11.25">
      <c r="A300" s="17"/>
      <c r="B300" s="19"/>
      <c r="C300" s="19"/>
      <c r="D300" s="19"/>
      <c r="E300" s="20"/>
      <c r="F300" s="20"/>
      <c r="G300" s="19"/>
      <c r="H300" s="19"/>
      <c r="I300" s="19"/>
      <c r="J300" s="20"/>
      <c r="K300" s="20"/>
      <c r="L300" s="21"/>
      <c r="M300" s="21"/>
      <c r="N300" s="20"/>
      <c r="Q300" s="274"/>
    </row>
    <row r="301" spans="1:19" ht="12.75">
      <c r="A301" s="25" t="s">
        <v>399</v>
      </c>
      <c r="B301" s="19"/>
      <c r="C301" s="19"/>
      <c r="D301" s="19"/>
      <c r="E301" s="20"/>
      <c r="F301" s="20"/>
      <c r="G301" s="26">
        <f>+G302+G303+G304</f>
        <v>678500.79</v>
      </c>
      <c r="H301" s="26">
        <f>+H302+H303+H304</f>
        <v>103607.62700000001</v>
      </c>
      <c r="I301" s="26">
        <f>+I302+I303+I304</f>
        <v>110406.43200000002</v>
      </c>
      <c r="J301" s="24">
        <f aca="true" t="shared" si="45" ref="J301:J311">+I301/H301*100-100</f>
        <v>6.562069991237223</v>
      </c>
      <c r="K301" s="24">
        <f t="shared" si="44"/>
        <v>14.873098637655039</v>
      </c>
      <c r="L301" s="21"/>
      <c r="M301" s="21"/>
      <c r="N301" s="20"/>
      <c r="Q301" s="260"/>
      <c r="R301" s="260"/>
      <c r="S301" s="260"/>
    </row>
    <row r="302" spans="1:17" ht="11.25">
      <c r="A302" s="17" t="s">
        <v>400</v>
      </c>
      <c r="B302" s="19">
        <v>5178352</v>
      </c>
      <c r="C302" s="19">
        <v>479662</v>
      </c>
      <c r="D302" s="19">
        <v>616888</v>
      </c>
      <c r="E302" s="20">
        <f>+D302/C302*100-100</f>
        <v>28.60889543053233</v>
      </c>
      <c r="F302" s="20"/>
      <c r="G302" s="19">
        <v>673625.707</v>
      </c>
      <c r="H302" s="19">
        <v>103014.857</v>
      </c>
      <c r="I302" s="19">
        <v>109559.137</v>
      </c>
      <c r="J302" s="20">
        <f t="shared" si="45"/>
        <v>6.3527535644688555</v>
      </c>
      <c r="K302" s="20">
        <f t="shared" si="44"/>
        <v>14.758957623568177</v>
      </c>
      <c r="L302" s="21">
        <f>+H302/C302*1000</f>
        <v>214.76551613427787</v>
      </c>
      <c r="M302" s="21">
        <f>+I302/D302*1000</f>
        <v>177.5997215053624</v>
      </c>
      <c r="N302" s="20">
        <f>+M302/L302*100-100</f>
        <v>-17.305289647001942</v>
      </c>
      <c r="Q302" s="274"/>
    </row>
    <row r="303" spans="1:17" ht="11.25">
      <c r="A303" s="17" t="s">
        <v>401</v>
      </c>
      <c r="B303" s="19">
        <v>173082</v>
      </c>
      <c r="C303" s="19">
        <v>129644</v>
      </c>
      <c r="D303" s="19">
        <v>9171</v>
      </c>
      <c r="E303" s="20">
        <f>+D303/C303*100-100</f>
        <v>-92.92601277344112</v>
      </c>
      <c r="F303" s="20"/>
      <c r="G303" s="19">
        <v>3579.618</v>
      </c>
      <c r="H303" s="19">
        <v>558.424</v>
      </c>
      <c r="I303" s="19">
        <v>618.748</v>
      </c>
      <c r="J303" s="20">
        <f t="shared" si="45"/>
        <v>10.802544303253441</v>
      </c>
      <c r="K303" s="20">
        <f t="shared" si="44"/>
        <v>0.0833529339654032</v>
      </c>
      <c r="L303" s="21">
        <f>+H303/C303*1000</f>
        <v>4.307364783561137</v>
      </c>
      <c r="M303" s="21">
        <f>+I303/D303*1000</f>
        <v>67.46788790753462</v>
      </c>
      <c r="N303" s="20">
        <f>+M303/L303*100-100</f>
        <v>1466.3379188366578</v>
      </c>
      <c r="Q303" s="274"/>
    </row>
    <row r="304" spans="1:17" ht="11.25">
      <c r="A304" s="17" t="s">
        <v>104</v>
      </c>
      <c r="B304" s="142"/>
      <c r="C304" s="142"/>
      <c r="D304" s="142"/>
      <c r="E304" s="20"/>
      <c r="F304" s="20"/>
      <c r="G304" s="19">
        <v>1295.465</v>
      </c>
      <c r="H304" s="19">
        <v>34.346</v>
      </c>
      <c r="I304" s="19">
        <v>228.547</v>
      </c>
      <c r="J304" s="20">
        <f t="shared" si="45"/>
        <v>565.425377045362</v>
      </c>
      <c r="K304" s="20">
        <f t="shared" si="44"/>
        <v>0.030788080121456562</v>
      </c>
      <c r="L304" s="21"/>
      <c r="M304" s="21"/>
      <c r="N304" s="20"/>
      <c r="Q304" s="274"/>
    </row>
    <row r="305" spans="1:20" ht="12.75">
      <c r="A305" s="17"/>
      <c r="B305" s="19"/>
      <c r="C305" s="19"/>
      <c r="D305" s="19"/>
      <c r="E305" s="20"/>
      <c r="F305" s="20"/>
      <c r="G305" s="19"/>
      <c r="H305" s="19"/>
      <c r="I305" s="19"/>
      <c r="J305" s="20"/>
      <c r="K305" s="20"/>
      <c r="L305" s="21"/>
      <c r="M305" s="21"/>
      <c r="N305" s="20"/>
      <c r="Q305" s="274"/>
      <c r="R305" s="260"/>
      <c r="S305" s="260"/>
      <c r="T305" s="31"/>
    </row>
    <row r="306" spans="1:17" ht="11.25">
      <c r="A306" s="25" t="s">
        <v>398</v>
      </c>
      <c r="B306" s="19"/>
      <c r="C306" s="19"/>
      <c r="D306" s="19"/>
      <c r="E306" s="20"/>
      <c r="F306" s="20"/>
      <c r="G306" s="26">
        <f>SUM(G307:G309)</f>
        <v>1078379.03</v>
      </c>
      <c r="H306" s="26">
        <f>SUM(H307:H309)</f>
        <v>162296.72499999998</v>
      </c>
      <c r="I306" s="26">
        <f>SUM(I307:I309)</f>
        <v>146958.02000000002</v>
      </c>
      <c r="J306" s="24">
        <f t="shared" si="45"/>
        <v>-9.451025582925325</v>
      </c>
      <c r="K306" s="24">
        <f t="shared" si="44"/>
        <v>19.7970452215545</v>
      </c>
      <c r="L306" s="21"/>
      <c r="M306" s="21"/>
      <c r="N306" s="20"/>
      <c r="Q306" s="274"/>
    </row>
    <row r="307" spans="1:20" ht="11.25">
      <c r="A307" s="17" t="s">
        <v>402</v>
      </c>
      <c r="B307" s="142"/>
      <c r="C307" s="142"/>
      <c r="D307" s="142"/>
      <c r="E307" s="20"/>
      <c r="F307" s="20"/>
      <c r="G307" s="19">
        <v>622247.009</v>
      </c>
      <c r="H307" s="19">
        <v>91469.897</v>
      </c>
      <c r="I307" s="19">
        <v>80188.35</v>
      </c>
      <c r="J307" s="20">
        <f t="shared" si="45"/>
        <v>-12.333617255521773</v>
      </c>
      <c r="K307" s="20">
        <f t="shared" si="44"/>
        <v>10.802352884121873</v>
      </c>
      <c r="L307" s="21"/>
      <c r="M307" s="21"/>
      <c r="N307" s="20"/>
      <c r="Q307" s="274"/>
      <c r="T307" s="21"/>
    </row>
    <row r="308" spans="1:17" ht="11.25">
      <c r="A308" s="17" t="s">
        <v>403</v>
      </c>
      <c r="B308" s="142"/>
      <c r="C308" s="142"/>
      <c r="D308" s="142"/>
      <c r="E308" s="20"/>
      <c r="F308" s="20"/>
      <c r="G308" s="19">
        <v>19852.307</v>
      </c>
      <c r="H308" s="19">
        <v>2875.041</v>
      </c>
      <c r="I308" s="19">
        <v>3376.445</v>
      </c>
      <c r="J308" s="20">
        <f t="shared" si="45"/>
        <v>17.439890422432242</v>
      </c>
      <c r="K308" s="20">
        <f t="shared" si="44"/>
        <v>0.4548484958703961</v>
      </c>
      <c r="L308" s="21"/>
      <c r="M308" s="21"/>
      <c r="N308" s="20"/>
      <c r="Q308" s="274"/>
    </row>
    <row r="309" spans="1:17" ht="11.25">
      <c r="A309" s="17" t="s">
        <v>105</v>
      </c>
      <c r="B309" s="142"/>
      <c r="C309" s="142"/>
      <c r="D309" s="142"/>
      <c r="E309" s="20"/>
      <c r="F309" s="20"/>
      <c r="G309" s="19">
        <v>436279.714</v>
      </c>
      <c r="H309" s="19">
        <v>67951.787</v>
      </c>
      <c r="I309" s="19">
        <v>63393.225</v>
      </c>
      <c r="J309" s="20">
        <f t="shared" si="45"/>
        <v>-6.708524089292894</v>
      </c>
      <c r="K309" s="20">
        <f t="shared" si="44"/>
        <v>8.53984384156223</v>
      </c>
      <c r="L309" s="21"/>
      <c r="M309" s="21"/>
      <c r="N309" s="20"/>
      <c r="Q309" s="274"/>
    </row>
    <row r="310" spans="1:17" ht="11.25">
      <c r="A310" s="25" t="s">
        <v>11</v>
      </c>
      <c r="B310" s="26">
        <v>210750.892</v>
      </c>
      <c r="C310" s="26">
        <v>31053.267</v>
      </c>
      <c r="D310" s="26">
        <v>28679.286</v>
      </c>
      <c r="E310" s="24">
        <f>+D310/C310*100-100</f>
        <v>-7.6448671246088225</v>
      </c>
      <c r="F310" s="20"/>
      <c r="G310" s="26">
        <v>141171.261</v>
      </c>
      <c r="H310" s="26">
        <v>20670.073</v>
      </c>
      <c r="I310" s="26">
        <v>19350.478</v>
      </c>
      <c r="J310" s="24">
        <f t="shared" si="45"/>
        <v>-6.384084855433272</v>
      </c>
      <c r="K310" s="20">
        <f t="shared" si="44"/>
        <v>2.606746389374975</v>
      </c>
      <c r="L310" s="21">
        <f>+H310/C310*1000</f>
        <v>665.632797991915</v>
      </c>
      <c r="M310" s="21">
        <f>+I310/D310*1000</f>
        <v>674.7196565493297</v>
      </c>
      <c r="N310" s="20">
        <f>+M310/L310*100-100</f>
        <v>1.3651458559175325</v>
      </c>
      <c r="Q310" s="274"/>
    </row>
    <row r="311" spans="1:17" ht="12.75">
      <c r="A311" s="25" t="s">
        <v>80</v>
      </c>
      <c r="B311" s="26"/>
      <c r="C311" s="26"/>
      <c r="D311" s="26"/>
      <c r="E311" s="24"/>
      <c r="F311" s="24"/>
      <c r="G311" s="26">
        <v>566.222000000067</v>
      </c>
      <c r="H311" s="26">
        <v>79.79300000006333</v>
      </c>
      <c r="I311" s="26">
        <v>-0.44000000006053597</v>
      </c>
      <c r="J311" s="24">
        <f t="shared" si="45"/>
        <v>-100.55142681696412</v>
      </c>
      <c r="K311" s="20">
        <f t="shared" si="44"/>
        <v>-5.927338908541645E-05</v>
      </c>
      <c r="L311" s="21"/>
      <c r="M311" s="21"/>
      <c r="N311" s="20"/>
      <c r="Q311" s="260"/>
    </row>
    <row r="312" spans="1:17" ht="11.25">
      <c r="A312" s="123"/>
      <c r="B312" s="129"/>
      <c r="C312" s="129"/>
      <c r="D312" s="129"/>
      <c r="E312" s="129"/>
      <c r="F312" s="129"/>
      <c r="G312" s="129"/>
      <c r="H312" s="129"/>
      <c r="I312" s="129"/>
      <c r="J312" s="123"/>
      <c r="K312" s="123"/>
      <c r="Q312" s="274"/>
    </row>
    <row r="313" spans="1:17" ht="11.25">
      <c r="A313" s="17" t="s">
        <v>383</v>
      </c>
      <c r="B313" s="17"/>
      <c r="C313" s="17"/>
      <c r="D313" s="17"/>
      <c r="E313" s="17"/>
      <c r="F313" s="17"/>
      <c r="G313" s="17"/>
      <c r="H313" s="17"/>
      <c r="I313" s="17"/>
      <c r="J313" s="17"/>
      <c r="K313" s="17"/>
      <c r="Q313" s="274"/>
    </row>
    <row r="314" spans="1:17" ht="11.25">
      <c r="A314" s="17"/>
      <c r="B314" s="17"/>
      <c r="C314" s="17"/>
      <c r="D314" s="17"/>
      <c r="E314" s="17"/>
      <c r="F314" s="17"/>
      <c r="G314" s="17"/>
      <c r="H314" s="17"/>
      <c r="I314" s="17"/>
      <c r="J314" s="17"/>
      <c r="K314" s="17"/>
      <c r="Q314" s="274"/>
    </row>
    <row r="315" spans="1:17" ht="19.5" customHeight="1">
      <c r="A315" s="333" t="s">
        <v>264</v>
      </c>
      <c r="B315" s="333"/>
      <c r="C315" s="333"/>
      <c r="D315" s="333"/>
      <c r="E315" s="333"/>
      <c r="F315" s="333"/>
      <c r="G315" s="333"/>
      <c r="H315" s="333"/>
      <c r="I315" s="333"/>
      <c r="J315" s="333"/>
      <c r="K315" s="120"/>
      <c r="Q315" s="274"/>
    </row>
    <row r="316" spans="1:19" ht="19.5" customHeight="1">
      <c r="A316" s="334" t="s">
        <v>371</v>
      </c>
      <c r="B316" s="334"/>
      <c r="C316" s="334"/>
      <c r="D316" s="334"/>
      <c r="E316" s="334"/>
      <c r="F316" s="334"/>
      <c r="G316" s="334"/>
      <c r="H316" s="334"/>
      <c r="I316" s="334"/>
      <c r="J316" s="334"/>
      <c r="K316" s="121"/>
      <c r="Q316" s="274"/>
      <c r="R316" s="275"/>
      <c r="S316" s="275"/>
    </row>
    <row r="317" spans="1:20" s="28" customFormat="1" ht="12.75">
      <c r="A317" s="25"/>
      <c r="B317" s="335" t="s">
        <v>118</v>
      </c>
      <c r="C317" s="335"/>
      <c r="D317" s="335"/>
      <c r="E317" s="335"/>
      <c r="F317" s="194"/>
      <c r="G317" s="335" t="s">
        <v>119</v>
      </c>
      <c r="H317" s="335"/>
      <c r="I317" s="335"/>
      <c r="J317" s="335"/>
      <c r="K317" s="194"/>
      <c r="L317" s="337"/>
      <c r="M317" s="337"/>
      <c r="N317" s="337"/>
      <c r="O317" s="138"/>
      <c r="P317" s="138"/>
      <c r="Q317" s="262"/>
      <c r="R317" s="262"/>
      <c r="S317" s="262"/>
      <c r="T317" s="138"/>
    </row>
    <row r="318" spans="1:19" s="28" customFormat="1" ht="12.75">
      <c r="A318" s="25" t="s">
        <v>336</v>
      </c>
      <c r="B318" s="195">
        <f>+B277</f>
        <v>2011</v>
      </c>
      <c r="C318" s="336" t="str">
        <f>+C277</f>
        <v>enero - febrero</v>
      </c>
      <c r="D318" s="336"/>
      <c r="E318" s="336"/>
      <c r="F318" s="194"/>
      <c r="G318" s="195">
        <f>+B318</f>
        <v>2011</v>
      </c>
      <c r="H318" s="336" t="str">
        <f>+C318</f>
        <v>enero - febrero</v>
      </c>
      <c r="I318" s="336"/>
      <c r="J318" s="336"/>
      <c r="K318" s="196" t="s">
        <v>228</v>
      </c>
      <c r="L318" s="338"/>
      <c r="M318" s="338"/>
      <c r="N318" s="338"/>
      <c r="O318" s="138"/>
      <c r="P318" s="138"/>
      <c r="Q318" s="262"/>
      <c r="R318" s="270"/>
      <c r="S318" s="270"/>
    </row>
    <row r="319" spans="1:19" s="28" customFormat="1" ht="12.75">
      <c r="A319" s="197"/>
      <c r="B319" s="197"/>
      <c r="C319" s="198">
        <f>+C278</f>
        <v>2011</v>
      </c>
      <c r="D319" s="198">
        <f>+D278</f>
        <v>2012</v>
      </c>
      <c r="E319" s="199" t="str">
        <f>+E278</f>
        <v>Var % 12/11</v>
      </c>
      <c r="F319" s="200"/>
      <c r="G319" s="197"/>
      <c r="H319" s="198">
        <f>+C319</f>
        <v>2011</v>
      </c>
      <c r="I319" s="198">
        <f>+D319</f>
        <v>2012</v>
      </c>
      <c r="J319" s="199" t="str">
        <f>+E319</f>
        <v>Var % 12/11</v>
      </c>
      <c r="K319" s="200">
        <v>2008</v>
      </c>
      <c r="L319" s="201"/>
      <c r="M319" s="201"/>
      <c r="N319" s="200"/>
      <c r="Q319" s="262"/>
      <c r="R319" s="270"/>
      <c r="S319" s="270"/>
    </row>
    <row r="320" spans="1:19" s="127" customFormat="1" ht="12.75">
      <c r="A320" s="125" t="s">
        <v>334</v>
      </c>
      <c r="B320" s="125"/>
      <c r="C320" s="125"/>
      <c r="D320" s="125"/>
      <c r="E320" s="125"/>
      <c r="F320" s="125"/>
      <c r="G320" s="125">
        <f>+G329+G322+G335+G340</f>
        <v>828068.1050000001</v>
      </c>
      <c r="H320" s="125">
        <f>+H329+H322+H335+H340</f>
        <v>79530.02100000001</v>
      </c>
      <c r="I320" s="125">
        <f>+I329+I322+I335+I340</f>
        <v>139461.906</v>
      </c>
      <c r="J320" s="126">
        <f>+I320/H320*100-100</f>
        <v>75.35756214624911</v>
      </c>
      <c r="K320" s="125"/>
      <c r="Q320" s="260"/>
      <c r="R320" s="273"/>
      <c r="S320" s="273"/>
    </row>
    <row r="321" spans="1:17" ht="12.75">
      <c r="A321" s="122"/>
      <c r="B321" s="127"/>
      <c r="C321" s="127"/>
      <c r="E321" s="127"/>
      <c r="F321" s="127"/>
      <c r="G321" s="127"/>
      <c r="I321" s="146"/>
      <c r="J321" s="127"/>
      <c r="L321" s="22"/>
      <c r="M321" s="22"/>
      <c r="N321" s="22"/>
      <c r="Q321" s="262"/>
    </row>
    <row r="322" spans="1:17" ht="12.75">
      <c r="A322" s="138" t="s">
        <v>235</v>
      </c>
      <c r="B322" s="29">
        <f>SUM(B323:B327)</f>
        <v>1529744.827</v>
      </c>
      <c r="C322" s="29">
        <f>SUM(C323:C327)</f>
        <v>178247.604</v>
      </c>
      <c r="D322" s="29">
        <f>SUM(D323:D327)</f>
        <v>244448.063</v>
      </c>
      <c r="E322" s="24">
        <f>+D322/C322*100-100</f>
        <v>37.13960665636773</v>
      </c>
      <c r="F322" s="29"/>
      <c r="G322" s="29">
        <f>SUM(G323:G327)</f>
        <v>742334.405</v>
      </c>
      <c r="H322" s="29">
        <f>SUM(H323:H327)</f>
        <v>69015.542</v>
      </c>
      <c r="I322" s="29">
        <f>SUM(I323:I327)</f>
        <v>127224.01999999999</v>
      </c>
      <c r="J322" s="24">
        <f>+I322/H322*100-100</f>
        <v>84.34111551279273</v>
      </c>
      <c r="K322" s="27">
        <f>+I322/$I$400*100</f>
        <v>213.77483033314212</v>
      </c>
      <c r="L322" s="21">
        <f aca="true" t="shared" si="46" ref="L322:M327">+H322/C322*1000</f>
        <v>387.1891708569614</v>
      </c>
      <c r="M322" s="21">
        <f t="shared" si="46"/>
        <v>520.4541956219142</v>
      </c>
      <c r="N322" s="20">
        <f>+M322/L322*100-100</f>
        <v>34.418582645273574</v>
      </c>
      <c r="Q322" s="260"/>
    </row>
    <row r="323" spans="1:17" ht="12.75">
      <c r="A323" s="122" t="s">
        <v>236</v>
      </c>
      <c r="B323" s="127">
        <v>0</v>
      </c>
      <c r="C323" s="127">
        <v>0</v>
      </c>
      <c r="D323" s="127">
        <v>0.204</v>
      </c>
      <c r="E323" s="20"/>
      <c r="F323" s="127"/>
      <c r="G323" s="127">
        <v>0</v>
      </c>
      <c r="H323" s="127">
        <v>0</v>
      </c>
      <c r="I323" s="127">
        <v>0.245</v>
      </c>
      <c r="J323" s="20"/>
      <c r="K323" s="23"/>
      <c r="L323" s="21"/>
      <c r="M323" s="21"/>
      <c r="N323" s="20"/>
      <c r="Q323" s="264"/>
    </row>
    <row r="324" spans="1:19" ht="12.75">
      <c r="A324" s="122" t="s">
        <v>237</v>
      </c>
      <c r="B324" s="147">
        <v>48.005</v>
      </c>
      <c r="C324" s="147">
        <v>48</v>
      </c>
      <c r="D324" s="147">
        <v>0</v>
      </c>
      <c r="E324" s="20">
        <f>+D324/C324*100-100</f>
        <v>-100</v>
      </c>
      <c r="F324" s="147"/>
      <c r="G324" s="147">
        <v>53.18</v>
      </c>
      <c r="H324" s="147">
        <v>53.15</v>
      </c>
      <c r="I324" s="147">
        <v>0</v>
      </c>
      <c r="J324" s="20">
        <f>+I324/H324*100-100</f>
        <v>-100</v>
      </c>
      <c r="K324" s="23">
        <f>+I324/$I$400*100</f>
        <v>0</v>
      </c>
      <c r="L324" s="21">
        <f t="shared" si="46"/>
        <v>1107.2916666666665</v>
      </c>
      <c r="M324" s="21" t="e">
        <f t="shared" si="46"/>
        <v>#DIV/0!</v>
      </c>
      <c r="N324" s="20" t="e">
        <f>+M324/L324*100-100</f>
        <v>#DIV/0!</v>
      </c>
      <c r="Q324" s="260"/>
      <c r="R324" s="22"/>
      <c r="S324" s="22"/>
    </row>
    <row r="325" spans="1:19" ht="11.25">
      <c r="A325" s="122" t="s">
        <v>238</v>
      </c>
      <c r="B325" s="147">
        <v>257155.046</v>
      </c>
      <c r="C325" s="147">
        <v>19759.686</v>
      </c>
      <c r="D325" s="147">
        <v>52647.04</v>
      </c>
      <c r="E325" s="20">
        <f>+D325/C325*100-100</f>
        <v>166.43662252527696</v>
      </c>
      <c r="F325" s="147"/>
      <c r="G325" s="147">
        <v>118785.175</v>
      </c>
      <c r="H325" s="147">
        <v>8610.759</v>
      </c>
      <c r="I325" s="147">
        <v>27757.068</v>
      </c>
      <c r="J325" s="20">
        <f>+I325/H325*100-100</f>
        <v>222.35332564759972</v>
      </c>
      <c r="K325" s="23">
        <f>+I325/$I$400*100</f>
        <v>46.640268891405015</v>
      </c>
      <c r="L325" s="21">
        <f t="shared" si="46"/>
        <v>435.7740806205119</v>
      </c>
      <c r="M325" s="21">
        <f t="shared" si="46"/>
        <v>527.2294130876114</v>
      </c>
      <c r="N325" s="20">
        <f>+M325/L325*100-100</f>
        <v>20.986868318756706</v>
      </c>
      <c r="Q325" s="275"/>
      <c r="R325" s="22"/>
      <c r="S325" s="22"/>
    </row>
    <row r="326" spans="1:19" ht="11.25">
      <c r="A326" s="122" t="s">
        <v>239</v>
      </c>
      <c r="B326" s="147">
        <v>25.5</v>
      </c>
      <c r="C326" s="147">
        <v>25</v>
      </c>
      <c r="D326" s="147">
        <v>0</v>
      </c>
      <c r="E326" s="20">
        <f>+D326/C326*100-100</f>
        <v>-100</v>
      </c>
      <c r="F326" s="147"/>
      <c r="G326" s="147">
        <v>33.283</v>
      </c>
      <c r="H326" s="147">
        <v>31.938</v>
      </c>
      <c r="I326" s="147">
        <v>0</v>
      </c>
      <c r="J326" s="20">
        <f>+I326/H326*100-100</f>
        <v>-100</v>
      </c>
      <c r="K326" s="23">
        <f>+I326/$I$400*100</f>
        <v>0</v>
      </c>
      <c r="L326" s="21">
        <f t="shared" si="46"/>
        <v>1277.52</v>
      </c>
      <c r="M326" s="21" t="e">
        <f t="shared" si="46"/>
        <v>#DIV/0!</v>
      </c>
      <c r="N326" s="20" t="e">
        <f>+M326/L326*100-100</f>
        <v>#DIV/0!</v>
      </c>
      <c r="R326" s="22"/>
      <c r="S326" s="22"/>
    </row>
    <row r="327" spans="1:19" ht="11.25">
      <c r="A327" s="122" t="s">
        <v>241</v>
      </c>
      <c r="B327" s="147">
        <v>1272516.276</v>
      </c>
      <c r="C327" s="147">
        <v>158414.918</v>
      </c>
      <c r="D327" s="147">
        <v>191800.819</v>
      </c>
      <c r="E327" s="20">
        <f>+D327/C327*100-100</f>
        <v>21.074972875976215</v>
      </c>
      <c r="F327" s="147"/>
      <c r="G327" s="147">
        <v>623462.767</v>
      </c>
      <c r="H327" s="147">
        <v>60319.695</v>
      </c>
      <c r="I327" s="147">
        <v>99466.707</v>
      </c>
      <c r="J327" s="20">
        <f>+I327/H327*100-100</f>
        <v>64.8992207271605</v>
      </c>
      <c r="K327" s="23">
        <f>+I327/$I$400*100</f>
        <v>167.13414976764105</v>
      </c>
      <c r="L327" s="21">
        <f t="shared" si="46"/>
        <v>380.77029462591395</v>
      </c>
      <c r="M327" s="21">
        <f t="shared" si="46"/>
        <v>518.593755326978</v>
      </c>
      <c r="N327" s="20">
        <f>+M327/L327*100-100</f>
        <v>36.19595925582064</v>
      </c>
      <c r="R327" s="22"/>
      <c r="S327" s="22"/>
    </row>
    <row r="328" spans="1:19" ht="11.25">
      <c r="A328" s="122"/>
      <c r="B328" s="127"/>
      <c r="C328" s="127"/>
      <c r="D328" s="127"/>
      <c r="E328" s="20"/>
      <c r="F328" s="127"/>
      <c r="G328" s="127"/>
      <c r="H328" s="127"/>
      <c r="I328" s="148"/>
      <c r="J328" s="20"/>
      <c r="L328" s="21"/>
      <c r="M328" s="21"/>
      <c r="N328" s="20"/>
      <c r="R328" s="22"/>
      <c r="S328" s="22"/>
    </row>
    <row r="329" spans="1:19" ht="11.25">
      <c r="A329" s="138" t="s">
        <v>230</v>
      </c>
      <c r="B329" s="29">
        <f>SUM(B330:B333)</f>
        <v>18144.257</v>
      </c>
      <c r="C329" s="29">
        <f>SUM(C330:C333)</f>
        <v>2353.242</v>
      </c>
      <c r="D329" s="29">
        <f>SUM(D330:D333)</f>
        <v>2990.6480000000006</v>
      </c>
      <c r="E329" s="24">
        <f>+D329/C329*100-100</f>
        <v>27.086292017565555</v>
      </c>
      <c r="F329" s="29"/>
      <c r="G329" s="29">
        <f>SUM(G330:G333)</f>
        <v>79525.653</v>
      </c>
      <c r="H329" s="29">
        <f>SUM(H330:H333)</f>
        <v>9762.875</v>
      </c>
      <c r="I329" s="29">
        <f>SUM(I330:I333)</f>
        <v>10643.324</v>
      </c>
      <c r="J329" s="24">
        <f>+I329/H329*100-100</f>
        <v>9.018337323790377</v>
      </c>
      <c r="K329" s="27">
        <f>+I329/$I$408*100</f>
        <v>31.143491397175982</v>
      </c>
      <c r="L329" s="22"/>
      <c r="M329" s="22"/>
      <c r="N329" s="22"/>
      <c r="R329" s="22"/>
      <c r="S329" s="22"/>
    </row>
    <row r="330" spans="1:19" ht="11.25">
      <c r="A330" s="122" t="s">
        <v>231</v>
      </c>
      <c r="B330" s="21">
        <v>206.271</v>
      </c>
      <c r="C330" s="147">
        <v>19.059</v>
      </c>
      <c r="D330" s="147">
        <v>40.489</v>
      </c>
      <c r="E330" s="20">
        <f>+D330/C330*100-100</f>
        <v>112.44031691064586</v>
      </c>
      <c r="F330" s="21"/>
      <c r="G330" s="147">
        <v>2572.22</v>
      </c>
      <c r="H330" s="147">
        <v>224.93</v>
      </c>
      <c r="I330" s="147">
        <v>599.307</v>
      </c>
      <c r="J330" s="20">
        <f>+I330/H330*100-100</f>
        <v>166.44155959631888</v>
      </c>
      <c r="K330" s="23">
        <f>+I330/$I$408*100</f>
        <v>1.7536356497995689</v>
      </c>
      <c r="L330" s="21">
        <f aca="true" t="shared" si="47" ref="L330:M333">+H330/C330*1000</f>
        <v>11801.77344036938</v>
      </c>
      <c r="M330" s="21">
        <f t="shared" si="47"/>
        <v>14801.723925016671</v>
      </c>
      <c r="N330" s="20">
        <f>+M330/L330*100-100</f>
        <v>25.419488857374617</v>
      </c>
      <c r="R330" s="22"/>
      <c r="S330" s="22"/>
    </row>
    <row r="331" spans="1:19" ht="11.25">
      <c r="A331" s="122" t="s">
        <v>232</v>
      </c>
      <c r="B331" s="21">
        <v>15514.873</v>
      </c>
      <c r="C331" s="147">
        <v>2127.899</v>
      </c>
      <c r="D331" s="147">
        <v>1883.4</v>
      </c>
      <c r="E331" s="20">
        <f>+D331/C331*100-100</f>
        <v>-11.4901600122938</v>
      </c>
      <c r="F331" s="147"/>
      <c r="G331" s="147">
        <v>55386.719</v>
      </c>
      <c r="H331" s="147">
        <v>7480.21</v>
      </c>
      <c r="I331" s="147">
        <v>5052.744</v>
      </c>
      <c r="J331" s="20">
        <f>+I331/H331*100-100</f>
        <v>-32.45184292954343</v>
      </c>
      <c r="K331" s="23">
        <f>+I331/$I$408*100</f>
        <v>14.78486319651009</v>
      </c>
      <c r="L331" s="21">
        <f t="shared" si="47"/>
        <v>3515.3031229395756</v>
      </c>
      <c r="M331" s="21">
        <f t="shared" si="47"/>
        <v>2682.777954762663</v>
      </c>
      <c r="N331" s="20">
        <f>+M331/L331*100-100</f>
        <v>-23.68288420831078</v>
      </c>
      <c r="R331" s="22"/>
      <c r="S331" s="22"/>
    </row>
    <row r="332" spans="1:19" ht="11.25">
      <c r="A332" s="122" t="s">
        <v>233</v>
      </c>
      <c r="B332" s="21">
        <v>1075.748</v>
      </c>
      <c r="C332" s="147">
        <v>107.069</v>
      </c>
      <c r="D332" s="147">
        <v>907.171</v>
      </c>
      <c r="E332" s="20">
        <f>+D332/C332*100-100</f>
        <v>747.2769896048343</v>
      </c>
      <c r="F332" s="147"/>
      <c r="G332" s="147">
        <v>16912.47</v>
      </c>
      <c r="H332" s="147">
        <v>1766.836</v>
      </c>
      <c r="I332" s="147">
        <v>4535.627</v>
      </c>
      <c r="J332" s="20">
        <f>+I332/H332*100-100</f>
        <v>156.70899845826096</v>
      </c>
      <c r="K332" s="23">
        <f>+I332/$I$408*100</f>
        <v>13.27172417708031</v>
      </c>
      <c r="L332" s="21">
        <f t="shared" si="47"/>
        <v>16501.844604880964</v>
      </c>
      <c r="M332" s="21">
        <f t="shared" si="47"/>
        <v>4999.748669214514</v>
      </c>
      <c r="N332" s="20">
        <f>+M332/L332*100-100</f>
        <v>-69.70188006899741</v>
      </c>
      <c r="R332" s="22"/>
      <c r="S332" s="22"/>
    </row>
    <row r="333" spans="1:19" ht="11.25">
      <c r="A333" s="122" t="s">
        <v>234</v>
      </c>
      <c r="B333" s="147">
        <v>1347.365</v>
      </c>
      <c r="C333" s="147">
        <v>99.215</v>
      </c>
      <c r="D333" s="147">
        <v>159.588</v>
      </c>
      <c r="E333" s="20">
        <f>+D333/C333*100-100</f>
        <v>60.85067782089402</v>
      </c>
      <c r="F333" s="147"/>
      <c r="G333" s="147">
        <v>4654.244</v>
      </c>
      <c r="H333" s="147">
        <v>290.899</v>
      </c>
      <c r="I333" s="147">
        <v>455.646</v>
      </c>
      <c r="J333" s="20">
        <f>+I333/H333*100-100</f>
        <v>56.63374573305512</v>
      </c>
      <c r="K333" s="23">
        <f>+I333/$I$408*100</f>
        <v>1.3332683737860134</v>
      </c>
      <c r="L333" s="21">
        <f t="shared" si="47"/>
        <v>2932.006249055082</v>
      </c>
      <c r="M333" s="21">
        <f t="shared" si="47"/>
        <v>2855.1394841717424</v>
      </c>
      <c r="N333" s="20">
        <f>+M333/L333*100-100</f>
        <v>-2.6216439650533516</v>
      </c>
      <c r="R333" s="22"/>
      <c r="S333" s="22"/>
    </row>
    <row r="334" spans="1:19" ht="11.25">
      <c r="A334" s="122"/>
      <c r="B334" s="147"/>
      <c r="C334" s="147"/>
      <c r="D334" s="147"/>
      <c r="E334" s="20"/>
      <c r="F334" s="147"/>
      <c r="G334" s="147"/>
      <c r="H334" s="147"/>
      <c r="I334" s="147"/>
      <c r="J334" s="20"/>
      <c r="K334" s="23"/>
      <c r="L334" s="21"/>
      <c r="M334" s="21"/>
      <c r="N334" s="20"/>
      <c r="R334" s="22"/>
      <c r="S334" s="22"/>
    </row>
    <row r="335" spans="1:19" ht="11.25">
      <c r="A335" s="138" t="s">
        <v>242</v>
      </c>
      <c r="B335" s="29">
        <f>SUM(B336:B338)</f>
        <v>642.014</v>
      </c>
      <c r="C335" s="29">
        <f>SUM(C336:C338)</f>
        <v>70.441</v>
      </c>
      <c r="D335" s="29">
        <f>SUM(D336:D338)</f>
        <v>266.56100000000004</v>
      </c>
      <c r="E335" s="24">
        <f>+D335/C335*100-100</f>
        <v>278.41739895799327</v>
      </c>
      <c r="F335" s="29"/>
      <c r="G335" s="29">
        <f>SUM(G336:G338)</f>
        <v>4528.854</v>
      </c>
      <c r="H335" s="29">
        <f>SUM(H336:H338)</f>
        <v>558.565</v>
      </c>
      <c r="I335" s="29">
        <f>SUM(I336:I338)</f>
        <v>1334.1950000000002</v>
      </c>
      <c r="J335" s="24">
        <f>+I335/H335*100-100</f>
        <v>138.86118893951465</v>
      </c>
      <c r="K335" s="27">
        <f>+I335/$I$414*100</f>
        <v>9.625903604244158</v>
      </c>
      <c r="L335" s="21">
        <f aca="true" t="shared" si="48" ref="L335:M338">+H335/C335*1000</f>
        <v>7929.5438735963435</v>
      </c>
      <c r="M335" s="21">
        <f t="shared" si="48"/>
        <v>5005.214566271885</v>
      </c>
      <c r="N335" s="20">
        <f>+M335/L335*100-100</f>
        <v>-36.87890948005016</v>
      </c>
      <c r="R335" s="22"/>
      <c r="S335" s="22"/>
    </row>
    <row r="336" spans="1:19" ht="11.25">
      <c r="A336" s="122" t="s">
        <v>243</v>
      </c>
      <c r="B336" s="147">
        <v>141.363</v>
      </c>
      <c r="C336" s="147">
        <v>21.189</v>
      </c>
      <c r="D336" s="147">
        <v>86.886</v>
      </c>
      <c r="E336" s="20">
        <f>+D336/C336*100-100</f>
        <v>310.0523856718108</v>
      </c>
      <c r="F336" s="147"/>
      <c r="G336" s="147">
        <v>1688.624</v>
      </c>
      <c r="H336" s="147">
        <v>245.28</v>
      </c>
      <c r="I336" s="147">
        <v>692.364</v>
      </c>
      <c r="J336" s="20">
        <f>+I336/H336*100-100</f>
        <v>182.27495107632092</v>
      </c>
      <c r="K336" s="23">
        <f>+I336/$I$414*100</f>
        <v>4.995243666067481</v>
      </c>
      <c r="L336" s="21">
        <f t="shared" si="48"/>
        <v>11575.81764122894</v>
      </c>
      <c r="M336" s="21">
        <f t="shared" si="48"/>
        <v>7968.64857399351</v>
      </c>
      <c r="N336" s="20">
        <f>+M336/L336*100-100</f>
        <v>-31.161246479799217</v>
      </c>
      <c r="R336" s="22"/>
      <c r="S336" s="22"/>
    </row>
    <row r="337" spans="1:19" ht="11.25">
      <c r="A337" s="122" t="s">
        <v>244</v>
      </c>
      <c r="B337" s="147">
        <v>3.663</v>
      </c>
      <c r="C337" s="147">
        <v>0.366</v>
      </c>
      <c r="D337" s="147">
        <v>0</v>
      </c>
      <c r="E337" s="20">
        <f>+D337/C337*100-100</f>
        <v>-100</v>
      </c>
      <c r="F337" s="147"/>
      <c r="G337" s="147">
        <v>896.471</v>
      </c>
      <c r="H337" s="147">
        <v>40.2</v>
      </c>
      <c r="I337" s="147">
        <v>0</v>
      </c>
      <c r="J337" s="20">
        <f>+I337/H337*100-100</f>
        <v>-100</v>
      </c>
      <c r="K337" s="23">
        <f>+I337/$I$414*100</f>
        <v>0</v>
      </c>
      <c r="L337" s="21">
        <f t="shared" si="48"/>
        <v>109836.0655737705</v>
      </c>
      <c r="M337" s="21" t="e">
        <f t="shared" si="48"/>
        <v>#DIV/0!</v>
      </c>
      <c r="N337" s="20" t="e">
        <f>+M337/L337*100-100</f>
        <v>#DIV/0!</v>
      </c>
      <c r="R337" s="22"/>
      <c r="S337" s="22"/>
    </row>
    <row r="338" spans="1:19" ht="11.25">
      <c r="A338" s="122" t="s">
        <v>245</v>
      </c>
      <c r="B338" s="147">
        <v>496.988</v>
      </c>
      <c r="C338" s="147">
        <v>48.886</v>
      </c>
      <c r="D338" s="147">
        <v>179.675</v>
      </c>
      <c r="E338" s="20">
        <f>+D338/C338*100-100</f>
        <v>267.5387636542159</v>
      </c>
      <c r="F338" s="147"/>
      <c r="G338" s="147">
        <v>1943.759</v>
      </c>
      <c r="H338" s="147">
        <v>273.085</v>
      </c>
      <c r="I338" s="147">
        <v>641.831</v>
      </c>
      <c r="J338" s="20">
        <f>+I338/H338*100-100</f>
        <v>135.0297526411191</v>
      </c>
      <c r="K338" s="23">
        <f>+I338/$I$414*100</f>
        <v>4.630659938176677</v>
      </c>
      <c r="L338" s="21">
        <f t="shared" si="48"/>
        <v>5586.159636705805</v>
      </c>
      <c r="M338" s="21">
        <f t="shared" si="48"/>
        <v>3572.177542785585</v>
      </c>
      <c r="N338" s="20">
        <f>+M338/L338*100-100</f>
        <v>-36.053070891255054</v>
      </c>
      <c r="R338" s="22"/>
      <c r="S338" s="22"/>
    </row>
    <row r="339" spans="1:19" ht="11.25">
      <c r="A339" s="122"/>
      <c r="B339" s="127"/>
      <c r="C339" s="127"/>
      <c r="D339" s="127"/>
      <c r="E339" s="148"/>
      <c r="F339" s="127"/>
      <c r="G339" s="127"/>
      <c r="H339" s="127"/>
      <c r="I339" s="147"/>
      <c r="J339" s="148"/>
      <c r="L339" s="21"/>
      <c r="M339" s="21"/>
      <c r="N339" s="20"/>
      <c r="R339" s="22"/>
      <c r="S339" s="22"/>
    </row>
    <row r="340" spans="1:14" ht="11.25">
      <c r="A340" s="138" t="s">
        <v>245</v>
      </c>
      <c r="B340" s="29"/>
      <c r="C340" s="29"/>
      <c r="D340" s="29"/>
      <c r="E340" s="148"/>
      <c r="F340" s="29"/>
      <c r="G340" s="29">
        <f>SUM(G341:G342)</f>
        <v>1679.193</v>
      </c>
      <c r="H340" s="29">
        <f>SUM(H341:H342)</f>
        <v>193.039</v>
      </c>
      <c r="I340" s="29">
        <f>SUM(I341:I342)</f>
        <v>260.367</v>
      </c>
      <c r="J340" s="24">
        <f>+I340/H340*100-100</f>
        <v>34.87792622216236</v>
      </c>
      <c r="K340" s="27">
        <f>+I340/$I$419*100</f>
        <v>4.051810613914661</v>
      </c>
      <c r="L340" s="21"/>
      <c r="M340" s="21"/>
      <c r="N340" s="20"/>
    </row>
    <row r="341" spans="1:14" ht="22.5">
      <c r="A341" s="149" t="s">
        <v>246</v>
      </c>
      <c r="B341" s="147">
        <v>11.92</v>
      </c>
      <c r="C341" s="147">
        <v>0.767</v>
      </c>
      <c r="D341" s="147">
        <v>0.506</v>
      </c>
      <c r="E341" s="20">
        <f>+D341/C341*100-100</f>
        <v>-34.028683181225546</v>
      </c>
      <c r="F341" s="147"/>
      <c r="G341" s="147">
        <v>141.225</v>
      </c>
      <c r="H341" s="147">
        <v>6.951</v>
      </c>
      <c r="I341" s="147">
        <v>7.868</v>
      </c>
      <c r="J341" s="20">
        <f>+I341/H341*100-100</f>
        <v>13.192346424974843</v>
      </c>
      <c r="K341" s="23">
        <f>+I341/$I$419*100</f>
        <v>0.12244119227966888</v>
      </c>
      <c r="L341" s="21">
        <f>+H341/C341*1000</f>
        <v>9062.581486310299</v>
      </c>
      <c r="M341" s="21">
        <f>+I341/D341*1000</f>
        <v>15549.407114624506</v>
      </c>
      <c r="N341" s="20">
        <f>+M341/L341*100-100</f>
        <v>71.57812195248164</v>
      </c>
    </row>
    <row r="342" spans="1:14" ht="11.25">
      <c r="A342" s="122" t="s">
        <v>247</v>
      </c>
      <c r="B342" s="147">
        <v>664.868</v>
      </c>
      <c r="C342" s="147">
        <v>119.417</v>
      </c>
      <c r="D342" s="147">
        <v>112.679</v>
      </c>
      <c r="E342" s="20">
        <f>+D342/C342*100-100</f>
        <v>-5.642412721806778</v>
      </c>
      <c r="F342" s="147"/>
      <c r="G342" s="147">
        <v>1537.968</v>
      </c>
      <c r="H342" s="147">
        <v>186.088</v>
      </c>
      <c r="I342" s="147">
        <v>252.499</v>
      </c>
      <c r="J342" s="20">
        <f>+I342/H342*100-100</f>
        <v>35.68795408623876</v>
      </c>
      <c r="K342" s="23">
        <f>+I342/$I$419*100</f>
        <v>3.9293694216349913</v>
      </c>
      <c r="L342" s="21">
        <f>+H342/C342*1000</f>
        <v>1558.30409405696</v>
      </c>
      <c r="M342" s="21">
        <f>+I342/D342*1000</f>
        <v>2240.8700822691007</v>
      </c>
      <c r="N342" s="20">
        <f>+M342/L342*100-100</f>
        <v>43.80184784313295</v>
      </c>
    </row>
    <row r="343" spans="1:14" ht="11.25">
      <c r="A343" s="122"/>
      <c r="B343" s="127"/>
      <c r="C343" s="127"/>
      <c r="D343" s="127"/>
      <c r="F343" s="127"/>
      <c r="G343" s="127"/>
      <c r="H343" s="127"/>
      <c r="L343" s="21"/>
      <c r="M343" s="21"/>
      <c r="N343" s="20"/>
    </row>
    <row r="344" spans="1:19" s="127" customFormat="1" ht="11.25">
      <c r="A344" s="125" t="s">
        <v>335</v>
      </c>
      <c r="B344" s="125"/>
      <c r="C344" s="125"/>
      <c r="D344" s="125"/>
      <c r="E344" s="125"/>
      <c r="F344" s="125"/>
      <c r="G344" s="125">
        <f>SUM(G346:G349)</f>
        <v>20737.159</v>
      </c>
      <c r="H344" s="125">
        <f>SUM(H346:H349)</f>
        <v>2947.2</v>
      </c>
      <c r="I344" s="125">
        <f>SUM(I346:I349)</f>
        <v>4536.368</v>
      </c>
      <c r="J344" s="126">
        <f>+I344/H344*100-100</f>
        <v>53.92128121606953</v>
      </c>
      <c r="K344" s="125"/>
      <c r="L344" s="21"/>
      <c r="M344" s="21"/>
      <c r="N344" s="20"/>
      <c r="Q344" s="273"/>
      <c r="R344" s="273"/>
      <c r="S344" s="273"/>
    </row>
    <row r="345" spans="1:14" ht="11.25">
      <c r="A345" s="122"/>
      <c r="B345" s="127"/>
      <c r="C345" s="127"/>
      <c r="D345" s="127"/>
      <c r="E345" s="21"/>
      <c r="F345" s="127"/>
      <c r="G345" s="127"/>
      <c r="H345" s="127"/>
      <c r="I345" s="21"/>
      <c r="J345" s="21"/>
      <c r="L345" s="21"/>
      <c r="M345" s="21"/>
      <c r="N345" s="20"/>
    </row>
    <row r="346" spans="1:14" ht="11.25">
      <c r="A346" s="122" t="s">
        <v>248</v>
      </c>
      <c r="B346" s="147">
        <v>25</v>
      </c>
      <c r="C346" s="147">
        <v>4</v>
      </c>
      <c r="D346" s="147">
        <v>1</v>
      </c>
      <c r="E346" s="20">
        <f>+D346/C346*100-100</f>
        <v>-75</v>
      </c>
      <c r="F346" s="147"/>
      <c r="G346" s="147">
        <v>445.81</v>
      </c>
      <c r="H346" s="147">
        <v>75.873</v>
      </c>
      <c r="I346" s="147">
        <v>49.528</v>
      </c>
      <c r="J346" s="20">
        <f>+I346/H346*100-100</f>
        <v>-34.72249680386963</v>
      </c>
      <c r="K346" s="23">
        <f>+I346/$I$423*100</f>
        <v>0.05115417062241843</v>
      </c>
      <c r="L346" s="21">
        <f aca="true" t="shared" si="49" ref="L346:M348">+H346/C346*1000</f>
        <v>18968.25</v>
      </c>
      <c r="M346" s="21">
        <f t="shared" si="49"/>
        <v>49528</v>
      </c>
      <c r="N346" s="20">
        <f>+M346/L346*100-100</f>
        <v>161.11001278452147</v>
      </c>
    </row>
    <row r="347" spans="1:14" ht="11.25">
      <c r="A347" s="122" t="s">
        <v>249</v>
      </c>
      <c r="B347" s="147">
        <v>1</v>
      </c>
      <c r="C347" s="147">
        <v>0</v>
      </c>
      <c r="D347" s="147">
        <v>0</v>
      </c>
      <c r="E347" s="20"/>
      <c r="F347" s="147"/>
      <c r="G347" s="147">
        <v>3</v>
      </c>
      <c r="H347" s="147">
        <v>0</v>
      </c>
      <c r="I347" s="147">
        <v>0</v>
      </c>
      <c r="J347" s="20"/>
      <c r="K347" s="23">
        <f>+I347/$I$423*100</f>
        <v>0</v>
      </c>
      <c r="L347" s="21" t="e">
        <f t="shared" si="49"/>
        <v>#DIV/0!</v>
      </c>
      <c r="M347" s="21" t="e">
        <f t="shared" si="49"/>
        <v>#DIV/0!</v>
      </c>
      <c r="N347" s="20" t="e">
        <f>+M347/L347*100-100</f>
        <v>#DIV/0!</v>
      </c>
    </row>
    <row r="348" spans="1:20" ht="22.5">
      <c r="A348" s="149" t="s">
        <v>250</v>
      </c>
      <c r="B348" s="147">
        <v>4</v>
      </c>
      <c r="C348" s="147">
        <v>2</v>
      </c>
      <c r="D348" s="147">
        <v>0</v>
      </c>
      <c r="E348" s="20">
        <f>+D348/C348*100-100</f>
        <v>-100</v>
      </c>
      <c r="F348" s="147"/>
      <c r="G348" s="147">
        <v>78.915</v>
      </c>
      <c r="H348" s="147">
        <v>26.799</v>
      </c>
      <c r="I348" s="147">
        <v>0</v>
      </c>
      <c r="J348" s="20">
        <f>+I348/H348*100-100</f>
        <v>-100</v>
      </c>
      <c r="K348" s="23">
        <f>+I348/$I$423*100</f>
        <v>0</v>
      </c>
      <c r="L348" s="21">
        <f t="shared" si="49"/>
        <v>13399.5</v>
      </c>
      <c r="M348" s="21" t="e">
        <f t="shared" si="49"/>
        <v>#DIV/0!</v>
      </c>
      <c r="N348" s="20" t="e">
        <f>+M348/L348*100-100</f>
        <v>#DIV/0!</v>
      </c>
      <c r="R348" s="262"/>
      <c r="S348" s="262"/>
      <c r="T348" s="30"/>
    </row>
    <row r="349" spans="1:20" ht="12.75">
      <c r="A349" s="122" t="s">
        <v>251</v>
      </c>
      <c r="B349" s="127"/>
      <c r="C349" s="127"/>
      <c r="D349" s="127"/>
      <c r="F349" s="127"/>
      <c r="G349" s="127">
        <v>20209.434</v>
      </c>
      <c r="H349" s="127">
        <v>2844.528</v>
      </c>
      <c r="I349" s="147">
        <v>4486.84</v>
      </c>
      <c r="J349" s="20">
        <f>+I349/H349*100-100</f>
        <v>57.73583525983926</v>
      </c>
      <c r="K349" s="23">
        <f>+I349/$I$423*100</f>
        <v>4.634158030114115</v>
      </c>
      <c r="L349" s="21"/>
      <c r="M349" s="21"/>
      <c r="N349" s="20"/>
      <c r="R349" s="260"/>
      <c r="S349" s="260"/>
      <c r="T349" s="31"/>
    </row>
    <row r="350" spans="2:20" ht="12.75">
      <c r="B350" s="147"/>
      <c r="C350" s="147"/>
      <c r="D350" s="147"/>
      <c r="F350" s="127"/>
      <c r="G350" s="127"/>
      <c r="H350" s="127"/>
      <c r="I350" s="147"/>
      <c r="L350" s="22"/>
      <c r="M350" s="22"/>
      <c r="N350" s="22"/>
      <c r="R350" s="260"/>
      <c r="S350" s="260"/>
      <c r="T350" s="31"/>
    </row>
    <row r="351" spans="1:20" ht="12.75">
      <c r="A351" s="150"/>
      <c r="B351" s="150"/>
      <c r="C351" s="151"/>
      <c r="D351" s="151"/>
      <c r="E351" s="151"/>
      <c r="F351" s="151"/>
      <c r="G351" s="151"/>
      <c r="H351" s="151"/>
      <c r="I351" s="151"/>
      <c r="J351" s="151"/>
      <c r="K351" s="151"/>
      <c r="L351" s="22"/>
      <c r="M351" s="22"/>
      <c r="N351" s="22"/>
      <c r="R351" s="260"/>
      <c r="S351" s="260"/>
      <c r="T351" s="31"/>
    </row>
    <row r="352" spans="1:20" ht="12.75">
      <c r="A352" s="17" t="s">
        <v>384</v>
      </c>
      <c r="B352" s="127"/>
      <c r="C352" s="127"/>
      <c r="E352" s="127"/>
      <c r="F352" s="127"/>
      <c r="G352" s="127"/>
      <c r="I352" s="146"/>
      <c r="J352" s="127"/>
      <c r="L352" s="22"/>
      <c r="M352" s="22"/>
      <c r="N352" s="22"/>
      <c r="R352" s="262"/>
      <c r="S352" s="262"/>
      <c r="T352" s="30"/>
    </row>
    <row r="353" spans="1:21" ht="19.5" customHeight="1">
      <c r="A353" s="333" t="s">
        <v>265</v>
      </c>
      <c r="B353" s="333"/>
      <c r="C353" s="333"/>
      <c r="D353" s="333"/>
      <c r="E353" s="333"/>
      <c r="F353" s="333"/>
      <c r="G353" s="333"/>
      <c r="H353" s="333"/>
      <c r="I353" s="333"/>
      <c r="J353" s="333"/>
      <c r="K353" s="120"/>
      <c r="P353" s="177"/>
      <c r="Q353" s="283"/>
      <c r="R353" s="260"/>
      <c r="S353" s="260"/>
      <c r="T353" s="31"/>
      <c r="U353" s="177"/>
    </row>
    <row r="354" spans="1:22" ht="19.5" customHeight="1">
      <c r="A354" s="334" t="s">
        <v>252</v>
      </c>
      <c r="B354" s="334"/>
      <c r="C354" s="334"/>
      <c r="D354" s="334"/>
      <c r="E354" s="334"/>
      <c r="F354" s="334"/>
      <c r="G354" s="334"/>
      <c r="H354" s="334"/>
      <c r="I354" s="334"/>
      <c r="J354" s="334"/>
      <c r="K354" s="121"/>
      <c r="P354" s="177"/>
      <c r="Q354" s="283"/>
      <c r="R354" s="260"/>
      <c r="S354" s="260"/>
      <c r="T354" s="31"/>
      <c r="U354" s="177"/>
      <c r="V354" s="177"/>
    </row>
    <row r="355" spans="1:22" s="28" customFormat="1" ht="12.75">
      <c r="A355" s="25"/>
      <c r="B355" s="335" t="s">
        <v>118</v>
      </c>
      <c r="C355" s="335"/>
      <c r="D355" s="335"/>
      <c r="E355" s="335"/>
      <c r="F355" s="194"/>
      <c r="G355" s="335" t="s">
        <v>205</v>
      </c>
      <c r="H355" s="335"/>
      <c r="I355" s="335"/>
      <c r="J355" s="335"/>
      <c r="K355" s="194"/>
      <c r="L355" s="337"/>
      <c r="M355" s="337"/>
      <c r="N355" s="337"/>
      <c r="O355" s="138"/>
      <c r="P355" s="177"/>
      <c r="Q355" s="34"/>
      <c r="R355" s="30"/>
      <c r="S355" s="30"/>
      <c r="T355" s="30"/>
      <c r="U355" s="30"/>
      <c r="V355" s="177"/>
    </row>
    <row r="356" spans="1:22" s="28" customFormat="1" ht="12.75">
      <c r="A356" s="25" t="s">
        <v>336</v>
      </c>
      <c r="B356" s="195">
        <f>+B277</f>
        <v>2011</v>
      </c>
      <c r="C356" s="336" t="str">
        <f>+C277</f>
        <v>enero - febrero</v>
      </c>
      <c r="D356" s="336"/>
      <c r="E356" s="336"/>
      <c r="F356" s="194"/>
      <c r="G356" s="195">
        <f>+G277</f>
        <v>2011</v>
      </c>
      <c r="H356" s="336" t="str">
        <f>+C356</f>
        <v>enero - febrero</v>
      </c>
      <c r="I356" s="336"/>
      <c r="J356" s="336"/>
      <c r="K356" s="196" t="s">
        <v>228</v>
      </c>
      <c r="L356" s="339" t="s">
        <v>201</v>
      </c>
      <c r="M356" s="338"/>
      <c r="N356" s="338"/>
      <c r="O356" s="138"/>
      <c r="P356" s="177"/>
      <c r="Q356" s="181"/>
      <c r="R356" s="31"/>
      <c r="S356" s="31"/>
      <c r="T356" s="31"/>
      <c r="U356" s="31"/>
      <c r="V356" s="177"/>
    </row>
    <row r="357" spans="1:22" s="28" customFormat="1" ht="12.75">
      <c r="A357" s="197"/>
      <c r="B357" s="197"/>
      <c r="C357" s="198">
        <f>+C278</f>
        <v>2011</v>
      </c>
      <c r="D357" s="198">
        <f>+D278</f>
        <v>2012</v>
      </c>
      <c r="E357" s="199" t="str">
        <f>+E278</f>
        <v>Var % 12/11</v>
      </c>
      <c r="F357" s="200"/>
      <c r="G357" s="197"/>
      <c r="H357" s="198">
        <f>+H278</f>
        <v>2011</v>
      </c>
      <c r="I357" s="198">
        <f>+I278</f>
        <v>2012</v>
      </c>
      <c r="J357" s="199" t="str">
        <f>+J278</f>
        <v>Var % 12/11</v>
      </c>
      <c r="K357" s="200">
        <v>2008</v>
      </c>
      <c r="L357" s="201"/>
      <c r="M357" s="201"/>
      <c r="N357" s="200"/>
      <c r="P357" s="177"/>
      <c r="Q357" s="181"/>
      <c r="R357" s="31"/>
      <c r="S357" s="31"/>
      <c r="T357" s="31"/>
      <c r="U357" s="31"/>
      <c r="V357" s="177"/>
    </row>
    <row r="358" spans="1:21" ht="12.75">
      <c r="A358" s="17"/>
      <c r="B358" s="17"/>
      <c r="C358" s="17"/>
      <c r="D358" s="17"/>
      <c r="E358" s="17"/>
      <c r="F358" s="17"/>
      <c r="G358" s="17"/>
      <c r="H358" s="17"/>
      <c r="I358" s="17"/>
      <c r="J358" s="17"/>
      <c r="K358" s="17"/>
      <c r="L358" s="22"/>
      <c r="M358" s="22"/>
      <c r="N358" s="22"/>
      <c r="P358" s="177"/>
      <c r="Q358" s="181"/>
      <c r="R358" s="31"/>
      <c r="S358" s="31"/>
      <c r="T358" s="31"/>
      <c r="U358" s="31"/>
    </row>
    <row r="359" spans="1:22" s="127" customFormat="1" ht="12.75">
      <c r="A359" s="125" t="s">
        <v>333</v>
      </c>
      <c r="B359" s="125"/>
      <c r="C359" s="125"/>
      <c r="D359" s="125"/>
      <c r="E359" s="125"/>
      <c r="F359" s="125"/>
      <c r="G359" s="125">
        <f>+G361+G370</f>
        <v>5001445</v>
      </c>
      <c r="H359" s="125">
        <f>(H361+H370)</f>
        <v>721500</v>
      </c>
      <c r="I359" s="125">
        <f>(I361+I370)</f>
        <v>737724</v>
      </c>
      <c r="J359" s="126">
        <f>+I359/H359*100-100</f>
        <v>2.24864864864864</v>
      </c>
      <c r="K359" s="125">
        <f>(K361+K370)</f>
        <v>100</v>
      </c>
      <c r="L359" s="22"/>
      <c r="M359" s="22"/>
      <c r="N359" s="22"/>
      <c r="P359" s="177"/>
      <c r="Q359" s="34"/>
      <c r="R359" s="30"/>
      <c r="S359" s="30"/>
      <c r="T359" s="30"/>
      <c r="U359" s="30"/>
      <c r="V359" s="30"/>
    </row>
    <row r="360" spans="1:22" ht="12.75">
      <c r="A360" s="17"/>
      <c r="B360" s="19"/>
      <c r="C360" s="19"/>
      <c r="D360" s="19"/>
      <c r="E360" s="20"/>
      <c r="F360" s="20"/>
      <c r="G360" s="19"/>
      <c r="H360" s="19"/>
      <c r="I360" s="19"/>
      <c r="J360" s="20"/>
      <c r="K360" s="20"/>
      <c r="L360" s="22"/>
      <c r="M360" s="22"/>
      <c r="N360" s="22"/>
      <c r="P360" s="177"/>
      <c r="Q360" s="181"/>
      <c r="R360" s="31"/>
      <c r="S360" s="31"/>
      <c r="T360" s="31"/>
      <c r="U360" s="31"/>
      <c r="V360" s="31"/>
    </row>
    <row r="361" spans="1:22" ht="12.75">
      <c r="A361" s="25" t="s">
        <v>331</v>
      </c>
      <c r="B361" s="26"/>
      <c r="C361" s="26"/>
      <c r="D361" s="26"/>
      <c r="E361" s="24"/>
      <c r="F361" s="24"/>
      <c r="G361" s="26">
        <f>SUM(G363:G368)</f>
        <v>1089443</v>
      </c>
      <c r="H361" s="26">
        <f>SUM(H363:H368)</f>
        <v>157752</v>
      </c>
      <c r="I361" s="26">
        <f>SUM(I363:I368)</f>
        <v>165353</v>
      </c>
      <c r="J361" s="24">
        <f>+I361/H361*100-100</f>
        <v>4.81832243014351</v>
      </c>
      <c r="K361" s="24">
        <f>+I361/$I$359*100</f>
        <v>22.413938003914744</v>
      </c>
      <c r="L361" s="22"/>
      <c r="M361" s="22"/>
      <c r="N361" s="22"/>
      <c r="O361" s="30"/>
      <c r="P361" s="177"/>
      <c r="Q361" s="181"/>
      <c r="R361" s="31"/>
      <c r="S361" s="31"/>
      <c r="T361" s="31"/>
      <c r="U361" s="31"/>
      <c r="V361" s="31"/>
    </row>
    <row r="362" spans="1:22" ht="12.75">
      <c r="A362" s="25"/>
      <c r="B362" s="19"/>
      <c r="C362" s="19"/>
      <c r="D362" s="19"/>
      <c r="E362" s="20"/>
      <c r="F362" s="20"/>
      <c r="G362" s="19"/>
      <c r="H362" s="19"/>
      <c r="I362" s="19"/>
      <c r="J362" s="20"/>
      <c r="K362" s="24"/>
      <c r="L362" s="22"/>
      <c r="M362" s="22"/>
      <c r="N362" s="22"/>
      <c r="O362" s="31"/>
      <c r="P362" s="177"/>
      <c r="Q362" s="181"/>
      <c r="R362" s="31"/>
      <c r="S362" s="31"/>
      <c r="T362" s="31"/>
      <c r="U362" s="31"/>
      <c r="V362" s="31"/>
    </row>
    <row r="363" spans="1:24" ht="12.75">
      <c r="A363" s="17" t="s">
        <v>82</v>
      </c>
      <c r="B363" s="19">
        <v>666016.154</v>
      </c>
      <c r="C363" s="19">
        <v>137811.469</v>
      </c>
      <c r="D363" s="19">
        <v>152365.095</v>
      </c>
      <c r="E363" s="20">
        <f>+D363/C363*100-100</f>
        <v>10.560533245603821</v>
      </c>
      <c r="F363" s="20"/>
      <c r="G363" s="147">
        <v>212640.214</v>
      </c>
      <c r="H363" s="147">
        <v>41037.449</v>
      </c>
      <c r="I363" s="147">
        <v>42992.637</v>
      </c>
      <c r="J363" s="20">
        <f aca="true" t="shared" si="50" ref="J363:J389">+I363/H363*100-100</f>
        <v>4.764399463524157</v>
      </c>
      <c r="K363" s="20">
        <f aca="true" t="shared" si="51" ref="K363:K389">+I363/$I$359*100</f>
        <v>5.827740049124063</v>
      </c>
      <c r="L363" s="21">
        <f>+H363/C363*1000</f>
        <v>297.7796354525471</v>
      </c>
      <c r="M363" s="21">
        <f>+I363/D363*1000</f>
        <v>282.1685439174898</v>
      </c>
      <c r="N363" s="20">
        <f>+M363/L363*100-100</f>
        <v>-5.2424980342703975</v>
      </c>
      <c r="O363" s="30"/>
      <c r="P363" s="177"/>
      <c r="Q363" s="262"/>
      <c r="R363" s="261"/>
      <c r="S363" s="262"/>
      <c r="T363" s="30"/>
      <c r="U363" s="30"/>
      <c r="V363" s="30"/>
      <c r="W363" s="30"/>
      <c r="X363" s="30"/>
    </row>
    <row r="364" spans="1:24" ht="12.75">
      <c r="A364" s="17" t="s">
        <v>83</v>
      </c>
      <c r="B364" s="19">
        <v>625441.491</v>
      </c>
      <c r="C364" s="19">
        <v>41360.944</v>
      </c>
      <c r="D364" s="19">
        <v>149435.59</v>
      </c>
      <c r="E364" s="20">
        <f>+D364/C364*100-100</f>
        <v>261.296371765596</v>
      </c>
      <c r="F364" s="20"/>
      <c r="G364" s="147">
        <v>214829.205</v>
      </c>
      <c r="H364" s="147">
        <v>14138.605</v>
      </c>
      <c r="I364" s="147">
        <v>43214.793</v>
      </c>
      <c r="J364" s="20">
        <f t="shared" si="50"/>
        <v>205.65103841574188</v>
      </c>
      <c r="K364" s="20">
        <f t="shared" si="51"/>
        <v>5.857853750182995</v>
      </c>
      <c r="L364" s="21">
        <f aca="true" t="shared" si="52" ref="L364:L388">+H364/C364*1000</f>
        <v>341.8346786282247</v>
      </c>
      <c r="M364" s="21">
        <f aca="true" t="shared" si="53" ref="M364:M388">+I364/D364*1000</f>
        <v>289.1867526336932</v>
      </c>
      <c r="N364" s="20">
        <f aca="true" t="shared" si="54" ref="N364:N388">+M364/L364*100-100</f>
        <v>-15.401575465019107</v>
      </c>
      <c r="O364" s="31"/>
      <c r="P364" s="177"/>
      <c r="Q364" s="260"/>
      <c r="R364" s="260"/>
      <c r="S364" s="260"/>
      <c r="T364" s="205"/>
      <c r="U364" s="210"/>
      <c r="V364" s="31"/>
      <c r="W364" s="31"/>
      <c r="X364" s="31"/>
    </row>
    <row r="365" spans="1:24" ht="12.75">
      <c r="A365" s="17" t="s">
        <v>84</v>
      </c>
      <c r="B365" s="19">
        <v>30085.938</v>
      </c>
      <c r="C365" s="19">
        <v>23738.11</v>
      </c>
      <c r="D365" s="19">
        <v>803.64</v>
      </c>
      <c r="E365" s="20">
        <f>+D365/C365*100-100</f>
        <v>-96.61455777229105</v>
      </c>
      <c r="F365" s="20"/>
      <c r="G365" s="147">
        <v>11167.307</v>
      </c>
      <c r="H365" s="147">
        <v>9008.1</v>
      </c>
      <c r="I365" s="147">
        <v>303.984</v>
      </c>
      <c r="J365" s="20">
        <f t="shared" si="50"/>
        <v>-96.62543710660405</v>
      </c>
      <c r="K365" s="20">
        <f t="shared" si="51"/>
        <v>0.04120565414707939</v>
      </c>
      <c r="L365" s="21">
        <f t="shared" si="52"/>
        <v>379.47839992316153</v>
      </c>
      <c r="M365" s="21">
        <f t="shared" si="53"/>
        <v>378.25892190533074</v>
      </c>
      <c r="N365" s="20">
        <f t="shared" si="54"/>
        <v>-0.3213563718192489</v>
      </c>
      <c r="O365" s="30"/>
      <c r="P365" s="177"/>
      <c r="Q365" s="260"/>
      <c r="R365" s="260"/>
      <c r="S365" s="260"/>
      <c r="T365" s="255"/>
      <c r="U365" s="210"/>
      <c r="V365" s="31"/>
      <c r="W365" s="31"/>
      <c r="X365" s="31"/>
    </row>
    <row r="366" spans="1:24" ht="12.75">
      <c r="A366" s="17" t="s">
        <v>85</v>
      </c>
      <c r="B366" s="19">
        <v>24312.957</v>
      </c>
      <c r="C366" s="19">
        <v>7600.008</v>
      </c>
      <c r="D366" s="19">
        <v>19910.78</v>
      </c>
      <c r="E366" s="20">
        <f>+D366/C366*100-100</f>
        <v>161.98367159613514</v>
      </c>
      <c r="F366" s="20"/>
      <c r="G366" s="147">
        <v>8511.662</v>
      </c>
      <c r="H366" s="147">
        <v>2450.938</v>
      </c>
      <c r="I366" s="147">
        <v>7134.209</v>
      </c>
      <c r="J366" s="20">
        <f t="shared" si="50"/>
        <v>191.0807617328549</v>
      </c>
      <c r="K366" s="20">
        <f t="shared" si="51"/>
        <v>0.9670566499124335</v>
      </c>
      <c r="L366" s="21">
        <f t="shared" si="52"/>
        <v>322.49150264052355</v>
      </c>
      <c r="M366" s="21">
        <f t="shared" si="53"/>
        <v>358.30886585055936</v>
      </c>
      <c r="N366" s="20">
        <f t="shared" si="54"/>
        <v>11.106451772145107</v>
      </c>
      <c r="O366" s="31"/>
      <c r="P366" s="181"/>
      <c r="Q366" s="260"/>
      <c r="R366" s="260"/>
      <c r="S366" s="260"/>
      <c r="T366" s="205"/>
      <c r="U366" s="31"/>
      <c r="V366" s="31"/>
      <c r="W366" s="31"/>
      <c r="X366" s="31"/>
    </row>
    <row r="367" spans="1:24" ht="12.75">
      <c r="A367" s="18" t="s">
        <v>31</v>
      </c>
      <c r="B367" s="19">
        <v>138483.779</v>
      </c>
      <c r="C367" s="19">
        <v>27931.361</v>
      </c>
      <c r="D367" s="19">
        <v>1573.45</v>
      </c>
      <c r="E367" s="20">
        <f>+D367/C367*100-100</f>
        <v>-94.36672634749162</v>
      </c>
      <c r="F367" s="20"/>
      <c r="G367" s="147">
        <v>75503.792</v>
      </c>
      <c r="H367" s="147">
        <v>14333.261</v>
      </c>
      <c r="I367" s="147">
        <v>829.111</v>
      </c>
      <c r="J367" s="20">
        <f t="shared" si="50"/>
        <v>-94.21547545949244</v>
      </c>
      <c r="K367" s="20">
        <f t="shared" si="51"/>
        <v>0.11238769512717493</v>
      </c>
      <c r="L367" s="21">
        <f t="shared" si="52"/>
        <v>513.1601356625622</v>
      </c>
      <c r="M367" s="21">
        <f t="shared" si="53"/>
        <v>526.938256697067</v>
      </c>
      <c r="N367" s="20">
        <f t="shared" si="54"/>
        <v>2.684955450936428</v>
      </c>
      <c r="O367" s="31"/>
      <c r="P367" s="181"/>
      <c r="Q367" s="264"/>
      <c r="R367" s="264"/>
      <c r="S367" s="264"/>
      <c r="T367" s="205"/>
      <c r="V367" s="30"/>
      <c r="W367" s="30"/>
      <c r="X367" s="30"/>
    </row>
    <row r="368" spans="1:24" ht="12.75">
      <c r="A368" s="17" t="s">
        <v>86</v>
      </c>
      <c r="B368" s="19"/>
      <c r="C368" s="19"/>
      <c r="D368" s="19"/>
      <c r="E368" s="20"/>
      <c r="F368" s="20"/>
      <c r="G368" s="19">
        <v>566790.82</v>
      </c>
      <c r="H368" s="19">
        <v>76783.647</v>
      </c>
      <c r="I368" s="19">
        <v>70878.266</v>
      </c>
      <c r="J368" s="20">
        <f t="shared" si="50"/>
        <v>-7.690935805641004</v>
      </c>
      <c r="K368" s="20">
        <f t="shared" si="51"/>
        <v>9.607694205420998</v>
      </c>
      <c r="L368" s="21"/>
      <c r="M368" s="21"/>
      <c r="N368" s="20"/>
      <c r="O368" s="31"/>
      <c r="P368" s="181"/>
      <c r="Q368" s="260"/>
      <c r="R368" s="260"/>
      <c r="S368" s="260"/>
      <c r="T368" s="30"/>
      <c r="U368" s="30"/>
      <c r="V368" s="31"/>
      <c r="W368" s="31"/>
      <c r="X368" s="31"/>
    </row>
    <row r="369" spans="1:24" ht="12.75">
      <c r="A369" s="17"/>
      <c r="B369" s="19"/>
      <c r="C369" s="19"/>
      <c r="D369" s="19"/>
      <c r="E369" s="20"/>
      <c r="F369" s="20"/>
      <c r="G369" s="19"/>
      <c r="H369" s="19"/>
      <c r="I369" s="19"/>
      <c r="J369" s="20"/>
      <c r="K369" s="24"/>
      <c r="L369" s="21"/>
      <c r="M369" s="21"/>
      <c r="N369" s="20"/>
      <c r="P369" s="181"/>
      <c r="Q369" s="264"/>
      <c r="R369" s="264"/>
      <c r="S369" s="264"/>
      <c r="T369" s="31"/>
      <c r="U369" s="31"/>
      <c r="V369" s="31"/>
      <c r="W369" s="31"/>
      <c r="X369" s="31"/>
    </row>
    <row r="370" spans="1:24" ht="12.75">
      <c r="A370" s="25" t="s">
        <v>332</v>
      </c>
      <c r="B370" s="19"/>
      <c r="C370" s="19"/>
      <c r="D370" s="19"/>
      <c r="E370" s="20"/>
      <c r="F370" s="20"/>
      <c r="G370" s="26">
        <f>SUM(G372:G389)</f>
        <v>3912002</v>
      </c>
      <c r="H370" s="26">
        <f>SUM(H372:H389)</f>
        <v>563748</v>
      </c>
      <c r="I370" s="26">
        <f>SUM(I372:I389)-1</f>
        <v>572371</v>
      </c>
      <c r="J370" s="24">
        <f t="shared" si="50"/>
        <v>1.5295841404315382</v>
      </c>
      <c r="K370" s="24">
        <f t="shared" si="51"/>
        <v>77.58606199608525</v>
      </c>
      <c r="L370" s="21"/>
      <c r="M370" s="21"/>
      <c r="N370" s="20"/>
      <c r="O370" s="21"/>
      <c r="P370" s="21"/>
      <c r="Q370" s="262"/>
      <c r="R370" s="262"/>
      <c r="S370" s="262"/>
      <c r="T370" s="31"/>
      <c r="U370" s="31"/>
      <c r="V370" s="31"/>
      <c r="W370" s="31"/>
      <c r="X370" s="31"/>
    </row>
    <row r="371" spans="1:22" ht="12.75">
      <c r="A371" s="17"/>
      <c r="B371" s="19"/>
      <c r="C371" s="19"/>
      <c r="D371" s="19"/>
      <c r="E371" s="20"/>
      <c r="F371" s="20"/>
      <c r="G371" s="19"/>
      <c r="H371" s="19"/>
      <c r="I371" s="19"/>
      <c r="J371" s="20"/>
      <c r="K371" s="24"/>
      <c r="L371" s="21"/>
      <c r="M371" s="21"/>
      <c r="N371" s="20"/>
      <c r="O371" s="21"/>
      <c r="P371" s="21"/>
      <c r="Q371" s="260"/>
      <c r="R371" s="260"/>
      <c r="S371" s="260"/>
      <c r="T371" s="31"/>
      <c r="U371" s="31"/>
      <c r="V371" s="21"/>
    </row>
    <row r="372" spans="1:24" ht="11.25" customHeight="1">
      <c r="A372" s="17" t="s">
        <v>87</v>
      </c>
      <c r="B372" s="297">
        <v>2.896</v>
      </c>
      <c r="C372" s="297">
        <v>0</v>
      </c>
      <c r="D372" s="297">
        <v>2.626</v>
      </c>
      <c r="E372" s="20"/>
      <c r="F372" s="20"/>
      <c r="G372" s="298">
        <v>11.539</v>
      </c>
      <c r="H372" s="298">
        <v>0</v>
      </c>
      <c r="I372" s="298">
        <v>7.06</v>
      </c>
      <c r="J372" s="20"/>
      <c r="K372" s="20">
        <f t="shared" si="51"/>
        <v>0.0009569974678877196</v>
      </c>
      <c r="L372" s="21"/>
      <c r="M372" s="21"/>
      <c r="N372" s="20"/>
      <c r="P372" s="21"/>
      <c r="Q372" s="260"/>
      <c r="R372" s="260"/>
      <c r="S372" s="260"/>
      <c r="T372" s="30"/>
      <c r="U372" s="30"/>
      <c r="V372" s="21"/>
      <c r="W372" s="21"/>
      <c r="X372" s="21"/>
    </row>
    <row r="373" spans="1:21" ht="12.75">
      <c r="A373" s="17" t="s">
        <v>88</v>
      </c>
      <c r="B373" s="297">
        <v>83594.018</v>
      </c>
      <c r="C373" s="297">
        <v>13918.799</v>
      </c>
      <c r="D373" s="297">
        <v>14490.188</v>
      </c>
      <c r="E373" s="20">
        <f aca="true" t="shared" si="55" ref="E373:E388">+D373/C373*100-100</f>
        <v>4.105160222516318</v>
      </c>
      <c r="F373" s="20"/>
      <c r="G373" s="298">
        <v>46612.183</v>
      </c>
      <c r="H373" s="298">
        <v>7762.342</v>
      </c>
      <c r="I373" s="298">
        <v>8222.899</v>
      </c>
      <c r="J373" s="20">
        <f t="shared" si="50"/>
        <v>5.933222215666348</v>
      </c>
      <c r="K373" s="20">
        <f t="shared" si="51"/>
        <v>1.114630810438592</v>
      </c>
      <c r="L373" s="21">
        <f t="shared" si="52"/>
        <v>557.687628077681</v>
      </c>
      <c r="M373" s="21">
        <f t="shared" si="53"/>
        <v>567.4804909363495</v>
      </c>
      <c r="N373" s="20">
        <f t="shared" si="54"/>
        <v>1.7559763504928299</v>
      </c>
      <c r="Q373" s="260"/>
      <c r="R373" s="260"/>
      <c r="S373" s="260"/>
      <c r="T373" s="31"/>
      <c r="U373" s="31"/>
    </row>
    <row r="374" spans="1:21" ht="12.75">
      <c r="A374" s="17" t="s">
        <v>89</v>
      </c>
      <c r="B374" s="297">
        <v>23694.87</v>
      </c>
      <c r="C374" s="297">
        <v>3150.602</v>
      </c>
      <c r="D374" s="297">
        <v>5081.74</v>
      </c>
      <c r="E374" s="20">
        <f t="shared" si="55"/>
        <v>61.294254240935544</v>
      </c>
      <c r="F374" s="20"/>
      <c r="G374" s="298">
        <v>10456.577</v>
      </c>
      <c r="H374" s="298">
        <v>1301.587</v>
      </c>
      <c r="I374" s="298">
        <v>2353.377</v>
      </c>
      <c r="J374" s="20">
        <f t="shared" si="50"/>
        <v>80.80827482142953</v>
      </c>
      <c r="K374" s="20">
        <f t="shared" si="51"/>
        <v>0.3190050750687249</v>
      </c>
      <c r="L374" s="21">
        <f t="shared" si="52"/>
        <v>413.12326977510963</v>
      </c>
      <c r="M374" s="21">
        <f t="shared" si="53"/>
        <v>463.1045665461043</v>
      </c>
      <c r="N374" s="20">
        <f t="shared" si="54"/>
        <v>12.098397845805891</v>
      </c>
      <c r="P374" s="21"/>
      <c r="Q374" s="262"/>
      <c r="R374" s="262"/>
      <c r="S374" s="262"/>
      <c r="T374" s="31"/>
      <c r="U374" s="31"/>
    </row>
    <row r="375" spans="1:21" ht="12.75">
      <c r="A375" s="17" t="s">
        <v>90</v>
      </c>
      <c r="B375" s="297">
        <v>182.444</v>
      </c>
      <c r="C375" s="297">
        <v>0.025</v>
      </c>
      <c r="D375" s="297">
        <v>19.515</v>
      </c>
      <c r="E375" s="20"/>
      <c r="F375" s="20"/>
      <c r="G375" s="298">
        <v>137.745</v>
      </c>
      <c r="H375" s="298">
        <v>4.935</v>
      </c>
      <c r="I375" s="298">
        <v>15.67</v>
      </c>
      <c r="J375" s="20"/>
      <c r="K375" s="20">
        <f t="shared" si="51"/>
        <v>0.0021241006121530542</v>
      </c>
      <c r="L375" s="21">
        <f t="shared" si="52"/>
        <v>197399.99999999997</v>
      </c>
      <c r="M375" s="21">
        <f t="shared" si="53"/>
        <v>802.97207276454</v>
      </c>
      <c r="N375" s="20">
        <f t="shared" si="54"/>
        <v>-99.59322590032191</v>
      </c>
      <c r="O375" s="21"/>
      <c r="Q375" s="260"/>
      <c r="R375" s="260"/>
      <c r="S375" s="260"/>
      <c r="T375" s="31"/>
      <c r="U375" s="31"/>
    </row>
    <row r="376" spans="1:19" ht="12.75">
      <c r="A376" s="17" t="s">
        <v>91</v>
      </c>
      <c r="B376" s="297">
        <v>3904.75</v>
      </c>
      <c r="C376" s="297">
        <v>1140.52</v>
      </c>
      <c r="D376" s="297">
        <v>2349.486</v>
      </c>
      <c r="E376" s="20">
        <f t="shared" si="55"/>
        <v>106.00129765370184</v>
      </c>
      <c r="F376" s="20"/>
      <c r="G376" s="298">
        <v>6009.982</v>
      </c>
      <c r="H376" s="298">
        <v>1769.013</v>
      </c>
      <c r="I376" s="298">
        <v>2991.662</v>
      </c>
      <c r="J376" s="20">
        <f t="shared" si="50"/>
        <v>69.1147549509246</v>
      </c>
      <c r="K376" s="20">
        <f t="shared" si="51"/>
        <v>0.40552591484078054</v>
      </c>
      <c r="L376" s="21">
        <f t="shared" si="52"/>
        <v>1551.0582892014168</v>
      </c>
      <c r="M376" s="21">
        <f t="shared" si="53"/>
        <v>1273.326165808181</v>
      </c>
      <c r="N376" s="20">
        <f t="shared" si="54"/>
        <v>-17.905975895736958</v>
      </c>
      <c r="Q376" s="260"/>
      <c r="R376" s="260"/>
      <c r="S376" s="260"/>
    </row>
    <row r="377" spans="1:21" ht="12.75">
      <c r="A377" s="17" t="s">
        <v>92</v>
      </c>
      <c r="B377" s="297">
        <v>13218.178</v>
      </c>
      <c r="C377" s="297">
        <v>1761.47</v>
      </c>
      <c r="D377" s="297">
        <v>1608.751</v>
      </c>
      <c r="E377" s="20">
        <f t="shared" si="55"/>
        <v>-8.669974509926377</v>
      </c>
      <c r="F377" s="20"/>
      <c r="G377" s="298">
        <v>23260.337</v>
      </c>
      <c r="H377" s="298">
        <v>3293.146</v>
      </c>
      <c r="I377" s="298">
        <v>2610.283</v>
      </c>
      <c r="J377" s="20">
        <f t="shared" si="50"/>
        <v>-20.73588598865645</v>
      </c>
      <c r="K377" s="20">
        <f t="shared" si="51"/>
        <v>0.35382920983999433</v>
      </c>
      <c r="L377" s="21">
        <f t="shared" si="52"/>
        <v>1869.5441875251922</v>
      </c>
      <c r="M377" s="21">
        <f t="shared" si="53"/>
        <v>1622.552526773876</v>
      </c>
      <c r="N377" s="20">
        <f t="shared" si="54"/>
        <v>-13.211330462227338</v>
      </c>
      <c r="Q377" s="260"/>
      <c r="R377" s="260"/>
      <c r="S377" s="260"/>
      <c r="T377" s="21"/>
      <c r="U377" s="21"/>
    </row>
    <row r="378" spans="1:14" ht="11.25">
      <c r="A378" s="17" t="s">
        <v>93</v>
      </c>
      <c r="B378" s="297">
        <v>0.386</v>
      </c>
      <c r="C378" s="297">
        <v>0</v>
      </c>
      <c r="D378" s="297">
        <v>0</v>
      </c>
      <c r="E378" s="20"/>
      <c r="F378" s="20"/>
      <c r="G378" s="298">
        <v>2.275</v>
      </c>
      <c r="H378" s="298">
        <v>0</v>
      </c>
      <c r="I378" s="298">
        <v>0</v>
      </c>
      <c r="J378" s="20"/>
      <c r="K378" s="20">
        <f t="shared" si="51"/>
        <v>0</v>
      </c>
      <c r="L378" s="21"/>
      <c r="M378" s="21"/>
      <c r="N378" s="20"/>
    </row>
    <row r="379" spans="1:19" ht="11.25">
      <c r="A379" s="17" t="s">
        <v>94</v>
      </c>
      <c r="B379" s="297">
        <v>2727.659</v>
      </c>
      <c r="C379" s="297">
        <v>26.738</v>
      </c>
      <c r="D379" s="297">
        <v>28.777</v>
      </c>
      <c r="E379" s="20"/>
      <c r="F379" s="20"/>
      <c r="G379" s="298">
        <v>4127.908</v>
      </c>
      <c r="H379" s="298">
        <v>45.184</v>
      </c>
      <c r="I379" s="298">
        <v>36.784</v>
      </c>
      <c r="J379" s="20"/>
      <c r="K379" s="20">
        <f t="shared" si="51"/>
        <v>0.004986146580564005</v>
      </c>
      <c r="L379" s="21">
        <f t="shared" si="52"/>
        <v>1689.8795721445135</v>
      </c>
      <c r="M379" s="21">
        <f t="shared" si="53"/>
        <v>1278.2430413177187</v>
      </c>
      <c r="N379" s="20">
        <f t="shared" si="54"/>
        <v>-24.35892696805692</v>
      </c>
      <c r="Q379" s="275"/>
      <c r="R379" s="275"/>
      <c r="S379" s="275"/>
    </row>
    <row r="380" spans="1:14" ht="11.25">
      <c r="A380" s="17" t="s">
        <v>95</v>
      </c>
      <c r="B380" s="297">
        <v>249905.633</v>
      </c>
      <c r="C380" s="297">
        <v>40844.051</v>
      </c>
      <c r="D380" s="297">
        <v>40026.416</v>
      </c>
      <c r="E380" s="20">
        <f t="shared" si="55"/>
        <v>-2.001845997107381</v>
      </c>
      <c r="F380" s="20"/>
      <c r="G380" s="298">
        <v>362111.917</v>
      </c>
      <c r="H380" s="298">
        <v>60663.364</v>
      </c>
      <c r="I380" s="298">
        <v>52768.45</v>
      </c>
      <c r="J380" s="20">
        <f t="shared" si="50"/>
        <v>-13.014302998429173</v>
      </c>
      <c r="K380" s="20">
        <f t="shared" si="51"/>
        <v>7.15287153461186</v>
      </c>
      <c r="L380" s="21">
        <f t="shared" si="52"/>
        <v>1485.2435670497032</v>
      </c>
      <c r="M380" s="21">
        <f t="shared" si="53"/>
        <v>1318.340617855968</v>
      </c>
      <c r="N380" s="20">
        <f t="shared" si="54"/>
        <v>-11.237412697586848</v>
      </c>
    </row>
    <row r="381" spans="1:14" ht="11.25">
      <c r="A381" s="17" t="s">
        <v>3</v>
      </c>
      <c r="B381" s="297">
        <v>463654.82</v>
      </c>
      <c r="C381" s="297">
        <v>89765.817</v>
      </c>
      <c r="D381" s="297">
        <v>58100.103</v>
      </c>
      <c r="E381" s="20">
        <f t="shared" si="55"/>
        <v>-35.27591577537805</v>
      </c>
      <c r="F381" s="20"/>
      <c r="G381" s="298">
        <v>364464.85</v>
      </c>
      <c r="H381" s="298">
        <v>67178.008</v>
      </c>
      <c r="I381" s="298">
        <v>41828.442</v>
      </c>
      <c r="J381" s="20">
        <f t="shared" si="50"/>
        <v>-37.73491765340824</v>
      </c>
      <c r="K381" s="20">
        <f t="shared" si="51"/>
        <v>5.669931031117329</v>
      </c>
      <c r="L381" s="21">
        <f t="shared" si="52"/>
        <v>748.3695937396749</v>
      </c>
      <c r="M381" s="21">
        <f t="shared" si="53"/>
        <v>719.9374844481773</v>
      </c>
      <c r="N381" s="20">
        <f t="shared" si="54"/>
        <v>-3.7992069064991796</v>
      </c>
    </row>
    <row r="382" spans="1:17" ht="11.25">
      <c r="A382" s="17" t="s">
        <v>66</v>
      </c>
      <c r="B382" s="297">
        <v>6784.051</v>
      </c>
      <c r="C382" s="297">
        <v>1191.13</v>
      </c>
      <c r="D382" s="297">
        <v>813.551</v>
      </c>
      <c r="E382" s="20">
        <f t="shared" si="55"/>
        <v>-31.699226784649866</v>
      </c>
      <c r="F382" s="20"/>
      <c r="G382" s="298">
        <v>23699.459</v>
      </c>
      <c r="H382" s="298">
        <v>3556.784</v>
      </c>
      <c r="I382" s="298">
        <v>2737.228</v>
      </c>
      <c r="J382" s="20">
        <f t="shared" si="50"/>
        <v>-23.042051471216695</v>
      </c>
      <c r="K382" s="20">
        <f t="shared" si="51"/>
        <v>0.3710368647353211</v>
      </c>
      <c r="L382" s="21">
        <f t="shared" si="52"/>
        <v>2986.058616607759</v>
      </c>
      <c r="M382" s="21">
        <f t="shared" si="53"/>
        <v>3364.5438331462933</v>
      </c>
      <c r="N382" s="20">
        <f t="shared" si="54"/>
        <v>12.675076585351945</v>
      </c>
      <c r="Q382" s="274"/>
    </row>
    <row r="383" spans="1:17" ht="11.25">
      <c r="A383" s="17" t="s">
        <v>67</v>
      </c>
      <c r="B383" s="297">
        <v>3106.476</v>
      </c>
      <c r="C383" s="297">
        <v>16</v>
      </c>
      <c r="D383" s="297">
        <v>216</v>
      </c>
      <c r="E383" s="20"/>
      <c r="F383" s="24"/>
      <c r="G383" s="298">
        <v>12395.832</v>
      </c>
      <c r="H383" s="298">
        <v>54.952</v>
      </c>
      <c r="I383" s="298">
        <v>844.622</v>
      </c>
      <c r="J383" s="20"/>
      <c r="K383" s="20">
        <f t="shared" si="51"/>
        <v>0.11449024296349311</v>
      </c>
      <c r="L383" s="21">
        <f t="shared" si="52"/>
        <v>3434.5</v>
      </c>
      <c r="M383" s="21">
        <f t="shared" si="53"/>
        <v>3910.287037037037</v>
      </c>
      <c r="N383" s="20">
        <f t="shared" si="54"/>
        <v>13.853167478149288</v>
      </c>
      <c r="Q383" s="274"/>
    </row>
    <row r="384" spans="1:17" ht="11.25">
      <c r="A384" s="17" t="s">
        <v>69</v>
      </c>
      <c r="B384" s="297">
        <v>10928.6</v>
      </c>
      <c r="C384" s="297">
        <v>1987.421</v>
      </c>
      <c r="D384" s="297">
        <v>2572.697</v>
      </c>
      <c r="E384" s="20">
        <f t="shared" si="55"/>
        <v>29.44901960882973</v>
      </c>
      <c r="F384" s="20"/>
      <c r="G384" s="298">
        <v>52231.431</v>
      </c>
      <c r="H384" s="298">
        <v>8913.441</v>
      </c>
      <c r="I384" s="298">
        <v>11503.751</v>
      </c>
      <c r="J384" s="20">
        <f t="shared" si="50"/>
        <v>29.06071852610006</v>
      </c>
      <c r="K384" s="20">
        <f t="shared" si="51"/>
        <v>1.5593570224094648</v>
      </c>
      <c r="L384" s="21">
        <f t="shared" si="52"/>
        <v>4484.928457533658</v>
      </c>
      <c r="M384" s="21">
        <f t="shared" si="53"/>
        <v>4471.475265062306</v>
      </c>
      <c r="N384" s="20">
        <f t="shared" si="54"/>
        <v>-0.29996448324061475</v>
      </c>
      <c r="Q384" s="274"/>
    </row>
    <row r="385" spans="1:17" ht="11.25">
      <c r="A385" s="17" t="s">
        <v>96</v>
      </c>
      <c r="B385" s="297">
        <v>119640.285</v>
      </c>
      <c r="C385" s="297">
        <v>13551.775</v>
      </c>
      <c r="D385" s="297">
        <v>12960.668</v>
      </c>
      <c r="E385" s="20">
        <f t="shared" si="55"/>
        <v>-4.361841898939431</v>
      </c>
      <c r="F385" s="20"/>
      <c r="G385" s="298">
        <v>753559.696</v>
      </c>
      <c r="H385" s="298">
        <v>82608.563</v>
      </c>
      <c r="I385" s="298">
        <v>82890.212</v>
      </c>
      <c r="J385" s="20">
        <f t="shared" si="50"/>
        <v>0.3409440738002161</v>
      </c>
      <c r="K385" s="20">
        <f t="shared" si="51"/>
        <v>11.235938101512218</v>
      </c>
      <c r="L385" s="21">
        <f t="shared" si="52"/>
        <v>6095.774391177539</v>
      </c>
      <c r="M385" s="21">
        <f t="shared" si="53"/>
        <v>6395.520045726038</v>
      </c>
      <c r="N385" s="20">
        <f t="shared" si="54"/>
        <v>4.917269493804156</v>
      </c>
      <c r="O385" s="21"/>
      <c r="Q385" s="274"/>
    </row>
    <row r="386" spans="1:17" ht="11.25">
      <c r="A386" s="17" t="s">
        <v>97</v>
      </c>
      <c r="B386" s="297">
        <v>5881.468</v>
      </c>
      <c r="C386" s="297">
        <v>429.29</v>
      </c>
      <c r="D386" s="297">
        <v>615.567</v>
      </c>
      <c r="E386" s="20">
        <f t="shared" si="55"/>
        <v>43.39187961517854</v>
      </c>
      <c r="F386" s="20"/>
      <c r="G386" s="298">
        <v>25597.174</v>
      </c>
      <c r="H386" s="298">
        <v>1979.613</v>
      </c>
      <c r="I386" s="298">
        <v>2982.323</v>
      </c>
      <c r="J386" s="20">
        <f t="shared" si="50"/>
        <v>50.65181932024086</v>
      </c>
      <c r="K386" s="20">
        <f t="shared" si="51"/>
        <v>0.40425999425259307</v>
      </c>
      <c r="L386" s="21">
        <f t="shared" si="52"/>
        <v>4611.365277551306</v>
      </c>
      <c r="M386" s="21">
        <f t="shared" si="53"/>
        <v>4844.83898584557</v>
      </c>
      <c r="N386" s="20">
        <f t="shared" si="54"/>
        <v>5.063006165025442</v>
      </c>
      <c r="O386" s="21"/>
      <c r="P386" s="21"/>
      <c r="Q386" s="274"/>
    </row>
    <row r="387" spans="1:17" ht="11.25">
      <c r="A387" s="17" t="s">
        <v>98</v>
      </c>
      <c r="B387" s="297">
        <v>14178.858</v>
      </c>
      <c r="C387" s="297">
        <v>2211.825</v>
      </c>
      <c r="D387" s="297">
        <v>3023.113</v>
      </c>
      <c r="E387" s="20">
        <f t="shared" si="55"/>
        <v>36.679574559470126</v>
      </c>
      <c r="F387" s="20"/>
      <c r="G387" s="298">
        <v>44109.406</v>
      </c>
      <c r="H387" s="298">
        <v>6497.53</v>
      </c>
      <c r="I387" s="298">
        <v>9646.399</v>
      </c>
      <c r="J387" s="20">
        <f t="shared" si="50"/>
        <v>48.46255423214666</v>
      </c>
      <c r="K387" s="20">
        <f t="shared" si="51"/>
        <v>1.3075891525828087</v>
      </c>
      <c r="L387" s="21">
        <f t="shared" si="52"/>
        <v>2937.6329501655873</v>
      </c>
      <c r="M387" s="21">
        <f t="shared" si="53"/>
        <v>3190.8827093132145</v>
      </c>
      <c r="N387" s="20">
        <f t="shared" si="54"/>
        <v>8.620878218749283</v>
      </c>
      <c r="O387" s="21"/>
      <c r="P387" s="21"/>
      <c r="Q387" s="274"/>
    </row>
    <row r="388" spans="1:17" ht="11.25">
      <c r="A388" s="17" t="s">
        <v>99</v>
      </c>
      <c r="B388" s="297">
        <v>72714.754</v>
      </c>
      <c r="C388" s="297">
        <v>13060.062</v>
      </c>
      <c r="D388" s="297">
        <v>11349.151</v>
      </c>
      <c r="E388" s="20">
        <f t="shared" si="55"/>
        <v>-13.100328313908463</v>
      </c>
      <c r="F388" s="20"/>
      <c r="G388" s="298">
        <v>131266.168</v>
      </c>
      <c r="H388" s="298">
        <v>21431.409</v>
      </c>
      <c r="I388" s="298">
        <v>21294.912</v>
      </c>
      <c r="J388" s="20">
        <f t="shared" si="50"/>
        <v>-0.6369016614819856</v>
      </c>
      <c r="K388" s="20">
        <f t="shared" si="51"/>
        <v>2.886568960749549</v>
      </c>
      <c r="L388" s="21">
        <f t="shared" si="52"/>
        <v>1640.9883046497023</v>
      </c>
      <c r="M388" s="21">
        <f t="shared" si="53"/>
        <v>1876.3440542821222</v>
      </c>
      <c r="N388" s="20">
        <f t="shared" si="54"/>
        <v>14.342317307536263</v>
      </c>
      <c r="Q388" s="274"/>
    </row>
    <row r="389" spans="1:20" ht="11.25">
      <c r="A389" s="17" t="s">
        <v>86</v>
      </c>
      <c r="B389" s="19"/>
      <c r="C389" s="19"/>
      <c r="D389" s="19"/>
      <c r="E389" s="20"/>
      <c r="F389" s="20"/>
      <c r="G389" s="19">
        <v>2051947.5209999997</v>
      </c>
      <c r="H389" s="19">
        <v>296688.129</v>
      </c>
      <c r="I389" s="19">
        <v>329637.926</v>
      </c>
      <c r="J389" s="20">
        <f t="shared" si="50"/>
        <v>11.105869692548424</v>
      </c>
      <c r="K389" s="20">
        <f t="shared" si="51"/>
        <v>44.683096388351196</v>
      </c>
      <c r="L389" s="21"/>
      <c r="M389" s="21"/>
      <c r="N389" s="20"/>
      <c r="Q389" s="274"/>
      <c r="R389" s="275"/>
      <c r="S389" s="275"/>
      <c r="T389" s="21"/>
    </row>
    <row r="390" spans="1:17" ht="11.25">
      <c r="A390" s="123"/>
      <c r="B390" s="129"/>
      <c r="C390" s="129"/>
      <c r="D390" s="129"/>
      <c r="E390" s="129"/>
      <c r="F390" s="129"/>
      <c r="G390" s="145"/>
      <c r="H390" s="145"/>
      <c r="I390" s="145"/>
      <c r="J390" s="123"/>
      <c r="K390" s="123"/>
      <c r="Q390" s="274"/>
    </row>
    <row r="391" spans="1:17" ht="11.25">
      <c r="A391" s="17" t="s">
        <v>385</v>
      </c>
      <c r="B391" s="17"/>
      <c r="C391" s="17"/>
      <c r="D391" s="17"/>
      <c r="E391" s="17"/>
      <c r="F391" s="17"/>
      <c r="G391" s="17"/>
      <c r="H391" s="17"/>
      <c r="I391" s="17"/>
      <c r="J391" s="17"/>
      <c r="K391" s="17"/>
      <c r="Q391" s="274"/>
    </row>
    <row r="392" ht="11.25">
      <c r="Q392" s="274"/>
    </row>
    <row r="393" spans="1:17" ht="19.5" customHeight="1">
      <c r="A393" s="333" t="s">
        <v>370</v>
      </c>
      <c r="B393" s="333"/>
      <c r="C393" s="333"/>
      <c r="D393" s="333"/>
      <c r="E393" s="333"/>
      <c r="F393" s="333"/>
      <c r="G393" s="333"/>
      <c r="H393" s="333"/>
      <c r="I393" s="333"/>
      <c r="J393" s="333"/>
      <c r="K393" s="120"/>
      <c r="Q393" s="274"/>
    </row>
    <row r="394" spans="1:19" ht="19.5" customHeight="1">
      <c r="A394" s="334" t="s">
        <v>253</v>
      </c>
      <c r="B394" s="334"/>
      <c r="C394" s="334"/>
      <c r="D394" s="334"/>
      <c r="E394" s="334"/>
      <c r="F394" s="334"/>
      <c r="G394" s="334"/>
      <c r="H394" s="334"/>
      <c r="I394" s="334"/>
      <c r="J394" s="334"/>
      <c r="K394" s="121"/>
      <c r="Q394" s="274"/>
      <c r="R394" s="275"/>
      <c r="S394" s="275"/>
    </row>
    <row r="395" spans="1:20" s="28" customFormat="1" ht="12.75">
      <c r="A395" s="25"/>
      <c r="B395" s="335" t="s">
        <v>118</v>
      </c>
      <c r="C395" s="335"/>
      <c r="D395" s="335"/>
      <c r="E395" s="335"/>
      <c r="F395" s="194"/>
      <c r="G395" s="335" t="s">
        <v>205</v>
      </c>
      <c r="H395" s="335"/>
      <c r="I395" s="335"/>
      <c r="J395" s="335"/>
      <c r="K395" s="194"/>
      <c r="L395" s="337"/>
      <c r="M395" s="337"/>
      <c r="N395" s="337"/>
      <c r="O395" s="138"/>
      <c r="P395" s="138"/>
      <c r="Q395" s="262"/>
      <c r="R395" s="262"/>
      <c r="S395" s="262"/>
      <c r="T395" s="138"/>
    </row>
    <row r="396" spans="1:19" s="28" customFormat="1" ht="12.75">
      <c r="A396" s="25" t="s">
        <v>336</v>
      </c>
      <c r="B396" s="195">
        <f>+B356</f>
        <v>2011</v>
      </c>
      <c r="C396" s="336" t="str">
        <f>+C356</f>
        <v>enero - febrero</v>
      </c>
      <c r="D396" s="336"/>
      <c r="E396" s="336"/>
      <c r="F396" s="194"/>
      <c r="G396" s="195">
        <f>+G356</f>
        <v>2011</v>
      </c>
      <c r="H396" s="336" t="str">
        <f>+C396</f>
        <v>enero - febrero</v>
      </c>
      <c r="I396" s="336"/>
      <c r="J396" s="336"/>
      <c r="K396" s="196" t="s">
        <v>228</v>
      </c>
      <c r="L396" s="338"/>
      <c r="M396" s="338"/>
      <c r="N396" s="338"/>
      <c r="O396" s="138"/>
      <c r="P396" s="138"/>
      <c r="Q396" s="262"/>
      <c r="R396" s="270"/>
      <c r="S396" s="270"/>
    </row>
    <row r="397" spans="1:19" s="28" customFormat="1" ht="12.75">
      <c r="A397" s="197"/>
      <c r="B397" s="197"/>
      <c r="C397" s="198">
        <f>+C357</f>
        <v>2011</v>
      </c>
      <c r="D397" s="198">
        <f>+D357</f>
        <v>2012</v>
      </c>
      <c r="E397" s="199" t="str">
        <f>+E357</f>
        <v>Var % 12/11</v>
      </c>
      <c r="F397" s="200"/>
      <c r="G397" s="197"/>
      <c r="H397" s="198">
        <f>+H357</f>
        <v>2011</v>
      </c>
      <c r="I397" s="198">
        <f>+I357</f>
        <v>2012</v>
      </c>
      <c r="J397" s="199" t="str">
        <f>+J357</f>
        <v>Var % 12/11</v>
      </c>
      <c r="K397" s="200">
        <v>2008</v>
      </c>
      <c r="L397" s="201"/>
      <c r="M397" s="201"/>
      <c r="N397" s="200"/>
      <c r="Q397" s="262"/>
      <c r="R397" s="270"/>
      <c r="S397" s="270"/>
    </row>
    <row r="398" spans="1:19" s="127" customFormat="1" ht="12.75">
      <c r="A398" s="125" t="s">
        <v>334</v>
      </c>
      <c r="B398" s="125"/>
      <c r="C398" s="125"/>
      <c r="D398" s="125"/>
      <c r="E398" s="125"/>
      <c r="F398" s="125"/>
      <c r="G398" s="125">
        <f>+G408+G400+G414+G419</f>
        <v>963338.835</v>
      </c>
      <c r="H398" s="125">
        <f>+H408+H400+H414+H419</f>
        <v>93539.437</v>
      </c>
      <c r="I398" s="125">
        <f>+I408+I400+I414+I419</f>
        <v>113974.618</v>
      </c>
      <c r="J398" s="126">
        <f>+I398/H398*100-100</f>
        <v>21.846593966564072</v>
      </c>
      <c r="K398" s="125"/>
      <c r="Q398" s="260"/>
      <c r="R398" s="273"/>
      <c r="S398" s="273"/>
    </row>
    <row r="399" spans="1:17" ht="12.75">
      <c r="A399" s="122"/>
      <c r="B399" s="127"/>
      <c r="C399" s="127"/>
      <c r="E399" s="127"/>
      <c r="F399" s="127"/>
      <c r="G399" s="127"/>
      <c r="I399" s="146"/>
      <c r="J399" s="127"/>
      <c r="L399" s="22"/>
      <c r="M399" s="22"/>
      <c r="N399" s="22"/>
      <c r="Q399" s="262"/>
    </row>
    <row r="400" spans="1:17" ht="12.75">
      <c r="A400" s="138" t="s">
        <v>235</v>
      </c>
      <c r="B400" s="29">
        <f>SUM(B401:B406)</f>
        <v>1061869.816</v>
      </c>
      <c r="C400" s="29">
        <f>SUM(C401:C406)</f>
        <v>96980.574</v>
      </c>
      <c r="D400" s="29">
        <f>SUM(D401:D406)</f>
        <v>113767.917</v>
      </c>
      <c r="E400" s="24">
        <f aca="true" t="shared" si="56" ref="E400:E417">+D400/C400*100-100</f>
        <v>17.31000581621636</v>
      </c>
      <c r="F400" s="29"/>
      <c r="G400" s="29">
        <f>SUM(G401:G406)</f>
        <v>575682.281</v>
      </c>
      <c r="H400" s="29">
        <f>SUM(H401:H406)</f>
        <v>48508.763999999996</v>
      </c>
      <c r="I400" s="29">
        <f>SUM(I401:I406)</f>
        <v>59513.096</v>
      </c>
      <c r="J400" s="24">
        <f aca="true" t="shared" si="57" ref="J400:J417">+I400/H400*100-100</f>
        <v>22.68524508272361</v>
      </c>
      <c r="K400" s="27">
        <f aca="true" t="shared" si="58" ref="K400:K406">+I400/$I$400*100</f>
        <v>100</v>
      </c>
      <c r="L400" s="21">
        <f aca="true" t="shared" si="59" ref="L400:L427">+H400/C400*1000</f>
        <v>500.1905226916887</v>
      </c>
      <c r="M400" s="21">
        <f aca="true" t="shared" si="60" ref="M400:M427">+I400/D400*1000</f>
        <v>523.1096566530264</v>
      </c>
      <c r="N400" s="20">
        <f aca="true" t="shared" si="61" ref="N400:N427">+M400/L400*100-100</f>
        <v>4.582080811528044</v>
      </c>
      <c r="Q400" s="260"/>
    </row>
    <row r="401" spans="1:17" ht="12.75">
      <c r="A401" s="122" t="s">
        <v>236</v>
      </c>
      <c r="B401" s="147">
        <v>510113.708</v>
      </c>
      <c r="C401" s="147">
        <v>30394.137</v>
      </c>
      <c r="D401" s="147">
        <v>39103.604</v>
      </c>
      <c r="E401" s="20">
        <f t="shared" si="56"/>
        <v>28.655088973245057</v>
      </c>
      <c r="F401" s="147"/>
      <c r="G401" s="147">
        <v>254331.821</v>
      </c>
      <c r="H401" s="147">
        <v>13470.186</v>
      </c>
      <c r="I401" s="147">
        <v>17853.038</v>
      </c>
      <c r="J401" s="20">
        <f t="shared" si="57"/>
        <v>32.537427471305904</v>
      </c>
      <c r="K401" s="23">
        <f t="shared" si="58"/>
        <v>29.998503186592746</v>
      </c>
      <c r="L401" s="21">
        <f t="shared" si="59"/>
        <v>443.18369690838733</v>
      </c>
      <c r="M401" s="21">
        <f t="shared" si="60"/>
        <v>456.5573546622455</v>
      </c>
      <c r="N401" s="20">
        <f t="shared" si="61"/>
        <v>3.0176330598692402</v>
      </c>
      <c r="Q401" s="260"/>
    </row>
    <row r="402" spans="1:17" ht="12.75">
      <c r="A402" s="122" t="s">
        <v>237</v>
      </c>
      <c r="B402" s="147">
        <v>109789.587</v>
      </c>
      <c r="C402" s="147">
        <v>151.92</v>
      </c>
      <c r="D402" s="147">
        <v>16232.728</v>
      </c>
      <c r="E402" s="20">
        <f t="shared" si="56"/>
        <v>10585.050026329649</v>
      </c>
      <c r="F402" s="147"/>
      <c r="G402" s="147">
        <v>60563.727</v>
      </c>
      <c r="H402" s="147">
        <v>54.33</v>
      </c>
      <c r="I402" s="147">
        <v>8335.952</v>
      </c>
      <c r="J402" s="20">
        <f t="shared" si="57"/>
        <v>15243.184244432172</v>
      </c>
      <c r="K402" s="23">
        <f t="shared" si="58"/>
        <v>14.006920426388167</v>
      </c>
      <c r="L402" s="21">
        <f t="shared" si="59"/>
        <v>357.6224328593997</v>
      </c>
      <c r="M402" s="21">
        <f t="shared" si="60"/>
        <v>513.5274859530696</v>
      </c>
      <c r="N402" s="20">
        <f t="shared" si="61"/>
        <v>43.5948751444696</v>
      </c>
      <c r="Q402" s="260"/>
    </row>
    <row r="403" spans="1:17" ht="11.25">
      <c r="A403" s="122" t="s">
        <v>238</v>
      </c>
      <c r="B403" s="147">
        <v>18302.331</v>
      </c>
      <c r="C403" s="147">
        <v>5515.9</v>
      </c>
      <c r="D403" s="147">
        <v>20523.88</v>
      </c>
      <c r="E403" s="20">
        <f t="shared" si="56"/>
        <v>272.0857883572944</v>
      </c>
      <c r="F403" s="147"/>
      <c r="G403" s="147">
        <v>8429.51</v>
      </c>
      <c r="H403" s="147">
        <v>2234.267</v>
      </c>
      <c r="I403" s="147">
        <v>9778.394</v>
      </c>
      <c r="J403" s="20">
        <f t="shared" si="57"/>
        <v>337.65557115599887</v>
      </c>
      <c r="K403" s="23">
        <f t="shared" si="58"/>
        <v>16.430659228348667</v>
      </c>
      <c r="L403" s="21">
        <f t="shared" si="59"/>
        <v>405.0593738102576</v>
      </c>
      <c r="M403" s="21">
        <f t="shared" si="60"/>
        <v>476.4398349629797</v>
      </c>
      <c r="N403" s="20">
        <f t="shared" si="61"/>
        <v>17.622221769927222</v>
      </c>
      <c r="Q403" s="275"/>
    </row>
    <row r="404" spans="1:19" ht="11.25">
      <c r="A404" s="122" t="s">
        <v>239</v>
      </c>
      <c r="B404" s="147">
        <v>65048.15</v>
      </c>
      <c r="C404" s="147">
        <v>5406.897</v>
      </c>
      <c r="D404" s="147">
        <v>6763.723</v>
      </c>
      <c r="E404" s="20">
        <f t="shared" si="56"/>
        <v>25.094356337840367</v>
      </c>
      <c r="F404" s="147"/>
      <c r="G404" s="147">
        <v>43108.399</v>
      </c>
      <c r="H404" s="147">
        <v>3691.735</v>
      </c>
      <c r="I404" s="147">
        <v>4481.438</v>
      </c>
      <c r="J404" s="20">
        <f t="shared" si="57"/>
        <v>21.391107433225827</v>
      </c>
      <c r="K404" s="23">
        <f t="shared" si="58"/>
        <v>7.530171174425206</v>
      </c>
      <c r="L404" s="21">
        <f t="shared" si="59"/>
        <v>682.7825645652212</v>
      </c>
      <c r="M404" s="21">
        <f t="shared" si="60"/>
        <v>662.5697119766733</v>
      </c>
      <c r="N404" s="20">
        <f t="shared" si="61"/>
        <v>-2.960364490475669</v>
      </c>
      <c r="Q404" s="22"/>
      <c r="R404" s="22"/>
      <c r="S404" s="22"/>
    </row>
    <row r="405" spans="1:19" ht="11.25">
      <c r="A405" s="122" t="s">
        <v>240</v>
      </c>
      <c r="B405" s="147">
        <v>75690.814</v>
      </c>
      <c r="C405" s="147">
        <v>6832.865</v>
      </c>
      <c r="D405" s="147">
        <v>8595.053</v>
      </c>
      <c r="E405" s="20">
        <f t="shared" si="56"/>
        <v>25.789884623799836</v>
      </c>
      <c r="F405" s="147"/>
      <c r="G405" s="147">
        <v>51573.769</v>
      </c>
      <c r="H405" s="147">
        <v>4395.529</v>
      </c>
      <c r="I405" s="147">
        <v>5443.543</v>
      </c>
      <c r="J405" s="20">
        <f t="shared" si="57"/>
        <v>23.842727462382783</v>
      </c>
      <c r="K405" s="23">
        <f t="shared" si="58"/>
        <v>9.146798546659376</v>
      </c>
      <c r="L405" s="21">
        <f t="shared" si="59"/>
        <v>643.2922353946699</v>
      </c>
      <c r="M405" s="21">
        <f t="shared" si="60"/>
        <v>633.3344308638934</v>
      </c>
      <c r="N405" s="20">
        <f t="shared" si="61"/>
        <v>-1.5479441508674796</v>
      </c>
      <c r="Q405" s="22"/>
      <c r="R405" s="22"/>
      <c r="S405" s="22"/>
    </row>
    <row r="406" spans="1:19" ht="11.25">
      <c r="A406" s="122" t="s">
        <v>241</v>
      </c>
      <c r="B406" s="147">
        <v>282925.226</v>
      </c>
      <c r="C406" s="147">
        <v>48678.855</v>
      </c>
      <c r="D406" s="147">
        <v>22548.929</v>
      </c>
      <c r="E406" s="20">
        <f t="shared" si="56"/>
        <v>-53.678185322970315</v>
      </c>
      <c r="F406" s="147"/>
      <c r="G406" s="147">
        <v>157675.055</v>
      </c>
      <c r="H406" s="147">
        <v>24662.717</v>
      </c>
      <c r="I406" s="147">
        <v>13620.731</v>
      </c>
      <c r="J406" s="20">
        <f t="shared" si="57"/>
        <v>-44.771977069679714</v>
      </c>
      <c r="K406" s="23">
        <f t="shared" si="58"/>
        <v>22.88694743758584</v>
      </c>
      <c r="L406" s="21">
        <f t="shared" si="59"/>
        <v>506.6412716568621</v>
      </c>
      <c r="M406" s="21">
        <f t="shared" si="60"/>
        <v>604.0522368046836</v>
      </c>
      <c r="N406" s="20">
        <f t="shared" si="61"/>
        <v>19.226812065519212</v>
      </c>
      <c r="Q406" s="22"/>
      <c r="R406" s="22"/>
      <c r="S406" s="22"/>
    </row>
    <row r="407" spans="1:19" ht="11.25">
      <c r="A407" s="122"/>
      <c r="B407" s="127"/>
      <c r="C407" s="127"/>
      <c r="D407" s="127"/>
      <c r="E407" s="20"/>
      <c r="F407" s="127"/>
      <c r="G407" s="127"/>
      <c r="H407" s="127"/>
      <c r="I407" s="148"/>
      <c r="J407" s="20"/>
      <c r="L407" s="21"/>
      <c r="M407" s="21"/>
      <c r="N407" s="20"/>
      <c r="Q407" s="22"/>
      <c r="R407" s="22"/>
      <c r="S407" s="22"/>
    </row>
    <row r="408" spans="1:19" ht="11.25">
      <c r="A408" s="138" t="s">
        <v>230</v>
      </c>
      <c r="B408" s="29">
        <f>SUM(B409:B412)</f>
        <v>34765.622</v>
      </c>
      <c r="C408" s="29">
        <f>SUM(C409:C412)</f>
        <v>5274.0689999999995</v>
      </c>
      <c r="D408" s="29">
        <f>SUM(D409:D412)</f>
        <v>6321.614</v>
      </c>
      <c r="E408" s="24">
        <f>+D408/C408*100-100</f>
        <v>19.862178519090293</v>
      </c>
      <c r="F408" s="29"/>
      <c r="G408" s="29">
        <f>SUM(G409:G412)</f>
        <v>249949.615</v>
      </c>
      <c r="H408" s="29">
        <f>SUM(H409:H412)</f>
        <v>28027.478</v>
      </c>
      <c r="I408" s="29">
        <f>SUM(I409:I412)</f>
        <v>34175.115000000005</v>
      </c>
      <c r="J408" s="24">
        <f>+I408/H408*100-100</f>
        <v>21.93432102595891</v>
      </c>
      <c r="K408" s="27">
        <f>+I408/$I$408*100</f>
        <v>100</v>
      </c>
      <c r="L408" s="22"/>
      <c r="M408" s="22"/>
      <c r="N408" s="22"/>
      <c r="Q408" s="22"/>
      <c r="R408" s="22"/>
      <c r="S408" s="22"/>
    </row>
    <row r="409" spans="1:19" ht="11.25">
      <c r="A409" s="122" t="s">
        <v>231</v>
      </c>
      <c r="B409" s="21">
        <v>8394.917</v>
      </c>
      <c r="C409" s="147">
        <v>1643.869</v>
      </c>
      <c r="D409" s="147">
        <v>1549.497</v>
      </c>
      <c r="E409" s="20">
        <f>+D409/C409*100-100</f>
        <v>-5.740846746303987</v>
      </c>
      <c r="F409" s="21"/>
      <c r="G409" s="147">
        <v>60589.051</v>
      </c>
      <c r="H409" s="147">
        <v>6630.244</v>
      </c>
      <c r="I409" s="147">
        <v>6479.511</v>
      </c>
      <c r="J409" s="20">
        <f>+I409/H409*100-100</f>
        <v>-2.2734155786725125</v>
      </c>
      <c r="K409" s="23">
        <f>+I409/$I$408*100</f>
        <v>18.959734297894826</v>
      </c>
      <c r="L409" s="21">
        <f aca="true" t="shared" si="62" ref="L409:M412">+H409/C409*1000</f>
        <v>4033.3165233969376</v>
      </c>
      <c r="M409" s="21">
        <f t="shared" si="62"/>
        <v>4181.686702200778</v>
      </c>
      <c r="N409" s="20">
        <f>+M409/L409*100-100</f>
        <v>3.678614806032641</v>
      </c>
      <c r="Q409" s="22"/>
      <c r="R409" s="22"/>
      <c r="S409" s="22"/>
    </row>
    <row r="410" spans="1:19" ht="11.25">
      <c r="A410" s="122" t="s">
        <v>232</v>
      </c>
      <c r="B410" s="21">
        <v>5004.872</v>
      </c>
      <c r="C410" s="147">
        <v>440.131</v>
      </c>
      <c r="D410" s="147">
        <v>369.115</v>
      </c>
      <c r="E410" s="20">
        <f>+D410/C410*100-100</f>
        <v>-16.135196112066623</v>
      </c>
      <c r="F410" s="147"/>
      <c r="G410" s="147">
        <v>65044.439</v>
      </c>
      <c r="H410" s="147">
        <v>5178.344</v>
      </c>
      <c r="I410" s="147">
        <v>5034.68</v>
      </c>
      <c r="J410" s="20">
        <f>+I410/H410*100-100</f>
        <v>-2.774323219932853</v>
      </c>
      <c r="K410" s="23">
        <f>+I410/$I$408*100</f>
        <v>14.732006022510822</v>
      </c>
      <c r="L410" s="21">
        <f t="shared" si="62"/>
        <v>11765.460737825786</v>
      </c>
      <c r="M410" s="21">
        <f t="shared" si="62"/>
        <v>13639.868333717133</v>
      </c>
      <c r="N410" s="20">
        <f>+M410/L410*100-100</f>
        <v>15.931442360477675</v>
      </c>
      <c r="Q410" s="22"/>
      <c r="R410" s="22"/>
      <c r="S410" s="22"/>
    </row>
    <row r="411" spans="1:19" ht="11.25">
      <c r="A411" s="122" t="s">
        <v>233</v>
      </c>
      <c r="B411" s="21">
        <v>6751.674</v>
      </c>
      <c r="C411" s="147">
        <v>1229.825</v>
      </c>
      <c r="D411" s="147">
        <v>1635.413</v>
      </c>
      <c r="E411" s="20">
        <f>+D411/C411*100-100</f>
        <v>32.979326326916436</v>
      </c>
      <c r="F411" s="147"/>
      <c r="G411" s="147">
        <v>58976.644</v>
      </c>
      <c r="H411" s="147">
        <v>7301.91</v>
      </c>
      <c r="I411" s="147">
        <v>12468.531</v>
      </c>
      <c r="J411" s="20">
        <f>+I411/H411*100-100</f>
        <v>70.7571169735042</v>
      </c>
      <c r="K411" s="23">
        <f>+I411/$I$408*100</f>
        <v>36.484240067663265</v>
      </c>
      <c r="L411" s="21">
        <f t="shared" si="62"/>
        <v>5937.356941028194</v>
      </c>
      <c r="M411" s="21">
        <f t="shared" si="62"/>
        <v>7624.087004322457</v>
      </c>
      <c r="N411" s="20">
        <f>+M411/L411*100-100</f>
        <v>28.408769761485217</v>
      </c>
      <c r="Q411" s="22"/>
      <c r="R411" s="22"/>
      <c r="S411" s="22"/>
    </row>
    <row r="412" spans="1:19" ht="11.25">
      <c r="A412" s="122" t="s">
        <v>234</v>
      </c>
      <c r="B412" s="147">
        <v>14614.159</v>
      </c>
      <c r="C412" s="147">
        <v>1960.244</v>
      </c>
      <c r="D412" s="147">
        <v>2767.589</v>
      </c>
      <c r="E412" s="20">
        <f>+D412/C412*100-100</f>
        <v>41.18594419878343</v>
      </c>
      <c r="F412" s="147"/>
      <c r="G412" s="147">
        <v>65339.481</v>
      </c>
      <c r="H412" s="147">
        <v>8916.98</v>
      </c>
      <c r="I412" s="147">
        <v>10192.393</v>
      </c>
      <c r="J412" s="20">
        <f>+I412/H412*100-100</f>
        <v>14.303194579330665</v>
      </c>
      <c r="K412" s="23">
        <f>+I412/$I$408*100</f>
        <v>29.824019611931075</v>
      </c>
      <c r="L412" s="21">
        <f t="shared" si="62"/>
        <v>4548.9132985485485</v>
      </c>
      <c r="M412" s="21">
        <f t="shared" si="62"/>
        <v>3682.7697320664306</v>
      </c>
      <c r="N412" s="20">
        <f>+M412/L412*100-100</f>
        <v>-19.040669927881098</v>
      </c>
      <c r="Q412" s="22"/>
      <c r="R412" s="22"/>
      <c r="S412" s="22"/>
    </row>
    <row r="413" spans="1:19" ht="11.25">
      <c r="A413" s="122"/>
      <c r="B413" s="147"/>
      <c r="C413" s="147"/>
      <c r="D413" s="147"/>
      <c r="E413" s="20"/>
      <c r="F413" s="147"/>
      <c r="G413" s="147"/>
      <c r="H413" s="147"/>
      <c r="I413" s="147"/>
      <c r="J413" s="20"/>
      <c r="K413" s="23"/>
      <c r="L413" s="21"/>
      <c r="M413" s="21"/>
      <c r="N413" s="20"/>
      <c r="Q413" s="22"/>
      <c r="R413" s="22"/>
      <c r="S413" s="22"/>
    </row>
    <row r="414" spans="1:19" ht="11.25">
      <c r="A414" s="138" t="s">
        <v>242</v>
      </c>
      <c r="B414" s="29">
        <f>SUM(B415:B417)</f>
        <v>2846.418</v>
      </c>
      <c r="C414" s="29">
        <f>SUM(C415:C417)</f>
        <v>347.814</v>
      </c>
      <c r="D414" s="29">
        <f>SUM(D415:D417)</f>
        <v>381.594</v>
      </c>
      <c r="E414" s="24">
        <f t="shared" si="56"/>
        <v>9.71208749504045</v>
      </c>
      <c r="F414" s="29"/>
      <c r="G414" s="29">
        <f>SUM(G415:G417)</f>
        <v>95140.101</v>
      </c>
      <c r="H414" s="29">
        <f>SUM(H415:H417)</f>
        <v>10574.019</v>
      </c>
      <c r="I414" s="29">
        <f>SUM(I415:I417)</f>
        <v>13860.465</v>
      </c>
      <c r="J414" s="24">
        <f t="shared" si="57"/>
        <v>31.080386747933773</v>
      </c>
      <c r="K414" s="27">
        <f>+I414/$I$414*100</f>
        <v>100</v>
      </c>
      <c r="L414" s="21">
        <f t="shared" si="59"/>
        <v>30401.36107229726</v>
      </c>
      <c r="M414" s="21">
        <f t="shared" si="60"/>
        <v>36322.54437962861</v>
      </c>
      <c r="N414" s="20">
        <f t="shared" si="61"/>
        <v>19.47670465559166</v>
      </c>
      <c r="Q414" s="22"/>
      <c r="R414" s="22"/>
      <c r="S414" s="22"/>
    </row>
    <row r="415" spans="1:19" ht="11.25">
      <c r="A415" s="122" t="s">
        <v>243</v>
      </c>
      <c r="B415" s="147">
        <v>1932.142</v>
      </c>
      <c r="C415" s="147">
        <v>253.656</v>
      </c>
      <c r="D415" s="147">
        <v>164.572</v>
      </c>
      <c r="E415" s="20">
        <f t="shared" si="56"/>
        <v>-35.12000504620431</v>
      </c>
      <c r="F415" s="147"/>
      <c r="G415" s="147">
        <v>18653.367</v>
      </c>
      <c r="H415" s="147">
        <v>2995.185</v>
      </c>
      <c r="I415" s="147">
        <v>2876.683</v>
      </c>
      <c r="J415" s="20">
        <f t="shared" si="57"/>
        <v>-3.9564167154950383</v>
      </c>
      <c r="K415" s="23">
        <f>+I415/$I$414*100</f>
        <v>20.75459228820967</v>
      </c>
      <c r="L415" s="21">
        <f t="shared" si="59"/>
        <v>11808.058945974075</v>
      </c>
      <c r="M415" s="21">
        <f t="shared" si="60"/>
        <v>17479.783924361374</v>
      </c>
      <c r="N415" s="20">
        <f t="shared" si="61"/>
        <v>48.03266145890183</v>
      </c>
      <c r="Q415" s="22"/>
      <c r="R415" s="22"/>
      <c r="S415" s="22"/>
    </row>
    <row r="416" spans="1:19" ht="11.25">
      <c r="A416" s="122" t="s">
        <v>244</v>
      </c>
      <c r="B416" s="147">
        <v>193.519</v>
      </c>
      <c r="C416" s="147">
        <v>24.863</v>
      </c>
      <c r="D416" s="147">
        <v>26.14</v>
      </c>
      <c r="E416" s="20">
        <f t="shared" si="56"/>
        <v>5.136146080521257</v>
      </c>
      <c r="F416" s="147"/>
      <c r="G416" s="147">
        <v>57950.338</v>
      </c>
      <c r="H416" s="147">
        <v>6106.172</v>
      </c>
      <c r="I416" s="147">
        <v>8104.34</v>
      </c>
      <c r="J416" s="20">
        <f t="shared" si="57"/>
        <v>32.723742469095214</v>
      </c>
      <c r="K416" s="23">
        <f>+I416/$I$414*100</f>
        <v>58.47090988650092</v>
      </c>
      <c r="L416" s="21">
        <f t="shared" si="59"/>
        <v>245592.72815026343</v>
      </c>
      <c r="M416" s="21">
        <f t="shared" si="60"/>
        <v>310035.96021423105</v>
      </c>
      <c r="N416" s="20">
        <f t="shared" si="61"/>
        <v>26.239877926898018</v>
      </c>
      <c r="Q416" s="22"/>
      <c r="R416" s="22"/>
      <c r="S416" s="22"/>
    </row>
    <row r="417" spans="1:19" ht="11.25">
      <c r="A417" s="122" t="s">
        <v>245</v>
      </c>
      <c r="B417" s="147">
        <v>720.757</v>
      </c>
      <c r="C417" s="147">
        <v>69.295</v>
      </c>
      <c r="D417" s="147">
        <v>190.882</v>
      </c>
      <c r="E417" s="20">
        <f t="shared" si="56"/>
        <v>175.46287610938742</v>
      </c>
      <c r="F417" s="147"/>
      <c r="G417" s="147">
        <v>18536.396</v>
      </c>
      <c r="H417" s="147">
        <v>1472.662</v>
      </c>
      <c r="I417" s="147">
        <v>2879.442</v>
      </c>
      <c r="J417" s="20">
        <f t="shared" si="57"/>
        <v>95.52633258683935</v>
      </c>
      <c r="K417" s="23">
        <f>+I417/$I$414*100</f>
        <v>20.774497825289412</v>
      </c>
      <c r="L417" s="21">
        <f t="shared" si="59"/>
        <v>21252.067248719242</v>
      </c>
      <c r="M417" s="21">
        <f t="shared" si="60"/>
        <v>15084.932052262655</v>
      </c>
      <c r="N417" s="20">
        <f t="shared" si="61"/>
        <v>-29.01898965536283</v>
      </c>
      <c r="Q417" s="22"/>
      <c r="R417" s="22"/>
      <c r="S417" s="22"/>
    </row>
    <row r="418" spans="1:19" ht="11.25">
      <c r="A418" s="122"/>
      <c r="B418" s="127"/>
      <c r="C418" s="127"/>
      <c r="D418" s="127"/>
      <c r="E418" s="148"/>
      <c r="F418" s="127"/>
      <c r="G418" s="127"/>
      <c r="H418" s="127"/>
      <c r="I418" s="147"/>
      <c r="J418" s="148"/>
      <c r="L418" s="21"/>
      <c r="M418" s="21"/>
      <c r="N418" s="20"/>
      <c r="Q418" s="22"/>
      <c r="R418" s="22"/>
      <c r="S418" s="22"/>
    </row>
    <row r="419" spans="1:19" ht="11.25">
      <c r="A419" s="138" t="s">
        <v>245</v>
      </c>
      <c r="B419" s="29"/>
      <c r="C419" s="29"/>
      <c r="D419" s="29"/>
      <c r="E419" s="148"/>
      <c r="F419" s="29"/>
      <c r="G419" s="29">
        <f>SUM(G420:G421)</f>
        <v>42566.838</v>
      </c>
      <c r="H419" s="29">
        <f>SUM(H420:H421)</f>
        <v>6429.1759999999995</v>
      </c>
      <c r="I419" s="29">
        <f>SUM(I420:I421)</f>
        <v>6425.942</v>
      </c>
      <c r="J419" s="24">
        <f>+I419/H419*100-100</f>
        <v>-0.05030193604902422</v>
      </c>
      <c r="K419" s="27">
        <f>+I419/$I$419*100</f>
        <v>100</v>
      </c>
      <c r="L419" s="21"/>
      <c r="M419" s="21"/>
      <c r="N419" s="20"/>
      <c r="Q419" s="22"/>
      <c r="R419" s="22"/>
      <c r="S419" s="22"/>
    </row>
    <row r="420" spans="1:14" ht="22.5">
      <c r="A420" s="149" t="s">
        <v>246</v>
      </c>
      <c r="B420" s="147">
        <v>851.329</v>
      </c>
      <c r="C420" s="147">
        <v>97.835</v>
      </c>
      <c r="D420" s="147">
        <v>94.04</v>
      </c>
      <c r="E420" s="20">
        <f>+D420/C420*100-100</f>
        <v>-3.8789799151632707</v>
      </c>
      <c r="F420" s="147"/>
      <c r="G420" s="147">
        <v>17628.538</v>
      </c>
      <c r="H420" s="147">
        <v>2292.477</v>
      </c>
      <c r="I420" s="147">
        <v>2750.064</v>
      </c>
      <c r="J420" s="20">
        <f>+I420/H420*100-100</f>
        <v>19.96037473876511</v>
      </c>
      <c r="K420" s="23">
        <f>+I420/$I$419*100</f>
        <v>42.79627796204821</v>
      </c>
      <c r="L420" s="21">
        <f t="shared" si="59"/>
        <v>23432.07441099811</v>
      </c>
      <c r="M420" s="21">
        <f t="shared" si="60"/>
        <v>29243.555933645253</v>
      </c>
      <c r="N420" s="20">
        <f t="shared" si="61"/>
        <v>24.801395816323705</v>
      </c>
    </row>
    <row r="421" spans="1:14" ht="11.25">
      <c r="A421" s="122" t="s">
        <v>247</v>
      </c>
      <c r="B421" s="147">
        <v>8171.816</v>
      </c>
      <c r="C421" s="147">
        <v>1371.2</v>
      </c>
      <c r="D421" s="147">
        <v>1205.961</v>
      </c>
      <c r="E421" s="20">
        <f>+D421/C421*100-100</f>
        <v>-12.050685530921825</v>
      </c>
      <c r="F421" s="147"/>
      <c r="G421" s="147">
        <v>24938.3</v>
      </c>
      <c r="H421" s="147">
        <v>4136.699</v>
      </c>
      <c r="I421" s="147">
        <v>3675.878</v>
      </c>
      <c r="J421" s="20">
        <f>+I421/H421*100-100</f>
        <v>-11.139824289850424</v>
      </c>
      <c r="K421" s="23">
        <f>+I421/$I$419*100</f>
        <v>57.203722037951785</v>
      </c>
      <c r="L421" s="21">
        <f t="shared" si="59"/>
        <v>3016.8458284714116</v>
      </c>
      <c r="M421" s="21">
        <f t="shared" si="60"/>
        <v>3048.0902782096605</v>
      </c>
      <c r="N421" s="20">
        <f t="shared" si="61"/>
        <v>1.0356661067456514</v>
      </c>
    </row>
    <row r="422" spans="1:14" ht="11.25">
      <c r="A422" s="122"/>
      <c r="B422" s="127"/>
      <c r="C422" s="127"/>
      <c r="D422" s="127"/>
      <c r="F422" s="127"/>
      <c r="G422" s="127"/>
      <c r="H422" s="127"/>
      <c r="L422" s="21"/>
      <c r="M422" s="21"/>
      <c r="N422" s="20"/>
    </row>
    <row r="423" spans="1:19" s="127" customFormat="1" ht="11.25">
      <c r="A423" s="125" t="s">
        <v>335</v>
      </c>
      <c r="B423" s="125"/>
      <c r="C423" s="125"/>
      <c r="D423" s="125"/>
      <c r="E423" s="125"/>
      <c r="F423" s="125"/>
      <c r="G423" s="125">
        <f>SUM(G425:G428)</f>
        <v>754019.5059999999</v>
      </c>
      <c r="H423" s="125">
        <f>SUM(H425:H428)</f>
        <v>95083.44099999999</v>
      </c>
      <c r="I423" s="125">
        <f>SUM(I425:I428)</f>
        <v>96821.04000000001</v>
      </c>
      <c r="J423" s="126">
        <f>+I423/H423*100-100</f>
        <v>1.8274464846092684</v>
      </c>
      <c r="K423" s="125"/>
      <c r="L423" s="21"/>
      <c r="M423" s="21"/>
      <c r="N423" s="20"/>
      <c r="Q423" s="273"/>
      <c r="R423" s="273"/>
      <c r="S423" s="273"/>
    </row>
    <row r="424" spans="1:14" ht="11.25">
      <c r="A424" s="122"/>
      <c r="B424" s="127"/>
      <c r="C424" s="127"/>
      <c r="D424" s="127"/>
      <c r="E424" s="21"/>
      <c r="F424" s="127"/>
      <c r="G424" s="127"/>
      <c r="H424" s="127"/>
      <c r="I424" s="21"/>
      <c r="J424" s="21"/>
      <c r="L424" s="21"/>
      <c r="M424" s="21"/>
      <c r="N424" s="20"/>
    </row>
    <row r="425" spans="1:14" ht="11.25">
      <c r="A425" s="122" t="s">
        <v>248</v>
      </c>
      <c r="B425" s="147">
        <v>4618</v>
      </c>
      <c r="C425" s="147">
        <v>558</v>
      </c>
      <c r="D425" s="147">
        <v>586</v>
      </c>
      <c r="E425" s="20">
        <f>+D425/C425*100-100</f>
        <v>5.017921146953412</v>
      </c>
      <c r="F425" s="147"/>
      <c r="G425" s="147">
        <v>123137.981</v>
      </c>
      <c r="H425" s="147">
        <v>13124.96</v>
      </c>
      <c r="I425" s="147">
        <v>15091.8</v>
      </c>
      <c r="J425" s="20">
        <f>+I425/H425*100-100</f>
        <v>14.985493289122402</v>
      </c>
      <c r="K425" s="23">
        <f>+I425/$I$423*100</f>
        <v>15.587314492800322</v>
      </c>
      <c r="L425" s="21">
        <f t="shared" si="59"/>
        <v>23521.433691756272</v>
      </c>
      <c r="M425" s="21">
        <f t="shared" si="60"/>
        <v>25753.92491467577</v>
      </c>
      <c r="N425" s="20">
        <f t="shared" si="61"/>
        <v>9.491305896468091</v>
      </c>
    </row>
    <row r="426" spans="1:14" ht="11.25">
      <c r="A426" s="122" t="s">
        <v>249</v>
      </c>
      <c r="B426" s="147">
        <v>138</v>
      </c>
      <c r="C426" s="147">
        <v>38</v>
      </c>
      <c r="D426" s="147">
        <v>44</v>
      </c>
      <c r="E426" s="20">
        <f>+D426/C426*100-100</f>
        <v>15.789473684210535</v>
      </c>
      <c r="F426" s="147"/>
      <c r="G426" s="147">
        <v>13918.254</v>
      </c>
      <c r="H426" s="147">
        <v>3814.354</v>
      </c>
      <c r="I426" s="147">
        <v>5387.152</v>
      </c>
      <c r="J426" s="20">
        <f>+I426/H426*100-100</f>
        <v>41.233666303651944</v>
      </c>
      <c r="K426" s="23">
        <f>+I426/$I$423*100</f>
        <v>5.564030297546896</v>
      </c>
      <c r="L426" s="21">
        <f t="shared" si="59"/>
        <v>100377.73684210527</v>
      </c>
      <c r="M426" s="21">
        <f t="shared" si="60"/>
        <v>122435.27272727274</v>
      </c>
      <c r="N426" s="20">
        <f t="shared" si="61"/>
        <v>21.974529989517592</v>
      </c>
    </row>
    <row r="427" spans="1:14" ht="22.5">
      <c r="A427" s="149" t="s">
        <v>250</v>
      </c>
      <c r="B427" s="147">
        <v>676</v>
      </c>
      <c r="C427" s="147">
        <v>50</v>
      </c>
      <c r="D427" s="147">
        <v>34</v>
      </c>
      <c r="E427" s="20">
        <f>+D427/C427*100-100</f>
        <v>-32</v>
      </c>
      <c r="F427" s="147"/>
      <c r="G427" s="147">
        <v>6369.179</v>
      </c>
      <c r="H427" s="147">
        <v>1174.82</v>
      </c>
      <c r="I427" s="147">
        <v>363.374</v>
      </c>
      <c r="J427" s="20">
        <f>+I427/H427*100-100</f>
        <v>-69.06981495037537</v>
      </c>
      <c r="K427" s="23">
        <f>+I427/$I$423*100</f>
        <v>0.37530478912434734</v>
      </c>
      <c r="L427" s="21">
        <f t="shared" si="59"/>
        <v>23496.399999999998</v>
      </c>
      <c r="M427" s="21">
        <f t="shared" si="60"/>
        <v>10687.470588235294</v>
      </c>
      <c r="N427" s="20">
        <f t="shared" si="61"/>
        <v>-54.51443375055202</v>
      </c>
    </row>
    <row r="428" spans="1:14" ht="11.25">
      <c r="A428" s="122" t="s">
        <v>251</v>
      </c>
      <c r="B428" s="127"/>
      <c r="C428" s="127"/>
      <c r="D428" s="127"/>
      <c r="F428" s="127"/>
      <c r="G428" s="127">
        <v>610594.092</v>
      </c>
      <c r="H428" s="127">
        <v>76969.307</v>
      </c>
      <c r="I428" s="147">
        <v>75978.714</v>
      </c>
      <c r="J428" s="20">
        <f>+I428/H428*100-100</f>
        <v>-1.2869974261298722</v>
      </c>
      <c r="K428" s="23">
        <f>+I428/$I$423*100</f>
        <v>78.47335042052843</v>
      </c>
      <c r="L428" s="21"/>
      <c r="M428" s="21"/>
      <c r="N428" s="20"/>
    </row>
    <row r="429" spans="2:14" ht="11.25">
      <c r="B429" s="147"/>
      <c r="C429" s="147"/>
      <c r="D429" s="147"/>
      <c r="F429" s="127"/>
      <c r="G429" s="127"/>
      <c r="H429" s="127"/>
      <c r="I429" s="147"/>
      <c r="L429" s="22"/>
      <c r="M429" s="22"/>
      <c r="N429" s="22"/>
    </row>
    <row r="430" spans="1:14" ht="11.25">
      <c r="A430" s="150"/>
      <c r="B430" s="150"/>
      <c r="C430" s="151"/>
      <c r="D430" s="151"/>
      <c r="E430" s="151"/>
      <c r="F430" s="151"/>
      <c r="G430" s="151"/>
      <c r="H430" s="151"/>
      <c r="I430" s="151"/>
      <c r="J430" s="151"/>
      <c r="K430" s="151"/>
      <c r="L430" s="22"/>
      <c r="M430" s="22"/>
      <c r="N430" s="22"/>
    </row>
    <row r="431" spans="1:14" ht="11.25">
      <c r="A431" s="17" t="s">
        <v>385</v>
      </c>
      <c r="B431" s="127"/>
      <c r="C431" s="127"/>
      <c r="E431" s="127"/>
      <c r="F431" s="127"/>
      <c r="G431" s="127"/>
      <c r="I431" s="146"/>
      <c r="J431" s="127"/>
      <c r="L431" s="22"/>
      <c r="M431" s="22"/>
      <c r="N431" s="22"/>
    </row>
    <row r="432" spans="12:14" ht="11.25">
      <c r="L432" s="22"/>
      <c r="M432" s="22"/>
      <c r="N432" s="22"/>
    </row>
  </sheetData>
  <sheetProtection/>
  <mergeCells count="88">
    <mergeCell ref="A47:K47"/>
    <mergeCell ref="A48:K48"/>
    <mergeCell ref="B49:E49"/>
    <mergeCell ref="G49:J49"/>
    <mergeCell ref="L49:N49"/>
    <mergeCell ref="C50:E50"/>
    <mergeCell ref="H50:J50"/>
    <mergeCell ref="L50:N50"/>
    <mergeCell ref="L3:N3"/>
    <mergeCell ref="L4:N4"/>
    <mergeCell ref="C103:E103"/>
    <mergeCell ref="H103:J103"/>
    <mergeCell ref="B102:E102"/>
    <mergeCell ref="G102:J102"/>
    <mergeCell ref="C4:E4"/>
    <mergeCell ref="H4:J4"/>
    <mergeCell ref="L102:N102"/>
    <mergeCell ref="L103:N103"/>
    <mergeCell ref="C236:E236"/>
    <mergeCell ref="H236:J236"/>
    <mergeCell ref="C277:E277"/>
    <mergeCell ref="H277:J277"/>
    <mergeCell ref="A274:K274"/>
    <mergeCell ref="A275:K275"/>
    <mergeCell ref="B276:E276"/>
    <mergeCell ref="G276:J276"/>
    <mergeCell ref="A233:K233"/>
    <mergeCell ref="A234:K234"/>
    <mergeCell ref="A195:K195"/>
    <mergeCell ref="A196:K196"/>
    <mergeCell ref="C198:E198"/>
    <mergeCell ref="H198:J198"/>
    <mergeCell ref="B197:E197"/>
    <mergeCell ref="G197:J197"/>
    <mergeCell ref="C132:E132"/>
    <mergeCell ref="H132:J132"/>
    <mergeCell ref="L276:N276"/>
    <mergeCell ref="L277:N277"/>
    <mergeCell ref="L235:N235"/>
    <mergeCell ref="L236:N236"/>
    <mergeCell ref="B162:E162"/>
    <mergeCell ref="G162:J162"/>
    <mergeCell ref="B235:E235"/>
    <mergeCell ref="G235:J235"/>
    <mergeCell ref="A160:K160"/>
    <mergeCell ref="A161:K161"/>
    <mergeCell ref="L197:N197"/>
    <mergeCell ref="L198:N198"/>
    <mergeCell ref="L131:N131"/>
    <mergeCell ref="L132:N132"/>
    <mergeCell ref="L162:N162"/>
    <mergeCell ref="L163:N163"/>
    <mergeCell ref="B131:E131"/>
    <mergeCell ref="G131:J131"/>
    <mergeCell ref="C163:E163"/>
    <mergeCell ref="H163:J163"/>
    <mergeCell ref="A1:K1"/>
    <mergeCell ref="A2:K2"/>
    <mergeCell ref="A100:K100"/>
    <mergeCell ref="A101:K101"/>
    <mergeCell ref="B3:E3"/>
    <mergeCell ref="G3:J3"/>
    <mergeCell ref="A129:K129"/>
    <mergeCell ref="A130:K130"/>
    <mergeCell ref="A393:J393"/>
    <mergeCell ref="A394:J394"/>
    <mergeCell ref="L355:N355"/>
    <mergeCell ref="L356:N356"/>
    <mergeCell ref="A354:J354"/>
    <mergeCell ref="A353:J353"/>
    <mergeCell ref="C356:E356"/>
    <mergeCell ref="H356:J356"/>
    <mergeCell ref="B355:E355"/>
    <mergeCell ref="G355:J355"/>
    <mergeCell ref="L395:N395"/>
    <mergeCell ref="C396:E396"/>
    <mergeCell ref="H396:J396"/>
    <mergeCell ref="L396:N396"/>
    <mergeCell ref="B395:E395"/>
    <mergeCell ref="G395:J395"/>
    <mergeCell ref="A315:J315"/>
    <mergeCell ref="A316:J316"/>
    <mergeCell ref="B317:E317"/>
    <mergeCell ref="G317:J317"/>
    <mergeCell ref="L317:N317"/>
    <mergeCell ref="C318:E318"/>
    <mergeCell ref="H318:J318"/>
    <mergeCell ref="L318:N318"/>
  </mergeCells>
  <printOptions horizontalCentered="1" verticalCentered="1"/>
  <pageMargins left="1.3385826771653544" right="0.7874015748031497" top="0.5118110236220472" bottom="0.7874015748031497" header="0" footer="0.5905511811023623"/>
  <pageSetup horizontalDpi="300" verticalDpi="300" orientation="landscape" paperSize="122" scale="76" r:id="rId1"/>
  <headerFooter alignWithMargins="0">
    <oddFooter>&amp;C&amp;P</oddFooter>
  </headerFooter>
  <rowBreaks count="10" manualBreakCount="10">
    <brk id="46" max="11" man="1"/>
    <brk id="99" max="11" man="1"/>
    <brk id="128" max="255" man="1"/>
    <brk id="159" max="255" man="1"/>
    <brk id="194" max="255" man="1"/>
    <brk id="232" max="255" man="1"/>
    <brk id="273" max="255" man="1"/>
    <brk id="314" max="11" man="1"/>
    <brk id="352" max="255" man="1"/>
    <brk id="3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Liliana Yáñez Barrios</cp:lastModifiedBy>
  <cp:lastPrinted>2012-03-21T12:30:45Z</cp:lastPrinted>
  <dcterms:created xsi:type="dcterms:W3CDTF">2004-11-22T15:10:56Z</dcterms:created>
  <dcterms:modified xsi:type="dcterms:W3CDTF">2012-03-21T15:24:54Z</dcterms:modified>
  <cp:category/>
  <cp:version/>
  <cp:contentType/>
  <cp:contentStatus/>
</cp:coreProperties>
</file>