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90" firstSheet="4" activeTab="7"/>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'portada'!$A$1:$G$84</definedName>
    <definedName name="_xlnm.Print_Area" localSheetId="6">'prin paises exp e imp'!$A$1:$F$97</definedName>
    <definedName name="_xlnm.Print_Area" localSheetId="7">'prin prod exp e imp'!$A$1:$G$98</definedName>
    <definedName name="_xlnm.Print_Area" localSheetId="8">'productos'!$A$1:$K$410</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<sst xmlns="http://schemas.openxmlformats.org/spreadsheetml/2006/main" count="811" uniqueCount="547">
  <si>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</si>
  <si>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</si>
  <si>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</si>
  <si>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</si>
  <si>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</si>
  <si>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</si>
  <si>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</si>
  <si>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</si>
  <si>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</si>
  <si>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</si>
  <si>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</si>
  <si>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</si>
  <si>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</si>
  <si>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</si>
  <si>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</si>
  <si>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</si>
  <si>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</si>
  <si>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</si>
  <si>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</si>
  <si>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</si>
  <si>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</si>
  <si>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</si>
  <si>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</si>
  <si>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</si>
  <si>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</si>
  <si>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</si>
  <si>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</si>
  <si>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</si>
  <si>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</si>
  <si>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</si>
  <si>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</si>
  <si>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</si>
  <si>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</si>
  <si>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</si>
  <si>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</si>
  <si>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</si>
  <si>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</si>
  <si>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</si>
  <si>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</si>
  <si>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</si>
  <si>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</si>
  <si>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</si>
  <si>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</si>
  <si>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</si>
  <si>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</si>
  <si>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</si>
  <si>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</si>
  <si>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</si>
  <si>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</si>
  <si>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</si>
  <si>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</si>
  <si>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</si>
  <si>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</si>
  <si>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</si>
  <si>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</si>
  <si>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</si>
  <si>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</si>
  <si>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</si>
  <si>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</si>
  <si>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</si>
  <si>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</si>
  <si>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</si>
  <si>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</si>
  <si>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</si>
  <si>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</si>
  <si>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</si>
  <si>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</si>
  <si>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</si>
  <si>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</si>
  <si>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</si>
  <si>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</si>
  <si>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</si>
  <si>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</si>
  <si>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</si>
  <si>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</si>
  <si>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</si>
  <si>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</si>
  <si>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</si>
  <si>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</si>
  <si>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</si>
  <si>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</si>
  <si>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</si>
  <si>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</si>
  <si>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</si>
  <si>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</si>
  <si>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</si>
  <si>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</si>
  <si>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</si>
  <si>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</si>
  <si>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</si>
  <si>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</si>
  <si>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</si>
  <si>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</si>
  <si>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</si>
  <si>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</si>
  <si>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</si>
  <si>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</si>
  <si>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</si>
  <si>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</si>
  <si>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</si>
  <si>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</si>
  <si>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</si>
  <si>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</si>
  <si>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</si>
  <si>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</si>
  <si>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</si>
  <si>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</si>
  <si>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</si>
  <si>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</si>
  <si>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</si>
  <si>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</si>
  <si>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</si>
  <si>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</si>
  <si>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</si>
  <si>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</si>
  <si>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</si>
  <si>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</si>
  <si>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</si>
  <si>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</si>
  <si>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</si>
  <si>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</si>
  <si>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</si>
  <si>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</si>
  <si>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</si>
  <si>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</si>
  <si>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</si>
  <si>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</si>
  <si>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</si>
  <si>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</si>
  <si>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</si>
  <si>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</si>
  <si>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</si>
  <si>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</si>
  <si>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</si>
  <si>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</si>
  <si>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</si>
  <si>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</si>
  <si>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</si>
  <si>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</si>
  <si>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</si>
  <si>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</si>
  <si>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</si>
  <si>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</si>
  <si>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</si>
  <si>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</si>
  <si>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</si>
  <si>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</si>
  <si>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</si>
  <si>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</si>
  <si>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</si>
  <si>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</si>
  <si>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</si>
  <si>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</si>
  <si>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</si>
  <si>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</si>
  <si>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</si>
  <si>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</si>
  <si>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</si>
  <si>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</si>
  <si>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</si>
  <si>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</si>
  <si>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</si>
  <si>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</si>
  <si>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</si>
  <si>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</si>
  <si>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</si>
  <si>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</si>
  <si>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</si>
  <si>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</si>
  <si>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</si>
  <si>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</si>
  <si>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</si>
  <si>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</si>
  <si>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</si>
  <si>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</si>
  <si>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</si>
  <si>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</si>
  <si>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</si>
  <si>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</si>
  <si>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</si>
  <si>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</si>
  <si>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</si>
  <si>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</si>
  <si>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</si>
  <si>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</si>
  <si>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</si>
  <si>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</si>
  <si>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</si>
  <si>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</si>
  <si>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</si>
  <si>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</si>
  <si>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</si>
  <si>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</si>
  <si>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</si>
  <si>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</si>
  <si>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</si>
  <si>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</si>
  <si>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</si>
  <si>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</si>
  <si>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</si>
  <si>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</si>
  <si>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</si>
  <si>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</si>
  <si>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</si>
  <si>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</si>
  <si>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</si>
  <si>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</si>
  <si>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</si>
  <si>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</si>
  <si>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</si>
  <si>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</si>
  <si>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</si>
  <si>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</si>
  <si>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</si>
  <si>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</si>
  <si>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</si>
  <si>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</si>
  <si>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</si>
  <si>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</si>
  <si>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</si>
  <si>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</si>
  <si>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</si>
  <si>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</si>
  <si>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</si>
  <si>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</si>
  <si>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</si>
  <si>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</si>
  <si>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</si>
  <si>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</si>
  <si>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</si>
  <si>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</si>
  <si>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</si>
  <si>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</si>
  <si>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</si>
  <si>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</si>
  <si>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</si>
  <si>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</si>
  <si>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</si>
  <si>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</si>
  <si>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</si>
  <si>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</si>
  <si>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</si>
  <si>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</si>
  <si>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</si>
  <si>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</si>
  <si>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</si>
  <si>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</si>
  <si>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</si>
  <si>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</si>
  <si>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</si>
  <si>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</si>
  <si>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</si>
  <si>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</si>
  <si>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</si>
  <si>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</si>
  <si>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</si>
  <si>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</si>
  <si>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</si>
  <si>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</si>
  <si>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</si>
  <si>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</si>
  <si>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</si>
  <si>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</si>
  <si>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</si>
  <si>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</si>
  <si>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</si>
  <si>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</si>
  <si>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</si>
  <si>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</si>
  <si>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</si>
  <si>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</si>
  <si>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</si>
  <si>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</si>
  <si>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</si>
  <si>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</si>
  <si>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</si>
  <si>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</si>
  <si>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</si>
  <si>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</si>
  <si>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</si>
  <si>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</si>
  <si>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</si>
  <si>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</si>
  <si>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</si>
  <si>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</si>
  <si>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</si>
  <si>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</si>
  <si>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</si>
  <si>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</si>
  <si>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</si>
  <si>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</si>
  <si>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</si>
  <si>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</si>
  <si>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</si>
  <si>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</si>
  <si>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</si>
  <si>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</si>
  <si>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</si>
  <si>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</si>
  <si>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</si>
  <si>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</si>
  <si>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</si>
  <si>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</si>
  <si>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</si>
  <si>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</si>
  <si>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</si>
  <si>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</si>
  <si>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</si>
  <si>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</si>
  <si>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</si>
  <si>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</si>
  <si>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</si>
  <si>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</si>
  <si>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</si>
  <si>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</si>
  <si>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</si>
  <si>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</si>
  <si>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</si>
  <si>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</si>
  <si>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</si>
  <si>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</si>
  <si>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</si>
  <si>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</si>
  <si>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</si>
  <si>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</si>
  <si>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</si>
  <si>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</si>
  <si>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</si>
  <si>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</si>
  <si>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</si>
  <si>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</si>
  <si>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</si>
  <si>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</si>
  <si>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</si>
  <si>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</si>
  <si>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</si>
  <si>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</si>
  <si>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</si>
  <si>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</si>
  <si>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</si>
  <si>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</si>
  <si>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</si>
  <si>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</si>
  <si>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</si>
  <si>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US$/ton</t>
  </si>
  <si>
    <t>US$/litro</t>
  </si>
  <si>
    <t>US$/kilo</t>
  </si>
  <si>
    <t>Precio medio</t>
  </si>
  <si>
    <t>Valor (miles de US$ CIF)</t>
  </si>
  <si>
    <t>Cuadro N° 7</t>
  </si>
  <si>
    <t>EXPORTACIONES SILVOAGROPECUARIOS POR CLASE</t>
  </si>
  <si>
    <t>EXPORTACIONES SILVOAGROPECUARIOS POR SUBSECTOR</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</si>
  <si>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</si>
  <si>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</si>
  <si>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</si>
  <si>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</si>
  <si>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</si>
  <si>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</si>
  <si>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</si>
  <si>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</si>
  <si>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</si>
  <si>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</si>
  <si>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</si>
  <si>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</si>
  <si>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</si>
  <si>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</si>
  <si>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</si>
  <si>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</si>
  <si>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</si>
  <si>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</si>
  <si>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</si>
  <si>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</si>
  <si>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</si>
  <si>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</si>
  <si>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</si>
  <si>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</si>
  <si>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</si>
  <si>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</si>
  <si>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</si>
  <si>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</si>
  <si>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</si>
  <si>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</si>
  <si>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</si>
  <si>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</si>
  <si>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</si>
  <si>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</si>
  <si>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</si>
  <si>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</si>
  <si>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</si>
  <si>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</si>
  <si>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</si>
  <si>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</si>
  <si>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</si>
  <si>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</si>
  <si>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</si>
  <si>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</si>
  <si>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</si>
  <si>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</si>
  <si>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</si>
  <si>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</si>
  <si>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</si>
  <si>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</si>
  <si>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</si>
  <si>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</si>
  <si>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</si>
  <si>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</si>
  <si>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</si>
  <si>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</si>
  <si>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</si>
  <si>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</si>
  <si>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</si>
  <si>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</si>
  <si>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</si>
  <si>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</si>
  <si>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</si>
  <si>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</si>
  <si>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</si>
  <si>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</si>
  <si>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</si>
  <si>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</si>
  <si>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</si>
  <si>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</si>
  <si>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</si>
  <si>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IMPORTACIONES DE INSUMOS Y MAQUINARIA</t>
  </si>
  <si>
    <t>IMPORTACIONES DE PRODUCTOS SILVOAGROPECUARIOS</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</si>
  <si>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</si>
  <si>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</si>
  <si>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</si>
  <si>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</si>
  <si>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</si>
  <si>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</si>
  <si>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</si>
  <si>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</si>
  <si>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</si>
  <si>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</si>
  <si>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</si>
  <si>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</si>
  <si>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</si>
  <si>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</si>
  <si>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</si>
  <si>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</si>
  <si>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</si>
  <si>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</si>
  <si>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</si>
  <si>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</si>
  <si>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</si>
  <si>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</si>
  <si>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</si>
  <si>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 xml:space="preserve">TOTAL HORTALIZAS Y TUBERCULOS </t>
  </si>
  <si>
    <t xml:space="preserve"> 2009-2008</t>
  </si>
  <si>
    <t>Var % 09/08</t>
  </si>
  <si>
    <t xml:space="preserve">Arándanos                                                                                                                            </t>
  </si>
  <si>
    <t>Var. (%)   2009/2008</t>
  </si>
  <si>
    <t>Forestal</t>
  </si>
  <si>
    <t>Agricola</t>
  </si>
  <si>
    <t>Pecuario</t>
  </si>
  <si>
    <t>Total</t>
  </si>
  <si>
    <t>Evolución de las importaciones silvoagropecuarias</t>
  </si>
  <si>
    <t>Cuadro N°  3</t>
  </si>
  <si>
    <t>Evolución de las exportaciones silvoagropecuarias</t>
  </si>
  <si>
    <t>Exportaciones miles</t>
  </si>
  <si>
    <t>Evolucion Balanza (miles)</t>
  </si>
  <si>
    <t>Cuadro N°  4</t>
  </si>
  <si>
    <t>Cuadro N°6</t>
  </si>
  <si>
    <t>Cuadro N° 16</t>
  </si>
  <si>
    <t>Cuadro N° 17</t>
  </si>
  <si>
    <t>Cuadro N° 18</t>
  </si>
  <si>
    <t>Cuadro N° 19</t>
  </si>
  <si>
    <t>Cuadro N° 20</t>
  </si>
  <si>
    <t>EVOLUCION  DE LAS EXPORTACIONES SILVOAGROPECUARIAS</t>
  </si>
  <si>
    <t>EVOLUCION  DE LAS IMPORTACIONES SILVOAGROPECUARIAS</t>
  </si>
  <si>
    <t xml:space="preserve">  Nº 17</t>
  </si>
  <si>
    <t xml:space="preserve">  Nº 18</t>
  </si>
  <si>
    <t>Uruguay</t>
  </si>
  <si>
    <t>Café sin tostar, sin descafeinar</t>
  </si>
  <si>
    <t>Kiwis frescos</t>
  </si>
  <si>
    <t>Los demás trigos y morcajo ( tranquillón)</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</si>
  <si>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</si>
  <si>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</si>
  <si>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</si>
  <si>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</si>
  <si>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</si>
  <si>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</si>
  <si>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</si>
  <si>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</si>
  <si>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</si>
  <si>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</si>
  <si>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</si>
  <si>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</si>
  <si>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</si>
  <si>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</si>
  <si>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</si>
  <si>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</si>
  <si>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</si>
  <si>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</si>
  <si>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</si>
  <si>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</si>
  <si>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</si>
  <si>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</si>
  <si>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</si>
  <si>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</si>
  <si>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Coservas</t>
  </si>
  <si>
    <t>Extraccion de aceites</t>
  </si>
  <si>
    <t>Cuadro N° 12 (continuación)</t>
  </si>
  <si>
    <t xml:space="preserve"> Fuente : ODEPA con información del Servicio Nacional de Aduanas   
</t>
  </si>
  <si>
    <t>Agosto 2009</t>
  </si>
  <si>
    <t>AVANCE MENSUAL JULIO 2009</t>
  </si>
  <si>
    <t>AGOSTO 2009</t>
  </si>
  <si>
    <t>Avance mensual julio 2009</t>
  </si>
  <si>
    <t>Enero - julio</t>
  </si>
  <si>
    <t>Ene-jul 05</t>
  </si>
  <si>
    <t>Ene-jul 06</t>
  </si>
  <si>
    <t>Ene-jul 07</t>
  </si>
  <si>
    <t>Ene-jul 08</t>
  </si>
  <si>
    <t>Ene-jul 09</t>
  </si>
  <si>
    <t>ene-jul</t>
  </si>
  <si>
    <t>Enero - julio 2008</t>
  </si>
  <si>
    <t>Enero - julio 2009</t>
  </si>
  <si>
    <t>Uvas frescas (total)</t>
  </si>
  <si>
    <t>Vino con denominación de origen (total)</t>
  </si>
  <si>
    <t>Malta (de cebada u otros cereales), sin tostar</t>
  </si>
  <si>
    <t>02032900</t>
  </si>
  <si>
    <t>08112020</t>
  </si>
  <si>
    <t>02071400</t>
  </si>
  <si>
    <t>Pasta química de coníferas semiblanqueada</t>
  </si>
  <si>
    <t>Pasta química de maderas distintas a las coníferas</t>
  </si>
  <si>
    <t>Manzanas frescas</t>
  </si>
  <si>
    <t>Las demás carnes porcinas congeladas</t>
  </si>
  <si>
    <t>Las demás maderas en plaquitas</t>
  </si>
  <si>
    <t>Las demás maderas contrachapadas</t>
  </si>
  <si>
    <t>Maíz para la siembra</t>
  </si>
  <si>
    <t>Arándanos</t>
  </si>
  <si>
    <t xml:space="preserve">Los demás vinos </t>
  </si>
  <si>
    <t>Frambuesas,congeladas</t>
  </si>
  <si>
    <t xml:space="preserve">Trozos y despojos de gallo o gallina, congelados </t>
  </si>
  <si>
    <t>Carne bovina deshuesada fresca o refrigerada</t>
  </si>
  <si>
    <t xml:space="preserve">Azúcar refinada </t>
  </si>
  <si>
    <t>Mezclas aceites</t>
  </si>
  <si>
    <t>Tortas y residuos de soja</t>
  </si>
  <si>
    <t>Las demás preparaciones para alimentar animales</t>
  </si>
  <si>
    <t xml:space="preserve">Sorgo para grano (granífero) </t>
  </si>
  <si>
    <t>Barriles, cubas, tinas</t>
  </si>
  <si>
    <t>Arroz semiblanqueado o blanqueado, incluso pulido</t>
  </si>
  <si>
    <t xml:space="preserve">Ron y aguardiente de caña </t>
  </si>
  <si>
    <t>02013000</t>
  </si>
  <si>
    <t>08030000</t>
  </si>
  <si>
    <t>09011100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</si>
</sst>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s>
  <fonts count="6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0"/>
    </font>
    <font>
      <b/>
      <sz val="10"/>
      <color indexed="8"/>
      <name val="Calibri"/>
      <family val="0"/>
    </font>
    <font>
      <b/>
      <sz val="10"/>
      <color indexed="8"/>
      <name val="Arial"/>
      <family val="0"/>
    </font>
    <font>
      <sz val="8.45"/>
      <color indexed="8"/>
      <name val="Calibri"/>
      <family val="0"/>
    </font>
    <font>
      <b/>
      <sz val="8.45"/>
      <color indexed="8"/>
      <name val="Arial"/>
      <family val="0"/>
    </font>
    <font>
      <sz val="1"/>
      <color indexed="8"/>
      <name val="Arial"/>
      <family val="0"/>
    </font>
    <font>
      <b/>
      <sz val="1"/>
      <color indexed="8"/>
      <name val="Arial"/>
      <family val="0"/>
    </font>
    <font>
      <sz val="5.35"/>
      <color indexed="8"/>
      <name val="Arial"/>
      <family val="0"/>
    </font>
    <font>
      <b/>
      <sz val="8"/>
      <color indexed="8"/>
      <name val="Arial"/>
      <family val="0"/>
    </font>
    <font>
      <sz val="8"/>
      <color indexed="8"/>
      <name val="Calibri"/>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55"/>
      </bottom>
    </border>
    <border>
      <left/>
      <right/>
      <top style="thin"/>
      <bottom style="thin"/>
    </border>
    <border>
      <left/>
      <right/>
      <top/>
      <bottom style="thin"/>
    </border>
    <border>
      <left/>
      <right/>
      <top style="medium">
        <color indexed="55"/>
      </top>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91">
    <xf numFmtId="0" fontId="0" fillId="0" borderId="0" xfId="0" applyAlignment="1">
      <alignment/>
    </xf>
    <xf numFmtId="0" fontId="0" fillId="0" borderId="0" xfId="0" applyFont="1" applyAlignment="1">
      <alignment/>
    </xf>
    <xf numFmtId="0" fontId="5" fillId="0" borderId="0" xfId="51" applyFont="1" applyProtection="1">
      <alignment/>
      <protection/>
    </xf>
    <xf numFmtId="0" fontId="5" fillId="0" borderId="0" xfId="51" applyFont="1" applyBorder="1" applyProtection="1">
      <alignment/>
      <protection/>
    </xf>
    <xf numFmtId="0" fontId="3" fillId="0" borderId="0" xfId="51" applyFont="1" applyBorder="1" applyAlignment="1" applyProtection="1">
      <alignment horizontal="centerContinuous" vertical="center"/>
      <protection/>
    </xf>
    <xf numFmtId="0" fontId="2" fillId="0" borderId="0" xfId="51" applyFont="1" applyBorder="1" applyAlignment="1" applyProtection="1">
      <alignment horizontal="centerContinuous" vertical="center"/>
      <protection/>
    </xf>
    <xf numFmtId="0" fontId="2" fillId="0" borderId="0" xfId="51" applyFont="1" applyBorder="1" applyProtection="1">
      <alignment/>
      <protection/>
    </xf>
    <xf numFmtId="0" fontId="2" fillId="0" borderId="0" xfId="51" applyFont="1" applyBorder="1" applyAlignment="1" applyProtection="1">
      <alignment horizontal="center"/>
      <protection/>
    </xf>
    <xf numFmtId="0" fontId="2" fillId="0" borderId="0" xfId="51" applyFont="1" applyBorder="1" applyAlignment="1" applyProtection="1">
      <alignment horizontal="left"/>
      <protection/>
    </xf>
    <xf numFmtId="0" fontId="2" fillId="0" borderId="0" xfId="51" applyFont="1" applyBorder="1" applyAlignment="1" applyProtection="1">
      <alignment horizontal="right"/>
      <protection/>
    </xf>
    <xf numFmtId="0" fontId="3" fillId="0" borderId="0" xfId="51"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10" xfId="0" applyBorder="1" applyAlignment="1">
      <alignment/>
    </xf>
    <xf numFmtId="0" fontId="2" fillId="0" borderId="0" xfId="51" applyFont="1" applyFill="1" applyBorder="1" applyProtection="1">
      <alignment/>
      <protection/>
    </xf>
    <xf numFmtId="0" fontId="3" fillId="0" borderId="11" xfId="51" applyFont="1" applyBorder="1" applyAlignment="1" applyProtection="1">
      <alignment horizontal="left"/>
      <protection/>
    </xf>
    <xf numFmtId="0" fontId="3" fillId="0" borderId="11" xfId="51" applyFont="1" applyBorder="1" applyProtection="1">
      <alignment/>
      <protection/>
    </xf>
    <xf numFmtId="0" fontId="3" fillId="0" borderId="11" xfId="51" applyFont="1" applyBorder="1" applyAlignment="1" applyProtection="1">
      <alignment horizontal="right"/>
      <protection/>
    </xf>
    <xf numFmtId="0" fontId="2" fillId="0" borderId="12" xfId="51" applyFont="1" applyBorder="1" applyAlignment="1" applyProtection="1">
      <alignment horizontal="left"/>
      <protection/>
    </xf>
    <xf numFmtId="0" fontId="2" fillId="0" borderId="12" xfId="51" applyFont="1" applyBorder="1" applyProtection="1">
      <alignment/>
      <protection/>
    </xf>
    <xf numFmtId="0" fontId="2" fillId="0" borderId="12" xfId="51"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0" fontId="4" fillId="0" borderId="13" xfId="0" applyFont="1" applyBorder="1" applyAlignment="1">
      <alignment/>
    </xf>
    <xf numFmtId="166" fontId="2" fillId="33" borderId="0" xfId="53"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3"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3"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33" borderId="0" xfId="0" applyFont="1" applyFill="1" applyBorder="1" applyAlignment="1">
      <alignment horizontal="lef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6" applyNumberFormat="1" applyFont="1" applyAlignment="1">
      <alignment/>
    </xf>
    <xf numFmtId="169" fontId="0" fillId="0" borderId="0" xfId="46" applyNumberFormat="1" applyFont="1" applyBorder="1" applyAlignment="1">
      <alignment/>
    </xf>
    <xf numFmtId="0" fontId="4" fillId="0" borderId="0" xfId="0" applyFont="1" applyFill="1" applyBorder="1" applyAlignment="1">
      <alignment horizontal="left"/>
    </xf>
    <xf numFmtId="166" fontId="4" fillId="0" borderId="0" xfId="53"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3"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6" applyNumberFormat="1" applyFont="1" applyFill="1" applyAlignment="1">
      <alignment/>
    </xf>
    <xf numFmtId="169" fontId="0" fillId="0" borderId="0" xfId="46" applyNumberFormat="1" applyFont="1" applyFill="1" applyBorder="1" applyAlignment="1">
      <alignment/>
    </xf>
    <xf numFmtId="0" fontId="4" fillId="0" borderId="14" xfId="0" applyFont="1" applyFill="1" applyBorder="1" applyAlignment="1">
      <alignment horizontal="left"/>
    </xf>
    <xf numFmtId="0" fontId="4" fillId="0" borderId="15" xfId="0" applyFont="1" applyFill="1" applyBorder="1" applyAlignment="1">
      <alignment horizontal="center"/>
    </xf>
    <xf numFmtId="169" fontId="0" fillId="0" borderId="0" xfId="46"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6" applyNumberFormat="1" applyFont="1" applyAlignment="1">
      <alignment/>
    </xf>
    <xf numFmtId="169" fontId="0" fillId="0" borderId="0" xfId="46"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3"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3" fillId="34" borderId="15" xfId="0" applyFont="1" applyFill="1" applyBorder="1" applyAlignment="1">
      <alignment horizontal="center"/>
    </xf>
    <xf numFmtId="0" fontId="4" fillId="0" borderId="16" xfId="0" applyFont="1" applyFill="1" applyBorder="1" applyAlignment="1" quotePrefix="1">
      <alignment horizontal="center"/>
    </xf>
    <xf numFmtId="0" fontId="4" fillId="0" borderId="16" xfId="0" applyNumberFormat="1" applyFont="1" applyFill="1" applyBorder="1" applyAlignment="1">
      <alignment horizontal="right"/>
    </xf>
    <xf numFmtId="0" fontId="4" fillId="0" borderId="16" xfId="0" applyFont="1" applyFill="1" applyBorder="1" applyAlignment="1">
      <alignment horizontal="right"/>
    </xf>
    <xf numFmtId="0" fontId="4" fillId="0" borderId="17" xfId="0" applyFont="1" applyFill="1" applyBorder="1" applyAlignment="1">
      <alignment horizontal="center"/>
    </xf>
    <xf numFmtId="0" fontId="4" fillId="0" borderId="17" xfId="0" applyNumberFormat="1" applyFont="1" applyFill="1" applyBorder="1" applyAlignment="1">
      <alignment horizontal="right"/>
    </xf>
    <xf numFmtId="0" fontId="4" fillId="0" borderId="17" xfId="0" applyFont="1" applyFill="1" applyBorder="1" applyAlignment="1">
      <alignment horizontal="right"/>
    </xf>
    <xf numFmtId="0" fontId="0" fillId="0" borderId="18" xfId="0" applyBorder="1" applyAlignment="1">
      <alignment/>
    </xf>
    <xf numFmtId="169" fontId="0" fillId="0" borderId="18" xfId="46" applyNumberFormat="1" applyFont="1" applyBorder="1" applyAlignment="1">
      <alignment horizontal="center"/>
    </xf>
    <xf numFmtId="169" fontId="0" fillId="0" borderId="18" xfId="46" applyNumberFormat="1" applyFont="1" applyBorder="1" applyAlignment="1">
      <alignment horizontal="center"/>
    </xf>
    <xf numFmtId="169" fontId="0" fillId="0" borderId="0" xfId="46" applyNumberFormat="1" applyFont="1" applyBorder="1" applyAlignment="1">
      <alignment horizontal="center"/>
    </xf>
    <xf numFmtId="0" fontId="4" fillId="0" borderId="14" xfId="0" applyFont="1" applyBorder="1" applyAlignment="1">
      <alignment/>
    </xf>
    <xf numFmtId="0" fontId="4" fillId="0" borderId="19" xfId="0" applyFont="1" applyBorder="1" applyAlignment="1">
      <alignment horizontal="center"/>
    </xf>
    <xf numFmtId="0" fontId="4" fillId="0" borderId="20"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4" xfId="0" applyFont="1" applyFill="1" applyBorder="1" applyAlignment="1">
      <alignment/>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xf>
    <xf numFmtId="0" fontId="0" fillId="0" borderId="15" xfId="0" applyFont="1" applyFill="1" applyBorder="1" applyAlignment="1">
      <alignment horizontal="left"/>
    </xf>
    <xf numFmtId="3" fontId="0" fillId="0" borderId="15" xfId="0" applyNumberFormat="1" applyFont="1" applyFill="1" applyBorder="1" applyAlignment="1">
      <alignment/>
    </xf>
    <xf numFmtId="166" fontId="0" fillId="0" borderId="15" xfId="53"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4" xfId="0" applyFont="1" applyFill="1" applyBorder="1" applyAlignment="1">
      <alignment horizontal="left"/>
    </xf>
    <xf numFmtId="0" fontId="12" fillId="0" borderId="14" xfId="0" applyFont="1" applyFill="1" applyBorder="1" applyAlignment="1">
      <alignment horizontal="right"/>
    </xf>
    <xf numFmtId="0" fontId="12" fillId="0" borderId="15" xfId="0" applyFont="1" applyFill="1" applyBorder="1" applyAlignment="1">
      <alignment/>
    </xf>
    <xf numFmtId="0" fontId="12" fillId="0" borderId="15" xfId="0" applyFont="1" applyFill="1" applyBorder="1" applyAlignment="1">
      <alignment horizontal="center"/>
    </xf>
    <xf numFmtId="0" fontId="12" fillId="0" borderId="15" xfId="0" applyFont="1" applyFill="1" applyBorder="1" applyAlignment="1">
      <alignment horizontal="right"/>
    </xf>
    <xf numFmtId="0" fontId="5" fillId="0" borderId="21" xfId="0" applyFont="1" applyFill="1" applyBorder="1" applyAlignment="1">
      <alignment horizontal="right"/>
    </xf>
    <xf numFmtId="165" fontId="5" fillId="0" borderId="21" xfId="0" applyNumberFormat="1" applyFont="1" applyFill="1" applyBorder="1" applyAlignment="1">
      <alignment/>
    </xf>
    <xf numFmtId="165" fontId="5" fillId="0" borderId="21" xfId="0" applyNumberFormat="1" applyFont="1" applyFill="1" applyBorder="1" applyAlignment="1">
      <alignment horizontal="right"/>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Border="1" applyAlignment="1">
      <alignment vertical="center"/>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quotePrefix="1">
      <alignment horizontal="right"/>
    </xf>
    <xf numFmtId="0" fontId="2" fillId="0" borderId="25"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4" xfId="0" applyFont="1" applyFill="1" applyBorder="1" applyAlignment="1">
      <alignment horizontal="center"/>
    </xf>
    <xf numFmtId="0" fontId="2" fillId="0" borderId="24"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4"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4"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3" applyFont="1" applyFill="1" applyAlignment="1">
      <alignment vertical="center"/>
    </xf>
    <xf numFmtId="0" fontId="2" fillId="0" borderId="0" xfId="0" applyFont="1" applyFill="1" applyBorder="1" applyAlignment="1">
      <alignment vertical="center" wrapText="1"/>
    </xf>
    <xf numFmtId="0" fontId="2" fillId="0" borderId="24" xfId="0" applyFont="1" applyFill="1" applyBorder="1" applyAlignment="1">
      <alignment vertical="center"/>
    </xf>
    <xf numFmtId="3" fontId="2" fillId="0" borderId="24" xfId="0" applyNumberFormat="1" applyFont="1" applyFill="1" applyBorder="1" applyAlignment="1">
      <alignment vertical="center"/>
    </xf>
    <xf numFmtId="0" fontId="0" fillId="0" borderId="17" xfId="0" applyBorder="1" applyAlignment="1">
      <alignment/>
    </xf>
    <xf numFmtId="169" fontId="0" fillId="0" borderId="17" xfId="46"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5" xfId="0" applyFont="1" applyFill="1" applyBorder="1" applyAlignment="1">
      <alignment/>
    </xf>
    <xf numFmtId="0" fontId="2" fillId="34" borderId="0" xfId="0" applyFont="1" applyFill="1" applyBorder="1" applyAlignment="1">
      <alignment horizontal="center"/>
    </xf>
    <xf numFmtId="0" fontId="3" fillId="33" borderId="16" xfId="0" applyFont="1" applyFill="1" applyBorder="1" applyAlignment="1" quotePrefix="1">
      <alignment horizontal="center"/>
    </xf>
    <xf numFmtId="0" fontId="3" fillId="33" borderId="16" xfId="0" applyNumberFormat="1" applyFont="1" applyFill="1" applyBorder="1" applyAlignment="1">
      <alignment horizontal="right"/>
    </xf>
    <xf numFmtId="0" fontId="3" fillId="33" borderId="16" xfId="0" applyFont="1" applyFill="1" applyBorder="1" applyAlignment="1">
      <alignment horizontal="right"/>
    </xf>
    <xf numFmtId="0" fontId="3" fillId="33" borderId="16" xfId="0" applyFont="1" applyFill="1" applyBorder="1" applyAlignment="1">
      <alignment horizontal="center"/>
    </xf>
    <xf numFmtId="0" fontId="2" fillId="34" borderId="15" xfId="0" applyFont="1" applyFill="1" applyBorder="1" applyAlignment="1">
      <alignment/>
    </xf>
    <xf numFmtId="3" fontId="2" fillId="34" borderId="15" xfId="0" applyNumberFormat="1" applyFont="1" applyFill="1" applyBorder="1" applyAlignment="1">
      <alignment/>
    </xf>
    <xf numFmtId="166" fontId="2" fillId="33" borderId="15" xfId="53" applyNumberFormat="1" applyFont="1" applyFill="1" applyBorder="1" applyAlignment="1">
      <alignment/>
    </xf>
    <xf numFmtId="166" fontId="2" fillId="34" borderId="15" xfId="53" applyNumberFormat="1" applyFont="1" applyFill="1" applyBorder="1" applyAlignment="1">
      <alignment horizontal="center"/>
    </xf>
    <xf numFmtId="0" fontId="3" fillId="33" borderId="14" xfId="0" applyFont="1" applyFill="1" applyBorder="1" applyAlignment="1">
      <alignment horizontal="center"/>
    </xf>
    <xf numFmtId="0" fontId="3" fillId="33" borderId="14" xfId="0" applyFont="1" applyFill="1" applyBorder="1" applyAlignment="1" quotePrefix="1">
      <alignment horizontal="right"/>
    </xf>
    <xf numFmtId="0" fontId="3" fillId="33" borderId="14" xfId="0" applyFont="1" applyFill="1" applyBorder="1" applyAlignment="1">
      <alignment horizontal="right"/>
    </xf>
    <xf numFmtId="0" fontId="3" fillId="33" borderId="17" xfId="0" applyFont="1" applyFill="1" applyBorder="1" applyAlignment="1">
      <alignment horizontal="center"/>
    </xf>
    <xf numFmtId="0" fontId="3" fillId="33" borderId="17" xfId="0" applyNumberFormat="1" applyFont="1" applyFill="1" applyBorder="1" applyAlignment="1">
      <alignment horizontal="right"/>
    </xf>
    <xf numFmtId="0" fontId="3" fillId="33" borderId="17" xfId="0" applyFont="1" applyFill="1" applyBorder="1" applyAlignment="1">
      <alignment horizontal="right"/>
    </xf>
    <xf numFmtId="0" fontId="2" fillId="34" borderId="21" xfId="0" applyFont="1" applyFill="1" applyBorder="1" applyAlignment="1">
      <alignment/>
    </xf>
    <xf numFmtId="3" fontId="2" fillId="34" borderId="21"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6" applyNumberFormat="1" applyFont="1" applyBorder="1" applyAlignment="1">
      <alignment horizontal="center"/>
    </xf>
    <xf numFmtId="0" fontId="0" fillId="0" borderId="0" xfId="0" applyBorder="1" applyAlignment="1">
      <alignment horizontal="center"/>
    </xf>
    <xf numFmtId="169" fontId="0" fillId="0" borderId="0" xfId="46"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35" borderId="0" xfId="0" applyFont="1" applyFill="1" applyBorder="1" applyAlignment="1">
      <alignment horizontal="center"/>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wrapText="1"/>
    </xf>
    <xf numFmtId="0" fontId="7" fillId="0" borderId="0" xfId="0" applyFont="1" applyBorder="1" applyAlignment="1" quotePrefix="1">
      <alignment horizontal="center"/>
    </xf>
    <xf numFmtId="0" fontId="3" fillId="0" borderId="0" xfId="51" applyFont="1" applyBorder="1" applyAlignment="1" applyProtection="1">
      <alignment horizontal="center" vertical="center"/>
      <protection/>
    </xf>
    <xf numFmtId="0" fontId="0" fillId="0" borderId="0" xfId="0" applyFont="1" applyBorder="1" applyAlignment="1">
      <alignment horizontal="justify" vertical="top" wrapText="1"/>
    </xf>
    <xf numFmtId="0" fontId="0" fillId="33" borderId="0" xfId="0" applyFont="1" applyFill="1" applyBorder="1" applyAlignment="1">
      <alignment vertical="top" wrapText="1"/>
    </xf>
    <xf numFmtId="0" fontId="0" fillId="33"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Border="1" applyAlignment="1">
      <alignment horizontal="center"/>
    </xf>
    <xf numFmtId="0" fontId="0" fillId="33" borderId="0" xfId="0" applyFont="1" applyFill="1" applyBorder="1" applyAlignment="1">
      <alignment vertical="top" wrapText="1"/>
    </xf>
    <xf numFmtId="0" fontId="4" fillId="0" borderId="0" xfId="0" applyNumberFormat="1"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2" fillId="34" borderId="0" xfId="0" applyFont="1" applyFill="1" applyBorder="1" applyAlignment="1">
      <alignment vertical="top" wrapText="1"/>
    </xf>
    <xf numFmtId="0" fontId="3" fillId="33" borderId="14" xfId="0" applyFont="1" applyFill="1" applyBorder="1" applyAlignment="1">
      <alignment vertical="center" wrapText="1"/>
    </xf>
    <xf numFmtId="0" fontId="2" fillId="34" borderId="1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5" xfId="0" applyFont="1" applyFill="1" applyBorder="1" applyAlignment="1">
      <alignment vertical="center" wrapText="1"/>
    </xf>
    <xf numFmtId="0" fontId="2" fillId="0" borderId="24" xfId="0" applyFont="1" applyFill="1" applyBorder="1" applyAlignment="1" quotePrefix="1">
      <alignment horizontal="center"/>
    </xf>
    <xf numFmtId="0" fontId="2" fillId="0" borderId="23" xfId="0" applyFont="1" applyFill="1" applyBorder="1" applyAlignment="1">
      <alignment horizontal="center"/>
    </xf>
    <xf numFmtId="0" fontId="2" fillId="0" borderId="25" xfId="0" applyFont="1" applyFill="1" applyBorder="1" applyAlignment="1" quotePrefix="1">
      <alignment horizontal="center"/>
    </xf>
    <xf numFmtId="0" fontId="2" fillId="0" borderId="0" xfId="0" applyFont="1" applyFill="1" applyBorder="1" applyAlignment="1">
      <alignment horizontal="center"/>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25"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indice"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67"/>
          <c:h val="0.75125"/>
        </c:manualLayout>
      </c:layout>
      <c:lineChart>
        <c:grouping val="standard"/>
        <c:varyColors val="0"/>
        <c:ser>
          <c:idx val="0"/>
          <c:order val="0"/>
          <c:tx>
            <c:strRef>
              <c:f>balanza!$X$24</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balanza!$W$25:$W$29</c:f>
              <c:strCache/>
            </c:strRef>
          </c:cat>
          <c:val>
            <c:numRef>
              <c:f>balanza!$X$25:$X$29</c:f>
              <c:numCache/>
            </c:numRef>
          </c:val>
          <c:smooth val="0"/>
        </c:ser>
        <c:ser>
          <c:idx val="1"/>
          <c:order val="1"/>
          <c:tx>
            <c:strRef>
              <c:f>balanza!$Y$24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balanza!$W$25:$W$29</c:f>
              <c:strCache/>
            </c:strRef>
          </c:cat>
          <c:val>
            <c:numRef>
              <c:f>balanza!$Y$25:$Y$29</c:f>
              <c:numCache/>
            </c:numRef>
          </c:val>
          <c:smooth val="0"/>
        </c:ser>
        <c:ser>
          <c:idx val="2"/>
          <c:order val="2"/>
          <c:tx>
            <c:strRef>
              <c:f>balanza!$Z$24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balanza!$W$25:$W$29</c:f>
              <c:strCache/>
            </c:strRef>
          </c:cat>
          <c:val>
            <c:numRef>
              <c:f>balanza!$Z$25:$Z$29</c:f>
              <c:numCache/>
            </c:numRef>
          </c:val>
          <c:smooth val="0"/>
        </c:ser>
        <c:ser>
          <c:idx val="3"/>
          <c:order val="3"/>
          <c:tx>
            <c:strRef>
              <c:f>balanza!$AA$24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balanza!$W$25:$W$29</c:f>
              <c:strCache/>
            </c:strRef>
          </c:cat>
          <c:val>
            <c:numRef>
              <c:f>balanza!$AA$25:$AA$29</c:f>
              <c:numCache/>
            </c:numRef>
          </c:val>
          <c:smooth val="0"/>
        </c:ser>
        <c:marker val="1"/>
        <c:axId val="24580051"/>
        <c:axId val="19893868"/>
      </c:lineChart>
      <c:catAx>
        <c:axId val="24580051"/>
        <c:scaling>
          <c:orientation val="minMax"/>
        </c:scaling>
        <c:axPos val="b"/>
        <c:delete val="0"/>
        <c:numFmt formatCode="General" sourceLinked="1"/>
        <c:majorTickMark val="none"/>
        <c:minorTickMark val="none"/>
        <c:tickLblPos val="nextTo"/>
        <c:spPr>
          <a:ln w="3175">
            <a:solidFill>
              <a:srgbClr val="808080"/>
            </a:solidFill>
          </a:ln>
        </c:spPr>
        <c:crossAx val="19893868"/>
        <c:crosses val="autoZero"/>
        <c:auto val="1"/>
        <c:lblOffset val="100"/>
        <c:tickLblSkip val="1"/>
        <c:noMultiLvlLbl val="0"/>
      </c:catAx>
      <c:valAx>
        <c:axId val="1989386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580051"/>
        <c:crossesAt val="1"/>
        <c:crossBetween val="between"/>
        <c:dispUnits>
          <c:builtInUnit val="thousands"/>
          <c:dispUnitsLbl>
            <c:layout>
              <c:manualLayout>
                <c:xMode val="edge"/>
                <c:yMode val="edge"/>
                <c:x val="0.01025"/>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8"/>
          <c:y val="0.45075"/>
          <c:w val="0.14275"/>
          <c:h val="0.26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julio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42423419"/>
        <c:axId val="46266452"/>
      </c:barChart>
      <c:catAx>
        <c:axId val="424234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6266452"/>
        <c:crosses val="autoZero"/>
        <c:auto val="1"/>
        <c:lblOffset val="100"/>
        <c:tickLblSkip val="1"/>
        <c:noMultiLvlLbl val="0"/>
      </c:catAx>
      <c:valAx>
        <c:axId val="462664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2341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julio 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3744885"/>
        <c:axId val="56595102"/>
      </c:barChart>
      <c:catAx>
        <c:axId val="13744885"/>
        <c:scaling>
          <c:orientation val="minMax"/>
        </c:scaling>
        <c:axPos val="l"/>
        <c:delete val="0"/>
        <c:numFmt formatCode="General" sourceLinked="1"/>
        <c:majorTickMark val="out"/>
        <c:minorTickMark val="none"/>
        <c:tickLblPos val="nextTo"/>
        <c:spPr>
          <a:ln w="3175">
            <a:solidFill>
              <a:srgbClr val="808080"/>
            </a:solidFill>
          </a:ln>
        </c:spPr>
        <c:crossAx val="56595102"/>
        <c:crosses val="autoZero"/>
        <c:auto val="1"/>
        <c:lblOffset val="100"/>
        <c:tickLblSkip val="1"/>
        <c:noMultiLvlLbl val="0"/>
      </c:catAx>
      <c:valAx>
        <c:axId val="565951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74488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julio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9593871"/>
        <c:axId val="20800520"/>
      </c:barChart>
      <c:catAx>
        <c:axId val="39593871"/>
        <c:scaling>
          <c:orientation val="minMax"/>
        </c:scaling>
        <c:axPos val="l"/>
        <c:delete val="0"/>
        <c:numFmt formatCode="General" sourceLinked="1"/>
        <c:majorTickMark val="out"/>
        <c:minorTickMark val="none"/>
        <c:tickLblPos val="nextTo"/>
        <c:spPr>
          <a:ln w="3175">
            <a:solidFill>
              <a:srgbClr val="808080"/>
            </a:solidFill>
          </a:ln>
        </c:spPr>
        <c:crossAx val="20800520"/>
        <c:crosses val="autoZero"/>
        <c:auto val="1"/>
        <c:lblOffset val="100"/>
        <c:tickLblSkip val="1"/>
        <c:noMultiLvlLbl val="0"/>
      </c:catAx>
      <c:valAx>
        <c:axId val="2080052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59387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2"/>
          <c:y val="-0.01"/>
        </c:manualLayout>
      </c:layout>
      <c:spPr>
        <a:noFill/>
        <a:ln w="3175">
          <a:noFill/>
        </a:ln>
      </c:spPr>
    </c:title>
    <c:plotArea>
      <c:layout>
        <c:manualLayout>
          <c:xMode val="edge"/>
          <c:yMode val="edge"/>
          <c:x val="0.05625"/>
          <c:y val="0.224"/>
          <c:w val="0.7435"/>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44827085"/>
        <c:axId val="790582"/>
      </c:lineChart>
      <c:catAx>
        <c:axId val="4482708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90582"/>
        <c:crosses val="autoZero"/>
        <c:auto val="1"/>
        <c:lblOffset val="100"/>
        <c:tickLblSkip val="1"/>
        <c:noMultiLvlLbl val="0"/>
      </c:catAx>
      <c:valAx>
        <c:axId val="79058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4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827085"/>
        <c:crossesAt val="1"/>
        <c:crossBetween val="between"/>
        <c:dispUnits>
          <c:builtInUnit val="thousands"/>
        </c:dispUnits>
      </c:valAx>
      <c:spPr>
        <a:solidFill>
          <a:srgbClr val="FFFFFF"/>
        </a:solidFill>
        <a:ln w="3175">
          <a:noFill/>
        </a:ln>
      </c:spPr>
    </c:plotArea>
    <c:legend>
      <c:legendPos val="r"/>
      <c:layout>
        <c:manualLayout>
          <c:xMode val="edge"/>
          <c:yMode val="edge"/>
          <c:x val="0.82525"/>
          <c:y val="0.457"/>
          <c:w val="0.1635"/>
          <c:h val="0.265"/>
        </c:manualLayout>
      </c:layout>
      <c:overlay val="0"/>
      <c:spPr>
        <a:noFill/>
        <a:ln w="3175">
          <a:no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325"/>
          <c:w val="0.7702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7115239"/>
        <c:axId val="64037152"/>
      </c:lineChart>
      <c:catAx>
        <c:axId val="7115239"/>
        <c:scaling>
          <c:orientation val="minMax"/>
        </c:scaling>
        <c:axPos val="b"/>
        <c:delete val="0"/>
        <c:numFmt formatCode="General" sourceLinked="1"/>
        <c:majorTickMark val="out"/>
        <c:minorTickMark val="none"/>
        <c:tickLblPos val="nextTo"/>
        <c:spPr>
          <a:ln w="3175">
            <a:solidFill>
              <a:srgbClr val="808080"/>
            </a:solidFill>
          </a:ln>
        </c:spPr>
        <c:crossAx val="64037152"/>
        <c:crosses val="autoZero"/>
        <c:auto val="1"/>
        <c:lblOffset val="100"/>
        <c:tickLblSkip val="1"/>
        <c:noMultiLvlLbl val="0"/>
      </c:catAx>
      <c:valAx>
        <c:axId val="640371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15239"/>
        <c:crossesAt val="1"/>
        <c:crossBetween val="between"/>
        <c:dispUnits>
          <c:builtInUnit val="thousands"/>
          <c:dispUnitsLbl>
            <c:layout>
              <c:manualLayout>
                <c:xMode val="edge"/>
                <c:yMode val="edge"/>
                <c:x val="0.01"/>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025"/>
          <c:y val="0.44875"/>
          <c:w val="0.14075"/>
          <c:h val="0.280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julio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julio 2009 
</a:t>
            </a:r>
          </a:p>
        </c:rich>
      </c:tx>
      <c:layout>
        <c:manualLayout>
          <c:xMode val="factor"/>
          <c:yMode val="factor"/>
          <c:x val="-0.0015"/>
          <c:y val="-0.01225"/>
        </c:manualLayout>
      </c:layout>
      <c:spPr>
        <a:noFill/>
        <a:ln w="3175">
          <a:noFill/>
        </a:ln>
      </c:spPr>
    </c:title>
    <c:plotArea>
      <c:layout>
        <c:manualLayout>
          <c:xMode val="edge"/>
          <c:yMode val="edge"/>
          <c:x val="0.3025"/>
          <c:y val="0.237"/>
          <c:w val="0.4255"/>
          <c:h val="0.687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julio 2009</a:t>
            </a:r>
          </a:p>
        </c:rich>
      </c:tx>
      <c:layout>
        <c:manualLayout>
          <c:xMode val="factor"/>
          <c:yMode val="factor"/>
          <c:x val="-0.00225"/>
          <c:y val="-0.0115"/>
        </c:manualLayout>
      </c:layout>
      <c:spPr>
        <a:noFill/>
        <a:ln w="3175">
          <a:noFill/>
        </a:ln>
      </c:spPr>
    </c:title>
    <c:plotArea>
      <c:layout>
        <c:manualLayout>
          <c:xMode val="edge"/>
          <c:yMode val="edge"/>
          <c:x val="0.23775"/>
          <c:y val="0.223"/>
          <c:w val="0.522"/>
          <c:h val="0.69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julio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julio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39463457"/>
        <c:axId val="19626794"/>
      </c:barChart>
      <c:catAx>
        <c:axId val="394634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626794"/>
        <c:crosses val="autoZero"/>
        <c:auto val="1"/>
        <c:lblOffset val="100"/>
        <c:tickLblSkip val="1"/>
        <c:noMultiLvlLbl val="0"/>
      </c:catAx>
      <c:valAx>
        <c:axId val="196267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634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descr="Odepa-Minagri-chico"/>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descr="LOGOTIPOCHILEPOTENCIACULTUR"/>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76200</xdr:rowOff>
    </xdr:from>
    <xdr:to>
      <xdr:col>5</xdr:col>
      <xdr:colOff>428625</xdr:colOff>
      <xdr:row>44</xdr:row>
      <xdr:rowOff>85725</xdr:rowOff>
    </xdr:to>
    <xdr:graphicFrame>
      <xdr:nvGraphicFramePr>
        <xdr:cNvPr id="1" name="7 Gráfico"/>
        <xdr:cNvGraphicFramePr/>
      </xdr:nvGraphicFramePr>
      <xdr:xfrm>
        <a:off x="0" y="5162550"/>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486150"/>
        <a:ext cx="515302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496550"/>
        <a:ext cx="5429250"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0.5015</cdr:x>
      <cdr:y>0.6265</cdr:y>
    </cdr:to>
    <cdr:sp>
      <cdr:nvSpPr>
        <cdr:cNvPr id="1" name="Text Box 1"/>
        <cdr:cNvSpPr txBox="1">
          <a:spLocks noChangeArrowheads="1"/>
        </cdr:cNvSpPr>
      </cdr:nvSpPr>
      <cdr:spPr>
        <a:xfrm>
          <a:off x="0" y="0"/>
          <a:ext cx="2876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zoomScalePageLayoutView="0" workbookViewId="0" topLeftCell="A31">
      <selection activeCell="A73" sqref="A73"/>
    </sheetView>
  </sheetViews>
  <sheetFormatPr defaultColWidth="11.421875" defaultRowHeight="12.75"/>
  <sheetData>
    <row r="1" spans="1:7" s="24" customFormat="1" ht="12.75">
      <c r="A1" s="26"/>
      <c r="B1" s="26"/>
      <c r="C1" s="26"/>
      <c r="D1" s="26"/>
      <c r="E1" s="26"/>
      <c r="F1" s="26"/>
      <c r="G1" s="26"/>
    </row>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40.5" customHeight="1">
      <c r="A8" s="256" t="s">
        <v>166</v>
      </c>
      <c r="B8" s="256"/>
      <c r="C8" s="256"/>
      <c r="D8" s="256"/>
      <c r="E8" s="256"/>
      <c r="F8" s="256"/>
      <c r="G8" s="256"/>
    </row>
    <row r="9" spans="1:7" ht="20.25">
      <c r="A9" s="255"/>
      <c r="B9" s="255"/>
      <c r="C9" s="255"/>
      <c r="D9" s="255"/>
      <c r="E9" s="255"/>
      <c r="F9" s="255"/>
      <c r="G9" s="255"/>
    </row>
    <row r="10" spans="1:7" ht="20.25">
      <c r="A10" s="12"/>
      <c r="B10" s="11"/>
      <c r="C10" s="11"/>
      <c r="D10" s="11"/>
      <c r="E10" s="11"/>
      <c r="F10" s="11"/>
      <c r="G10" s="11"/>
    </row>
    <row r="11" spans="1:7" ht="20.25">
      <c r="A11" s="12"/>
      <c r="B11" s="11"/>
      <c r="C11" s="11"/>
      <c r="D11" s="11"/>
      <c r="E11" s="11"/>
      <c r="F11" s="11"/>
      <c r="G11" s="11"/>
    </row>
    <row r="12" spans="1:7" ht="20.25">
      <c r="A12" s="255" t="s">
        <v>506</v>
      </c>
      <c r="B12" s="255"/>
      <c r="C12" s="255"/>
      <c r="D12" s="255"/>
      <c r="E12" s="255"/>
      <c r="F12" s="255"/>
      <c r="G12" s="255"/>
    </row>
    <row r="13" spans="1:7" ht="20.25">
      <c r="A13" s="255"/>
      <c r="B13" s="255"/>
      <c r="C13" s="255"/>
      <c r="D13" s="255"/>
      <c r="E13" s="255"/>
      <c r="F13" s="255"/>
      <c r="G13" s="255"/>
    </row>
    <row r="14" spans="1:7" ht="20.25">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257"/>
      <c r="B17" s="255"/>
      <c r="C17" s="255"/>
      <c r="D17" s="255"/>
      <c r="E17" s="255"/>
      <c r="F17" s="255"/>
      <c r="G17" s="255"/>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7" ht="20.25">
      <c r="A27" s="12"/>
      <c r="B27" s="11"/>
      <c r="C27" s="11"/>
      <c r="D27" s="11"/>
      <c r="E27" s="11"/>
      <c r="F27" s="11"/>
      <c r="G27" s="11"/>
    </row>
    <row r="28" spans="1:7" ht="20.25">
      <c r="A28" s="12"/>
      <c r="B28" s="11"/>
      <c r="C28" s="11"/>
      <c r="D28" s="11"/>
      <c r="E28" s="11"/>
      <c r="F28" s="11"/>
      <c r="G28" s="11"/>
    </row>
    <row r="29" spans="1:7" ht="20.25">
      <c r="A29" s="12"/>
      <c r="B29" s="11"/>
      <c r="C29" s="11"/>
      <c r="D29" s="11"/>
      <c r="E29" s="11"/>
      <c r="F29" s="11"/>
      <c r="G29" s="11"/>
    </row>
    <row r="30" spans="1:7" ht="20.25">
      <c r="A30" s="12"/>
      <c r="B30" s="11"/>
      <c r="C30" s="11"/>
      <c r="D30" s="11"/>
      <c r="E30" s="11"/>
      <c r="F30" s="11"/>
      <c r="G30" s="11"/>
    </row>
    <row r="31" spans="1:7" ht="18">
      <c r="A31" s="253"/>
      <c r="B31" s="254"/>
      <c r="C31" s="254"/>
      <c r="D31" s="254"/>
      <c r="E31" s="254"/>
      <c r="F31" s="254"/>
      <c r="G31" s="254"/>
    </row>
    <row r="32" spans="1:7" ht="18">
      <c r="A32" s="253" t="s">
        <v>507</v>
      </c>
      <c r="B32" s="254"/>
      <c r="C32" s="254"/>
      <c r="D32" s="254"/>
      <c r="E32" s="254"/>
      <c r="F32" s="254"/>
      <c r="G32" s="254"/>
    </row>
    <row r="33" spans="1:7" ht="20.25">
      <c r="A33" s="13"/>
      <c r="B33" s="11"/>
      <c r="C33" s="11"/>
      <c r="D33" s="11"/>
      <c r="E33" s="11"/>
      <c r="F33" s="11"/>
      <c r="G33" s="11"/>
    </row>
    <row r="34" spans="1:7" ht="13.5" thickBot="1">
      <c r="A34" s="16"/>
      <c r="B34" s="16"/>
      <c r="C34" s="16"/>
      <c r="D34" s="16"/>
      <c r="E34" s="16"/>
      <c r="F34" s="16"/>
      <c r="G34" s="16"/>
    </row>
    <row r="40" spans="1:7" ht="12.75">
      <c r="A40" s="252" t="s">
        <v>167</v>
      </c>
      <c r="B40" s="252"/>
      <c r="C40" s="252"/>
      <c r="D40" s="252"/>
      <c r="E40" s="252"/>
      <c r="F40" s="252"/>
      <c r="G40" s="252"/>
    </row>
    <row r="41" spans="1:7" ht="12.75">
      <c r="A41" s="252" t="s">
        <v>508</v>
      </c>
      <c r="B41" s="252"/>
      <c r="C41" s="252"/>
      <c r="D41" s="252"/>
      <c r="E41" s="252"/>
      <c r="F41" s="252"/>
      <c r="G41" s="252"/>
    </row>
    <row r="42" spans="1:7" ht="12.75">
      <c r="A42" s="252"/>
      <c r="B42" s="252"/>
      <c r="C42" s="252"/>
      <c r="D42" s="252"/>
      <c r="E42" s="252"/>
      <c r="F42" s="252"/>
      <c r="G42" s="252"/>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249"/>
      <c r="B46" s="249"/>
      <c r="C46" s="249"/>
      <c r="D46" s="249"/>
      <c r="E46" s="249"/>
      <c r="F46" s="249"/>
      <c r="G46" s="249"/>
    </row>
    <row r="47" spans="1:7" ht="12.75">
      <c r="A47" s="249"/>
      <c r="B47" s="249"/>
      <c r="C47" s="249"/>
      <c r="D47" s="249"/>
      <c r="E47" s="249"/>
      <c r="F47" s="249"/>
      <c r="G47" s="249"/>
    </row>
    <row r="48" spans="1:7" ht="12.75">
      <c r="A48" s="14"/>
      <c r="B48" s="1"/>
      <c r="C48" s="1"/>
      <c r="D48" s="1"/>
      <c r="E48" s="1"/>
      <c r="F48" s="1"/>
      <c r="G48" s="1"/>
    </row>
    <row r="49" spans="1:7" ht="12.75">
      <c r="A49" s="14"/>
      <c r="B49" s="1"/>
      <c r="C49" s="1"/>
      <c r="D49" s="1"/>
      <c r="E49" s="1"/>
      <c r="F49" s="1"/>
      <c r="G49" s="1"/>
    </row>
    <row r="50" spans="1:7" ht="12.75">
      <c r="A50" s="14"/>
      <c r="B50" s="1"/>
      <c r="C50" s="1"/>
      <c r="D50" s="1"/>
      <c r="E50" s="1"/>
      <c r="F50" s="1"/>
      <c r="G50" s="1"/>
    </row>
    <row r="51" spans="1:7" ht="12.75">
      <c r="A51" s="14"/>
      <c r="B51" s="1"/>
      <c r="C51" s="1"/>
      <c r="D51" s="1"/>
      <c r="E51" s="1"/>
      <c r="F51" s="1"/>
      <c r="G51" s="1"/>
    </row>
    <row r="52" spans="1:7" ht="12.75">
      <c r="A52" s="249" t="s">
        <v>259</v>
      </c>
      <c r="B52" s="249"/>
      <c r="C52" s="249"/>
      <c r="D52" s="249"/>
      <c r="E52" s="249"/>
      <c r="F52" s="249"/>
      <c r="G52" s="249"/>
    </row>
    <row r="53" spans="1:7" ht="12.75">
      <c r="A53" s="249" t="s">
        <v>258</v>
      </c>
      <c r="B53" s="249"/>
      <c r="C53" s="249"/>
      <c r="D53" s="249"/>
      <c r="E53" s="249"/>
      <c r="F53" s="249"/>
      <c r="G53" s="249"/>
    </row>
    <row r="54" spans="1:7" ht="12.75">
      <c r="A54" s="14"/>
      <c r="B54" s="1"/>
      <c r="C54" s="1"/>
      <c r="D54" s="1"/>
      <c r="E54" s="1"/>
      <c r="F54" s="1"/>
      <c r="G54" s="1"/>
    </row>
    <row r="55" spans="1:7" ht="12.75">
      <c r="A55" s="14"/>
      <c r="B55" s="1"/>
      <c r="C55" s="1"/>
      <c r="D55" s="1"/>
      <c r="E55" s="1"/>
      <c r="F55" s="1"/>
      <c r="G55" s="1"/>
    </row>
    <row r="56" spans="1:7" ht="12.75">
      <c r="A56" s="249" t="s">
        <v>82</v>
      </c>
      <c r="B56" s="249"/>
      <c r="C56" s="249"/>
      <c r="D56" s="249"/>
      <c r="E56" s="249"/>
      <c r="F56" s="249"/>
      <c r="G56" s="249"/>
    </row>
    <row r="57" spans="1:7" ht="12.75">
      <c r="A57" s="249" t="s">
        <v>318</v>
      </c>
      <c r="B57" s="249"/>
      <c r="C57" s="249"/>
      <c r="D57" s="249"/>
      <c r="E57" s="249"/>
      <c r="F57" s="249"/>
      <c r="G57" s="249"/>
    </row>
    <row r="58" spans="1:7" ht="12.75">
      <c r="A58" s="14"/>
      <c r="B58" s="1"/>
      <c r="C58" s="1"/>
      <c r="D58" s="1"/>
      <c r="E58" s="1"/>
      <c r="F58" s="1"/>
      <c r="G58" s="1"/>
    </row>
    <row r="59" spans="1:7" ht="12.75">
      <c r="A59" s="14"/>
      <c r="B59" s="1"/>
      <c r="C59" s="1"/>
      <c r="D59" s="1"/>
      <c r="E59" s="1"/>
      <c r="F59" s="1"/>
      <c r="G59" s="1"/>
    </row>
    <row r="60" spans="1:7" ht="12.75">
      <c r="A60" s="14"/>
      <c r="B60" s="1"/>
      <c r="C60" s="1"/>
      <c r="D60" s="1"/>
      <c r="E60" s="1"/>
      <c r="F60" s="1"/>
      <c r="G60" s="1"/>
    </row>
    <row r="61" spans="1:7" ht="12.75">
      <c r="A61" s="14"/>
      <c r="B61" s="1"/>
      <c r="C61" s="1"/>
      <c r="D61" s="1"/>
      <c r="E61" s="1"/>
      <c r="F61" s="1"/>
      <c r="G61" s="1"/>
    </row>
    <row r="62" spans="1:7" ht="12.75">
      <c r="A62" s="14"/>
      <c r="B62" s="1"/>
      <c r="C62" s="1"/>
      <c r="D62" s="1"/>
      <c r="E62" s="1"/>
      <c r="F62" s="1"/>
      <c r="G62" s="1"/>
    </row>
    <row r="63" spans="1:7" ht="12.75">
      <c r="A63" s="249" t="s">
        <v>342</v>
      </c>
      <c r="B63" s="249"/>
      <c r="C63" s="249"/>
      <c r="D63" s="249"/>
      <c r="E63" s="249"/>
      <c r="F63" s="249"/>
      <c r="G63" s="249"/>
    </row>
    <row r="64" spans="1:7" ht="12.75">
      <c r="A64" s="251" t="s">
        <v>320</v>
      </c>
      <c r="B64" s="251"/>
      <c r="C64" s="251"/>
      <c r="D64" s="251"/>
      <c r="E64" s="251"/>
      <c r="F64" s="251"/>
      <c r="G64" s="251"/>
    </row>
    <row r="65" spans="1:7" ht="12.75">
      <c r="A65" s="249" t="s">
        <v>343</v>
      </c>
      <c r="B65" s="249"/>
      <c r="C65" s="249"/>
      <c r="D65" s="249"/>
      <c r="E65" s="249"/>
      <c r="F65" s="249"/>
      <c r="G65" s="249"/>
    </row>
    <row r="73" spans="1:7" ht="12.75" customHeight="1">
      <c r="A73" s="1"/>
      <c r="B73" s="24"/>
      <c r="C73" s="1"/>
      <c r="D73" s="1"/>
      <c r="E73" s="1"/>
      <c r="F73" s="1"/>
      <c r="G73" s="1"/>
    </row>
    <row r="74" ht="12.75" customHeight="1">
      <c r="G74" s="1"/>
    </row>
    <row r="75" spans="1:7" ht="12.75">
      <c r="A75" s="1"/>
      <c r="B75" s="1"/>
      <c r="C75" s="1"/>
      <c r="D75" s="1"/>
      <c r="E75" s="1"/>
      <c r="F75" s="1"/>
      <c r="G75" s="1"/>
    </row>
    <row r="76" spans="1:7" ht="12.75">
      <c r="A76" s="15"/>
      <c r="B76" s="1"/>
      <c r="C76" s="1"/>
      <c r="D76" s="1"/>
      <c r="E76" s="1"/>
      <c r="F76" s="1"/>
      <c r="G76" s="1"/>
    </row>
    <row r="77" spans="1:7" ht="12.75">
      <c r="A77" s="1"/>
      <c r="B77" s="1"/>
      <c r="C77" s="1"/>
      <c r="D77" s="1"/>
      <c r="E77" s="1"/>
      <c r="F77" s="1"/>
      <c r="G77" s="1"/>
    </row>
    <row r="79" spans="1:7" ht="12.75">
      <c r="A79" s="1"/>
      <c r="B79" s="1"/>
      <c r="C79" s="1"/>
      <c r="D79" s="1"/>
      <c r="E79" s="1"/>
      <c r="F79" s="1"/>
      <c r="G79" s="1"/>
    </row>
    <row r="80" spans="1:7" ht="12.75">
      <c r="A80" s="1"/>
      <c r="B80" s="1"/>
      <c r="C80" s="1"/>
      <c r="D80" s="1"/>
      <c r="E80" s="1"/>
      <c r="F80" s="1"/>
      <c r="G80" s="1"/>
    </row>
    <row r="81" spans="1:7" ht="12.75">
      <c r="A81" s="250" t="s">
        <v>505</v>
      </c>
      <c r="B81" s="249"/>
      <c r="C81" s="249"/>
      <c r="D81" s="249"/>
      <c r="E81" s="249"/>
      <c r="F81" s="249"/>
      <c r="G81" s="249"/>
    </row>
    <row r="82" spans="1:7" ht="12.75">
      <c r="A82" s="1"/>
      <c r="B82" s="1"/>
      <c r="C82" s="1"/>
      <c r="D82" s="1"/>
      <c r="E82" s="1"/>
      <c r="F82" s="1"/>
      <c r="G82" s="1"/>
    </row>
    <row r="83" spans="1:7" ht="12.75">
      <c r="A83" s="249" t="s">
        <v>83</v>
      </c>
      <c r="B83" s="249"/>
      <c r="C83" s="249"/>
      <c r="D83" s="249"/>
      <c r="E83" s="249"/>
      <c r="F83" s="249"/>
      <c r="G83" s="249"/>
    </row>
    <row r="84" spans="1:7" ht="12.75">
      <c r="A84" s="249" t="s">
        <v>84</v>
      </c>
      <c r="B84" s="249"/>
      <c r="C84" s="249"/>
      <c r="D84" s="249"/>
      <c r="E84" s="249"/>
      <c r="F84" s="249"/>
      <c r="G84" s="249"/>
    </row>
    <row r="85" spans="1:7" ht="12.75">
      <c r="A85" s="249"/>
      <c r="B85" s="249"/>
      <c r="C85" s="249"/>
      <c r="D85" s="249"/>
      <c r="E85" s="249"/>
      <c r="F85" s="249"/>
      <c r="G85" s="249"/>
    </row>
  </sheetData>
  <sheetProtection/>
  <mergeCells count="23">
    <mergeCell ref="A32:G32"/>
    <mergeCell ref="A13:G13"/>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2.283464566929134"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75" zoomScaleSheetLayoutView="75" zoomScalePageLayoutView="0" workbookViewId="0" topLeftCell="A1">
      <selection activeCell="G28" sqref="G28"/>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58" t="s">
        <v>64</v>
      </c>
      <c r="B5" s="258"/>
      <c r="C5" s="258"/>
      <c r="D5" s="258"/>
      <c r="E5" s="258"/>
      <c r="F5" s="258"/>
      <c r="G5" s="258"/>
    </row>
    <row r="6" spans="1:7" ht="12.75">
      <c r="A6" s="6"/>
      <c r="B6" s="6"/>
      <c r="C6" s="6"/>
      <c r="D6" s="6"/>
      <c r="E6" s="6"/>
      <c r="F6" s="6"/>
      <c r="G6" s="6"/>
    </row>
    <row r="7" spans="1:7" ht="12.75">
      <c r="A7" s="6"/>
      <c r="B7" s="6"/>
      <c r="C7" s="6"/>
      <c r="D7" s="6"/>
      <c r="E7" s="6"/>
      <c r="F7" s="6"/>
      <c r="G7" s="6"/>
    </row>
    <row r="8" spans="1:7" ht="12.75">
      <c r="A8" s="18" t="s">
        <v>65</v>
      </c>
      <c r="B8" s="19" t="s">
        <v>66</v>
      </c>
      <c r="C8" s="19"/>
      <c r="D8" s="19"/>
      <c r="E8" s="19"/>
      <c r="F8" s="19"/>
      <c r="G8" s="20" t="s">
        <v>67</v>
      </c>
    </row>
    <row r="9" spans="1:7" ht="12.75">
      <c r="A9" s="6"/>
      <c r="B9" s="6"/>
      <c r="C9" s="6"/>
      <c r="D9" s="6"/>
      <c r="E9" s="6"/>
      <c r="F9" s="6"/>
      <c r="G9" s="7"/>
    </row>
    <row r="10" spans="1:7" ht="12.75">
      <c r="A10" s="8" t="s">
        <v>68</v>
      </c>
      <c r="B10" s="6" t="s">
        <v>69</v>
      </c>
      <c r="C10" s="6"/>
      <c r="D10" s="6"/>
      <c r="E10" s="6"/>
      <c r="F10" s="6"/>
      <c r="G10" s="9">
        <v>4</v>
      </c>
    </row>
    <row r="11" spans="1:7" ht="12.75">
      <c r="A11" s="8" t="s">
        <v>70</v>
      </c>
      <c r="B11" s="6" t="s">
        <v>469</v>
      </c>
      <c r="C11" s="6"/>
      <c r="D11" s="6"/>
      <c r="E11" s="6"/>
      <c r="F11" s="6"/>
      <c r="G11" s="9">
        <v>5</v>
      </c>
    </row>
    <row r="12" spans="1:7" ht="12.75">
      <c r="A12" s="8" t="s">
        <v>72</v>
      </c>
      <c r="B12" s="6" t="s">
        <v>470</v>
      </c>
      <c r="C12" s="6"/>
      <c r="D12" s="6"/>
      <c r="E12" s="6"/>
      <c r="F12" s="6"/>
      <c r="G12" s="9">
        <v>6</v>
      </c>
    </row>
    <row r="13" spans="1:7" ht="12.75">
      <c r="A13" s="8" t="s">
        <v>74</v>
      </c>
      <c r="B13" s="6" t="s">
        <v>71</v>
      </c>
      <c r="C13" s="6"/>
      <c r="D13" s="6"/>
      <c r="E13" s="6"/>
      <c r="F13" s="6"/>
      <c r="G13" s="9">
        <v>7</v>
      </c>
    </row>
    <row r="14" spans="1:7" ht="12.75">
      <c r="A14" s="8" t="s">
        <v>76</v>
      </c>
      <c r="B14" s="6" t="s">
        <v>73</v>
      </c>
      <c r="C14" s="6"/>
      <c r="D14" s="6"/>
      <c r="E14" s="6"/>
      <c r="F14" s="6"/>
      <c r="G14" s="9">
        <v>9</v>
      </c>
    </row>
    <row r="15" spans="1:7" ht="12.75">
      <c r="A15" s="8" t="s">
        <v>78</v>
      </c>
      <c r="B15" s="6" t="s">
        <v>75</v>
      </c>
      <c r="C15" s="6"/>
      <c r="D15" s="6"/>
      <c r="E15" s="6"/>
      <c r="F15" s="6"/>
      <c r="G15" s="9">
        <v>11</v>
      </c>
    </row>
    <row r="16" spans="1:7" ht="12.75">
      <c r="A16" s="8" t="s">
        <v>79</v>
      </c>
      <c r="B16" s="6" t="s">
        <v>49</v>
      </c>
      <c r="C16" s="6"/>
      <c r="D16" s="6"/>
      <c r="E16" s="6"/>
      <c r="F16" s="6"/>
      <c r="G16" s="9">
        <v>12</v>
      </c>
    </row>
    <row r="17" spans="1:7" ht="12.75">
      <c r="A17" s="8" t="s">
        <v>85</v>
      </c>
      <c r="B17" s="6" t="s">
        <v>77</v>
      </c>
      <c r="C17" s="6"/>
      <c r="D17" s="6"/>
      <c r="E17" s="6"/>
      <c r="F17" s="6"/>
      <c r="G17" s="9">
        <v>13</v>
      </c>
    </row>
    <row r="18" spans="1:7" ht="12.75">
      <c r="A18" s="8" t="s">
        <v>86</v>
      </c>
      <c r="B18" s="6" t="s">
        <v>51</v>
      </c>
      <c r="C18" s="6"/>
      <c r="D18" s="6"/>
      <c r="E18" s="6"/>
      <c r="F18" s="6"/>
      <c r="G18" s="9">
        <v>14</v>
      </c>
    </row>
    <row r="19" spans="1:7" ht="12.75">
      <c r="A19" s="8" t="s">
        <v>121</v>
      </c>
      <c r="B19" s="17" t="s">
        <v>97</v>
      </c>
      <c r="C19" s="6"/>
      <c r="D19" s="6"/>
      <c r="E19" s="6"/>
      <c r="F19" s="6"/>
      <c r="G19" s="9">
        <v>15</v>
      </c>
    </row>
    <row r="20" spans="1:7" ht="12.75">
      <c r="A20" s="8" t="s">
        <v>148</v>
      </c>
      <c r="B20" s="17" t="s">
        <v>190</v>
      </c>
      <c r="C20" s="6"/>
      <c r="D20" s="6"/>
      <c r="E20" s="6"/>
      <c r="F20" s="6"/>
      <c r="G20" s="9">
        <v>17</v>
      </c>
    </row>
    <row r="21" spans="1:7" ht="12.75">
      <c r="A21" s="8" t="s">
        <v>149</v>
      </c>
      <c r="B21" s="6" t="s">
        <v>191</v>
      </c>
      <c r="C21" s="6"/>
      <c r="D21" s="6"/>
      <c r="E21" s="6"/>
      <c r="F21" s="6"/>
      <c r="G21" s="9">
        <v>18</v>
      </c>
    </row>
    <row r="22" spans="1:7" ht="12.75">
      <c r="A22" s="8" t="s">
        <v>188</v>
      </c>
      <c r="B22" s="6" t="s">
        <v>195</v>
      </c>
      <c r="C22" s="6"/>
      <c r="D22" s="6"/>
      <c r="E22" s="6"/>
      <c r="F22" s="6"/>
      <c r="G22" s="9">
        <v>19</v>
      </c>
    </row>
    <row r="23" spans="1:7" ht="12.75">
      <c r="A23" s="8" t="s">
        <v>189</v>
      </c>
      <c r="B23" s="17" t="s">
        <v>98</v>
      </c>
      <c r="C23" s="6"/>
      <c r="D23" s="6"/>
      <c r="E23" s="6"/>
      <c r="F23" s="6"/>
      <c r="G23" s="9">
        <v>20</v>
      </c>
    </row>
    <row r="24" spans="1:7" ht="12.75">
      <c r="A24" s="8" t="s">
        <v>196</v>
      </c>
      <c r="B24" s="17" t="s">
        <v>122</v>
      </c>
      <c r="C24" s="6"/>
      <c r="D24" s="6"/>
      <c r="E24" s="6"/>
      <c r="F24" s="6"/>
      <c r="G24" s="9">
        <v>21</v>
      </c>
    </row>
    <row r="25" spans="1:7" ht="12.75">
      <c r="A25" s="8" t="s">
        <v>422</v>
      </c>
      <c r="B25" s="17" t="s">
        <v>150</v>
      </c>
      <c r="C25" s="6"/>
      <c r="D25" s="6"/>
      <c r="E25" s="6"/>
      <c r="F25" s="6"/>
      <c r="G25" s="9">
        <v>22</v>
      </c>
    </row>
    <row r="26" spans="1:7" ht="12.75">
      <c r="A26" s="8" t="s">
        <v>471</v>
      </c>
      <c r="B26" s="17" t="s">
        <v>424</v>
      </c>
      <c r="C26" s="6"/>
      <c r="D26" s="6"/>
      <c r="E26" s="6"/>
      <c r="F26" s="6"/>
      <c r="G26" s="9">
        <v>23</v>
      </c>
    </row>
    <row r="27" spans="1:7" ht="12.75">
      <c r="A27" s="8" t="s">
        <v>472</v>
      </c>
      <c r="B27" s="17" t="s">
        <v>423</v>
      </c>
      <c r="C27" s="6"/>
      <c r="D27" s="6"/>
      <c r="E27" s="6"/>
      <c r="F27" s="6"/>
      <c r="G27" s="9">
        <v>24</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8" t="s">
        <v>87</v>
      </c>
      <c r="B31" s="19" t="s">
        <v>66</v>
      </c>
      <c r="C31" s="19"/>
      <c r="D31" s="19"/>
      <c r="E31" s="19"/>
      <c r="F31" s="19"/>
      <c r="G31" s="20" t="s">
        <v>67</v>
      </c>
    </row>
    <row r="32" spans="1:7" ht="12.75">
      <c r="A32" s="10"/>
      <c r="B32" s="6"/>
      <c r="C32" s="6"/>
      <c r="D32" s="6"/>
      <c r="E32" s="6"/>
      <c r="F32" s="6"/>
      <c r="G32" s="9"/>
    </row>
    <row r="33" spans="1:7" ht="12.75">
      <c r="A33" s="8" t="s">
        <v>68</v>
      </c>
      <c r="B33" s="6" t="s">
        <v>69</v>
      </c>
      <c r="C33" s="6"/>
      <c r="D33" s="6"/>
      <c r="E33" s="6"/>
      <c r="F33" s="6"/>
      <c r="G33" s="9">
        <v>4</v>
      </c>
    </row>
    <row r="34" spans="1:7" ht="12.75">
      <c r="A34" s="8" t="s">
        <v>70</v>
      </c>
      <c r="B34" s="6" t="s">
        <v>469</v>
      </c>
      <c r="C34" s="6"/>
      <c r="D34" s="6"/>
      <c r="E34" s="6"/>
      <c r="F34" s="6"/>
      <c r="G34" s="9">
        <v>5</v>
      </c>
    </row>
    <row r="35" spans="1:7" ht="12.75">
      <c r="A35" s="8" t="s">
        <v>72</v>
      </c>
      <c r="B35" s="6" t="s">
        <v>470</v>
      </c>
      <c r="C35" s="6"/>
      <c r="D35" s="6"/>
      <c r="E35" s="6"/>
      <c r="F35" s="6"/>
      <c r="G35" s="9">
        <v>6</v>
      </c>
    </row>
    <row r="36" spans="1:7" ht="12.75">
      <c r="A36" s="8" t="s">
        <v>74</v>
      </c>
      <c r="B36" s="6" t="s">
        <v>350</v>
      </c>
      <c r="C36" s="6"/>
      <c r="D36" s="6"/>
      <c r="E36" s="6"/>
      <c r="F36" s="6"/>
      <c r="G36" s="9">
        <v>8</v>
      </c>
    </row>
    <row r="37" spans="1:7" ht="12.75">
      <c r="A37" s="8" t="s">
        <v>76</v>
      </c>
      <c r="B37" s="6" t="s">
        <v>351</v>
      </c>
      <c r="C37" s="6"/>
      <c r="D37" s="6"/>
      <c r="E37" s="6"/>
      <c r="F37" s="6"/>
      <c r="G37" s="9">
        <v>8</v>
      </c>
    </row>
    <row r="38" spans="1:7" ht="12.75">
      <c r="A38" s="8" t="s">
        <v>78</v>
      </c>
      <c r="B38" s="6" t="s">
        <v>80</v>
      </c>
      <c r="C38" s="6"/>
      <c r="D38" s="6"/>
      <c r="E38" s="6"/>
      <c r="F38" s="6"/>
      <c r="G38" s="9">
        <v>8</v>
      </c>
    </row>
    <row r="39" spans="1:7" ht="12.75">
      <c r="A39" s="8" t="s">
        <v>79</v>
      </c>
      <c r="B39" s="6" t="s">
        <v>81</v>
      </c>
      <c r="C39" s="6"/>
      <c r="D39" s="6"/>
      <c r="E39" s="6"/>
      <c r="F39" s="6"/>
      <c r="G39" s="9">
        <v>8</v>
      </c>
    </row>
    <row r="40" spans="1:7" ht="12.75">
      <c r="A40" s="8" t="s">
        <v>85</v>
      </c>
      <c r="B40" s="6" t="s">
        <v>182</v>
      </c>
      <c r="C40" s="6"/>
      <c r="D40" s="6"/>
      <c r="E40" s="6"/>
      <c r="F40" s="6"/>
      <c r="G40" s="9">
        <v>9</v>
      </c>
    </row>
    <row r="41" spans="1:7" ht="12.75">
      <c r="A41" s="8" t="s">
        <v>86</v>
      </c>
      <c r="B41" s="6" t="s">
        <v>49</v>
      </c>
      <c r="C41" s="6"/>
      <c r="D41" s="6"/>
      <c r="E41" s="6"/>
      <c r="F41" s="6"/>
      <c r="G41" s="9">
        <v>10</v>
      </c>
    </row>
    <row r="42" spans="1:7" ht="12.75">
      <c r="A42" s="8" t="s">
        <v>121</v>
      </c>
      <c r="B42" s="6" t="s">
        <v>77</v>
      </c>
      <c r="C42" s="6"/>
      <c r="D42" s="6"/>
      <c r="E42" s="6"/>
      <c r="F42" s="6"/>
      <c r="G42" s="9">
        <v>11</v>
      </c>
    </row>
    <row r="43" spans="1:7" ht="12.75">
      <c r="A43" s="8" t="s">
        <v>148</v>
      </c>
      <c r="B43" s="6" t="s">
        <v>51</v>
      </c>
      <c r="C43" s="6"/>
      <c r="D43" s="6"/>
      <c r="E43" s="6"/>
      <c r="F43" s="6"/>
      <c r="G43" s="9">
        <v>12</v>
      </c>
    </row>
    <row r="44" spans="1:7" ht="12.75">
      <c r="A44" s="21"/>
      <c r="B44" s="22"/>
      <c r="C44" s="22"/>
      <c r="D44" s="22"/>
      <c r="E44" s="22"/>
      <c r="F44" s="22"/>
      <c r="G44" s="23"/>
    </row>
    <row r="45" spans="1:7" ht="12.75">
      <c r="A45" s="8"/>
      <c r="B45" s="6"/>
      <c r="C45" s="6"/>
      <c r="D45" s="6"/>
      <c r="E45" s="6"/>
      <c r="F45" s="6"/>
      <c r="G45" s="9"/>
    </row>
    <row r="46" spans="1:7" ht="81.75" customHeight="1">
      <c r="A46" s="259" t="s">
        <v>88</v>
      </c>
      <c r="B46" s="259"/>
      <c r="C46" s="259"/>
      <c r="D46" s="259"/>
      <c r="E46" s="259"/>
      <c r="F46" s="259"/>
      <c r="G46" s="259"/>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48"/>
  <sheetViews>
    <sheetView view="pageBreakPreview" zoomScaleSheetLayoutView="100" zoomScalePageLayoutView="0" workbookViewId="0" topLeftCell="A9">
      <selection activeCell="H31" sqref="H31"/>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1.7109375" style="1" bestFit="1" customWidth="1"/>
    <col min="11" max="11" width="13.28125" style="1" bestFit="1" customWidth="1"/>
    <col min="12" max="12" width="12.8515625" style="1" bestFit="1" customWidth="1"/>
    <col min="13" max="13" width="18.8515625" style="36" customWidth="1"/>
    <col min="14" max="17" width="11.421875" style="36"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9" customFormat="1" ht="15.75" customHeight="1">
      <c r="A1" s="263" t="s">
        <v>271</v>
      </c>
      <c r="B1" s="263"/>
      <c r="C1" s="263"/>
      <c r="D1" s="263"/>
      <c r="E1" s="263"/>
      <c r="F1" s="263"/>
      <c r="M1" s="64"/>
      <c r="N1" s="64"/>
      <c r="O1" s="64"/>
      <c r="P1" s="64"/>
      <c r="Q1" s="64"/>
      <c r="T1" s="65"/>
      <c r="U1" s="65"/>
      <c r="V1" s="65"/>
      <c r="W1" s="64"/>
    </row>
    <row r="2" spans="1:23" s="69" customFormat="1" ht="15.75" customHeight="1">
      <c r="A2" s="262" t="s">
        <v>272</v>
      </c>
      <c r="B2" s="262"/>
      <c r="C2" s="262"/>
      <c r="D2" s="262"/>
      <c r="E2" s="262"/>
      <c r="F2" s="262"/>
      <c r="G2" s="70"/>
      <c r="M2" s="64"/>
      <c r="N2" s="64"/>
      <c r="O2" s="64"/>
      <c r="P2" s="64"/>
      <c r="Q2" s="64"/>
      <c r="T2" s="65"/>
      <c r="W2" s="64"/>
    </row>
    <row r="3" spans="1:23" s="69" customFormat="1" ht="15.75" customHeight="1">
      <c r="A3" s="262" t="s">
        <v>273</v>
      </c>
      <c r="B3" s="262"/>
      <c r="C3" s="262"/>
      <c r="D3" s="262"/>
      <c r="E3" s="262"/>
      <c r="F3" s="262"/>
      <c r="G3" s="70"/>
      <c r="M3" s="64"/>
      <c r="N3" s="64"/>
      <c r="O3" s="64"/>
      <c r="P3" s="64"/>
      <c r="Q3" s="64"/>
      <c r="S3" s="71"/>
      <c r="T3" s="65"/>
      <c r="U3" s="65"/>
      <c r="V3" s="65"/>
      <c r="W3" s="64"/>
    </row>
    <row r="4" spans="1:23" s="69" customFormat="1" ht="15.75" customHeight="1" thickBot="1">
      <c r="A4" s="262" t="s">
        <v>281</v>
      </c>
      <c r="B4" s="262"/>
      <c r="C4" s="262"/>
      <c r="D4" s="262"/>
      <c r="E4" s="262"/>
      <c r="F4" s="262"/>
      <c r="G4" s="70"/>
      <c r="M4" s="64"/>
      <c r="N4" s="64"/>
      <c r="O4" s="64"/>
      <c r="P4" s="64"/>
      <c r="Q4" s="64"/>
      <c r="W4" s="64"/>
    </row>
    <row r="5" spans="1:23" s="69" customFormat="1" ht="13.5" thickTop="1">
      <c r="A5" s="77" t="s">
        <v>274</v>
      </c>
      <c r="B5" s="94">
        <v>2008</v>
      </c>
      <c r="C5" s="95">
        <v>2008</v>
      </c>
      <c r="D5" s="95">
        <v>2009</v>
      </c>
      <c r="E5" s="96" t="s">
        <v>290</v>
      </c>
      <c r="F5" s="96" t="s">
        <v>280</v>
      </c>
      <c r="G5" s="72"/>
      <c r="M5" s="64"/>
      <c r="N5" s="64"/>
      <c r="O5" s="64"/>
      <c r="P5" s="64"/>
      <c r="Q5" s="64"/>
      <c r="W5" s="64"/>
    </row>
    <row r="6" spans="1:23" s="69" customFormat="1" ht="13.5" thickBot="1">
      <c r="A6" s="78"/>
      <c r="B6" s="97" t="s">
        <v>279</v>
      </c>
      <c r="C6" s="98" t="s">
        <v>515</v>
      </c>
      <c r="D6" s="98" t="str">
        <f>+C6</f>
        <v>ene-jul</v>
      </c>
      <c r="E6" s="99" t="s">
        <v>449</v>
      </c>
      <c r="F6" s="99">
        <v>2009</v>
      </c>
      <c r="G6" s="72"/>
      <c r="M6" s="64"/>
      <c r="N6" s="64"/>
      <c r="O6" s="64"/>
      <c r="P6" s="64"/>
      <c r="Q6" s="64"/>
      <c r="T6" s="73"/>
      <c r="U6" s="74"/>
      <c r="V6" s="74"/>
      <c r="W6" s="64"/>
    </row>
    <row r="7" spans="1:23" s="69" customFormat="1" ht="15.75" customHeight="1" thickTop="1">
      <c r="A7" s="262" t="s">
        <v>276</v>
      </c>
      <c r="B7" s="262"/>
      <c r="C7" s="262"/>
      <c r="D7" s="262"/>
      <c r="E7" s="262"/>
      <c r="F7" s="262"/>
      <c r="J7" s="65"/>
      <c r="K7" s="58"/>
      <c r="M7" s="64"/>
      <c r="N7" s="64"/>
      <c r="O7" s="64"/>
      <c r="P7" s="64"/>
      <c r="Q7" s="64"/>
      <c r="T7" s="65"/>
      <c r="U7" s="65"/>
      <c r="V7" s="65"/>
      <c r="W7" s="64"/>
    </row>
    <row r="8" spans="1:23" s="69" customFormat="1" ht="15.75" customHeight="1">
      <c r="A8" s="61" t="s">
        <v>275</v>
      </c>
      <c r="B8" s="57">
        <v>12742092</v>
      </c>
      <c r="C8" s="57">
        <v>8277635</v>
      </c>
      <c r="D8" s="57">
        <v>6485323</v>
      </c>
      <c r="E8" s="62">
        <f>+(D8-C8)/C8</f>
        <v>-0.21652464743854977</v>
      </c>
      <c r="F8" s="63"/>
      <c r="G8" s="63"/>
      <c r="J8" s="65"/>
      <c r="K8" s="58"/>
      <c r="M8" s="64"/>
      <c r="N8" s="64"/>
      <c r="O8" s="64"/>
      <c r="P8" s="64"/>
      <c r="Q8" s="64"/>
      <c r="T8" s="65"/>
      <c r="U8" s="65"/>
      <c r="V8" s="65"/>
      <c r="W8" s="64"/>
    </row>
    <row r="9" spans="1:23" s="69" customFormat="1" ht="15.75" customHeight="1">
      <c r="A9" s="64" t="s">
        <v>55</v>
      </c>
      <c r="B9" s="58">
        <v>6827981</v>
      </c>
      <c r="C9" s="58">
        <v>4672780</v>
      </c>
      <c r="D9" s="58">
        <v>3890464</v>
      </c>
      <c r="E9" s="66">
        <f aca="true" t="shared" si="0" ref="E9:E21">+(D9-C9)/C9</f>
        <v>-0.16741982288915805</v>
      </c>
      <c r="F9" s="66">
        <f>+D9/$D$8</f>
        <v>0.5998874689818842</v>
      </c>
      <c r="G9" s="68"/>
      <c r="J9" s="65"/>
      <c r="K9" s="58"/>
      <c r="M9" s="64"/>
      <c r="N9" s="64"/>
      <c r="O9" s="64"/>
      <c r="P9" s="64"/>
      <c r="Q9" s="64"/>
      <c r="T9" s="65"/>
      <c r="U9" s="65"/>
      <c r="V9" s="65"/>
      <c r="W9" s="64"/>
    </row>
    <row r="10" spans="1:23" s="69" customFormat="1" ht="15.75" customHeight="1">
      <c r="A10" s="64" t="s">
        <v>56</v>
      </c>
      <c r="B10" s="58">
        <v>1084041</v>
      </c>
      <c r="C10" s="58">
        <v>676752</v>
      </c>
      <c r="D10" s="58">
        <v>570716</v>
      </c>
      <c r="E10" s="66">
        <f t="shared" si="0"/>
        <v>-0.15668368915053077</v>
      </c>
      <c r="F10" s="66">
        <f>+D10/$D$8</f>
        <v>0.0880011681762034</v>
      </c>
      <c r="G10" s="68"/>
      <c r="J10" s="65"/>
      <c r="K10" s="58"/>
      <c r="M10" s="64"/>
      <c r="N10" s="64"/>
      <c r="O10" s="64"/>
      <c r="P10" s="64"/>
      <c r="Q10" s="64"/>
      <c r="W10" s="64"/>
    </row>
    <row r="11" spans="1:23" s="69" customFormat="1" ht="15.75" customHeight="1">
      <c r="A11" s="64" t="s">
        <v>57</v>
      </c>
      <c r="B11" s="58">
        <v>4830070</v>
      </c>
      <c r="C11" s="58">
        <v>2928103</v>
      </c>
      <c r="D11" s="58">
        <v>2024143</v>
      </c>
      <c r="E11" s="66">
        <f t="shared" si="0"/>
        <v>-0.3087186482169514</v>
      </c>
      <c r="F11" s="66">
        <f>+D11/$D$8</f>
        <v>0.31211136284191243</v>
      </c>
      <c r="G11" s="68"/>
      <c r="J11" s="65"/>
      <c r="K11" s="58"/>
      <c r="M11" s="64"/>
      <c r="N11" s="64"/>
      <c r="O11" s="64"/>
      <c r="P11" s="64"/>
      <c r="Q11" s="64"/>
      <c r="T11" s="65"/>
      <c r="U11" s="65"/>
      <c r="V11" s="65"/>
      <c r="W11" s="64"/>
    </row>
    <row r="12" spans="1:23" s="69" customFormat="1" ht="15.75" customHeight="1">
      <c r="A12" s="262" t="s">
        <v>278</v>
      </c>
      <c r="B12" s="262"/>
      <c r="C12" s="262"/>
      <c r="D12" s="262"/>
      <c r="E12" s="262"/>
      <c r="F12" s="262"/>
      <c r="J12" s="65"/>
      <c r="K12" s="58"/>
      <c r="M12" s="64"/>
      <c r="N12" s="64"/>
      <c r="O12" s="64"/>
      <c r="P12" s="64"/>
      <c r="Q12" s="64"/>
      <c r="T12" s="65"/>
      <c r="U12" s="65"/>
      <c r="V12" s="65"/>
      <c r="W12" s="64"/>
    </row>
    <row r="13" spans="1:23" s="69" customFormat="1" ht="15.75" customHeight="1">
      <c r="A13" s="67" t="s">
        <v>275</v>
      </c>
      <c r="B13" s="57">
        <v>4010769</v>
      </c>
      <c r="C13" s="57">
        <v>2333109</v>
      </c>
      <c r="D13" s="57">
        <v>1636113</v>
      </c>
      <c r="E13" s="62">
        <f t="shared" si="0"/>
        <v>-0.29874129327005294</v>
      </c>
      <c r="F13" s="63"/>
      <c r="G13" s="63"/>
      <c r="J13" s="65"/>
      <c r="K13" s="58"/>
      <c r="M13" s="64"/>
      <c r="N13" s="64"/>
      <c r="O13" s="64"/>
      <c r="P13" s="64"/>
      <c r="Q13" s="64"/>
      <c r="T13" s="65"/>
      <c r="U13" s="65"/>
      <c r="V13" s="65"/>
      <c r="W13" s="64"/>
    </row>
    <row r="14" spans="1:23" s="69" customFormat="1" ht="15.75" customHeight="1">
      <c r="A14" s="64" t="s">
        <v>55</v>
      </c>
      <c r="B14" s="58">
        <v>3095403</v>
      </c>
      <c r="C14" s="58">
        <v>1804434</v>
      </c>
      <c r="D14" s="58">
        <v>1229808</v>
      </c>
      <c r="E14" s="66">
        <f t="shared" si="0"/>
        <v>-0.31845221271600954</v>
      </c>
      <c r="F14" s="66">
        <f>+D14/$D$13</f>
        <v>0.7516644632736248</v>
      </c>
      <c r="G14" s="68"/>
      <c r="J14" s="65"/>
      <c r="K14" s="65"/>
      <c r="M14" s="64"/>
      <c r="N14" s="64"/>
      <c r="O14" s="64"/>
      <c r="P14" s="64"/>
      <c r="Q14" s="64"/>
      <c r="T14" s="65"/>
      <c r="U14" s="65"/>
      <c r="V14" s="65"/>
      <c r="W14" s="64"/>
    </row>
    <row r="15" spans="1:23" s="69" customFormat="1" ht="15.75" customHeight="1">
      <c r="A15" s="64" t="s">
        <v>56</v>
      </c>
      <c r="B15" s="58">
        <v>698386</v>
      </c>
      <c r="C15" s="58">
        <v>381919</v>
      </c>
      <c r="D15" s="58">
        <v>318836</v>
      </c>
      <c r="E15" s="66">
        <f t="shared" si="0"/>
        <v>-0.1651737672124194</v>
      </c>
      <c r="F15" s="66">
        <f>+D15/$D$13</f>
        <v>0.19487407043401037</v>
      </c>
      <c r="G15" s="68"/>
      <c r="K15" s="65"/>
      <c r="M15" s="64"/>
      <c r="N15" s="64"/>
      <c r="O15" s="64"/>
      <c r="P15" s="64"/>
      <c r="Q15" s="64"/>
      <c r="T15" s="65"/>
      <c r="W15" s="64"/>
    </row>
    <row r="16" spans="1:23" s="69" customFormat="1" ht="15.75" customHeight="1">
      <c r="A16" s="64" t="s">
        <v>57</v>
      </c>
      <c r="B16" s="58">
        <v>216980</v>
      </c>
      <c r="C16" s="58">
        <v>146756</v>
      </c>
      <c r="D16" s="58">
        <v>87469</v>
      </c>
      <c r="E16" s="66">
        <f t="shared" si="0"/>
        <v>-0.40398348278775653</v>
      </c>
      <c r="F16" s="66">
        <f>+D16/$D$13</f>
        <v>0.05346146629236489</v>
      </c>
      <c r="G16" s="68"/>
      <c r="K16" s="65"/>
      <c r="M16" s="64"/>
      <c r="N16" s="64"/>
      <c r="O16" s="64"/>
      <c r="P16" s="64"/>
      <c r="Q16" s="64"/>
      <c r="W16" s="64"/>
    </row>
    <row r="17" spans="1:23" s="69" customFormat="1" ht="15.75" customHeight="1">
      <c r="A17" s="262" t="s">
        <v>291</v>
      </c>
      <c r="B17" s="262"/>
      <c r="C17" s="262"/>
      <c r="D17" s="262"/>
      <c r="E17" s="262"/>
      <c r="F17" s="262"/>
      <c r="K17" s="65"/>
      <c r="M17" s="64"/>
      <c r="N17" s="64"/>
      <c r="O17" s="64"/>
      <c r="P17" s="64"/>
      <c r="Q17" s="64"/>
      <c r="S17" s="58"/>
      <c r="U17" s="64"/>
      <c r="V17" s="64"/>
      <c r="W17" s="64"/>
    </row>
    <row r="18" spans="1:23" s="69" customFormat="1" ht="15.75" customHeight="1">
      <c r="A18" s="67" t="s">
        <v>275</v>
      </c>
      <c r="B18" s="57">
        <v>8731323</v>
      </c>
      <c r="C18" s="57">
        <v>5944526</v>
      </c>
      <c r="D18" s="57">
        <v>4849210</v>
      </c>
      <c r="E18" s="62">
        <f t="shared" si="0"/>
        <v>-0.18425623842842978</v>
      </c>
      <c r="F18" s="68"/>
      <c r="G18" s="68"/>
      <c r="K18" s="65"/>
      <c r="M18" s="64"/>
      <c r="N18" s="64"/>
      <c r="O18" s="64"/>
      <c r="P18" s="64"/>
      <c r="Q18" s="64"/>
      <c r="S18" s="65"/>
      <c r="T18" s="75"/>
      <c r="U18" s="76"/>
      <c r="V18" s="76"/>
      <c r="W18" s="76"/>
    </row>
    <row r="19" spans="1:23" s="69" customFormat="1" ht="15.75" customHeight="1">
      <c r="A19" s="64" t="s">
        <v>55</v>
      </c>
      <c r="B19" s="58">
        <v>3732578</v>
      </c>
      <c r="C19" s="58">
        <v>2868346</v>
      </c>
      <c r="D19" s="58">
        <v>2660656</v>
      </c>
      <c r="E19" s="66">
        <f t="shared" si="0"/>
        <v>-0.0724075826277583</v>
      </c>
      <c r="F19" s="66">
        <f>+D19/$D$18</f>
        <v>0.5486782383109826</v>
      </c>
      <c r="G19" s="68"/>
      <c r="M19" s="64"/>
      <c r="N19" s="64"/>
      <c r="O19" s="64"/>
      <c r="P19" s="64"/>
      <c r="Q19" s="64"/>
      <c r="S19" s="65"/>
      <c r="T19" s="75"/>
      <c r="U19" s="76"/>
      <c r="V19" s="76"/>
      <c r="W19" s="76"/>
    </row>
    <row r="20" spans="1:23" s="69" customFormat="1" ht="15.75" customHeight="1">
      <c r="A20" s="64" t="s">
        <v>56</v>
      </c>
      <c r="B20" s="58">
        <v>385655</v>
      </c>
      <c r="C20" s="58">
        <v>294833</v>
      </c>
      <c r="D20" s="58">
        <v>251880</v>
      </c>
      <c r="E20" s="66">
        <f t="shared" si="0"/>
        <v>-0.14568586284438986</v>
      </c>
      <c r="F20" s="66">
        <f>+D20/$D$18</f>
        <v>0.0519424813526327</v>
      </c>
      <c r="G20" s="68"/>
      <c r="M20" s="64"/>
      <c r="N20" s="64"/>
      <c r="O20" s="64"/>
      <c r="P20" s="64"/>
      <c r="Q20" s="64"/>
      <c r="S20" s="65"/>
      <c r="T20" s="75"/>
      <c r="U20" s="76"/>
      <c r="V20" s="76"/>
      <c r="W20" s="76"/>
    </row>
    <row r="21" spans="1:23" s="69" customFormat="1" ht="15.75" customHeight="1" thickBot="1">
      <c r="A21" s="215" t="s">
        <v>57</v>
      </c>
      <c r="B21" s="119">
        <v>4613090</v>
      </c>
      <c r="C21" s="119">
        <v>2781347</v>
      </c>
      <c r="D21" s="119">
        <v>1936674</v>
      </c>
      <c r="E21" s="120">
        <f t="shared" si="0"/>
        <v>-0.30369205999826704</v>
      </c>
      <c r="F21" s="120">
        <f>+D21/$D$18</f>
        <v>0.3993792803363847</v>
      </c>
      <c r="G21" s="68"/>
      <c r="M21" s="64"/>
      <c r="N21" s="64"/>
      <c r="O21" s="64"/>
      <c r="P21" s="64"/>
      <c r="Q21" s="64"/>
      <c r="S21" s="65"/>
      <c r="T21" s="75"/>
      <c r="U21" s="76"/>
      <c r="V21" s="76"/>
      <c r="W21" s="76"/>
    </row>
    <row r="22" spans="1:23" ht="15.75" customHeight="1" thickTop="1">
      <c r="A22" s="212"/>
      <c r="B22" s="213"/>
      <c r="C22" s="213"/>
      <c r="D22" s="213"/>
      <c r="E22" s="214"/>
      <c r="F22" s="214"/>
      <c r="G22" s="38"/>
      <c r="S22" s="37"/>
      <c r="T22" s="59"/>
      <c r="U22" s="60"/>
      <c r="V22" s="60"/>
      <c r="W22" s="60"/>
    </row>
    <row r="23" spans="1:24" ht="33" customHeight="1">
      <c r="A23" s="260" t="s">
        <v>89</v>
      </c>
      <c r="B23" s="261"/>
      <c r="C23" s="261"/>
      <c r="D23" s="261"/>
      <c r="E23" s="261"/>
      <c r="F23" s="39"/>
      <c r="G23" s="40"/>
      <c r="X23" s="233" t="s">
        <v>461</v>
      </c>
    </row>
    <row r="24" spans="1:27" ht="12.75">
      <c r="A24" s="41"/>
      <c r="B24" s="41"/>
      <c r="C24" s="41"/>
      <c r="D24" s="41"/>
      <c r="E24" s="41"/>
      <c r="F24" s="41"/>
      <c r="X24" t="s">
        <v>454</v>
      </c>
      <c r="Y24" t="s">
        <v>455</v>
      </c>
      <c r="Z24" t="s">
        <v>453</v>
      </c>
      <c r="AA24" s="1" t="s">
        <v>456</v>
      </c>
    </row>
    <row r="25" spans="1:27" ht="12.75">
      <c r="A25" s="41"/>
      <c r="B25" s="41"/>
      <c r="C25" s="41"/>
      <c r="D25" s="41"/>
      <c r="E25" s="41"/>
      <c r="F25" s="41"/>
      <c r="W25" s="240" t="s">
        <v>510</v>
      </c>
      <c r="X25" s="82">
        <v>2219990.921</v>
      </c>
      <c r="Y25" s="82">
        <v>188223.995</v>
      </c>
      <c r="Z25" s="82">
        <v>1761433.118</v>
      </c>
      <c r="AA25" s="59">
        <f>SUM(X25:Z25)</f>
        <v>4169648.034</v>
      </c>
    </row>
    <row r="26" spans="1:27" ht="12.75">
      <c r="A26" s="41"/>
      <c r="B26" s="41"/>
      <c r="C26" s="41"/>
      <c r="D26" s="41"/>
      <c r="E26" s="41"/>
      <c r="F26" s="41"/>
      <c r="W26" s="240" t="s">
        <v>511</v>
      </c>
      <c r="X26" s="82">
        <v>2249116.921</v>
      </c>
      <c r="Y26" s="82">
        <v>161393.396</v>
      </c>
      <c r="Z26" s="82">
        <v>1928358.259</v>
      </c>
      <c r="AA26" s="59">
        <f>SUM(X26:Z26)</f>
        <v>4338868.576</v>
      </c>
    </row>
    <row r="27" spans="1:27" ht="12.75">
      <c r="A27" s="41"/>
      <c r="B27" s="41"/>
      <c r="C27" s="41"/>
      <c r="D27" s="41"/>
      <c r="E27" s="41"/>
      <c r="F27" s="41"/>
      <c r="W27" s="240" t="s">
        <v>512</v>
      </c>
      <c r="X27" s="82">
        <v>2687006.532</v>
      </c>
      <c r="Y27" s="82">
        <v>226538.005</v>
      </c>
      <c r="Z27" s="82">
        <v>2516526.005</v>
      </c>
      <c r="AA27" s="59">
        <f>SUM(X27:Z27)</f>
        <v>5430070.541999999</v>
      </c>
    </row>
    <row r="28" spans="1:27" ht="12.75">
      <c r="A28" s="41"/>
      <c r="B28" s="41"/>
      <c r="C28" s="41"/>
      <c r="D28" s="41"/>
      <c r="E28" s="41"/>
      <c r="F28" s="41"/>
      <c r="W28" s="240" t="s">
        <v>513</v>
      </c>
      <c r="X28" s="82">
        <v>2868345.831</v>
      </c>
      <c r="Y28" s="82">
        <v>294833.694</v>
      </c>
      <c r="Z28" s="82">
        <v>2781347.874</v>
      </c>
      <c r="AA28" s="59">
        <f>SUM(X28:Z28)</f>
        <v>5944527.399</v>
      </c>
    </row>
    <row r="29" spans="1:27" ht="12.75">
      <c r="A29" s="41"/>
      <c r="B29" s="41"/>
      <c r="C29" s="41"/>
      <c r="D29" s="41"/>
      <c r="E29" s="41"/>
      <c r="F29" s="41"/>
      <c r="W29" s="240" t="s">
        <v>514</v>
      </c>
      <c r="X29" s="82">
        <v>2660656.077</v>
      </c>
      <c r="Y29" s="82">
        <v>251879.973</v>
      </c>
      <c r="Z29" s="82">
        <v>1936673.187</v>
      </c>
      <c r="AA29" s="59">
        <f>SUM(X29:Z29)</f>
        <v>4849209.237</v>
      </c>
    </row>
    <row r="30" spans="1:6" ht="12.75">
      <c r="A30" s="41"/>
      <c r="B30" s="41"/>
      <c r="C30" s="41"/>
      <c r="D30" s="41"/>
      <c r="E30" s="41"/>
      <c r="F30" s="41"/>
    </row>
    <row r="31" spans="1:6" ht="12.75">
      <c r="A31" s="41"/>
      <c r="B31" s="41"/>
      <c r="C31" s="41"/>
      <c r="D31" s="41"/>
      <c r="E31" s="41"/>
      <c r="F31" s="41"/>
    </row>
    <row r="32" spans="1:6" ht="12.75">
      <c r="A32" s="41"/>
      <c r="B32" s="41"/>
      <c r="C32" s="41"/>
      <c r="D32" s="41"/>
      <c r="E32" s="41"/>
      <c r="F32" s="41"/>
    </row>
    <row r="33" spans="1:6" ht="12.75">
      <c r="A33" s="41"/>
      <c r="B33" s="41"/>
      <c r="C33" s="41"/>
      <c r="D33" s="41"/>
      <c r="E33" s="41"/>
      <c r="F33" s="41"/>
    </row>
    <row r="34" spans="1:6" ht="12.75">
      <c r="A34" s="41"/>
      <c r="B34" s="41"/>
      <c r="C34" s="41"/>
      <c r="D34" s="41"/>
      <c r="E34" s="41"/>
      <c r="F34" s="41"/>
    </row>
    <row r="35" spans="1:6" ht="12.75">
      <c r="A35" s="41"/>
      <c r="B35" s="41"/>
      <c r="C35" s="41"/>
      <c r="D35" s="41"/>
      <c r="E35" s="41"/>
      <c r="F35" s="41"/>
    </row>
    <row r="36" spans="1:6" ht="12.75">
      <c r="A36" s="41"/>
      <c r="B36" s="41"/>
      <c r="C36" s="41"/>
      <c r="D36" s="41"/>
      <c r="E36" s="41"/>
      <c r="F36" s="41"/>
    </row>
    <row r="37" spans="1:6" ht="12.75">
      <c r="A37" s="41"/>
      <c r="B37" s="41"/>
      <c r="C37" s="41"/>
      <c r="D37" s="41"/>
      <c r="E37" s="41"/>
      <c r="F37" s="41"/>
    </row>
    <row r="38" spans="1:6" ht="12.75">
      <c r="A38" s="41"/>
      <c r="B38" s="41"/>
      <c r="C38" s="41"/>
      <c r="D38" s="41"/>
      <c r="E38" s="41"/>
      <c r="F38" s="41"/>
    </row>
    <row r="39" spans="1:6" ht="12.75">
      <c r="A39" s="41"/>
      <c r="B39" s="41"/>
      <c r="C39" s="41"/>
      <c r="D39" s="41"/>
      <c r="E39" s="41"/>
      <c r="F39" s="41"/>
    </row>
    <row r="40" spans="1:6" ht="12.75">
      <c r="A40" s="41"/>
      <c r="B40" s="41"/>
      <c r="C40" s="41"/>
      <c r="D40" s="41"/>
      <c r="E40" s="41"/>
      <c r="F40" s="41"/>
    </row>
    <row r="41" spans="1:6" ht="12.75">
      <c r="A41" s="41"/>
      <c r="B41" s="41"/>
      <c r="C41" s="41"/>
      <c r="D41" s="41"/>
      <c r="E41" s="41"/>
      <c r="F41" s="41"/>
    </row>
    <row r="42" spans="1:6" ht="12.75">
      <c r="A42" s="41"/>
      <c r="B42" s="41"/>
      <c r="C42" s="41"/>
      <c r="D42" s="41"/>
      <c r="E42" s="41"/>
      <c r="F42" s="41"/>
    </row>
    <row r="43" spans="1:6" ht="12.75">
      <c r="A43" s="41"/>
      <c r="B43" s="41"/>
      <c r="C43" s="41"/>
      <c r="D43" s="41"/>
      <c r="E43" s="41"/>
      <c r="F43" s="41"/>
    </row>
    <row r="44" spans="1:6" ht="12.75">
      <c r="A44" s="41"/>
      <c r="B44" s="41"/>
      <c r="C44" s="41"/>
      <c r="D44" s="41"/>
      <c r="E44" s="41"/>
      <c r="F44" s="41"/>
    </row>
    <row r="45" spans="1:6" ht="12.75">
      <c r="A45" s="41"/>
      <c r="B45" s="41"/>
      <c r="C45" s="41"/>
      <c r="D45" s="41"/>
      <c r="E45" s="41"/>
      <c r="F45" s="41"/>
    </row>
    <row r="46" spans="1:6" ht="12.75">
      <c r="A46" s="41"/>
      <c r="B46" s="41"/>
      <c r="C46" s="41"/>
      <c r="D46" s="41"/>
      <c r="E46" s="41"/>
      <c r="F46" s="41"/>
    </row>
    <row r="47" spans="1:6" ht="12.75">
      <c r="A47" s="41"/>
      <c r="B47" s="41"/>
      <c r="C47" s="41"/>
      <c r="D47" s="41"/>
      <c r="E47" s="41"/>
      <c r="F47" s="41"/>
    </row>
    <row r="48" spans="1:6" ht="12.75">
      <c r="A48" s="41"/>
      <c r="B48" s="41"/>
      <c r="C48" s="41"/>
      <c r="D48" s="41"/>
      <c r="E48" s="41"/>
      <c r="F48" s="41"/>
    </row>
  </sheetData>
  <sheetProtection/>
  <mergeCells count="8">
    <mergeCell ref="A23:E23"/>
    <mergeCell ref="A7:F7"/>
    <mergeCell ref="A1:F1"/>
    <mergeCell ref="A2:F2"/>
    <mergeCell ref="A3:F3"/>
    <mergeCell ref="A4:F4"/>
    <mergeCell ref="A12:F12"/>
    <mergeCell ref="A17:F17"/>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50"/>
  <sheetViews>
    <sheetView zoomScaleSheetLayoutView="100" workbookViewId="0" topLeftCell="A41">
      <selection activeCell="F53" sqref="F53"/>
    </sheetView>
  </sheetViews>
  <sheetFormatPr defaultColWidth="11.421875" defaultRowHeight="12.75"/>
  <cols>
    <col min="1" max="1" width="15.140625" style="0" customWidth="1"/>
    <col min="2" max="6" width="13.421875" style="0" bestFit="1" customWidth="1"/>
    <col min="7" max="12" width="13.421875" style="0" customWidth="1"/>
    <col min="16" max="16" width="12.8515625" style="0" bestFit="1" customWidth="1"/>
    <col min="17" max="17" width="18.421875" style="0" bestFit="1" customWidth="1"/>
    <col min="18" max="18" width="17.28125" style="0" bestFit="1" customWidth="1"/>
    <col min="19" max="19" width="18.140625" style="0" bestFit="1" customWidth="1"/>
    <col min="20" max="20" width="19.7109375" style="0" bestFit="1" customWidth="1"/>
    <col min="21" max="21" width="12.7109375" style="0" bestFit="1" customWidth="1"/>
  </cols>
  <sheetData>
    <row r="1" spans="1:29" s="69" customFormat="1" ht="15.75" customHeight="1">
      <c r="A1" s="263" t="s">
        <v>282</v>
      </c>
      <c r="B1" s="263"/>
      <c r="C1" s="263"/>
      <c r="D1" s="263"/>
      <c r="E1" s="263"/>
      <c r="F1" s="263"/>
      <c r="G1" s="241"/>
      <c r="H1" s="241"/>
      <c r="I1" s="241"/>
      <c r="J1" s="241"/>
      <c r="K1" s="241"/>
      <c r="L1" s="241"/>
      <c r="P1" s="234" t="s">
        <v>460</v>
      </c>
      <c r="Q1" s="64"/>
      <c r="R1" s="64"/>
      <c r="S1" s="64"/>
      <c r="T1" s="64"/>
      <c r="U1" s="64"/>
      <c r="V1" s="64"/>
      <c r="W1" s="64"/>
      <c r="Z1" s="65"/>
      <c r="AA1" s="65"/>
      <c r="AB1" s="65"/>
      <c r="AC1" s="64"/>
    </row>
    <row r="2" spans="1:20" ht="13.5" customHeight="1">
      <c r="A2" s="262" t="s">
        <v>459</v>
      </c>
      <c r="B2" s="262"/>
      <c r="C2" s="262"/>
      <c r="D2" s="262"/>
      <c r="E2" s="262"/>
      <c r="F2" s="262"/>
      <c r="G2" s="241"/>
      <c r="H2" s="241"/>
      <c r="I2" s="241"/>
      <c r="J2" s="241"/>
      <c r="K2" s="241"/>
      <c r="L2" s="241"/>
      <c r="P2" s="58" t="s">
        <v>274</v>
      </c>
      <c r="Q2" s="235" t="s">
        <v>454</v>
      </c>
      <c r="R2" s="235" t="s">
        <v>455</v>
      </c>
      <c r="S2" s="235" t="s">
        <v>453</v>
      </c>
      <c r="T2" s="235" t="s">
        <v>456</v>
      </c>
    </row>
    <row r="3" spans="1:29" s="69" customFormat="1" ht="15.75" customHeight="1">
      <c r="A3" s="262" t="s">
        <v>273</v>
      </c>
      <c r="B3" s="262"/>
      <c r="C3" s="262"/>
      <c r="D3" s="262"/>
      <c r="E3" s="262"/>
      <c r="F3" s="262"/>
      <c r="G3" s="241"/>
      <c r="H3" s="241"/>
      <c r="I3" s="241"/>
      <c r="J3" s="241"/>
      <c r="K3" s="241"/>
      <c r="L3" s="241"/>
      <c r="M3" s="70"/>
      <c r="P3" s="236" t="s">
        <v>510</v>
      </c>
      <c r="Q3" s="79">
        <v>2841073.5</v>
      </c>
      <c r="R3" s="79">
        <v>449100.581</v>
      </c>
      <c r="S3" s="79">
        <v>1840756.677</v>
      </c>
      <c r="T3" s="79">
        <f>SUM(Q3:S3)</f>
        <v>5130930.758</v>
      </c>
      <c r="U3" s="64"/>
      <c r="V3" s="64"/>
      <c r="W3" s="64"/>
      <c r="Y3" s="71"/>
      <c r="Z3" s="65"/>
      <c r="AA3" s="65"/>
      <c r="AB3" s="65"/>
      <c r="AC3" s="64"/>
    </row>
    <row r="4" spans="1:29" s="69" customFormat="1" ht="15.75" customHeight="1">
      <c r="A4" s="262" t="s">
        <v>281</v>
      </c>
      <c r="B4" s="262"/>
      <c r="C4" s="262"/>
      <c r="D4" s="262"/>
      <c r="E4" s="262"/>
      <c r="F4" s="262"/>
      <c r="G4" s="241"/>
      <c r="H4" s="241"/>
      <c r="I4" s="241"/>
      <c r="J4" s="241"/>
      <c r="K4" s="241"/>
      <c r="L4" s="241"/>
      <c r="M4" s="70"/>
      <c r="P4" s="236" t="s">
        <v>511</v>
      </c>
      <c r="Q4" s="79">
        <v>3126794.187</v>
      </c>
      <c r="R4" s="79">
        <v>433948.403</v>
      </c>
      <c r="S4" s="79">
        <v>2023421.212</v>
      </c>
      <c r="T4" s="79">
        <f>SUM(Q4:S4)</f>
        <v>5584163.802</v>
      </c>
      <c r="U4" s="64"/>
      <c r="V4" s="64"/>
      <c r="W4" s="64"/>
      <c r="AC4" s="64"/>
    </row>
    <row r="5" spans="2:20" ht="13.5" thickBot="1">
      <c r="B5" s="81"/>
      <c r="C5" s="81"/>
      <c r="D5" s="81"/>
      <c r="E5" s="81"/>
      <c r="F5" s="81"/>
      <c r="G5" s="81"/>
      <c r="H5" s="81"/>
      <c r="I5" s="81"/>
      <c r="J5" s="81"/>
      <c r="K5" s="81"/>
      <c r="L5" s="81"/>
      <c r="P5" s="236" t="s">
        <v>512</v>
      </c>
      <c r="Q5" s="79">
        <v>3842028.758</v>
      </c>
      <c r="R5" s="79">
        <v>527288.925</v>
      </c>
      <c r="S5" s="79">
        <v>2616103.927</v>
      </c>
      <c r="T5" s="79">
        <f>SUM(Q5:S5)</f>
        <v>6985421.61</v>
      </c>
    </row>
    <row r="6" spans="1:20" ht="15" customHeight="1" thickTop="1">
      <c r="A6" s="104" t="s">
        <v>274</v>
      </c>
      <c r="B6" s="264" t="s">
        <v>509</v>
      </c>
      <c r="C6" s="264"/>
      <c r="D6" s="264"/>
      <c r="E6" s="264"/>
      <c r="F6" s="264"/>
      <c r="G6" s="242"/>
      <c r="H6" s="242"/>
      <c r="I6" s="242"/>
      <c r="J6" s="242"/>
      <c r="K6" s="242"/>
      <c r="L6" s="242"/>
      <c r="P6" s="236" t="s">
        <v>513</v>
      </c>
      <c r="Q6" s="79">
        <v>4672779.51</v>
      </c>
      <c r="R6" s="79">
        <v>676752.375</v>
      </c>
      <c r="S6" s="79">
        <v>2928103.48</v>
      </c>
      <c r="T6" s="79">
        <f>SUM(Q6:S6)</f>
        <v>8277635.365</v>
      </c>
    </row>
    <row r="7" spans="1:20" ht="15" customHeight="1">
      <c r="A7" s="106"/>
      <c r="B7" s="105">
        <v>2005</v>
      </c>
      <c r="C7" s="105">
        <v>2006</v>
      </c>
      <c r="D7" s="105">
        <v>2007</v>
      </c>
      <c r="E7" s="105">
        <v>2008</v>
      </c>
      <c r="F7" s="105">
        <v>2009</v>
      </c>
      <c r="G7" s="242"/>
      <c r="H7" s="242"/>
      <c r="I7" s="242"/>
      <c r="J7" s="242"/>
      <c r="K7" s="242"/>
      <c r="L7" s="242"/>
      <c r="P7" s="236" t="s">
        <v>514</v>
      </c>
      <c r="Q7" s="237">
        <v>3890464.375</v>
      </c>
      <c r="R7" s="237">
        <v>570716.37</v>
      </c>
      <c r="S7" s="237">
        <v>2024142.644</v>
      </c>
      <c r="T7" s="79">
        <f>SUM(Q7:S7)</f>
        <v>6485323.389</v>
      </c>
    </row>
    <row r="8" spans="1:20" ht="19.5" customHeight="1">
      <c r="A8" s="11" t="s">
        <v>454</v>
      </c>
      <c r="B8" s="103">
        <v>2841073.5</v>
      </c>
      <c r="C8" s="103">
        <v>3126794.187</v>
      </c>
      <c r="D8" s="103">
        <v>3842028.758</v>
      </c>
      <c r="E8" s="103">
        <v>4672779.51</v>
      </c>
      <c r="F8" s="103">
        <v>3890464.375</v>
      </c>
      <c r="G8" s="103"/>
      <c r="H8" s="103"/>
      <c r="I8" s="103"/>
      <c r="J8" s="103"/>
      <c r="K8" s="103"/>
      <c r="L8" s="103"/>
      <c r="P8" s="11"/>
      <c r="Q8" s="11"/>
      <c r="R8" s="11"/>
      <c r="S8" s="11"/>
      <c r="T8" s="11"/>
    </row>
    <row r="9" spans="1:20" ht="19.5" customHeight="1">
      <c r="A9" s="11" t="s">
        <v>455</v>
      </c>
      <c r="B9" s="83">
        <v>449100.581</v>
      </c>
      <c r="C9" s="83">
        <v>433948.403</v>
      </c>
      <c r="D9" s="83">
        <v>527288.925</v>
      </c>
      <c r="E9" s="83">
        <v>676752.375</v>
      </c>
      <c r="F9" s="83">
        <v>570716.37</v>
      </c>
      <c r="G9" s="83"/>
      <c r="H9" s="83"/>
      <c r="I9" s="83"/>
      <c r="J9" s="83"/>
      <c r="K9" s="83"/>
      <c r="L9" s="83"/>
      <c r="P9" s="36" t="s">
        <v>16</v>
      </c>
      <c r="Q9" s="11"/>
      <c r="R9" s="11"/>
      <c r="S9" s="11"/>
      <c r="T9" s="11"/>
    </row>
    <row r="10" spans="1:20" ht="19.5" customHeight="1">
      <c r="A10" s="11" t="s">
        <v>453</v>
      </c>
      <c r="B10" s="83">
        <v>1840756.677</v>
      </c>
      <c r="C10" s="83">
        <v>2023421.212</v>
      </c>
      <c r="D10" s="83">
        <v>2616103.927</v>
      </c>
      <c r="E10" s="83">
        <v>2928103.48</v>
      </c>
      <c r="F10" s="83">
        <v>2024142.644</v>
      </c>
      <c r="G10" s="83"/>
      <c r="H10" s="83"/>
      <c r="I10" s="83"/>
      <c r="J10" s="83"/>
      <c r="K10" s="83"/>
      <c r="L10" s="83"/>
      <c r="P10" s="11"/>
      <c r="Q10" s="11" t="s">
        <v>454</v>
      </c>
      <c r="R10" s="11" t="s">
        <v>455</v>
      </c>
      <c r="S10" s="11" t="s">
        <v>453</v>
      </c>
      <c r="T10" s="238" t="s">
        <v>456</v>
      </c>
    </row>
    <row r="11" spans="1:20" ht="19.5" customHeight="1" thickBot="1">
      <c r="A11" s="100" t="s">
        <v>456</v>
      </c>
      <c r="B11" s="101">
        <f>SUM(B8:B10)</f>
        <v>5130930.758</v>
      </c>
      <c r="C11" s="101">
        <f>SUM(C8:C10)</f>
        <v>5584163.802</v>
      </c>
      <c r="D11" s="101">
        <f>SUM(D8:D10)</f>
        <v>6985421.61</v>
      </c>
      <c r="E11" s="101">
        <f>+balanza!C8</f>
        <v>8277635</v>
      </c>
      <c r="F11" s="102">
        <f>+balanza!D8</f>
        <v>6485323</v>
      </c>
      <c r="G11" s="103"/>
      <c r="H11" s="103"/>
      <c r="I11" s="103"/>
      <c r="J11" s="103"/>
      <c r="K11" s="103"/>
      <c r="L11" s="103"/>
      <c r="P11" s="236" t="s">
        <v>510</v>
      </c>
      <c r="Q11" s="239">
        <v>621082.579</v>
      </c>
      <c r="R11" s="239">
        <v>260876.586</v>
      </c>
      <c r="S11" s="239">
        <v>79323.559</v>
      </c>
      <c r="T11" s="239">
        <f>SUM(Q11:S11)</f>
        <v>961282.724</v>
      </c>
    </row>
    <row r="12" spans="1:20" ht="13.5" thickTop="1">
      <c r="A12" s="37"/>
      <c r="B12" s="59"/>
      <c r="C12" s="60"/>
      <c r="D12" s="60"/>
      <c r="E12" s="60"/>
      <c r="P12" s="236" t="s">
        <v>511</v>
      </c>
      <c r="Q12" s="239">
        <v>877677.266</v>
      </c>
      <c r="R12" s="239">
        <v>272555.007</v>
      </c>
      <c r="S12" s="239">
        <v>95062.953</v>
      </c>
      <c r="T12" s="239">
        <f>SUM(Q12:S12)</f>
        <v>1245295.226</v>
      </c>
    </row>
    <row r="13" spans="1:20" ht="30.75" customHeight="1">
      <c r="A13" s="260" t="s">
        <v>89</v>
      </c>
      <c r="B13" s="261"/>
      <c r="C13" s="261"/>
      <c r="D13" s="261"/>
      <c r="E13" s="261"/>
      <c r="P13" s="236" t="s">
        <v>512</v>
      </c>
      <c r="Q13" s="239">
        <v>1155022.226</v>
      </c>
      <c r="R13" s="239">
        <v>300750.92</v>
      </c>
      <c r="S13" s="239">
        <v>99577.922</v>
      </c>
      <c r="T13" s="239">
        <f>SUM(Q13:S13)</f>
        <v>1555351.068</v>
      </c>
    </row>
    <row r="14" spans="1:20" ht="12.75">
      <c r="A14" s="37"/>
      <c r="B14" s="59"/>
      <c r="C14" s="60"/>
      <c r="D14" s="60"/>
      <c r="E14" s="60"/>
      <c r="P14" s="236" t="s">
        <v>513</v>
      </c>
      <c r="Q14" s="239">
        <v>1804433.679</v>
      </c>
      <c r="R14" s="239">
        <v>381918.681</v>
      </c>
      <c r="S14" s="239">
        <v>146755.606</v>
      </c>
      <c r="T14" s="239">
        <f>SUM(Q14:S14)</f>
        <v>2333107.966</v>
      </c>
    </row>
    <row r="15" spans="1:20" ht="12.75">
      <c r="A15" s="37"/>
      <c r="B15" s="59"/>
      <c r="C15" s="60"/>
      <c r="D15" s="60"/>
      <c r="E15" s="60"/>
      <c r="P15" s="236" t="s">
        <v>514</v>
      </c>
      <c r="Q15" s="239">
        <v>1229808.298</v>
      </c>
      <c r="R15" s="239">
        <v>318836.397</v>
      </c>
      <c r="S15" s="239">
        <v>87469.457</v>
      </c>
      <c r="T15" s="239">
        <f>SUM(Q15:S15)</f>
        <v>1636114.1519999998</v>
      </c>
    </row>
    <row r="16" spans="1:20" ht="12.75">
      <c r="A16" s="37"/>
      <c r="B16" s="59"/>
      <c r="C16" s="60"/>
      <c r="D16" s="60"/>
      <c r="E16" s="60"/>
      <c r="P16" s="11"/>
      <c r="Q16" s="11"/>
      <c r="R16" s="11"/>
      <c r="S16" s="11"/>
      <c r="T16" s="11"/>
    </row>
    <row r="33" spans="17:20" ht="12.75">
      <c r="Q33" s="82"/>
      <c r="R33" s="82"/>
      <c r="S33" s="82"/>
      <c r="T33" s="82"/>
    </row>
    <row r="34" spans="17:21" ht="12.75">
      <c r="Q34" s="82"/>
      <c r="R34" s="82"/>
      <c r="S34" s="82"/>
      <c r="T34" s="82"/>
      <c r="U34" s="80"/>
    </row>
    <row r="35" spans="17:21" ht="12.75">
      <c r="Q35" s="82"/>
      <c r="R35" s="82"/>
      <c r="S35" s="82"/>
      <c r="T35" s="82"/>
      <c r="U35" s="80"/>
    </row>
    <row r="36" spans="17:21" ht="12.75">
      <c r="Q36" s="82"/>
      <c r="R36" s="82"/>
      <c r="S36" s="82"/>
      <c r="T36" s="82"/>
      <c r="U36" s="80"/>
    </row>
    <row r="37" spans="17:21" ht="12.75">
      <c r="Q37" s="82"/>
      <c r="R37" s="82"/>
      <c r="S37" s="82"/>
      <c r="T37" s="82"/>
      <c r="U37" s="80"/>
    </row>
    <row r="38" spans="1:29" s="69" customFormat="1" ht="15.75" customHeight="1">
      <c r="A38" s="263" t="s">
        <v>458</v>
      </c>
      <c r="B38" s="263"/>
      <c r="C38" s="263"/>
      <c r="D38" s="263"/>
      <c r="E38" s="263"/>
      <c r="F38" s="263"/>
      <c r="G38" s="241"/>
      <c r="H38" s="241"/>
      <c r="I38" s="241"/>
      <c r="J38" s="241"/>
      <c r="K38" s="241"/>
      <c r="L38" s="241"/>
      <c r="O38"/>
      <c r="P38"/>
      <c r="Q38" s="82"/>
      <c r="R38" s="82"/>
      <c r="S38" s="82"/>
      <c r="T38" s="82"/>
      <c r="U38" s="80"/>
      <c r="V38" s="64"/>
      <c r="W38" s="64"/>
      <c r="Z38" s="65"/>
      <c r="AA38" s="65"/>
      <c r="AB38" s="65"/>
      <c r="AC38" s="64"/>
    </row>
    <row r="39" spans="1:21" ht="13.5" customHeight="1">
      <c r="A39" s="262" t="s">
        <v>457</v>
      </c>
      <c r="B39" s="262"/>
      <c r="C39" s="262"/>
      <c r="D39" s="262"/>
      <c r="E39" s="262"/>
      <c r="F39" s="262"/>
      <c r="G39" s="241"/>
      <c r="H39" s="241"/>
      <c r="I39" s="241"/>
      <c r="J39" s="241"/>
      <c r="K39" s="241"/>
      <c r="L39" s="241"/>
      <c r="Q39" s="82"/>
      <c r="R39" s="82"/>
      <c r="S39" s="82"/>
      <c r="T39" s="82"/>
      <c r="U39" s="80"/>
    </row>
    <row r="40" spans="1:29" s="69" customFormat="1" ht="15.75" customHeight="1">
      <c r="A40" s="262" t="s">
        <v>273</v>
      </c>
      <c r="B40" s="262"/>
      <c r="C40" s="262"/>
      <c r="D40" s="262"/>
      <c r="E40" s="262"/>
      <c r="F40" s="262"/>
      <c r="G40" s="241"/>
      <c r="H40" s="241"/>
      <c r="I40" s="241"/>
      <c r="J40" s="241"/>
      <c r="K40" s="241"/>
      <c r="L40" s="241"/>
      <c r="M40" s="70"/>
      <c r="O40"/>
      <c r="P40"/>
      <c r="Q40" s="82"/>
      <c r="R40" s="82"/>
      <c r="S40" s="82"/>
      <c r="T40" s="82"/>
      <c r="U40" s="80"/>
      <c r="V40" s="64"/>
      <c r="W40" s="64"/>
      <c r="Y40" s="71"/>
      <c r="Z40" s="65"/>
      <c r="AA40" s="65"/>
      <c r="AB40" s="65"/>
      <c r="AC40" s="64"/>
    </row>
    <row r="41" spans="1:29" s="69" customFormat="1" ht="15.75" customHeight="1">
      <c r="A41" s="262" t="s">
        <v>281</v>
      </c>
      <c r="B41" s="262"/>
      <c r="C41" s="262"/>
      <c r="D41" s="262"/>
      <c r="E41" s="262"/>
      <c r="F41" s="262"/>
      <c r="G41" s="241"/>
      <c r="H41" s="241"/>
      <c r="I41" s="241"/>
      <c r="J41" s="241"/>
      <c r="K41" s="241"/>
      <c r="L41" s="241"/>
      <c r="M41" s="70"/>
      <c r="O41"/>
      <c r="P41"/>
      <c r="Q41" s="82"/>
      <c r="R41" s="82"/>
      <c r="S41" s="82"/>
      <c r="T41" s="82"/>
      <c r="U41" s="80"/>
      <c r="V41" s="64"/>
      <c r="W41" s="64"/>
      <c r="AC41" s="64"/>
    </row>
    <row r="42" spans="2:21" ht="13.5" thickBot="1">
      <c r="B42" s="81"/>
      <c r="C42" s="81"/>
      <c r="D42" s="81"/>
      <c r="E42" s="81"/>
      <c r="F42" s="81"/>
      <c r="G42" s="81"/>
      <c r="H42" s="81"/>
      <c r="I42" s="81"/>
      <c r="J42" s="81"/>
      <c r="K42" s="81"/>
      <c r="L42" s="81"/>
      <c r="Q42" s="82"/>
      <c r="R42" s="82"/>
      <c r="S42" s="82"/>
      <c r="T42" s="82"/>
      <c r="U42" s="80"/>
    </row>
    <row r="43" spans="1:21" ht="13.5" thickTop="1">
      <c r="A43" s="104" t="s">
        <v>274</v>
      </c>
      <c r="B43" s="264" t="str">
        <f>+B6</f>
        <v>Enero - julio</v>
      </c>
      <c r="C43" s="264"/>
      <c r="D43" s="264"/>
      <c r="E43" s="264"/>
      <c r="F43" s="264"/>
      <c r="G43" s="242"/>
      <c r="H43" s="242"/>
      <c r="I43" s="242"/>
      <c r="J43" s="242"/>
      <c r="K43" s="242"/>
      <c r="L43" s="242"/>
      <c r="Q43" s="82"/>
      <c r="R43" s="82"/>
      <c r="S43" s="82"/>
      <c r="T43" s="82"/>
      <c r="U43" s="80"/>
    </row>
    <row r="44" spans="1:21" ht="12.75">
      <c r="A44" s="106"/>
      <c r="B44" s="105">
        <v>2005</v>
      </c>
      <c r="C44" s="105">
        <v>2006</v>
      </c>
      <c r="D44" s="105">
        <v>2007</v>
      </c>
      <c r="E44" s="105">
        <v>2008</v>
      </c>
      <c r="F44" s="105">
        <v>2009</v>
      </c>
      <c r="G44" s="242"/>
      <c r="H44" s="242"/>
      <c r="I44" s="242"/>
      <c r="J44" s="242"/>
      <c r="K44" s="242"/>
      <c r="L44" s="242"/>
      <c r="Q44" s="82"/>
      <c r="R44" s="82"/>
      <c r="S44" s="82"/>
      <c r="T44" s="82"/>
      <c r="U44" s="80"/>
    </row>
    <row r="45" spans="1:12" ht="19.5" customHeight="1">
      <c r="A45" s="11" t="s">
        <v>454</v>
      </c>
      <c r="B45" s="103">
        <v>621082.579</v>
      </c>
      <c r="C45" s="103">
        <v>877677.266</v>
      </c>
      <c r="D45" s="103">
        <v>1155022.226</v>
      </c>
      <c r="E45" s="103">
        <v>1804433.679</v>
      </c>
      <c r="F45" s="103">
        <v>1229808.298</v>
      </c>
      <c r="G45" s="103"/>
      <c r="H45" s="103"/>
      <c r="I45" s="103"/>
      <c r="J45" s="103"/>
      <c r="K45" s="103"/>
      <c r="L45" s="103"/>
    </row>
    <row r="46" spans="1:12" ht="19.5" customHeight="1">
      <c r="A46" s="11" t="s">
        <v>455</v>
      </c>
      <c r="B46" s="83">
        <v>260876.586</v>
      </c>
      <c r="C46" s="83">
        <v>272555.007</v>
      </c>
      <c r="D46" s="83">
        <v>300750.92</v>
      </c>
      <c r="E46" s="83">
        <v>381918.681</v>
      </c>
      <c r="F46" s="83">
        <v>318836.397</v>
      </c>
      <c r="G46" s="83"/>
      <c r="H46" s="83"/>
      <c r="I46" s="83"/>
      <c r="J46" s="83"/>
      <c r="K46" s="83"/>
      <c r="L46" s="83"/>
    </row>
    <row r="47" spans="1:12" ht="19.5" customHeight="1">
      <c r="A47" s="11" t="s">
        <v>453</v>
      </c>
      <c r="B47" s="83">
        <v>79323.559</v>
      </c>
      <c r="C47" s="83">
        <v>95062.953</v>
      </c>
      <c r="D47" s="83">
        <v>99577.922</v>
      </c>
      <c r="E47" s="83">
        <v>146755.606</v>
      </c>
      <c r="F47" s="83">
        <v>87469.457</v>
      </c>
      <c r="G47" s="83"/>
      <c r="H47" s="83"/>
      <c r="I47" s="83"/>
      <c r="J47" s="83"/>
      <c r="K47" s="83"/>
      <c r="L47" s="83"/>
    </row>
    <row r="48" spans="1:12" ht="19.5" customHeight="1" thickBot="1">
      <c r="A48" s="210" t="s">
        <v>456</v>
      </c>
      <c r="B48" s="211">
        <f>SUM(B45:B47)</f>
        <v>961282.724</v>
      </c>
      <c r="C48" s="211">
        <f>SUM(C45:C47)</f>
        <v>1245295.226</v>
      </c>
      <c r="D48" s="211">
        <f>SUM(D45:D47)</f>
        <v>1555351.068</v>
      </c>
      <c r="E48" s="211">
        <f>+balanza!C13</f>
        <v>2333109</v>
      </c>
      <c r="F48" s="211">
        <f>+balanza!D13</f>
        <v>1636113</v>
      </c>
      <c r="G48" s="237"/>
      <c r="H48" s="237"/>
      <c r="I48" s="237"/>
      <c r="J48" s="237"/>
      <c r="K48" s="237"/>
      <c r="L48" s="237"/>
    </row>
    <row r="49" ht="13.5" thickTop="1"/>
    <row r="50" spans="1:5" ht="30.75" customHeight="1">
      <c r="A50" s="265" t="s">
        <v>504</v>
      </c>
      <c r="B50" s="261"/>
      <c r="C50" s="261"/>
      <c r="D50" s="261"/>
      <c r="E50" s="261"/>
    </row>
  </sheetData>
  <sheetProtection/>
  <mergeCells count="12">
    <mergeCell ref="A39:F39"/>
    <mergeCell ref="A40:F40"/>
    <mergeCell ref="A41:F41"/>
    <mergeCell ref="A13:E13"/>
    <mergeCell ref="A50:E50"/>
    <mergeCell ref="B43:F43"/>
    <mergeCell ref="A1:F1"/>
    <mergeCell ref="A38:F38"/>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B19" sqref="B19:D26"/>
    </sheetView>
  </sheetViews>
  <sheetFormatPr defaultColWidth="11.421875" defaultRowHeight="12.75"/>
  <cols>
    <col min="1" max="1" width="32.140625" style="69" customWidth="1"/>
    <col min="2" max="2" width="14.140625" style="69" bestFit="1" customWidth="1"/>
    <col min="3" max="3" width="13.7109375" style="69" bestFit="1" customWidth="1"/>
    <col min="4" max="4" width="13.421875" style="69" bestFit="1" customWidth="1"/>
    <col min="5" max="5" width="14.57421875" style="69" customWidth="1"/>
    <col min="6" max="6" width="14.00390625" style="69" customWidth="1"/>
    <col min="7" max="7" width="12.421875" style="69" customWidth="1"/>
    <col min="8" max="11" width="11.421875" style="69" customWidth="1"/>
    <col min="12" max="15" width="11.421875" style="64" customWidth="1"/>
    <col min="16" max="16" width="42.57421875" style="64" bestFit="1" customWidth="1"/>
    <col min="17" max="17" width="11.421875" style="64" customWidth="1"/>
    <col min="18" max="18" width="11.421875" style="69" customWidth="1"/>
    <col min="19" max="20" width="11.57421875" style="69" bestFit="1" customWidth="1"/>
    <col min="21" max="16384" width="11.421875" style="69" customWidth="1"/>
  </cols>
  <sheetData>
    <row r="1" spans="1:21" ht="15.75" customHeight="1">
      <c r="A1" s="263" t="s">
        <v>462</v>
      </c>
      <c r="B1" s="263"/>
      <c r="C1" s="263"/>
      <c r="D1" s="263"/>
      <c r="E1" s="263"/>
      <c r="F1" s="263"/>
      <c r="U1" s="67"/>
    </row>
    <row r="2" spans="1:21" ht="15.75" customHeight="1">
      <c r="A2" s="262" t="s">
        <v>283</v>
      </c>
      <c r="B2" s="262"/>
      <c r="C2" s="262"/>
      <c r="D2" s="262"/>
      <c r="E2" s="262"/>
      <c r="F2" s="262"/>
      <c r="G2" s="70"/>
      <c r="H2" s="70"/>
      <c r="U2" s="64"/>
    </row>
    <row r="3" spans="1:21" ht="15.75" customHeight="1">
      <c r="A3" s="262" t="s">
        <v>273</v>
      </c>
      <c r="B3" s="262"/>
      <c r="C3" s="262"/>
      <c r="D3" s="262"/>
      <c r="E3" s="262"/>
      <c r="F3" s="262"/>
      <c r="G3" s="70"/>
      <c r="H3" s="70"/>
      <c r="R3" s="71" t="s">
        <v>247</v>
      </c>
      <c r="U3" s="107"/>
    </row>
    <row r="4" spans="1:21" ht="15.75" customHeight="1" thickBot="1">
      <c r="A4" s="262" t="s">
        <v>281</v>
      </c>
      <c r="B4" s="262"/>
      <c r="C4" s="262"/>
      <c r="D4" s="262"/>
      <c r="E4" s="262"/>
      <c r="F4" s="262"/>
      <c r="G4" s="70"/>
      <c r="H4" s="70"/>
      <c r="M4" s="72"/>
      <c r="N4" s="266"/>
      <c r="O4" s="266"/>
      <c r="R4" s="71"/>
      <c r="U4" s="64"/>
    </row>
    <row r="5" spans="1:21" ht="18" customHeight="1" thickTop="1">
      <c r="A5" s="113" t="s">
        <v>284</v>
      </c>
      <c r="B5" s="114">
        <f>+balanza!B5</f>
        <v>2008</v>
      </c>
      <c r="C5" s="115">
        <f>+balanza!C5</f>
        <v>2008</v>
      </c>
      <c r="D5" s="115">
        <f>+balanza!D5</f>
        <v>2009</v>
      </c>
      <c r="E5" s="116" t="s">
        <v>289</v>
      </c>
      <c r="F5" s="116" t="s">
        <v>280</v>
      </c>
      <c r="G5" s="72"/>
      <c r="H5" s="72"/>
      <c r="M5" s="72"/>
      <c r="N5" s="108"/>
      <c r="O5" s="108"/>
      <c r="S5" s="65">
        <f>+S6+S7</f>
        <v>6485323</v>
      </c>
      <c r="U5" s="64"/>
    </row>
    <row r="6" spans="1:21" ht="18" customHeight="1" thickBot="1">
      <c r="A6" s="117"/>
      <c r="B6" s="97" t="s">
        <v>279</v>
      </c>
      <c r="C6" s="98" t="str">
        <f>+balanza!C6</f>
        <v>ene-jul</v>
      </c>
      <c r="D6" s="98" t="str">
        <f>+C6</f>
        <v>ene-jul</v>
      </c>
      <c r="E6" s="99" t="str">
        <f>+balanza!$E$6</f>
        <v> 2009-2008</v>
      </c>
      <c r="F6" s="99">
        <f>+balanza!$F$6</f>
        <v>2009</v>
      </c>
      <c r="G6" s="72"/>
      <c r="H6" s="72"/>
      <c r="M6" s="58"/>
      <c r="N6" s="58"/>
      <c r="O6" s="58"/>
      <c r="R6" s="69" t="s">
        <v>17</v>
      </c>
      <c r="S6" s="65">
        <f>D9</f>
        <v>2629605</v>
      </c>
      <c r="T6" s="109">
        <f>+S6/S5*100</f>
        <v>40.54701670217505</v>
      </c>
      <c r="U6" s="67"/>
    </row>
    <row r="7" spans="1:21" ht="18" customHeight="1" thickTop="1">
      <c r="A7" s="262" t="s">
        <v>287</v>
      </c>
      <c r="B7" s="262"/>
      <c r="C7" s="262"/>
      <c r="D7" s="262"/>
      <c r="E7" s="262"/>
      <c r="F7" s="262"/>
      <c r="G7" s="72"/>
      <c r="H7" s="72"/>
      <c r="M7" s="58"/>
      <c r="N7" s="58"/>
      <c r="O7" s="58"/>
      <c r="R7" s="69" t="s">
        <v>19</v>
      </c>
      <c r="S7" s="65">
        <f>D13</f>
        <v>3855718</v>
      </c>
      <c r="T7" s="109">
        <f>+S7/S5*100</f>
        <v>59.45298329782494</v>
      </c>
      <c r="U7" s="64"/>
    </row>
    <row r="8" spans="1:21" ht="18" customHeight="1">
      <c r="A8" s="110" t="s">
        <v>275</v>
      </c>
      <c r="B8" s="58">
        <f>+balanza!B8</f>
        <v>12742092</v>
      </c>
      <c r="C8" s="58">
        <f>+balanza!C8</f>
        <v>8277635</v>
      </c>
      <c r="D8" s="58">
        <f>+balanza!D8</f>
        <v>6485323</v>
      </c>
      <c r="E8" s="66">
        <f>+(D8-C8)/C8</f>
        <v>-0.21652464743854977</v>
      </c>
      <c r="F8" s="110"/>
      <c r="G8" s="63"/>
      <c r="H8" s="63"/>
      <c r="M8" s="58"/>
      <c r="N8" s="58"/>
      <c r="O8" s="58"/>
      <c r="T8" s="109">
        <f>SUM(T6:T7)</f>
        <v>100</v>
      </c>
      <c r="U8" s="64"/>
    </row>
    <row r="9" spans="1:21" s="71" customFormat="1" ht="18" customHeight="1">
      <c r="A9" s="61" t="s">
        <v>286</v>
      </c>
      <c r="B9" s="57">
        <v>4251369</v>
      </c>
      <c r="C9" s="57">
        <v>3293336</v>
      </c>
      <c r="D9" s="57">
        <v>2629605</v>
      </c>
      <c r="E9" s="62">
        <f aca="true" t="shared" si="0" ref="E9:E36">+(D9-C9)/C9</f>
        <v>-0.20153758984810538</v>
      </c>
      <c r="F9" s="62">
        <f>+D9/$D$8</f>
        <v>0.4054701670217505</v>
      </c>
      <c r="G9" s="63"/>
      <c r="H9" s="63"/>
      <c r="M9" s="57"/>
      <c r="N9" s="57"/>
      <c r="O9" s="57"/>
      <c r="P9" s="67"/>
      <c r="Q9" s="67"/>
      <c r="R9" s="71" t="s">
        <v>246</v>
      </c>
      <c r="S9" s="65">
        <f>SUM(S10:S12)</f>
        <v>6485323</v>
      </c>
      <c r="T9" s="109"/>
      <c r="U9" s="64"/>
    </row>
    <row r="10" spans="1:21" ht="18" customHeight="1">
      <c r="A10" s="110" t="s">
        <v>18</v>
      </c>
      <c r="B10" s="58">
        <v>3814209</v>
      </c>
      <c r="C10" s="58">
        <v>3034031</v>
      </c>
      <c r="D10" s="58">
        <v>2395878</v>
      </c>
      <c r="E10" s="66">
        <f t="shared" si="0"/>
        <v>-0.21033173359138388</v>
      </c>
      <c r="F10" s="66">
        <f>+D10/$D$9</f>
        <v>0.911117068913392</v>
      </c>
      <c r="G10" s="63"/>
      <c r="H10" s="68"/>
      <c r="M10" s="58"/>
      <c r="N10" s="58"/>
      <c r="O10" s="58"/>
      <c r="R10" s="69" t="s">
        <v>22</v>
      </c>
      <c r="S10" s="65">
        <f>D10+D14</f>
        <v>3890464</v>
      </c>
      <c r="T10" s="109">
        <f>+S10/$S9*100</f>
        <v>59.98874689818842</v>
      </c>
      <c r="U10" s="67"/>
    </row>
    <row r="11" spans="1:21" ht="18" customHeight="1">
      <c r="A11" s="110" t="s">
        <v>20</v>
      </c>
      <c r="B11" s="58">
        <v>88712</v>
      </c>
      <c r="C11" s="58">
        <v>62851</v>
      </c>
      <c r="D11" s="58">
        <v>60107</v>
      </c>
      <c r="E11" s="66">
        <f t="shared" si="0"/>
        <v>-0.043658812111183595</v>
      </c>
      <c r="F11" s="66">
        <f>+D11/$D$9</f>
        <v>0.02285780564001057</v>
      </c>
      <c r="G11" s="63"/>
      <c r="H11" s="68"/>
      <c r="M11" s="58"/>
      <c r="N11" s="58"/>
      <c r="O11" s="58"/>
      <c r="R11" s="69" t="s">
        <v>23</v>
      </c>
      <c r="S11" s="65">
        <f>D11+D15</f>
        <v>570717</v>
      </c>
      <c r="T11" s="109">
        <f>+S11/S9*100</f>
        <v>8.800132237052804</v>
      </c>
      <c r="U11" s="64"/>
    </row>
    <row r="12" spans="1:21" ht="18" customHeight="1">
      <c r="A12" s="110" t="s">
        <v>21</v>
      </c>
      <c r="B12" s="58">
        <v>348448</v>
      </c>
      <c r="C12" s="58">
        <v>196454</v>
      </c>
      <c r="D12" s="58">
        <v>173620</v>
      </c>
      <c r="E12" s="66">
        <f t="shared" si="0"/>
        <v>-0.11623077158011545</v>
      </c>
      <c r="F12" s="66">
        <f>+D12/$D$9</f>
        <v>0.0660251254465975</v>
      </c>
      <c r="G12" s="63"/>
      <c r="H12" s="68"/>
      <c r="M12" s="58"/>
      <c r="N12" s="58"/>
      <c r="O12" s="58"/>
      <c r="R12" s="69" t="s">
        <v>24</v>
      </c>
      <c r="S12" s="65">
        <f>D12+D16</f>
        <v>2024142</v>
      </c>
      <c r="T12" s="109">
        <f>+S12/S9*100</f>
        <v>31.21112086475878</v>
      </c>
      <c r="U12" s="64"/>
    </row>
    <row r="13" spans="1:21" s="71" customFormat="1" ht="18" customHeight="1">
      <c r="A13" s="61" t="s">
        <v>285</v>
      </c>
      <c r="B13" s="57">
        <v>8490721</v>
      </c>
      <c r="C13" s="57">
        <v>4984299</v>
      </c>
      <c r="D13" s="57">
        <v>3855718</v>
      </c>
      <c r="E13" s="62">
        <f t="shared" si="0"/>
        <v>-0.2264272267775268</v>
      </c>
      <c r="F13" s="62">
        <f>+D13/$D$8</f>
        <v>0.5945298329782495</v>
      </c>
      <c r="G13" s="63"/>
      <c r="H13" s="63"/>
      <c r="M13" s="57"/>
      <c r="N13" s="57"/>
      <c r="O13" s="57"/>
      <c r="P13" s="67"/>
      <c r="Q13" s="67"/>
      <c r="R13" s="69"/>
      <c r="S13" s="69"/>
      <c r="T13" s="109">
        <f>SUM(T10:T12)</f>
        <v>100</v>
      </c>
      <c r="U13" s="64"/>
    </row>
    <row r="14" spans="1:21" ht="18" customHeight="1">
      <c r="A14" s="110" t="s">
        <v>18</v>
      </c>
      <c r="B14" s="58">
        <v>3013772</v>
      </c>
      <c r="C14" s="58">
        <v>1638748</v>
      </c>
      <c r="D14" s="58">
        <v>1494586</v>
      </c>
      <c r="E14" s="66">
        <f t="shared" si="0"/>
        <v>-0.08797081674546667</v>
      </c>
      <c r="F14" s="66">
        <f>+D14/$D$13</f>
        <v>0.3876284520807798</v>
      </c>
      <c r="G14" s="63"/>
      <c r="H14" s="68"/>
      <c r="M14" s="58"/>
      <c r="N14" s="58"/>
      <c r="O14" s="58"/>
      <c r="T14" s="109"/>
      <c r="U14" s="64"/>
    </row>
    <row r="15" spans="1:21" ht="18" customHeight="1">
      <c r="A15" s="110" t="s">
        <v>20</v>
      </c>
      <c r="B15" s="58">
        <v>995328</v>
      </c>
      <c r="C15" s="58">
        <v>613901</v>
      </c>
      <c r="D15" s="58">
        <v>510610</v>
      </c>
      <c r="E15" s="66">
        <f t="shared" si="0"/>
        <v>-0.1682535131886086</v>
      </c>
      <c r="F15" s="66">
        <f>+D15/$D$13</f>
        <v>0.13242929073132423</v>
      </c>
      <c r="G15" s="63"/>
      <c r="H15" s="68"/>
      <c r="U15" s="64"/>
    </row>
    <row r="16" spans="1:15" ht="18" customHeight="1">
      <c r="A16" s="110" t="s">
        <v>21</v>
      </c>
      <c r="B16" s="58">
        <v>4481621</v>
      </c>
      <c r="C16" s="58">
        <v>2731650</v>
      </c>
      <c r="D16" s="58">
        <v>1850522</v>
      </c>
      <c r="E16" s="66">
        <f t="shared" si="0"/>
        <v>-0.32256255376786924</v>
      </c>
      <c r="F16" s="66">
        <f>+D16/$D$13</f>
        <v>0.479942257187896</v>
      </c>
      <c r="G16" s="63"/>
      <c r="H16" s="68"/>
      <c r="M16" s="58"/>
      <c r="N16" s="58"/>
      <c r="O16" s="58"/>
    </row>
    <row r="17" spans="1:15" ht="18" customHeight="1">
      <c r="A17" s="262" t="s">
        <v>288</v>
      </c>
      <c r="B17" s="262"/>
      <c r="C17" s="262"/>
      <c r="D17" s="262"/>
      <c r="E17" s="262"/>
      <c r="F17" s="262"/>
      <c r="G17" s="63"/>
      <c r="H17" s="68"/>
      <c r="M17" s="58"/>
      <c r="N17" s="58"/>
      <c r="O17" s="58"/>
    </row>
    <row r="18" spans="1:15" ht="18" customHeight="1">
      <c r="A18" s="110" t="s">
        <v>275</v>
      </c>
      <c r="B18" s="58">
        <f>+balanza!B13</f>
        <v>4010769</v>
      </c>
      <c r="C18" s="58">
        <f>+balanza!C13</f>
        <v>2333109</v>
      </c>
      <c r="D18" s="58">
        <f>+balanza!D13</f>
        <v>1636113</v>
      </c>
      <c r="E18" s="66">
        <f t="shared" si="0"/>
        <v>-0.29874129327005294</v>
      </c>
      <c r="F18" s="111"/>
      <c r="G18" s="63"/>
      <c r="H18" s="63"/>
      <c r="M18" s="58"/>
      <c r="N18" s="58"/>
      <c r="O18" s="58"/>
    </row>
    <row r="19" spans="1:15" ht="18" customHeight="1">
      <c r="A19" s="61" t="s">
        <v>286</v>
      </c>
      <c r="B19" s="57">
        <v>1251133</v>
      </c>
      <c r="C19" s="57">
        <v>682355</v>
      </c>
      <c r="D19" s="57">
        <v>399866</v>
      </c>
      <c r="E19" s="62">
        <f t="shared" si="0"/>
        <v>-0.41399125088846717</v>
      </c>
      <c r="F19" s="62">
        <f>+D19/$D$18</f>
        <v>0.2443999894872787</v>
      </c>
      <c r="G19" s="63"/>
      <c r="H19" s="68"/>
      <c r="M19" s="58"/>
      <c r="N19" s="58"/>
      <c r="O19" s="58"/>
    </row>
    <row r="20" spans="1:15" ht="18" customHeight="1">
      <c r="A20" s="110" t="s">
        <v>18</v>
      </c>
      <c r="B20" s="58">
        <v>1199242</v>
      </c>
      <c r="C20" s="58">
        <v>652133</v>
      </c>
      <c r="D20" s="58">
        <v>381655</v>
      </c>
      <c r="E20" s="66">
        <f t="shared" si="0"/>
        <v>-0.4147589525449563</v>
      </c>
      <c r="F20" s="66">
        <f>+D20/$D$19</f>
        <v>0.9544572431764641</v>
      </c>
      <c r="G20" s="63"/>
      <c r="H20" s="68"/>
      <c r="M20" s="58"/>
      <c r="N20" s="58"/>
      <c r="O20" s="58"/>
    </row>
    <row r="21" spans="1:15" ht="18" customHeight="1">
      <c r="A21" s="110" t="s">
        <v>20</v>
      </c>
      <c r="B21" s="58">
        <v>40002</v>
      </c>
      <c r="C21" s="58">
        <v>23372</v>
      </c>
      <c r="D21" s="58">
        <v>12748</v>
      </c>
      <c r="E21" s="66">
        <f t="shared" si="0"/>
        <v>-0.4545610131781619</v>
      </c>
      <c r="F21" s="66">
        <f>+D21/$D$19</f>
        <v>0.03188068002780932</v>
      </c>
      <c r="G21" s="63"/>
      <c r="H21" s="68"/>
      <c r="M21" s="58"/>
      <c r="N21" s="58"/>
      <c r="O21" s="58"/>
    </row>
    <row r="22" spans="1:15" ht="18" customHeight="1">
      <c r="A22" s="110" t="s">
        <v>21</v>
      </c>
      <c r="B22" s="58">
        <v>11889</v>
      </c>
      <c r="C22" s="58">
        <v>6850</v>
      </c>
      <c r="D22" s="58">
        <v>5463</v>
      </c>
      <c r="E22" s="66">
        <f t="shared" si="0"/>
        <v>-0.2024817518248175</v>
      </c>
      <c r="F22" s="66">
        <f>+D22/$D$19</f>
        <v>0.013662076795726568</v>
      </c>
      <c r="G22" s="63"/>
      <c r="H22" s="68"/>
      <c r="M22" s="58"/>
      <c r="N22" s="58"/>
      <c r="O22" s="58"/>
    </row>
    <row r="23" spans="1:15" ht="18" customHeight="1">
      <c r="A23" s="61" t="s">
        <v>285</v>
      </c>
      <c r="B23" s="57">
        <v>2759636</v>
      </c>
      <c r="C23" s="57">
        <v>1650754</v>
      </c>
      <c r="D23" s="57">
        <v>1236247</v>
      </c>
      <c r="E23" s="62">
        <f t="shared" si="0"/>
        <v>-0.25110161780616613</v>
      </c>
      <c r="F23" s="62">
        <f>+D23/$D$18</f>
        <v>0.7556000105127213</v>
      </c>
      <c r="G23" s="63"/>
      <c r="H23" s="68"/>
      <c r="M23" s="58"/>
      <c r="N23" s="58"/>
      <c r="O23" s="58"/>
    </row>
    <row r="24" spans="1:15" ht="18" customHeight="1">
      <c r="A24" s="110" t="s">
        <v>18</v>
      </c>
      <c r="B24" s="58">
        <v>1896161</v>
      </c>
      <c r="C24" s="58">
        <v>1152301</v>
      </c>
      <c r="D24" s="58">
        <v>848153</v>
      </c>
      <c r="E24" s="66">
        <f t="shared" si="0"/>
        <v>-0.26394839542793075</v>
      </c>
      <c r="F24" s="66">
        <f>+D24/$D$23</f>
        <v>0.6860708256521553</v>
      </c>
      <c r="G24" s="63"/>
      <c r="H24" s="68"/>
      <c r="M24" s="58"/>
      <c r="N24" s="58"/>
      <c r="O24" s="58"/>
    </row>
    <row r="25" spans="1:8" ht="18" customHeight="1">
      <c r="A25" s="110" t="s">
        <v>20</v>
      </c>
      <c r="B25" s="58">
        <v>658384</v>
      </c>
      <c r="C25" s="58">
        <v>358547</v>
      </c>
      <c r="D25" s="58">
        <v>306088</v>
      </c>
      <c r="E25" s="66">
        <f t="shared" si="0"/>
        <v>-0.14630996773086932</v>
      </c>
      <c r="F25" s="66">
        <f>+D25/$D$23</f>
        <v>0.24759453410200388</v>
      </c>
      <c r="G25" s="63"/>
      <c r="H25" s="68"/>
    </row>
    <row r="26" spans="1:15" ht="18" customHeight="1">
      <c r="A26" s="110" t="s">
        <v>21</v>
      </c>
      <c r="B26" s="58">
        <v>205091</v>
      </c>
      <c r="C26" s="58">
        <v>139906</v>
      </c>
      <c r="D26" s="58">
        <v>82006</v>
      </c>
      <c r="E26" s="66">
        <f t="shared" si="0"/>
        <v>-0.4138492988149186</v>
      </c>
      <c r="F26" s="66">
        <f>+D26/$D$23</f>
        <v>0.06633464024584083</v>
      </c>
      <c r="G26" s="63"/>
      <c r="H26" s="68"/>
      <c r="M26" s="58"/>
      <c r="N26" s="58"/>
      <c r="O26" s="58"/>
    </row>
    <row r="27" spans="1:15" ht="18" customHeight="1">
      <c r="A27" s="262" t="s">
        <v>277</v>
      </c>
      <c r="B27" s="262"/>
      <c r="C27" s="262"/>
      <c r="D27" s="262"/>
      <c r="E27" s="262"/>
      <c r="F27" s="262"/>
      <c r="G27" s="63"/>
      <c r="H27" s="68"/>
      <c r="M27" s="58"/>
      <c r="N27" s="58"/>
      <c r="O27" s="58"/>
    </row>
    <row r="28" spans="1:15" ht="18" customHeight="1">
      <c r="A28" s="110" t="s">
        <v>275</v>
      </c>
      <c r="B28" s="58">
        <f>+balanza!B18</f>
        <v>8731323</v>
      </c>
      <c r="C28" s="58">
        <f>+balanza!C18</f>
        <v>5944526</v>
      </c>
      <c r="D28" s="58">
        <f>+balanza!D18</f>
        <v>4849210</v>
      </c>
      <c r="E28" s="66">
        <f t="shared" si="0"/>
        <v>-0.18425623842842978</v>
      </c>
      <c r="F28" s="63"/>
      <c r="G28" s="63"/>
      <c r="H28" s="63"/>
      <c r="M28" s="58"/>
      <c r="N28" s="58"/>
      <c r="O28" s="58"/>
    </row>
    <row r="29" spans="1:15" ht="18" customHeight="1">
      <c r="A29" s="61" t="s">
        <v>286</v>
      </c>
      <c r="B29" s="57">
        <v>3000236</v>
      </c>
      <c r="C29" s="57">
        <v>2610981</v>
      </c>
      <c r="D29" s="57">
        <v>2229739</v>
      </c>
      <c r="E29" s="62">
        <f t="shared" si="0"/>
        <v>-0.1460148503570114</v>
      </c>
      <c r="F29" s="62">
        <f>+D29/$D$28</f>
        <v>0.45981489768436506</v>
      </c>
      <c r="G29" s="63"/>
      <c r="H29" s="68"/>
      <c r="M29" s="58"/>
      <c r="N29" s="58"/>
      <c r="O29" s="58"/>
    </row>
    <row r="30" spans="1:15" ht="18" customHeight="1">
      <c r="A30" s="110" t="s">
        <v>18</v>
      </c>
      <c r="B30" s="58">
        <v>2614967</v>
      </c>
      <c r="C30" s="58">
        <v>2381898</v>
      </c>
      <c r="D30" s="58">
        <v>2014223</v>
      </c>
      <c r="E30" s="66">
        <f t="shared" si="0"/>
        <v>-0.15436219351122507</v>
      </c>
      <c r="F30" s="66">
        <f>+D30/$D$29</f>
        <v>0.9033447412455</v>
      </c>
      <c r="G30" s="63"/>
      <c r="H30" s="68"/>
      <c r="M30" s="58"/>
      <c r="N30" s="58"/>
      <c r="O30" s="58"/>
    </row>
    <row r="31" spans="1:15" ht="18" customHeight="1">
      <c r="A31" s="110" t="s">
        <v>20</v>
      </c>
      <c r="B31" s="58">
        <v>48710</v>
      </c>
      <c r="C31" s="58">
        <v>39479</v>
      </c>
      <c r="D31" s="58">
        <v>47359</v>
      </c>
      <c r="E31" s="66">
        <f t="shared" si="0"/>
        <v>0.1995997872286532</v>
      </c>
      <c r="F31" s="66">
        <f>+D31/$D$29</f>
        <v>0.021239705633708698</v>
      </c>
      <c r="G31" s="63"/>
      <c r="H31" s="68"/>
      <c r="M31" s="58"/>
      <c r="N31" s="58"/>
      <c r="O31" s="58"/>
    </row>
    <row r="32" spans="1:15" ht="18" customHeight="1">
      <c r="A32" s="110" t="s">
        <v>21</v>
      </c>
      <c r="B32" s="58">
        <v>336559</v>
      </c>
      <c r="C32" s="58">
        <v>189604</v>
      </c>
      <c r="D32" s="58">
        <v>168157</v>
      </c>
      <c r="E32" s="66">
        <f t="shared" si="0"/>
        <v>-0.11311470222147212</v>
      </c>
      <c r="F32" s="66">
        <f>+D32/$D$29</f>
        <v>0.07541555312079126</v>
      </c>
      <c r="G32" s="63"/>
      <c r="H32" s="68"/>
      <c r="M32" s="58"/>
      <c r="N32" s="58"/>
      <c r="O32" s="58"/>
    </row>
    <row r="33" spans="1:15" ht="18" customHeight="1">
      <c r="A33" s="61" t="s">
        <v>285</v>
      </c>
      <c r="B33" s="57">
        <v>5731085</v>
      </c>
      <c r="C33" s="57">
        <v>3333545</v>
      </c>
      <c r="D33" s="57">
        <v>2619471</v>
      </c>
      <c r="E33" s="62">
        <f t="shared" si="0"/>
        <v>-0.2142085977540426</v>
      </c>
      <c r="F33" s="62">
        <f>+D33/$D$28</f>
        <v>0.5401851023156349</v>
      </c>
      <c r="G33" s="63"/>
      <c r="H33" s="68"/>
      <c r="M33" s="58"/>
      <c r="N33" s="58"/>
      <c r="O33" s="58"/>
    </row>
    <row r="34" spans="1:15" ht="18" customHeight="1">
      <c r="A34" s="110" t="s">
        <v>18</v>
      </c>
      <c r="B34" s="58">
        <v>1117611</v>
      </c>
      <c r="C34" s="58">
        <v>486447</v>
      </c>
      <c r="D34" s="58">
        <v>646433</v>
      </c>
      <c r="E34" s="66">
        <f t="shared" si="0"/>
        <v>0.32888680575684504</v>
      </c>
      <c r="F34" s="66">
        <f>+D34/$D$33</f>
        <v>0.24677997962183967</v>
      </c>
      <c r="G34" s="63"/>
      <c r="H34" s="68"/>
      <c r="M34" s="58"/>
      <c r="N34" s="58"/>
      <c r="O34" s="58"/>
    </row>
    <row r="35" spans="1:15" ht="18" customHeight="1">
      <c r="A35" s="110" t="s">
        <v>20</v>
      </c>
      <c r="B35" s="58">
        <v>336944</v>
      </c>
      <c r="C35" s="58">
        <v>255354</v>
      </c>
      <c r="D35" s="58">
        <v>204522</v>
      </c>
      <c r="E35" s="66">
        <f t="shared" si="0"/>
        <v>-0.19906482765102562</v>
      </c>
      <c r="F35" s="66">
        <f>+D35/$D$33</f>
        <v>0.0780775965834323</v>
      </c>
      <c r="G35" s="68"/>
      <c r="H35" s="68"/>
      <c r="M35" s="58"/>
      <c r="N35" s="58"/>
      <c r="O35" s="58"/>
    </row>
    <row r="36" spans="1:15" ht="18" customHeight="1" thickBot="1">
      <c r="A36" s="118" t="s">
        <v>21</v>
      </c>
      <c r="B36" s="119">
        <v>4276530</v>
      </c>
      <c r="C36" s="119">
        <v>2591744</v>
      </c>
      <c r="D36" s="119">
        <v>1768516</v>
      </c>
      <c r="E36" s="120">
        <f t="shared" si="0"/>
        <v>-0.31763476639668115</v>
      </c>
      <c r="F36" s="120">
        <f>+D36/$D$33</f>
        <v>0.675142423794728</v>
      </c>
      <c r="G36" s="63"/>
      <c r="H36" s="68"/>
      <c r="M36" s="58"/>
      <c r="N36" s="58"/>
      <c r="O36" s="58"/>
    </row>
    <row r="37" spans="1:15" ht="25.5" customHeight="1" thickTop="1">
      <c r="A37" s="267" t="s">
        <v>89</v>
      </c>
      <c r="B37" s="268"/>
      <c r="C37" s="268"/>
      <c r="D37" s="268"/>
      <c r="E37" s="268"/>
      <c r="F37" s="110"/>
      <c r="G37" s="110"/>
      <c r="H37" s="110"/>
      <c r="M37" s="58"/>
      <c r="N37" s="58"/>
      <c r="O37" s="58"/>
    </row>
    <row r="39" spans="1:8" ht="15.75" customHeight="1">
      <c r="A39" s="269"/>
      <c r="B39" s="269"/>
      <c r="C39" s="269"/>
      <c r="D39" s="269"/>
      <c r="E39" s="269"/>
      <c r="F39" s="70"/>
      <c r="G39" s="70"/>
      <c r="H39" s="70"/>
    </row>
    <row r="40" ht="15.75" customHeight="1"/>
    <row r="41" ht="15.75" customHeight="1">
      <c r="G41" s="70"/>
    </row>
    <row r="42" spans="8:11" ht="15.75" customHeight="1">
      <c r="H42" s="112"/>
      <c r="I42" s="65"/>
      <c r="J42" s="65"/>
      <c r="K42" s="65"/>
    </row>
    <row r="43" spans="7:11" ht="15.75" customHeight="1">
      <c r="G43" s="70"/>
      <c r="I43" s="65"/>
      <c r="J43" s="65"/>
      <c r="K43" s="65"/>
    </row>
    <row r="44" spans="9:11" ht="15.75" customHeight="1">
      <c r="I44" s="65"/>
      <c r="J44" s="65"/>
      <c r="K44" s="65"/>
    </row>
    <row r="45" spans="7:11" ht="15.75" customHeight="1">
      <c r="G45" s="70"/>
      <c r="I45" s="65"/>
      <c r="J45" s="65"/>
      <c r="K45" s="65"/>
    </row>
    <row r="46" spans="9:11" ht="15.75" customHeight="1">
      <c r="I46" s="65"/>
      <c r="J46" s="65"/>
      <c r="K46" s="65"/>
    </row>
    <row r="47" spans="7:11" ht="15.75" customHeight="1">
      <c r="G47" s="70"/>
      <c r="I47" s="65"/>
      <c r="J47" s="65"/>
      <c r="K47" s="65"/>
    </row>
    <row r="48" spans="9:11" ht="15.75" customHeight="1">
      <c r="I48" s="65"/>
      <c r="J48" s="65"/>
      <c r="K48" s="65"/>
    </row>
    <row r="49" spans="7:11" ht="15.75" customHeight="1">
      <c r="G49" s="70"/>
      <c r="I49" s="65"/>
      <c r="J49" s="65"/>
      <c r="K49" s="65"/>
    </row>
    <row r="50" spans="9:11" ht="15.75" customHeight="1">
      <c r="I50" s="65"/>
      <c r="J50" s="65"/>
      <c r="K50" s="65"/>
    </row>
    <row r="51" ht="15.75" customHeight="1">
      <c r="G51" s="70"/>
    </row>
    <row r="52" spans="9:11" ht="15.75" customHeight="1">
      <c r="I52" s="65"/>
      <c r="J52" s="65"/>
      <c r="K52" s="65"/>
    </row>
    <row r="53" spans="7:11" ht="15.75" customHeight="1">
      <c r="G53" s="70"/>
      <c r="I53" s="65"/>
      <c r="J53" s="65"/>
      <c r="K53" s="65"/>
    </row>
    <row r="54" spans="9:11" ht="15.75" customHeight="1">
      <c r="I54" s="65"/>
      <c r="J54" s="65"/>
      <c r="K54" s="65"/>
    </row>
    <row r="55" spans="7:11" ht="15.75" customHeight="1">
      <c r="G55" s="70"/>
      <c r="I55" s="65"/>
      <c r="J55" s="65"/>
      <c r="K55" s="65"/>
    </row>
    <row r="56" spans="9:11" ht="15.75" customHeight="1">
      <c r="I56" s="65"/>
      <c r="J56" s="65"/>
      <c r="K56" s="65"/>
    </row>
    <row r="57" spans="7:11" ht="15.75" customHeight="1">
      <c r="G57" s="70"/>
      <c r="I57" s="65"/>
      <c r="J57" s="65"/>
      <c r="K57" s="65"/>
    </row>
    <row r="58" spans="9:11" ht="15.75" customHeight="1">
      <c r="I58" s="65"/>
      <c r="J58" s="65"/>
      <c r="K58" s="65"/>
    </row>
    <row r="59" spans="9:11" ht="15.75" customHeight="1">
      <c r="I59" s="65"/>
      <c r="J59" s="65"/>
      <c r="K59" s="65"/>
    </row>
    <row r="60" spans="7:11" ht="15.75" customHeight="1">
      <c r="G60" s="70"/>
      <c r="I60" s="65"/>
      <c r="J60" s="65"/>
      <c r="K60" s="65"/>
    </row>
    <row r="61" ht="15.75" customHeight="1"/>
    <row r="62" spans="7:11" ht="15.75" customHeight="1">
      <c r="G62" s="70"/>
      <c r="I62" s="65"/>
      <c r="J62" s="65"/>
      <c r="K62" s="65"/>
    </row>
    <row r="63" spans="9:11" ht="15.75" customHeight="1">
      <c r="I63" s="65"/>
      <c r="J63" s="65"/>
      <c r="K63" s="65"/>
    </row>
    <row r="64" spans="7:11" ht="15.75" customHeight="1">
      <c r="G64" s="70"/>
      <c r="I64" s="65"/>
      <c r="J64" s="65"/>
      <c r="K64" s="65"/>
    </row>
    <row r="65" spans="9:11" ht="15.75" customHeight="1">
      <c r="I65" s="65"/>
      <c r="J65" s="65"/>
      <c r="K65" s="65"/>
    </row>
    <row r="66" spans="7:11" ht="15.75" customHeight="1">
      <c r="G66" s="70"/>
      <c r="I66" s="65"/>
      <c r="J66" s="65"/>
      <c r="K66" s="65"/>
    </row>
    <row r="67" spans="9:11" ht="15.75" customHeight="1">
      <c r="I67" s="65"/>
      <c r="J67" s="65"/>
      <c r="K67" s="65"/>
    </row>
    <row r="68" spans="7:11" ht="15.75" customHeight="1">
      <c r="G68" s="70"/>
      <c r="I68" s="65"/>
      <c r="J68" s="65"/>
      <c r="K68" s="65"/>
    </row>
    <row r="69" spans="9:11" ht="15.75" customHeight="1">
      <c r="I69" s="65"/>
      <c r="J69" s="65"/>
      <c r="K69" s="65"/>
    </row>
    <row r="70" spans="7:11" ht="15.75" customHeight="1">
      <c r="G70" s="70"/>
      <c r="I70" s="65"/>
      <c r="J70" s="65"/>
      <c r="K70" s="65"/>
    </row>
    <row r="71" ht="15.75" customHeight="1"/>
    <row r="72" ht="15.75" customHeight="1">
      <c r="G72" s="70"/>
    </row>
    <row r="73" ht="15.75" customHeight="1"/>
    <row r="74" ht="15.75" customHeight="1">
      <c r="G74" s="70"/>
    </row>
    <row r="75" ht="15.75" customHeight="1"/>
    <row r="76" ht="15.75" customHeight="1">
      <c r="G76" s="70"/>
    </row>
    <row r="77" ht="15.75" customHeight="1"/>
    <row r="78" ht="15.75" customHeight="1">
      <c r="G78" s="70"/>
    </row>
    <row r="79" spans="1:5" ht="15.75" customHeight="1">
      <c r="A79" s="64"/>
      <c r="B79" s="64"/>
      <c r="C79" s="64"/>
      <c r="D79" s="64"/>
      <c r="E79" s="64"/>
    </row>
    <row r="80" spans="1:6" ht="15.75" customHeight="1" thickBot="1">
      <c r="A80" s="215"/>
      <c r="B80" s="215"/>
      <c r="C80" s="215"/>
      <c r="D80" s="215"/>
      <c r="E80" s="215"/>
      <c r="F80" s="215"/>
    </row>
    <row r="81" spans="1:6" ht="26.25" customHeight="1" thickTop="1">
      <c r="A81" s="267" t="s">
        <v>92</v>
      </c>
      <c r="B81" s="268"/>
      <c r="C81" s="268"/>
      <c r="D81" s="268"/>
      <c r="E81" s="268"/>
      <c r="F81" s="64"/>
    </row>
  </sheetData>
  <sheetProtection/>
  <mergeCells count="11">
    <mergeCell ref="A1:F1"/>
    <mergeCell ref="A2:F2"/>
    <mergeCell ref="A3:F3"/>
    <mergeCell ref="A4:F4"/>
    <mergeCell ref="N4:O4"/>
    <mergeCell ref="A17:F17"/>
    <mergeCell ref="A7:F7"/>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G30" sqref="G30"/>
    </sheetView>
  </sheetViews>
  <sheetFormatPr defaultColWidth="11.421875" defaultRowHeight="12.75"/>
  <cols>
    <col min="1" max="1" width="34.7109375" style="121" customWidth="1"/>
    <col min="2" max="2" width="12.140625" style="121" bestFit="1" customWidth="1"/>
    <col min="3" max="3" width="12.421875" style="145" bestFit="1" customWidth="1"/>
    <col min="4" max="4" width="11.7109375" style="121" customWidth="1"/>
    <col min="5" max="5" width="12.8515625" style="121" customWidth="1"/>
    <col min="6" max="6" width="12.7109375" style="121" customWidth="1"/>
    <col min="7" max="7" width="14.00390625" style="121" customWidth="1"/>
    <col min="8" max="16384" width="11.421875" style="121" customWidth="1"/>
  </cols>
  <sheetData>
    <row r="1" spans="1:26" ht="15.75" customHeight="1">
      <c r="A1" s="271" t="s">
        <v>352</v>
      </c>
      <c r="B1" s="271"/>
      <c r="C1" s="271"/>
      <c r="D1" s="271"/>
      <c r="U1" s="122"/>
      <c r="V1" s="122"/>
      <c r="W1" s="122"/>
      <c r="X1" s="122"/>
      <c r="Y1" s="122"/>
      <c r="Z1" s="122"/>
    </row>
    <row r="2" spans="1:256" ht="15.75" customHeight="1">
      <c r="A2" s="270" t="s">
        <v>292</v>
      </c>
      <c r="B2" s="270"/>
      <c r="C2" s="270"/>
      <c r="D2" s="270"/>
      <c r="E2" s="122"/>
      <c r="F2" s="122"/>
      <c r="G2" s="122"/>
      <c r="H2" s="122"/>
      <c r="I2" s="122"/>
      <c r="J2" s="122"/>
      <c r="K2" s="122"/>
      <c r="L2" s="122"/>
      <c r="M2" s="122"/>
      <c r="N2" s="122"/>
      <c r="O2" s="122"/>
      <c r="P2" s="122"/>
      <c r="Q2" s="270"/>
      <c r="R2" s="270"/>
      <c r="S2" s="270"/>
      <c r="T2" s="270"/>
      <c r="U2" s="122"/>
      <c r="V2" s="122" t="s">
        <v>315</v>
      </c>
      <c r="W2" s="122"/>
      <c r="X2" s="122"/>
      <c r="Y2" s="122"/>
      <c r="Z2" s="122"/>
      <c r="AA2" s="123"/>
      <c r="AB2" s="123"/>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c r="IV2" s="270"/>
    </row>
    <row r="3" spans="1:256" ht="15.75" customHeight="1" thickBot="1">
      <c r="A3" s="272" t="s">
        <v>281</v>
      </c>
      <c r="B3" s="272"/>
      <c r="C3" s="272"/>
      <c r="D3" s="272"/>
      <c r="E3" s="122"/>
      <c r="F3" s="122"/>
      <c r="M3" s="122"/>
      <c r="N3" s="122"/>
      <c r="O3" s="122"/>
      <c r="P3" s="122"/>
      <c r="Q3" s="270"/>
      <c r="R3" s="270"/>
      <c r="S3" s="270"/>
      <c r="T3" s="270"/>
      <c r="U3" s="122"/>
      <c r="V3" s="122"/>
      <c r="W3" s="122"/>
      <c r="X3" s="122"/>
      <c r="Y3" s="122"/>
      <c r="Z3" s="122"/>
      <c r="AA3" s="123"/>
      <c r="AB3" s="123"/>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c r="IV3" s="270"/>
    </row>
    <row r="4" spans="1:26" s="122" customFormat="1" ht="13.5" customHeight="1" thickTop="1">
      <c r="A4" s="146" t="s">
        <v>293</v>
      </c>
      <c r="B4" s="147" t="s">
        <v>15</v>
      </c>
      <c r="C4" s="147" t="s">
        <v>16</v>
      </c>
      <c r="D4" s="147" t="s">
        <v>53</v>
      </c>
      <c r="U4" s="121"/>
      <c r="V4" s="121" t="s">
        <v>52</v>
      </c>
      <c r="W4" s="124">
        <f>SUM(W5:W9)</f>
        <v>6485323</v>
      </c>
      <c r="X4" s="125">
        <f>SUM(X5:X9)</f>
        <v>100</v>
      </c>
      <c r="Y4" s="121"/>
      <c r="Z4" s="121"/>
    </row>
    <row r="5" spans="1:26" s="122" customFormat="1" ht="13.5" customHeight="1" thickBot="1">
      <c r="A5" s="148"/>
      <c r="B5" s="149"/>
      <c r="C5" s="150"/>
      <c r="D5" s="149"/>
      <c r="E5" s="127"/>
      <c r="F5" s="127"/>
      <c r="U5" s="121"/>
      <c r="V5" s="121" t="s">
        <v>61</v>
      </c>
      <c r="W5" s="124">
        <f>+B9</f>
        <v>1809870</v>
      </c>
      <c r="X5" s="128">
        <f>+W5/$W$4*100</f>
        <v>27.90716823202175</v>
      </c>
      <c r="Y5" s="121"/>
      <c r="Z5" s="121"/>
    </row>
    <row r="6" spans="1:24" ht="13.5" customHeight="1" thickTop="1">
      <c r="A6" s="273" t="s">
        <v>58</v>
      </c>
      <c r="B6" s="273"/>
      <c r="C6" s="273"/>
      <c r="D6" s="273"/>
      <c r="E6" s="122"/>
      <c r="F6" s="122"/>
      <c r="V6" s="121" t="s">
        <v>59</v>
      </c>
      <c r="W6" s="124">
        <f>+B21</f>
        <v>207532</v>
      </c>
      <c r="X6" s="128">
        <f>+W6/$W$4*100</f>
        <v>3.2000256579356186</v>
      </c>
    </row>
    <row r="7" spans="1:24" ht="13.5" customHeight="1">
      <c r="A7" s="129">
        <v>2008</v>
      </c>
      <c r="B7" s="130">
        <v>3458581</v>
      </c>
      <c r="C7" s="131">
        <v>239561</v>
      </c>
      <c r="D7" s="130">
        <v>3219020</v>
      </c>
      <c r="E7" s="130"/>
      <c r="F7" s="130"/>
      <c r="V7" s="121" t="s">
        <v>60</v>
      </c>
      <c r="W7" s="124">
        <f>+B27</f>
        <v>2089932</v>
      </c>
      <c r="X7" s="128">
        <f>+W7/$W$4*100</f>
        <v>32.22556532650726</v>
      </c>
    </row>
    <row r="8" spans="1:24" ht="13.5" customHeight="1">
      <c r="A8" s="132" t="s">
        <v>516</v>
      </c>
      <c r="B8" s="130">
        <v>2207905</v>
      </c>
      <c r="C8" s="131">
        <v>113561</v>
      </c>
      <c r="D8" s="130">
        <v>2094344</v>
      </c>
      <c r="E8" s="130"/>
      <c r="F8" s="130"/>
      <c r="V8" s="121" t="s">
        <v>62</v>
      </c>
      <c r="W8" s="124">
        <f>+B15</f>
        <v>1577873</v>
      </c>
      <c r="X8" s="128">
        <f>+W8/$W$4*100</f>
        <v>24.32990615887597</v>
      </c>
    </row>
    <row r="9" spans="1:24" ht="13.5" customHeight="1">
      <c r="A9" s="132" t="s">
        <v>517</v>
      </c>
      <c r="B9" s="130">
        <v>1809870</v>
      </c>
      <c r="C9" s="131">
        <v>67560</v>
      </c>
      <c r="D9" s="130">
        <v>1742310</v>
      </c>
      <c r="E9" s="130"/>
      <c r="F9" s="130"/>
      <c r="V9" s="121" t="s">
        <v>63</v>
      </c>
      <c r="W9" s="124">
        <f>+B33</f>
        <v>800116</v>
      </c>
      <c r="X9" s="128">
        <f>+W9/$W$4*100</f>
        <v>12.337334624659405</v>
      </c>
    </row>
    <row r="10" spans="1:22" ht="13.5" customHeight="1">
      <c r="A10" s="133" t="s">
        <v>452</v>
      </c>
      <c r="B10" s="134">
        <f>+B9/B8*100-100</f>
        <v>-18.027723113086836</v>
      </c>
      <c r="C10" s="135">
        <f>+C9/C8*100-100</f>
        <v>-40.507744736309114</v>
      </c>
      <c r="D10" s="134">
        <f>+D9/D8*100-100</f>
        <v>-16.80879549873373</v>
      </c>
      <c r="E10" s="134"/>
      <c r="F10" s="134"/>
      <c r="V10" s="122" t="s">
        <v>316</v>
      </c>
    </row>
    <row r="11" spans="1:24" ht="13.5" customHeight="1">
      <c r="A11" s="133"/>
      <c r="B11" s="134"/>
      <c r="C11" s="135"/>
      <c r="D11" s="134"/>
      <c r="E11" s="134"/>
      <c r="F11" s="134"/>
      <c r="V11" s="121" t="s">
        <v>54</v>
      </c>
      <c r="W11" s="124">
        <f>SUM(W12:W16)</f>
        <v>1636113</v>
      </c>
      <c r="X11" s="125">
        <f>SUM(X12:X16)</f>
        <v>100</v>
      </c>
    </row>
    <row r="12" spans="1:24" ht="13.5" customHeight="1">
      <c r="A12" s="273" t="s">
        <v>168</v>
      </c>
      <c r="B12" s="273"/>
      <c r="C12" s="273"/>
      <c r="D12" s="273"/>
      <c r="E12" s="122"/>
      <c r="F12" s="122"/>
      <c r="V12" s="121" t="s">
        <v>61</v>
      </c>
      <c r="W12" s="124">
        <f>+C9</f>
        <v>67560</v>
      </c>
      <c r="X12" s="128">
        <f>+W12/$W$11*100</f>
        <v>4.12929913765125</v>
      </c>
    </row>
    <row r="13" spans="1:24" ht="13.5" customHeight="1">
      <c r="A13" s="129">
        <f>+A7</f>
        <v>2008</v>
      </c>
      <c r="B13" s="130">
        <v>3302006</v>
      </c>
      <c r="C13" s="131">
        <v>275175</v>
      </c>
      <c r="D13" s="130">
        <v>3026831</v>
      </c>
      <c r="E13" s="130"/>
      <c r="F13" s="130"/>
      <c r="V13" s="121" t="s">
        <v>59</v>
      </c>
      <c r="W13" s="124">
        <f>+C21</f>
        <v>1026679</v>
      </c>
      <c r="X13" s="128">
        <f>+W13/$W$11*100</f>
        <v>62.75110582215287</v>
      </c>
    </row>
    <row r="14" spans="1:24" ht="13.5" customHeight="1">
      <c r="A14" s="136" t="str">
        <f>+A8</f>
        <v>Enero - julio 2008</v>
      </c>
      <c r="B14" s="130">
        <v>2289680</v>
      </c>
      <c r="C14" s="131">
        <v>170334</v>
      </c>
      <c r="D14" s="130">
        <v>2119346</v>
      </c>
      <c r="E14" s="130"/>
      <c r="F14" s="130"/>
      <c r="V14" s="121" t="s">
        <v>60</v>
      </c>
      <c r="W14" s="124">
        <f>+C27</f>
        <v>205677</v>
      </c>
      <c r="X14" s="128">
        <f>+W14/$W$11*100</f>
        <v>12.571075469726111</v>
      </c>
    </row>
    <row r="15" spans="1:24" ht="13.5" customHeight="1">
      <c r="A15" s="136" t="str">
        <f>+A9</f>
        <v>Enero - julio 2009</v>
      </c>
      <c r="B15" s="130">
        <v>1577873</v>
      </c>
      <c r="C15" s="131">
        <v>126248</v>
      </c>
      <c r="D15" s="130">
        <v>1451625</v>
      </c>
      <c r="E15" s="130"/>
      <c r="F15" s="130"/>
      <c r="V15" s="121" t="s">
        <v>62</v>
      </c>
      <c r="W15" s="124">
        <f>+C15</f>
        <v>126248</v>
      </c>
      <c r="X15" s="128">
        <f>+W15/$W$11*100</f>
        <v>7.716337441240305</v>
      </c>
    </row>
    <row r="16" spans="1:24" ht="13.5" customHeight="1">
      <c r="A16" s="133" t="str">
        <f>+A10</f>
        <v>Var. (%)   2009/2008</v>
      </c>
      <c r="B16" s="137">
        <f>+B15/B14*100-100</f>
        <v>-31.087619230634843</v>
      </c>
      <c r="C16" s="138">
        <f>+C15/C14*100-100</f>
        <v>-25.88209048105486</v>
      </c>
      <c r="D16" s="137">
        <f>+D15/D14*100-100</f>
        <v>-31.50599288648479</v>
      </c>
      <c r="E16" s="134"/>
      <c r="F16" s="134"/>
      <c r="V16" s="121" t="s">
        <v>63</v>
      </c>
      <c r="W16" s="124">
        <f>+C33</f>
        <v>209949</v>
      </c>
      <c r="X16" s="128">
        <f>+W16/$W$11*100</f>
        <v>12.83218212922946</v>
      </c>
    </row>
    <row r="17" spans="1:6" ht="13.5" customHeight="1">
      <c r="A17" s="133"/>
      <c r="B17" s="137"/>
      <c r="C17" s="138"/>
      <c r="D17" s="137"/>
      <c r="E17" s="134"/>
      <c r="F17" s="134"/>
    </row>
    <row r="18" spans="1:6" ht="13.5" customHeight="1">
      <c r="A18" s="273" t="s">
        <v>59</v>
      </c>
      <c r="B18" s="273"/>
      <c r="C18" s="273"/>
      <c r="D18" s="273"/>
      <c r="E18" s="122"/>
      <c r="F18" s="122"/>
    </row>
    <row r="19" spans="1:6" ht="13.5" customHeight="1">
      <c r="A19" s="129">
        <f>+A7</f>
        <v>2008</v>
      </c>
      <c r="B19" s="130">
        <v>412833</v>
      </c>
      <c r="C19" s="131">
        <v>2429391</v>
      </c>
      <c r="D19" s="130">
        <v>-2016558</v>
      </c>
      <c r="E19" s="130"/>
      <c r="F19" s="130"/>
    </row>
    <row r="20" spans="1:6" ht="13.5" customHeight="1">
      <c r="A20" s="136" t="str">
        <f>+A14</f>
        <v>Enero - julio 2008</v>
      </c>
      <c r="B20" s="130">
        <v>211805</v>
      </c>
      <c r="C20" s="131">
        <v>1411525</v>
      </c>
      <c r="D20" s="130">
        <v>-1199720</v>
      </c>
      <c r="E20" s="130"/>
      <c r="F20" s="130"/>
    </row>
    <row r="21" spans="1:10" ht="13.5" customHeight="1">
      <c r="A21" s="136" t="str">
        <f>+A15</f>
        <v>Enero - julio 2009</v>
      </c>
      <c r="B21" s="130">
        <v>207532</v>
      </c>
      <c r="C21" s="131">
        <v>1026679</v>
      </c>
      <c r="D21" s="130">
        <v>-819147</v>
      </c>
      <c r="E21" s="130"/>
      <c r="F21" s="130"/>
      <c r="G21" s="124"/>
      <c r="H21" s="124"/>
      <c r="I21" s="124"/>
      <c r="J21" s="124"/>
    </row>
    <row r="22" spans="1:10" ht="13.5" customHeight="1">
      <c r="A22" s="133" t="str">
        <f>+A16</f>
        <v>Var. (%)   2009/2008</v>
      </c>
      <c r="B22" s="137">
        <f>+B21/B20*100-100</f>
        <v>-2.017421685040489</v>
      </c>
      <c r="C22" s="138">
        <f>+C21/C20*100-100</f>
        <v>-27.264554294114518</v>
      </c>
      <c r="D22" s="137">
        <f>+D21/D20*100-100</f>
        <v>-31.721818424299002</v>
      </c>
      <c r="E22" s="134"/>
      <c r="F22" s="134"/>
      <c r="G22" s="124"/>
      <c r="H22" s="124"/>
      <c r="I22" s="124"/>
      <c r="J22" s="124"/>
    </row>
    <row r="23" spans="1:10" ht="13.5" customHeight="1">
      <c r="A23" s="133"/>
      <c r="B23" s="137"/>
      <c r="C23" s="138"/>
      <c r="D23" s="137"/>
      <c r="E23" s="134"/>
      <c r="F23" s="134"/>
      <c r="G23" s="124"/>
      <c r="H23" s="124"/>
      <c r="I23" s="124"/>
      <c r="J23" s="124"/>
    </row>
    <row r="24" spans="1:10" ht="13.5" customHeight="1">
      <c r="A24" s="273" t="s">
        <v>60</v>
      </c>
      <c r="B24" s="273"/>
      <c r="C24" s="273"/>
      <c r="D24" s="273"/>
      <c r="E24" s="122"/>
      <c r="F24" s="122"/>
      <c r="G24" s="124"/>
      <c r="H24" s="124"/>
      <c r="I24" s="124"/>
      <c r="J24" s="124"/>
    </row>
    <row r="25" spans="1:10" ht="13.5" customHeight="1">
      <c r="A25" s="129">
        <f>+A19</f>
        <v>2008</v>
      </c>
      <c r="B25" s="130">
        <v>3773350</v>
      </c>
      <c r="C25" s="131">
        <v>670599</v>
      </c>
      <c r="D25" s="130">
        <v>3102751</v>
      </c>
      <c r="E25" s="130"/>
      <c r="F25" s="130"/>
      <c r="G25" s="124"/>
      <c r="H25" s="124"/>
      <c r="I25" s="124"/>
      <c r="J25" s="124"/>
    </row>
    <row r="26" spans="1:6" ht="13.5" customHeight="1">
      <c r="A26" s="136" t="str">
        <f>+A20</f>
        <v>Enero - julio 2008</v>
      </c>
      <c r="B26" s="130">
        <v>2552160</v>
      </c>
      <c r="C26" s="131">
        <v>382980</v>
      </c>
      <c r="D26" s="130">
        <v>2169180</v>
      </c>
      <c r="E26" s="130"/>
      <c r="F26" s="130"/>
    </row>
    <row r="27" spans="1:6" ht="13.5" customHeight="1">
      <c r="A27" s="136" t="str">
        <f>+A21</f>
        <v>Enero - julio 2009</v>
      </c>
      <c r="B27" s="130">
        <v>2089932</v>
      </c>
      <c r="C27" s="131">
        <v>205677</v>
      </c>
      <c r="D27" s="130">
        <v>1884255</v>
      </c>
      <c r="E27" s="130"/>
      <c r="F27" s="130"/>
    </row>
    <row r="28" spans="1:6" ht="13.5" customHeight="1">
      <c r="A28" s="133" t="str">
        <f>+A22</f>
        <v>Var. (%)   2009/2008</v>
      </c>
      <c r="B28" s="137">
        <f>+B27/B26*100-100</f>
        <v>-18.11124694376528</v>
      </c>
      <c r="C28" s="138">
        <f>+C27/C26*100-100</f>
        <v>-46.29562901456995</v>
      </c>
      <c r="D28" s="137">
        <f>+D27/D26*100-100</f>
        <v>-13.135147843885704</v>
      </c>
      <c r="E28" s="126"/>
      <c r="F28" s="134"/>
    </row>
    <row r="29" spans="1:8" ht="13.5" customHeight="1">
      <c r="A29" s="133"/>
      <c r="B29" s="137"/>
      <c r="C29" s="138"/>
      <c r="D29" s="137"/>
      <c r="E29" s="134"/>
      <c r="F29" s="139"/>
      <c r="G29" s="140"/>
      <c r="H29" s="141"/>
    </row>
    <row r="30" spans="1:6" ht="13.5" customHeight="1">
      <c r="A30" s="273" t="s">
        <v>294</v>
      </c>
      <c r="B30" s="273"/>
      <c r="C30" s="273"/>
      <c r="D30" s="273"/>
      <c r="E30" s="122"/>
      <c r="F30" s="122"/>
    </row>
    <row r="31" spans="1:8" ht="13.5" customHeight="1">
      <c r="A31" s="129">
        <f>+A25</f>
        <v>2008</v>
      </c>
      <c r="B31" s="130">
        <f>+B37-(B7+B13+B19+B25)</f>
        <v>1795322</v>
      </c>
      <c r="C31" s="131">
        <f>+C37-(C7+C13+C19+C25)</f>
        <v>396043</v>
      </c>
      <c r="D31" s="130">
        <f>+D37-(D7+D13+D19+D25)</f>
        <v>1399279</v>
      </c>
      <c r="E31" s="142"/>
      <c r="F31" s="130"/>
      <c r="G31" s="130"/>
      <c r="H31" s="130"/>
    </row>
    <row r="32" spans="1:8" ht="13.5" customHeight="1">
      <c r="A32" s="136" t="str">
        <f>+A26</f>
        <v>Enero - julio 2008</v>
      </c>
      <c r="B32" s="130">
        <f aca="true" t="shared" si="0" ref="B32:D33">+B38-(B8+B14+B20+B26)</f>
        <v>1016085</v>
      </c>
      <c r="C32" s="131">
        <f t="shared" si="0"/>
        <v>254709</v>
      </c>
      <c r="D32" s="130">
        <f t="shared" si="0"/>
        <v>761376</v>
      </c>
      <c r="E32" s="143"/>
      <c r="F32" s="130"/>
      <c r="G32" s="130"/>
      <c r="H32" s="130"/>
    </row>
    <row r="33" spans="1:8" ht="13.5" customHeight="1">
      <c r="A33" s="136" t="str">
        <f>+A27</f>
        <v>Enero - julio 2009</v>
      </c>
      <c r="B33" s="130">
        <f t="shared" si="0"/>
        <v>800116</v>
      </c>
      <c r="C33" s="131">
        <f t="shared" si="0"/>
        <v>209949</v>
      </c>
      <c r="D33" s="130">
        <f t="shared" si="0"/>
        <v>590167</v>
      </c>
      <c r="E33" s="143"/>
      <c r="F33" s="130"/>
      <c r="G33" s="130"/>
      <c r="H33" s="130"/>
    </row>
    <row r="34" spans="1:8" ht="13.5" customHeight="1">
      <c r="A34" s="133" t="str">
        <f>+A28</f>
        <v>Var. (%)   2009/2008</v>
      </c>
      <c r="B34" s="137">
        <f>(B33/B32-1)*100</f>
        <v>-21.25501311406034</v>
      </c>
      <c r="C34" s="138">
        <f>(C33/C32-1)*100</f>
        <v>-17.572995064956476</v>
      </c>
      <c r="D34" s="137">
        <f>(D33/D32-1)*100</f>
        <v>-22.486787080233682</v>
      </c>
      <c r="E34" s="134"/>
      <c r="F34" s="130"/>
      <c r="G34" s="130"/>
      <c r="H34" s="130"/>
    </row>
    <row r="35" spans="1:8" ht="13.5" customHeight="1">
      <c r="A35" s="133"/>
      <c r="B35" s="130"/>
      <c r="C35" s="131"/>
      <c r="E35" s="134"/>
      <c r="F35" s="144"/>
      <c r="G35" s="144"/>
      <c r="H35" s="130"/>
    </row>
    <row r="36" spans="1:8" ht="13.5" customHeight="1">
      <c r="A36" s="270" t="s">
        <v>277</v>
      </c>
      <c r="B36" s="270"/>
      <c r="C36" s="270"/>
      <c r="D36" s="270"/>
      <c r="E36" s="140"/>
      <c r="F36" s="140"/>
      <c r="G36" s="140"/>
      <c r="H36" s="141"/>
    </row>
    <row r="37" spans="1:8" ht="13.5" customHeight="1">
      <c r="A37" s="129">
        <f>+A31</f>
        <v>2008</v>
      </c>
      <c r="B37" s="130">
        <f>+balanza!B8</f>
        <v>12742092</v>
      </c>
      <c r="C37" s="131">
        <f>+balanza!B13</f>
        <v>4010769</v>
      </c>
      <c r="D37" s="130">
        <f>+B37-C37</f>
        <v>8731323</v>
      </c>
      <c r="E37" s="142"/>
      <c r="F37" s="130"/>
      <c r="G37" s="130"/>
      <c r="H37" s="130"/>
    </row>
    <row r="38" spans="1:8" ht="13.5" customHeight="1">
      <c r="A38" s="136" t="str">
        <f>+A32</f>
        <v>Enero - julio 2008</v>
      </c>
      <c r="B38" s="130">
        <f>+balanza!C8</f>
        <v>8277635</v>
      </c>
      <c r="C38" s="131">
        <f>+balanza!C13</f>
        <v>2333109</v>
      </c>
      <c r="D38" s="130">
        <f>+B38-C38</f>
        <v>5944526</v>
      </c>
      <c r="E38" s="144"/>
      <c r="F38" s="130"/>
      <c r="G38" s="130"/>
      <c r="H38" s="130"/>
    </row>
    <row r="39" spans="1:8" ht="13.5" customHeight="1">
      <c r="A39" s="136" t="str">
        <f>+A33</f>
        <v>Enero - julio 2009</v>
      </c>
      <c r="B39" s="130">
        <f>+balanza!D8</f>
        <v>6485323</v>
      </c>
      <c r="C39" s="131">
        <f>+balanza!D13</f>
        <v>1636113</v>
      </c>
      <c r="D39" s="130">
        <f>+B39-C39</f>
        <v>4849210</v>
      </c>
      <c r="E39" s="144"/>
      <c r="F39" s="130"/>
      <c r="G39" s="130"/>
      <c r="H39" s="130"/>
    </row>
    <row r="40" spans="1:8" ht="13.5" customHeight="1" thickBot="1">
      <c r="A40" s="151" t="str">
        <f>+A34</f>
        <v>Var. (%)   2009/2008</v>
      </c>
      <c r="B40" s="152">
        <f>+B39/B38*100-100</f>
        <v>-21.652464743854978</v>
      </c>
      <c r="C40" s="153">
        <f>+C39/C38*100-100</f>
        <v>-29.874129327005292</v>
      </c>
      <c r="D40" s="152">
        <f>+D39/D38*100-100</f>
        <v>-18.42562384284298</v>
      </c>
      <c r="E40" s="134"/>
      <c r="F40" s="130"/>
      <c r="G40" s="130"/>
      <c r="H40" s="130"/>
    </row>
    <row r="41" spans="1:8" ht="26.25" customHeight="1" thickTop="1">
      <c r="A41" s="276" t="s">
        <v>90</v>
      </c>
      <c r="B41" s="277"/>
      <c r="C41" s="277"/>
      <c r="D41" s="277"/>
      <c r="E41" s="134"/>
      <c r="F41" s="130"/>
      <c r="G41" s="130"/>
      <c r="H41" s="130"/>
    </row>
    <row r="42" spans="5:8" ht="13.5" customHeight="1">
      <c r="E42" s="134"/>
      <c r="F42" s="130"/>
      <c r="G42" s="130"/>
      <c r="H42" s="130"/>
    </row>
    <row r="43" ht="13.5" customHeight="1"/>
    <row r="44" spans="5:8" ht="13.5" customHeight="1">
      <c r="E44" s="142"/>
      <c r="F44" s="124"/>
      <c r="G44" s="124"/>
      <c r="H44" s="124"/>
    </row>
    <row r="45" spans="5:8" ht="13.5" customHeight="1">
      <c r="E45" s="144"/>
      <c r="F45" s="124"/>
      <c r="G45" s="124"/>
      <c r="H45" s="124"/>
    </row>
    <row r="46" spans="5:8" ht="13.5" customHeight="1">
      <c r="E46" s="144"/>
      <c r="F46" s="124"/>
      <c r="G46" s="124"/>
      <c r="H46" s="12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22"/>
      <c r="B82" s="122"/>
      <c r="C82" s="133"/>
      <c r="D82" s="122"/>
    </row>
    <row r="83" spans="1:4" ht="34.5" customHeight="1">
      <c r="A83" s="274" t="s">
        <v>91</v>
      </c>
      <c r="B83" s="275"/>
      <c r="C83" s="275"/>
      <c r="D83" s="275"/>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58">
      <selection activeCell="B56" sqref="B56:D71"/>
    </sheetView>
  </sheetViews>
  <sheetFormatPr defaultColWidth="11.421875" defaultRowHeight="12.75"/>
  <cols>
    <col min="1" max="1" width="30.7109375" style="28" customWidth="1"/>
    <col min="2" max="5" width="11.421875" style="28" customWidth="1"/>
    <col min="6" max="6" width="14.57421875" style="42" bestFit="1" customWidth="1"/>
    <col min="7" max="16384" width="11.421875" style="28" customWidth="1"/>
  </cols>
  <sheetData>
    <row r="1" spans="1:6" ht="15.75" customHeight="1">
      <c r="A1" s="282" t="s">
        <v>463</v>
      </c>
      <c r="B1" s="282"/>
      <c r="C1" s="282"/>
      <c r="D1" s="282"/>
      <c r="E1" s="282"/>
      <c r="F1" s="282"/>
    </row>
    <row r="2" spans="1:6" ht="15.75" customHeight="1">
      <c r="A2" s="281" t="s">
        <v>295</v>
      </c>
      <c r="B2" s="281"/>
      <c r="C2" s="281"/>
      <c r="D2" s="281"/>
      <c r="E2" s="281"/>
      <c r="F2" s="281"/>
    </row>
    <row r="3" spans="1:6" ht="15.75" customHeight="1" thickBot="1">
      <c r="A3" s="281" t="s">
        <v>296</v>
      </c>
      <c r="B3" s="281"/>
      <c r="C3" s="281"/>
      <c r="D3" s="281"/>
      <c r="E3" s="281"/>
      <c r="F3" s="281"/>
    </row>
    <row r="4" spans="1:6" ht="12.75" customHeight="1" thickTop="1">
      <c r="A4" s="279" t="s">
        <v>39</v>
      </c>
      <c r="B4" s="217">
        <f>+'balanza productos_clase_sector'!B5</f>
        <v>2008</v>
      </c>
      <c r="C4" s="218">
        <f>+'balanza productos_clase_sector'!C5</f>
        <v>2008</v>
      </c>
      <c r="D4" s="218">
        <f>+'balanza productos_clase_sector'!D5</f>
        <v>2009</v>
      </c>
      <c r="E4" s="219" t="s">
        <v>290</v>
      </c>
      <c r="F4" s="220" t="s">
        <v>280</v>
      </c>
    </row>
    <row r="5" spans="1:6" ht="12" thickBot="1">
      <c r="A5" s="280"/>
      <c r="B5" s="90" t="s">
        <v>279</v>
      </c>
      <c r="C5" s="91" t="str">
        <f>+balanza!C6</f>
        <v>ene-jul</v>
      </c>
      <c r="D5" s="91" t="str">
        <f>+C5</f>
        <v>ene-jul</v>
      </c>
      <c r="E5" s="92" t="str">
        <f>+'balanza productos_clase_sector'!E6</f>
        <v> 2009-2008</v>
      </c>
      <c r="F5" s="93">
        <f>+'balanza productos_clase_sector'!F6</f>
        <v>2009</v>
      </c>
    </row>
    <row r="6" spans="1:6" ht="12" thickTop="1">
      <c r="A6" s="88"/>
      <c r="B6" s="86"/>
      <c r="C6" s="86"/>
      <c r="D6" s="86"/>
      <c r="E6" s="86"/>
      <c r="F6" s="89"/>
    </row>
    <row r="7" spans="1:6" ht="12.75" customHeight="1">
      <c r="A7" s="85" t="s">
        <v>26</v>
      </c>
      <c r="B7" s="86">
        <v>2776328</v>
      </c>
      <c r="C7" s="86">
        <v>1951364</v>
      </c>
      <c r="D7" s="86">
        <v>1603578</v>
      </c>
      <c r="E7" s="27">
        <f>+(D7-C7)/C7</f>
        <v>-0.17822712728122483</v>
      </c>
      <c r="F7" s="87">
        <f>+D7/$D$23</f>
        <v>0.247262626703404</v>
      </c>
    </row>
    <row r="8" spans="1:6" ht="11.25">
      <c r="A8" s="88" t="s">
        <v>31</v>
      </c>
      <c r="B8" s="86">
        <v>894892</v>
      </c>
      <c r="C8" s="86">
        <v>563652</v>
      </c>
      <c r="D8" s="86">
        <v>583222</v>
      </c>
      <c r="E8" s="27">
        <f aca="true" t="shared" si="0" ref="E8:E23">+(D8-C8)/C8</f>
        <v>0.034720004541809485</v>
      </c>
      <c r="F8" s="87">
        <f aca="true" t="shared" si="1" ref="F8:F23">+D8/$D$23</f>
        <v>0.08992952240004083</v>
      </c>
    </row>
    <row r="9" spans="1:6" ht="11.25">
      <c r="A9" s="88" t="s">
        <v>29</v>
      </c>
      <c r="B9" s="86">
        <v>780713</v>
      </c>
      <c r="C9" s="86">
        <v>577532</v>
      </c>
      <c r="D9" s="86">
        <v>401896</v>
      </c>
      <c r="E9" s="27">
        <f t="shared" si="0"/>
        <v>-0.30411475035149566</v>
      </c>
      <c r="F9" s="87">
        <f t="shared" si="1"/>
        <v>0.06197008229196911</v>
      </c>
    </row>
    <row r="10" spans="1:6" ht="11.25">
      <c r="A10" s="88" t="s">
        <v>27</v>
      </c>
      <c r="B10" s="86">
        <v>824546</v>
      </c>
      <c r="C10" s="86">
        <v>516198</v>
      </c>
      <c r="D10" s="86">
        <v>392148</v>
      </c>
      <c r="E10" s="27">
        <f t="shared" si="0"/>
        <v>-0.24031476293980217</v>
      </c>
      <c r="F10" s="87">
        <f t="shared" si="1"/>
        <v>0.06046699601546446</v>
      </c>
    </row>
    <row r="11" spans="1:6" ht="11.25">
      <c r="A11" s="88" t="s">
        <v>28</v>
      </c>
      <c r="B11" s="86">
        <v>755122</v>
      </c>
      <c r="C11" s="86">
        <v>457128</v>
      </c>
      <c r="D11" s="86">
        <v>324693</v>
      </c>
      <c r="E11" s="27">
        <f t="shared" si="0"/>
        <v>-0.2897109781067885</v>
      </c>
      <c r="F11" s="87">
        <f t="shared" si="1"/>
        <v>0.050065817847468816</v>
      </c>
    </row>
    <row r="12" spans="1:6" ht="11.25">
      <c r="A12" s="88" t="s">
        <v>30</v>
      </c>
      <c r="B12" s="86">
        <v>568699</v>
      </c>
      <c r="C12" s="86">
        <v>397097</v>
      </c>
      <c r="D12" s="86">
        <v>307288</v>
      </c>
      <c r="E12" s="27">
        <f t="shared" si="0"/>
        <v>-0.22616388439096743</v>
      </c>
      <c r="F12" s="87">
        <f t="shared" si="1"/>
        <v>0.047382065627263284</v>
      </c>
    </row>
    <row r="13" spans="1:6" ht="11.25">
      <c r="A13" s="88" t="s">
        <v>184</v>
      </c>
      <c r="B13" s="86">
        <v>593989</v>
      </c>
      <c r="C13" s="86">
        <v>300160</v>
      </c>
      <c r="D13" s="86">
        <v>249034</v>
      </c>
      <c r="E13" s="27">
        <f t="shared" si="0"/>
        <v>-0.170329157782516</v>
      </c>
      <c r="F13" s="87">
        <f t="shared" si="1"/>
        <v>0.03839962944019905</v>
      </c>
    </row>
    <row r="14" spans="1:6" ht="11.25">
      <c r="A14" s="88" t="s">
        <v>183</v>
      </c>
      <c r="B14" s="86">
        <v>499564</v>
      </c>
      <c r="C14" s="86">
        <v>344115</v>
      </c>
      <c r="D14" s="86">
        <v>244137</v>
      </c>
      <c r="E14" s="27">
        <f t="shared" si="0"/>
        <v>-0.2905365938712349</v>
      </c>
      <c r="F14" s="87">
        <f t="shared" si="1"/>
        <v>0.0376445398324802</v>
      </c>
    </row>
    <row r="15" spans="1:6" ht="11.25">
      <c r="A15" s="88" t="s">
        <v>33</v>
      </c>
      <c r="B15" s="86">
        <v>374641</v>
      </c>
      <c r="C15" s="86">
        <v>235122</v>
      </c>
      <c r="D15" s="86">
        <v>187371</v>
      </c>
      <c r="E15" s="27">
        <f t="shared" si="0"/>
        <v>-0.20309031056217622</v>
      </c>
      <c r="F15" s="87">
        <f t="shared" si="1"/>
        <v>0.028891544800467146</v>
      </c>
    </row>
    <row r="16" spans="1:6" ht="11.25">
      <c r="A16" s="88" t="s">
        <v>32</v>
      </c>
      <c r="B16" s="86">
        <v>503694</v>
      </c>
      <c r="C16" s="86">
        <v>353853</v>
      </c>
      <c r="D16" s="86">
        <v>176669</v>
      </c>
      <c r="E16" s="27">
        <f t="shared" si="0"/>
        <v>-0.5007277033118273</v>
      </c>
      <c r="F16" s="87">
        <f t="shared" si="1"/>
        <v>0.027241357138264356</v>
      </c>
    </row>
    <row r="17" spans="1:6" ht="11.25">
      <c r="A17" s="88" t="s">
        <v>35</v>
      </c>
      <c r="B17" s="86">
        <v>241900</v>
      </c>
      <c r="C17" s="86">
        <v>143669</v>
      </c>
      <c r="D17" s="86">
        <v>161662</v>
      </c>
      <c r="E17" s="27">
        <f t="shared" si="0"/>
        <v>0.1252392652555527</v>
      </c>
      <c r="F17" s="87">
        <f t="shared" si="1"/>
        <v>0.024927362908524372</v>
      </c>
    </row>
    <row r="18" spans="1:6" ht="11.25">
      <c r="A18" s="88" t="s">
        <v>34</v>
      </c>
      <c r="B18" s="86">
        <v>236434</v>
      </c>
      <c r="C18" s="86">
        <v>168472</v>
      </c>
      <c r="D18" s="86">
        <v>157733</v>
      </c>
      <c r="E18" s="27">
        <f t="shared" si="0"/>
        <v>-0.06374353008215015</v>
      </c>
      <c r="F18" s="87">
        <f t="shared" si="1"/>
        <v>0.0243215334070485</v>
      </c>
    </row>
    <row r="19" spans="1:6" ht="11.25">
      <c r="A19" s="88" t="s">
        <v>317</v>
      </c>
      <c r="B19" s="86">
        <v>307603</v>
      </c>
      <c r="C19" s="86">
        <v>165620</v>
      </c>
      <c r="D19" s="86">
        <v>133072</v>
      </c>
      <c r="E19" s="27">
        <f t="shared" si="0"/>
        <v>-0.1965221591595218</v>
      </c>
      <c r="F19" s="87">
        <f t="shared" si="1"/>
        <v>0.020518947167319192</v>
      </c>
    </row>
    <row r="20" spans="1:6" ht="11.25">
      <c r="A20" s="88" t="s">
        <v>36</v>
      </c>
      <c r="B20" s="86">
        <v>263990</v>
      </c>
      <c r="C20" s="86">
        <v>148352</v>
      </c>
      <c r="D20" s="86">
        <v>125383</v>
      </c>
      <c r="E20" s="27">
        <f t="shared" si="0"/>
        <v>-0.1548277070750647</v>
      </c>
      <c r="F20" s="87">
        <f t="shared" si="1"/>
        <v>0.019333347005230116</v>
      </c>
    </row>
    <row r="21" spans="1:6" ht="11.25">
      <c r="A21" s="88" t="s">
        <v>43</v>
      </c>
      <c r="B21" s="86">
        <v>229675</v>
      </c>
      <c r="C21" s="86">
        <v>110674</v>
      </c>
      <c r="D21" s="86">
        <v>117694</v>
      </c>
      <c r="E21" s="27">
        <f t="shared" si="0"/>
        <v>0.0634295317780147</v>
      </c>
      <c r="F21" s="87">
        <f t="shared" si="1"/>
        <v>0.018147746843141042</v>
      </c>
    </row>
    <row r="22" spans="1:9" ht="11.25">
      <c r="A22" s="88" t="s">
        <v>37</v>
      </c>
      <c r="B22" s="86">
        <v>2890302</v>
      </c>
      <c r="C22" s="86">
        <v>1844630</v>
      </c>
      <c r="D22" s="86">
        <v>1319743</v>
      </c>
      <c r="E22" s="27">
        <f t="shared" si="0"/>
        <v>-0.2845486628754818</v>
      </c>
      <c r="F22" s="87">
        <f t="shared" si="1"/>
        <v>0.20349688057171555</v>
      </c>
      <c r="I22" s="29"/>
    </row>
    <row r="23" spans="1:6" ht="12" thickBot="1">
      <c r="A23" s="221" t="s">
        <v>38</v>
      </c>
      <c r="B23" s="222">
        <f>+balanza!B8</f>
        <v>12742092</v>
      </c>
      <c r="C23" s="222">
        <f>+balanza!C8</f>
        <v>8277635</v>
      </c>
      <c r="D23" s="222">
        <f>+balanza!D8</f>
        <v>6485323</v>
      </c>
      <c r="E23" s="223">
        <f t="shared" si="0"/>
        <v>-0.21652464743854977</v>
      </c>
      <c r="F23" s="224">
        <f t="shared" si="1"/>
        <v>1</v>
      </c>
    </row>
    <row r="24" spans="1:6" ht="12" thickTop="1">
      <c r="A24" s="88"/>
      <c r="B24" s="86"/>
      <c r="C24" s="86"/>
      <c r="D24" s="86"/>
      <c r="E24" s="88"/>
      <c r="F24" s="216"/>
    </row>
    <row r="25" spans="1:6" s="88" customFormat="1" ht="31.5" customHeight="1">
      <c r="A25" s="278" t="s">
        <v>90</v>
      </c>
      <c r="B25" s="278"/>
      <c r="C25" s="278"/>
      <c r="D25" s="278"/>
      <c r="E25" s="278"/>
      <c r="F25" s="278"/>
    </row>
    <row r="33" ht="11.25">
      <c r="F33" s="28"/>
    </row>
    <row r="34" ht="11.25">
      <c r="F34" s="28"/>
    </row>
    <row r="35" ht="11.25">
      <c r="F35" s="28"/>
    </row>
    <row r="36" ht="11.25">
      <c r="F36" s="28"/>
    </row>
    <row r="37" ht="11.25">
      <c r="F37" s="28"/>
    </row>
    <row r="38" ht="11.25">
      <c r="F38" s="28"/>
    </row>
    <row r="39" ht="11.25">
      <c r="F39" s="28"/>
    </row>
    <row r="50" spans="1:6" ht="15.75" customHeight="1">
      <c r="A50" s="282" t="s">
        <v>349</v>
      </c>
      <c r="B50" s="282"/>
      <c r="C50" s="282"/>
      <c r="D50" s="282"/>
      <c r="E50" s="282"/>
      <c r="F50" s="282"/>
    </row>
    <row r="51" spans="1:6" ht="15.75" customHeight="1">
      <c r="A51" s="281" t="s">
        <v>314</v>
      </c>
      <c r="B51" s="281"/>
      <c r="C51" s="281"/>
      <c r="D51" s="281"/>
      <c r="E51" s="281"/>
      <c r="F51" s="281"/>
    </row>
    <row r="52" spans="1:6" ht="15.75" customHeight="1" thickBot="1">
      <c r="A52" s="281" t="s">
        <v>297</v>
      </c>
      <c r="B52" s="281"/>
      <c r="C52" s="281"/>
      <c r="D52" s="281"/>
      <c r="E52" s="281"/>
      <c r="F52" s="281"/>
    </row>
    <row r="53" spans="1:6" ht="12.75" customHeight="1" thickTop="1">
      <c r="A53" s="279" t="s">
        <v>39</v>
      </c>
      <c r="B53" s="217">
        <f>+B4</f>
        <v>2008</v>
      </c>
      <c r="C53" s="218">
        <f>+C4</f>
        <v>2008</v>
      </c>
      <c r="D53" s="218">
        <f>+D4</f>
        <v>2009</v>
      </c>
      <c r="E53" s="219" t="s">
        <v>290</v>
      </c>
      <c r="F53" s="220" t="s">
        <v>280</v>
      </c>
    </row>
    <row r="54" spans="1:6" ht="12" thickBot="1">
      <c r="A54" s="280"/>
      <c r="B54" s="90" t="s">
        <v>279</v>
      </c>
      <c r="C54" s="91" t="str">
        <f>+balanza!C6</f>
        <v>ene-jul</v>
      </c>
      <c r="D54" s="91" t="str">
        <f>+C54</f>
        <v>ene-jul</v>
      </c>
      <c r="E54" s="92" t="str">
        <f>+E5</f>
        <v> 2009-2008</v>
      </c>
      <c r="F54" s="93">
        <f>+F5</f>
        <v>2009</v>
      </c>
    </row>
    <row r="55" spans="1:6" ht="12" thickTop="1">
      <c r="A55" s="88"/>
      <c r="B55" s="86"/>
      <c r="C55" s="86"/>
      <c r="D55" s="86"/>
      <c r="E55" s="86"/>
      <c r="F55" s="89"/>
    </row>
    <row r="56" spans="1:6" ht="12.75" customHeight="1">
      <c r="A56" s="88" t="s">
        <v>42</v>
      </c>
      <c r="B56" s="86">
        <v>1717222</v>
      </c>
      <c r="C56" s="86">
        <v>965603</v>
      </c>
      <c r="D56" s="86">
        <v>699020</v>
      </c>
      <c r="E56" s="27">
        <f>+(D56-C56)/C56</f>
        <v>-0.27607929967077566</v>
      </c>
      <c r="F56" s="87">
        <f>+D56/$D$72</f>
        <v>0.42724432847853416</v>
      </c>
    </row>
    <row r="57" spans="1:6" ht="11.25">
      <c r="A57" s="88" t="s">
        <v>44</v>
      </c>
      <c r="B57" s="86">
        <v>361844</v>
      </c>
      <c r="C57" s="86">
        <v>222475</v>
      </c>
      <c r="D57" s="86">
        <v>215333</v>
      </c>
      <c r="E57" s="27">
        <f aca="true" t="shared" si="2" ref="E57:E72">+(D57-C57)/C57</f>
        <v>-0.032102483425103946</v>
      </c>
      <c r="F57" s="87">
        <f aca="true" t="shared" si="3" ref="F57:F72">+D57/$D$72</f>
        <v>0.13161254754408772</v>
      </c>
    </row>
    <row r="58" spans="1:6" ht="11.25">
      <c r="A58" s="88" t="s">
        <v>26</v>
      </c>
      <c r="B58" s="86">
        <v>531695</v>
      </c>
      <c r="C58" s="86">
        <v>286567</v>
      </c>
      <c r="D58" s="86">
        <v>111226</v>
      </c>
      <c r="E58" s="27">
        <f t="shared" si="2"/>
        <v>-0.6118673817990208</v>
      </c>
      <c r="F58" s="87">
        <f t="shared" si="3"/>
        <v>0.06798185699887477</v>
      </c>
    </row>
    <row r="59" spans="1:6" ht="11.25">
      <c r="A59" s="88" t="s">
        <v>43</v>
      </c>
      <c r="B59" s="86">
        <v>245213</v>
      </c>
      <c r="C59" s="86">
        <v>149365</v>
      </c>
      <c r="D59" s="86">
        <v>92136</v>
      </c>
      <c r="E59" s="27">
        <f t="shared" si="2"/>
        <v>-0.38314866267197806</v>
      </c>
      <c r="F59" s="87">
        <f t="shared" si="3"/>
        <v>0.05631395875468259</v>
      </c>
    </row>
    <row r="60" spans="1:6" ht="11.25">
      <c r="A60" s="88" t="s">
        <v>35</v>
      </c>
      <c r="B60" s="86">
        <v>106553</v>
      </c>
      <c r="C60" s="86">
        <v>83331</v>
      </c>
      <c r="D60" s="86">
        <v>81506</v>
      </c>
      <c r="E60" s="27">
        <f t="shared" si="2"/>
        <v>-0.02190061321717008</v>
      </c>
      <c r="F60" s="87">
        <f t="shared" si="3"/>
        <v>0.049816852503464</v>
      </c>
    </row>
    <row r="61" spans="1:6" ht="11.25">
      <c r="A61" s="88" t="s">
        <v>248</v>
      </c>
      <c r="B61" s="86">
        <v>95586</v>
      </c>
      <c r="C61" s="86">
        <v>77504</v>
      </c>
      <c r="D61" s="86">
        <v>65209</v>
      </c>
      <c r="E61" s="27">
        <f t="shared" si="2"/>
        <v>-0.1586369735755574</v>
      </c>
      <c r="F61" s="87">
        <f t="shared" si="3"/>
        <v>0.03985604906262587</v>
      </c>
    </row>
    <row r="62" spans="1:6" ht="11.25">
      <c r="A62" s="88" t="s">
        <v>34</v>
      </c>
      <c r="B62" s="86">
        <v>65135</v>
      </c>
      <c r="C62" s="86">
        <v>48484</v>
      </c>
      <c r="D62" s="86">
        <v>39223</v>
      </c>
      <c r="E62" s="27">
        <f t="shared" si="2"/>
        <v>-0.19101146770068475</v>
      </c>
      <c r="F62" s="87">
        <f t="shared" si="3"/>
        <v>0.023973283018960182</v>
      </c>
    </row>
    <row r="63" spans="1:6" ht="11.25">
      <c r="A63" s="88" t="s">
        <v>46</v>
      </c>
      <c r="B63" s="86">
        <v>78822</v>
      </c>
      <c r="C63" s="86">
        <v>45449</v>
      </c>
      <c r="D63" s="86">
        <v>35937</v>
      </c>
      <c r="E63" s="27">
        <f t="shared" si="2"/>
        <v>-0.2092895333230654</v>
      </c>
      <c r="F63" s="87">
        <f t="shared" si="3"/>
        <v>0.021964864285046327</v>
      </c>
    </row>
    <row r="64" spans="1:6" ht="11.25">
      <c r="A64" s="88" t="s">
        <v>45</v>
      </c>
      <c r="B64" s="86">
        <v>60415</v>
      </c>
      <c r="C64" s="86">
        <v>35016</v>
      </c>
      <c r="D64" s="86">
        <v>31600</v>
      </c>
      <c r="E64" s="27">
        <f t="shared" si="2"/>
        <v>-0.0975554032442312</v>
      </c>
      <c r="F64" s="87">
        <f t="shared" si="3"/>
        <v>0.019314069382738233</v>
      </c>
    </row>
    <row r="65" spans="1:6" ht="11.25">
      <c r="A65" s="88" t="s">
        <v>36</v>
      </c>
      <c r="B65" s="86">
        <v>60693</v>
      </c>
      <c r="C65" s="86">
        <v>37904</v>
      </c>
      <c r="D65" s="86">
        <v>29961</v>
      </c>
      <c r="E65" s="27">
        <f t="shared" si="2"/>
        <v>-0.20955571971295905</v>
      </c>
      <c r="F65" s="87">
        <f t="shared" si="3"/>
        <v>0.018312304834690513</v>
      </c>
    </row>
    <row r="66" spans="1:6" ht="11.25">
      <c r="A66" s="88" t="s">
        <v>31</v>
      </c>
      <c r="B66" s="86">
        <v>82641</v>
      </c>
      <c r="C66" s="86">
        <v>48216</v>
      </c>
      <c r="D66" s="86">
        <v>27542</v>
      </c>
      <c r="E66" s="27">
        <f t="shared" si="2"/>
        <v>-0.4287788286046126</v>
      </c>
      <c r="F66" s="87">
        <f t="shared" si="3"/>
        <v>0.016833800599347356</v>
      </c>
    </row>
    <row r="67" spans="1:6" ht="11.25">
      <c r="A67" s="88" t="s">
        <v>473</v>
      </c>
      <c r="B67" s="86">
        <v>105112</v>
      </c>
      <c r="C67" s="86">
        <v>74082</v>
      </c>
      <c r="D67" s="86">
        <v>20191</v>
      </c>
      <c r="E67" s="27">
        <f t="shared" si="2"/>
        <v>-0.7274506627790827</v>
      </c>
      <c r="F67" s="87">
        <f t="shared" si="3"/>
        <v>0.012340834648951509</v>
      </c>
    </row>
    <row r="68" spans="1:6" ht="11.25">
      <c r="A68" s="88" t="s">
        <v>260</v>
      </c>
      <c r="B68" s="86">
        <v>54975</v>
      </c>
      <c r="C68" s="86">
        <v>37705</v>
      </c>
      <c r="D68" s="86">
        <v>18654</v>
      </c>
      <c r="E68" s="27">
        <f t="shared" si="2"/>
        <v>-0.5052645537727092</v>
      </c>
      <c r="F68" s="87">
        <f t="shared" si="3"/>
        <v>0.011401412983088577</v>
      </c>
    </row>
    <row r="69" spans="1:6" ht="11.25">
      <c r="A69" s="88" t="s">
        <v>29</v>
      </c>
      <c r="B69" s="86">
        <v>33704</v>
      </c>
      <c r="C69" s="86">
        <v>18932</v>
      </c>
      <c r="D69" s="86">
        <v>17594</v>
      </c>
      <c r="E69" s="27">
        <f t="shared" si="2"/>
        <v>-0.07067399112613565</v>
      </c>
      <c r="F69" s="87">
        <f t="shared" si="3"/>
        <v>0.010753535972148624</v>
      </c>
    </row>
    <row r="70" spans="1:6" ht="11.25">
      <c r="A70" s="88" t="s">
        <v>317</v>
      </c>
      <c r="B70" s="86">
        <v>31243</v>
      </c>
      <c r="C70" s="86">
        <v>18511</v>
      </c>
      <c r="D70" s="86">
        <v>17224</v>
      </c>
      <c r="E70" s="27">
        <f t="shared" si="2"/>
        <v>-0.06952622764842525</v>
      </c>
      <c r="F70" s="87">
        <f t="shared" si="3"/>
        <v>0.010527390223046941</v>
      </c>
    </row>
    <row r="71" spans="1:6" ht="11.25">
      <c r="A71" s="88" t="s">
        <v>37</v>
      </c>
      <c r="B71" s="86">
        <v>379917</v>
      </c>
      <c r="C71" s="86">
        <v>183964</v>
      </c>
      <c r="D71" s="86">
        <v>133758</v>
      </c>
      <c r="E71" s="27">
        <f t="shared" si="2"/>
        <v>-0.2729120914961623</v>
      </c>
      <c r="F71" s="87">
        <f t="shared" si="3"/>
        <v>0.0817535219144399</v>
      </c>
    </row>
    <row r="72" spans="1:6" ht="12.75" customHeight="1" thickBot="1">
      <c r="A72" s="221" t="s">
        <v>38</v>
      </c>
      <c r="B72" s="222">
        <f>+balanza!B13</f>
        <v>4010769</v>
      </c>
      <c r="C72" s="222">
        <f>+balanza!C13</f>
        <v>2333109</v>
      </c>
      <c r="D72" s="222">
        <f>+balanza!D13</f>
        <v>1636113</v>
      </c>
      <c r="E72" s="223">
        <f t="shared" si="2"/>
        <v>-0.29874129327005294</v>
      </c>
      <c r="F72" s="224">
        <f t="shared" si="3"/>
        <v>1</v>
      </c>
    </row>
    <row r="73" ht="12" thickTop="1"/>
    <row r="74" spans="1:6" ht="22.5" customHeight="1">
      <c r="A74" s="278" t="s">
        <v>50</v>
      </c>
      <c r="B74" s="278"/>
      <c r="C74" s="278"/>
      <c r="D74" s="278"/>
      <c r="E74" s="278"/>
      <c r="F74" s="278"/>
    </row>
    <row r="96" s="44" customFormat="1" ht="11.25">
      <c r="F96" s="84"/>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tabSelected="1" zoomScalePageLayoutView="0" workbookViewId="0" topLeftCell="A47">
      <selection activeCell="J71" sqref="J71"/>
    </sheetView>
  </sheetViews>
  <sheetFormatPr defaultColWidth="11.421875" defaultRowHeight="12.75"/>
  <cols>
    <col min="1" max="1" width="37.28125" style="28" customWidth="1"/>
    <col min="2" max="5" width="10.421875" style="28" bestFit="1" customWidth="1"/>
    <col min="6" max="6" width="11.7109375" style="28" bestFit="1" customWidth="1"/>
    <col min="7" max="7" width="11.00390625" style="28" bestFit="1" customWidth="1"/>
    <col min="8" max="16384" width="11.421875" style="28" customWidth="1"/>
  </cols>
  <sheetData>
    <row r="1" spans="1:7" s="44" customFormat="1" ht="15.75" customHeight="1">
      <c r="A1" s="282" t="s">
        <v>353</v>
      </c>
      <c r="B1" s="282"/>
      <c r="C1" s="282"/>
      <c r="D1" s="282"/>
      <c r="E1" s="282"/>
      <c r="F1" s="282"/>
      <c r="G1" s="282"/>
    </row>
    <row r="2" spans="1:7" s="44" customFormat="1" ht="15.75" customHeight="1">
      <c r="A2" s="281" t="s">
        <v>298</v>
      </c>
      <c r="B2" s="281"/>
      <c r="C2" s="281"/>
      <c r="D2" s="281"/>
      <c r="E2" s="281"/>
      <c r="F2" s="281"/>
      <c r="G2" s="281"/>
    </row>
    <row r="3" spans="1:7" s="44" customFormat="1" ht="15.75" customHeight="1" thickBot="1">
      <c r="A3" s="281" t="s">
        <v>299</v>
      </c>
      <c r="B3" s="281"/>
      <c r="C3" s="281"/>
      <c r="D3" s="281"/>
      <c r="E3" s="281"/>
      <c r="F3" s="281"/>
      <c r="G3" s="281"/>
    </row>
    <row r="4" spans="1:7" ht="12.75" customHeight="1" thickTop="1">
      <c r="A4" s="279" t="s">
        <v>41</v>
      </c>
      <c r="B4" s="225" t="s">
        <v>165</v>
      </c>
      <c r="C4" s="226">
        <f>+'prin paises exp e imp'!B4</f>
        <v>2008</v>
      </c>
      <c r="D4" s="226">
        <f>+'prin paises exp e imp'!C4</f>
        <v>2008</v>
      </c>
      <c r="E4" s="226">
        <f>+'prin paises exp e imp'!D4</f>
        <v>2009</v>
      </c>
      <c r="F4" s="227" t="s">
        <v>290</v>
      </c>
      <c r="G4" s="227" t="s">
        <v>280</v>
      </c>
    </row>
    <row r="5" spans="1:7" ht="12.75" customHeight="1" thickBot="1">
      <c r="A5" s="283"/>
      <c r="B5" s="90" t="s">
        <v>48</v>
      </c>
      <c r="C5" s="228" t="s">
        <v>279</v>
      </c>
      <c r="D5" s="229" t="str">
        <f>+balanza!C6</f>
        <v>ene-jul</v>
      </c>
      <c r="E5" s="229" t="str">
        <f>+D5</f>
        <v>ene-jul</v>
      </c>
      <c r="F5" s="230" t="str">
        <f>+'prin paises exp e imp'!E5</f>
        <v> 2009-2008</v>
      </c>
      <c r="G5" s="230">
        <f>+'prin paises exp e imp'!F5</f>
        <v>2009</v>
      </c>
    </row>
    <row r="6" spans="3:7" ht="12" thickTop="1">
      <c r="C6" s="29"/>
      <c r="D6" s="29"/>
      <c r="E6" s="29"/>
      <c r="F6" s="29"/>
      <c r="G6" s="29"/>
    </row>
    <row r="7" spans="1:7" ht="12.75" customHeight="1">
      <c r="A7" s="33" t="s">
        <v>518</v>
      </c>
      <c r="B7" s="30" t="s">
        <v>185</v>
      </c>
      <c r="C7" s="29">
        <v>1270905</v>
      </c>
      <c r="D7" s="29">
        <v>1192376</v>
      </c>
      <c r="E7" s="29">
        <v>912556</v>
      </c>
      <c r="F7" s="27">
        <f>+(E7-D7)/D7</f>
        <v>-0.2346742973692862</v>
      </c>
      <c r="G7" s="31">
        <f>+E7/$E$23</f>
        <v>0.1407109561081229</v>
      </c>
    </row>
    <row r="8" spans="1:7" ht="12.75" customHeight="1">
      <c r="A8" s="33" t="s">
        <v>519</v>
      </c>
      <c r="B8" s="30">
        <v>22042110</v>
      </c>
      <c r="C8" s="29">
        <v>1095474</v>
      </c>
      <c r="D8" s="29">
        <v>607185</v>
      </c>
      <c r="E8" s="29">
        <v>573204</v>
      </c>
      <c r="F8" s="27">
        <f aca="true" t="shared" si="0" ref="F8:F15">+(E8-D8)/D8</f>
        <v>-0.055964821265347464</v>
      </c>
      <c r="G8" s="31">
        <f aca="true" t="shared" si="1" ref="G8:G23">+E8/$E$23</f>
        <v>0.08838480365588576</v>
      </c>
    </row>
    <row r="9" spans="1:7" ht="12.75" customHeight="1">
      <c r="A9" s="33" t="s">
        <v>524</v>
      </c>
      <c r="B9" s="30">
        <v>47032100</v>
      </c>
      <c r="C9" s="29">
        <v>1216740</v>
      </c>
      <c r="D9" s="29">
        <v>765234</v>
      </c>
      <c r="E9" s="29">
        <v>569444</v>
      </c>
      <c r="F9" s="27">
        <f t="shared" si="0"/>
        <v>-0.2558563785717833</v>
      </c>
      <c r="G9" s="31">
        <f t="shared" si="1"/>
        <v>0.08780503299527255</v>
      </c>
    </row>
    <row r="10" spans="1:7" ht="11.25">
      <c r="A10" s="33" t="s">
        <v>525</v>
      </c>
      <c r="B10" s="32">
        <v>47032900</v>
      </c>
      <c r="C10" s="29">
        <v>1179862</v>
      </c>
      <c r="D10" s="29">
        <v>753024</v>
      </c>
      <c r="E10" s="29">
        <v>435614</v>
      </c>
      <c r="F10" s="27">
        <f t="shared" si="0"/>
        <v>-0.42151378973312936</v>
      </c>
      <c r="G10" s="27">
        <f t="shared" si="1"/>
        <v>0.06716920652988294</v>
      </c>
    </row>
    <row r="11" spans="1:7" ht="12" customHeight="1">
      <c r="A11" s="33" t="s">
        <v>526</v>
      </c>
      <c r="B11" s="30" t="s">
        <v>186</v>
      </c>
      <c r="C11" s="29">
        <v>675758</v>
      </c>
      <c r="D11" s="29">
        <v>526930</v>
      </c>
      <c r="E11" s="29">
        <v>375429</v>
      </c>
      <c r="F11" s="27">
        <f t="shared" si="0"/>
        <v>-0.2875163683980794</v>
      </c>
      <c r="G11" s="31">
        <f t="shared" si="1"/>
        <v>0.05788902110195591</v>
      </c>
    </row>
    <row r="12" spans="1:7" ht="11.25">
      <c r="A12" s="33" t="s">
        <v>527</v>
      </c>
      <c r="B12" s="30" t="s">
        <v>521</v>
      </c>
      <c r="C12" s="29">
        <v>304275</v>
      </c>
      <c r="D12" s="29">
        <v>212137</v>
      </c>
      <c r="E12" s="29">
        <v>180429</v>
      </c>
      <c r="F12" s="27">
        <f t="shared" si="0"/>
        <v>-0.14946944663118644</v>
      </c>
      <c r="G12" s="31">
        <f t="shared" si="1"/>
        <v>0.02782112779887756</v>
      </c>
    </row>
    <row r="13" spans="1:7" ht="12.75" customHeight="1">
      <c r="A13" s="33" t="s">
        <v>528</v>
      </c>
      <c r="B13" s="30">
        <v>44012200</v>
      </c>
      <c r="C13" s="29">
        <v>335056</v>
      </c>
      <c r="D13" s="29">
        <v>189401</v>
      </c>
      <c r="E13" s="29">
        <v>169484</v>
      </c>
      <c r="F13" s="27">
        <f t="shared" si="0"/>
        <v>-0.10515783971573539</v>
      </c>
      <c r="G13" s="31">
        <f t="shared" si="1"/>
        <v>0.02613347091578939</v>
      </c>
    </row>
    <row r="14" spans="1:7" ht="12.75" customHeight="1">
      <c r="A14" s="33" t="s">
        <v>529</v>
      </c>
      <c r="B14" s="30">
        <v>44123910</v>
      </c>
      <c r="C14" s="29">
        <v>343341</v>
      </c>
      <c r="D14" s="29">
        <v>183384</v>
      </c>
      <c r="E14" s="29">
        <v>155435</v>
      </c>
      <c r="F14" s="27">
        <f t="shared" si="0"/>
        <v>-0.15240697116433277</v>
      </c>
      <c r="G14" s="31">
        <f t="shared" si="1"/>
        <v>0.02396719484904607</v>
      </c>
    </row>
    <row r="15" spans="1:7" ht="12.75" customHeight="1">
      <c r="A15" s="33" t="s">
        <v>530</v>
      </c>
      <c r="B15" s="30">
        <v>10051000</v>
      </c>
      <c r="C15" s="29">
        <v>176154</v>
      </c>
      <c r="D15" s="29">
        <v>172667</v>
      </c>
      <c r="E15" s="29">
        <v>154342</v>
      </c>
      <c r="F15" s="27">
        <f t="shared" si="0"/>
        <v>-0.1061291387468364</v>
      </c>
      <c r="G15" s="31">
        <f t="shared" si="1"/>
        <v>0.0237986604522242</v>
      </c>
    </row>
    <row r="16" spans="1:7" ht="11.25">
      <c r="A16" s="33" t="s">
        <v>447</v>
      </c>
      <c r="B16" s="30">
        <v>44071012</v>
      </c>
      <c r="C16" s="29">
        <v>510230</v>
      </c>
      <c r="D16" s="29">
        <v>309952</v>
      </c>
      <c r="E16" s="29">
        <v>141582</v>
      </c>
      <c r="F16" s="27">
        <f aca="true" t="shared" si="2" ref="F16:F23">+(E16-D16)/D16</f>
        <v>-0.543213142680157</v>
      </c>
      <c r="G16" s="31">
        <f t="shared" si="1"/>
        <v>0.021831140869930456</v>
      </c>
    </row>
    <row r="17" spans="1:7" ht="12.75" customHeight="1">
      <c r="A17" s="33" t="s">
        <v>531</v>
      </c>
      <c r="B17" s="30" t="s">
        <v>225</v>
      </c>
      <c r="C17" s="29">
        <v>213895</v>
      </c>
      <c r="D17" s="29">
        <v>171537</v>
      </c>
      <c r="E17" s="29">
        <v>131674</v>
      </c>
      <c r="F17" s="27">
        <f t="shared" si="2"/>
        <v>-0.23238718177419448</v>
      </c>
      <c r="G17" s="31">
        <f t="shared" si="1"/>
        <v>0.020303383501484813</v>
      </c>
    </row>
    <row r="18" spans="1:7" ht="12.75" customHeight="1">
      <c r="A18" s="33" t="s">
        <v>475</v>
      </c>
      <c r="B18" s="30" t="s">
        <v>187</v>
      </c>
      <c r="C18" s="29">
        <v>177709</v>
      </c>
      <c r="D18" s="29">
        <v>148145</v>
      </c>
      <c r="E18" s="29">
        <v>111235</v>
      </c>
      <c r="F18" s="27">
        <f t="shared" si="2"/>
        <v>-0.2491477943906308</v>
      </c>
      <c r="G18" s="31">
        <f t="shared" si="1"/>
        <v>0.01715180570034831</v>
      </c>
    </row>
    <row r="19" spans="1:7" ht="12.75" customHeight="1">
      <c r="A19" s="33" t="s">
        <v>532</v>
      </c>
      <c r="B19" s="30">
        <v>22042990</v>
      </c>
      <c r="C19" s="29">
        <v>182460</v>
      </c>
      <c r="D19" s="29">
        <v>104320</v>
      </c>
      <c r="E19" s="29">
        <v>109915</v>
      </c>
      <c r="F19" s="27">
        <f t="shared" si="2"/>
        <v>0.05363305214723926</v>
      </c>
      <c r="G19" s="31">
        <f t="shared" si="1"/>
        <v>0.016948269191835164</v>
      </c>
    </row>
    <row r="20" spans="1:7" ht="12.75" customHeight="1">
      <c r="A20" s="33" t="s">
        <v>533</v>
      </c>
      <c r="B20" s="30" t="s">
        <v>522</v>
      </c>
      <c r="C20" s="29">
        <v>128728</v>
      </c>
      <c r="D20" s="29">
        <v>109347</v>
      </c>
      <c r="E20" s="29">
        <v>107316</v>
      </c>
      <c r="F20" s="27">
        <f t="shared" si="2"/>
        <v>-0.01857389777497325</v>
      </c>
      <c r="G20" s="31">
        <f t="shared" si="1"/>
        <v>0.01654751814211875</v>
      </c>
    </row>
    <row r="21" spans="1:7" ht="12.75" customHeight="1">
      <c r="A21" s="33" t="s">
        <v>534</v>
      </c>
      <c r="B21" s="30" t="s">
        <v>523</v>
      </c>
      <c r="C21" s="29">
        <v>144608</v>
      </c>
      <c r="D21" s="29">
        <v>83695</v>
      </c>
      <c r="E21" s="29">
        <v>93387</v>
      </c>
      <c r="F21" s="27">
        <f t="shared" si="2"/>
        <v>0.11580142182926101</v>
      </c>
      <c r="G21" s="31">
        <f t="shared" si="1"/>
        <v>0.014399745394331169</v>
      </c>
    </row>
    <row r="22" spans="1:7" ht="12.75" customHeight="1">
      <c r="A22" s="33" t="s">
        <v>40</v>
      </c>
      <c r="B22" s="33"/>
      <c r="C22" s="29">
        <v>4786897</v>
      </c>
      <c r="D22" s="29">
        <v>2748301</v>
      </c>
      <c r="E22" s="29">
        <v>2264276</v>
      </c>
      <c r="F22" s="27">
        <f t="shared" si="2"/>
        <v>-0.1761178997496999</v>
      </c>
      <c r="G22" s="31">
        <f t="shared" si="1"/>
        <v>0.34913850859856943</v>
      </c>
    </row>
    <row r="23" spans="1:7" ht="12.75" customHeight="1">
      <c r="A23" s="33" t="s">
        <v>38</v>
      </c>
      <c r="B23" s="33"/>
      <c r="C23" s="29">
        <f>+balanza!B8</f>
        <v>12742092</v>
      </c>
      <c r="D23" s="29">
        <f>+balanza!C8</f>
        <v>8277635</v>
      </c>
      <c r="E23" s="29">
        <f>+balanza!D8</f>
        <v>6485323</v>
      </c>
      <c r="F23" s="27">
        <f t="shared" si="2"/>
        <v>-0.21652464743854977</v>
      </c>
      <c r="G23" s="31">
        <f t="shared" si="1"/>
        <v>1</v>
      </c>
    </row>
    <row r="24" spans="1:7" ht="12" thickBot="1">
      <c r="A24" s="221"/>
      <c r="B24" s="221"/>
      <c r="C24" s="222"/>
      <c r="D24" s="222"/>
      <c r="E24" s="222"/>
      <c r="F24" s="221"/>
      <c r="G24" s="221"/>
    </row>
    <row r="25" spans="1:7" ht="33.75" customHeight="1" thickTop="1">
      <c r="A25" s="278" t="s">
        <v>90</v>
      </c>
      <c r="B25" s="278"/>
      <c r="C25" s="278"/>
      <c r="D25" s="278"/>
      <c r="E25" s="278"/>
      <c r="F25" s="278"/>
      <c r="G25" s="278"/>
    </row>
    <row r="50" spans="1:7" ht="15.75" customHeight="1">
      <c r="A50" s="282" t="s">
        <v>303</v>
      </c>
      <c r="B50" s="282"/>
      <c r="C50" s="282"/>
      <c r="D50" s="282"/>
      <c r="E50" s="282"/>
      <c r="F50" s="282"/>
      <c r="G50" s="282"/>
    </row>
    <row r="51" spans="1:7" ht="15.75" customHeight="1">
      <c r="A51" s="281" t="s">
        <v>300</v>
      </c>
      <c r="B51" s="281"/>
      <c r="C51" s="281"/>
      <c r="D51" s="281"/>
      <c r="E51" s="281"/>
      <c r="F51" s="281"/>
      <c r="G51" s="281"/>
    </row>
    <row r="52" spans="1:7" ht="15.75" customHeight="1" thickBot="1">
      <c r="A52" s="281" t="s">
        <v>301</v>
      </c>
      <c r="B52" s="281"/>
      <c r="C52" s="281"/>
      <c r="D52" s="281"/>
      <c r="E52" s="281"/>
      <c r="F52" s="281"/>
      <c r="G52" s="281"/>
    </row>
    <row r="53" spans="1:7" ht="12.75" customHeight="1" thickTop="1">
      <c r="A53" s="279" t="s">
        <v>41</v>
      </c>
      <c r="B53" s="225" t="s">
        <v>165</v>
      </c>
      <c r="C53" s="226">
        <f>+C4</f>
        <v>2008</v>
      </c>
      <c r="D53" s="226">
        <f>+D4</f>
        <v>2008</v>
      </c>
      <c r="E53" s="226">
        <f>+E4</f>
        <v>2009</v>
      </c>
      <c r="F53" s="227" t="s">
        <v>290</v>
      </c>
      <c r="G53" s="227" t="s">
        <v>280</v>
      </c>
    </row>
    <row r="54" spans="1:7" ht="12.75" customHeight="1" thickBot="1">
      <c r="A54" s="280"/>
      <c r="B54" s="90" t="s">
        <v>48</v>
      </c>
      <c r="C54" s="228" t="s">
        <v>279</v>
      </c>
      <c r="D54" s="229" t="str">
        <f>+balanza!C6</f>
        <v>ene-jul</v>
      </c>
      <c r="E54" s="229" t="str">
        <f>+D54</f>
        <v>ene-jul</v>
      </c>
      <c r="F54" s="230" t="str">
        <f>+F5</f>
        <v> 2009-2008</v>
      </c>
      <c r="G54" s="230">
        <f>+G5</f>
        <v>2009</v>
      </c>
    </row>
    <row r="55" spans="3:7" ht="12" thickTop="1">
      <c r="C55" s="29"/>
      <c r="D55" s="29"/>
      <c r="E55" s="29"/>
      <c r="F55" s="29"/>
      <c r="G55" s="29"/>
    </row>
    <row r="56" spans="1:7" ht="12.75" customHeight="1">
      <c r="A56" s="28" t="s">
        <v>535</v>
      </c>
      <c r="B56" s="34" t="s">
        <v>544</v>
      </c>
      <c r="C56" s="29">
        <v>419306</v>
      </c>
      <c r="D56" s="29">
        <v>218997</v>
      </c>
      <c r="E56" s="29">
        <v>205640</v>
      </c>
      <c r="F56" s="27">
        <f>+(E56-D56)/D56</f>
        <v>-0.06099170308269063</v>
      </c>
      <c r="G56" s="35">
        <f>+E56/$E$72</f>
        <v>0.12568814012235097</v>
      </c>
    </row>
    <row r="57" spans="1:7" ht="12.75" customHeight="1">
      <c r="A57" s="28" t="s">
        <v>536</v>
      </c>
      <c r="B57" s="30">
        <v>17019900</v>
      </c>
      <c r="C57" s="29">
        <v>222185</v>
      </c>
      <c r="D57" s="29">
        <v>138365</v>
      </c>
      <c r="E57" s="29">
        <v>154389</v>
      </c>
      <c r="F57" s="27">
        <f aca="true" t="shared" si="3" ref="F57:F72">+(E57-D57)/D57</f>
        <v>0.11580963393921874</v>
      </c>
      <c r="G57" s="35">
        <f aca="true" t="shared" si="4" ref="G57:G72">+E57/$E$72</f>
        <v>0.09436328664340421</v>
      </c>
    </row>
    <row r="58" spans="1:7" ht="12.75" customHeight="1">
      <c r="A58" s="28" t="s">
        <v>537</v>
      </c>
      <c r="B58" s="30">
        <v>15179000</v>
      </c>
      <c r="C58" s="29">
        <v>382398</v>
      </c>
      <c r="D58" s="29">
        <v>264474</v>
      </c>
      <c r="E58" s="29">
        <v>133688</v>
      </c>
      <c r="F58" s="27">
        <f t="shared" si="3"/>
        <v>-0.49451363839167556</v>
      </c>
      <c r="G58" s="35">
        <f t="shared" si="4"/>
        <v>0.08171073758352877</v>
      </c>
    </row>
    <row r="59" spans="1:7" ht="12.75" customHeight="1">
      <c r="A59" s="28" t="s">
        <v>538</v>
      </c>
      <c r="B59" s="32">
        <v>23040000</v>
      </c>
      <c r="C59" s="29">
        <v>289630</v>
      </c>
      <c r="D59" s="29">
        <v>185705</v>
      </c>
      <c r="E59" s="29">
        <v>117905</v>
      </c>
      <c r="F59" s="27">
        <f t="shared" si="3"/>
        <v>-0.36509517783581485</v>
      </c>
      <c r="G59" s="35">
        <f t="shared" si="4"/>
        <v>0.07206409337252379</v>
      </c>
    </row>
    <row r="60" spans="1:7" ht="12.75" customHeight="1">
      <c r="A60" s="28" t="s">
        <v>476</v>
      </c>
      <c r="B60" s="30">
        <v>10019000</v>
      </c>
      <c r="C60" s="29">
        <v>301489</v>
      </c>
      <c r="D60" s="29">
        <v>156838</v>
      </c>
      <c r="E60" s="29">
        <v>104319</v>
      </c>
      <c r="F60" s="27">
        <f t="shared" si="3"/>
        <v>-0.3348614493936419</v>
      </c>
      <c r="G60" s="35">
        <f t="shared" si="4"/>
        <v>0.06376026594740095</v>
      </c>
    </row>
    <row r="61" spans="1:7" ht="12.75" customHeight="1">
      <c r="A61" s="28" t="s">
        <v>539</v>
      </c>
      <c r="B61" s="30">
        <v>23099090</v>
      </c>
      <c r="C61" s="29">
        <v>157413</v>
      </c>
      <c r="D61" s="29">
        <v>80628</v>
      </c>
      <c r="E61" s="29">
        <v>89810</v>
      </c>
      <c r="F61" s="27">
        <f t="shared" si="3"/>
        <v>0.11388103388401052</v>
      </c>
      <c r="G61" s="35">
        <f t="shared" si="4"/>
        <v>0.0548922965589785</v>
      </c>
    </row>
    <row r="62" spans="1:7" ht="12.75" customHeight="1">
      <c r="A62" s="28" t="s">
        <v>257</v>
      </c>
      <c r="B62" s="32">
        <v>10059000</v>
      </c>
      <c r="C62" s="29">
        <v>398999</v>
      </c>
      <c r="D62" s="29">
        <v>223964</v>
      </c>
      <c r="E62" s="29">
        <v>76720</v>
      </c>
      <c r="F62" s="27">
        <f t="shared" si="3"/>
        <v>-0.6574449465092604</v>
      </c>
      <c r="G62" s="35">
        <f t="shared" si="4"/>
        <v>0.046891626678597385</v>
      </c>
    </row>
    <row r="63" spans="1:7" ht="12.75" customHeight="1">
      <c r="A63" s="28" t="s">
        <v>540</v>
      </c>
      <c r="B63" s="30">
        <v>10070000</v>
      </c>
      <c r="C63" s="29">
        <v>79341</v>
      </c>
      <c r="D63" s="29">
        <v>14351</v>
      </c>
      <c r="E63" s="29">
        <v>37627</v>
      </c>
      <c r="F63" s="27">
        <f t="shared" si="3"/>
        <v>1.6219078809839036</v>
      </c>
      <c r="G63" s="35">
        <f t="shared" si="4"/>
        <v>0.02299780027418644</v>
      </c>
    </row>
    <row r="64" spans="1:7" ht="12.75" customHeight="1">
      <c r="A64" s="28" t="s">
        <v>261</v>
      </c>
      <c r="B64" s="30">
        <v>21069090</v>
      </c>
      <c r="C64" s="29">
        <v>62375</v>
      </c>
      <c r="D64" s="29">
        <v>37036</v>
      </c>
      <c r="E64" s="29">
        <v>34644</v>
      </c>
      <c r="F64" s="27">
        <f t="shared" si="3"/>
        <v>-0.06458580840263527</v>
      </c>
      <c r="G64" s="35">
        <f t="shared" si="4"/>
        <v>0.021174576572645043</v>
      </c>
    </row>
    <row r="65" spans="1:7" ht="12.75" customHeight="1">
      <c r="A65" s="28" t="s">
        <v>541</v>
      </c>
      <c r="B65" s="30">
        <v>44160000</v>
      </c>
      <c r="C65" s="29">
        <v>43872</v>
      </c>
      <c r="D65" s="29">
        <v>39931</v>
      </c>
      <c r="E65" s="29">
        <v>32723</v>
      </c>
      <c r="F65" s="27">
        <f t="shared" si="3"/>
        <v>-0.18051138213418147</v>
      </c>
      <c r="G65" s="35">
        <f t="shared" si="4"/>
        <v>0.020000452291498202</v>
      </c>
    </row>
    <row r="66" spans="1:7" ht="12.75" customHeight="1">
      <c r="A66" s="28" t="s">
        <v>542</v>
      </c>
      <c r="B66" s="30">
        <v>10063000</v>
      </c>
      <c r="C66" s="29">
        <v>68335</v>
      </c>
      <c r="D66" s="29">
        <v>39774</v>
      </c>
      <c r="E66" s="29">
        <v>29772</v>
      </c>
      <c r="F66" s="27">
        <f t="shared" si="3"/>
        <v>-0.25147081007693467</v>
      </c>
      <c r="G66" s="35">
        <f t="shared" si="4"/>
        <v>0.018196787141230464</v>
      </c>
    </row>
    <row r="67" spans="1:7" ht="12.75" customHeight="1">
      <c r="A67" s="28" t="s">
        <v>477</v>
      </c>
      <c r="B67" s="30" t="s">
        <v>545</v>
      </c>
      <c r="C67" s="29">
        <v>46792</v>
      </c>
      <c r="D67" s="29">
        <v>27508</v>
      </c>
      <c r="E67" s="29">
        <v>21342</v>
      </c>
      <c r="F67" s="27">
        <f t="shared" si="3"/>
        <v>-0.2241529736803839</v>
      </c>
      <c r="G67" s="35">
        <f t="shared" si="4"/>
        <v>0.01304433129007593</v>
      </c>
    </row>
    <row r="68" spans="1:7" ht="12.75" customHeight="1">
      <c r="A68" s="28" t="s">
        <v>543</v>
      </c>
      <c r="B68" s="30">
        <v>22084000</v>
      </c>
      <c r="C68" s="29">
        <v>34490</v>
      </c>
      <c r="D68" s="29">
        <v>17293</v>
      </c>
      <c r="E68" s="29">
        <v>20049</v>
      </c>
      <c r="F68" s="27">
        <f t="shared" si="3"/>
        <v>0.15937084369398022</v>
      </c>
      <c r="G68" s="35">
        <f t="shared" si="4"/>
        <v>0.012254043577674647</v>
      </c>
    </row>
    <row r="69" spans="1:7" ht="12.75" customHeight="1">
      <c r="A69" s="28" t="s">
        <v>474</v>
      </c>
      <c r="B69" s="30" t="s">
        <v>546</v>
      </c>
      <c r="C69" s="29">
        <v>28643</v>
      </c>
      <c r="D69" s="29">
        <v>20141</v>
      </c>
      <c r="E69" s="29">
        <v>17100</v>
      </c>
      <c r="F69" s="27">
        <f t="shared" si="3"/>
        <v>-0.1509855518593913</v>
      </c>
      <c r="G69" s="35">
        <f t="shared" si="4"/>
        <v>0.010451600836861513</v>
      </c>
    </row>
    <row r="70" spans="1:7" ht="12.75" customHeight="1">
      <c r="A70" s="28" t="s">
        <v>520</v>
      </c>
      <c r="B70" s="30">
        <v>11071000</v>
      </c>
      <c r="C70" s="29">
        <v>23667</v>
      </c>
      <c r="D70" s="29">
        <v>14452</v>
      </c>
      <c r="E70" s="29">
        <v>16707</v>
      </c>
      <c r="F70" s="27">
        <f t="shared" si="3"/>
        <v>0.1560337669526709</v>
      </c>
      <c r="G70" s="35">
        <f t="shared" si="4"/>
        <v>0.010211397379031888</v>
      </c>
    </row>
    <row r="71" spans="1:7" ht="12.75" customHeight="1">
      <c r="A71" s="28" t="s">
        <v>40</v>
      </c>
      <c r="B71" s="33"/>
      <c r="C71" s="29">
        <v>1451833</v>
      </c>
      <c r="D71" s="29">
        <v>853650</v>
      </c>
      <c r="E71" s="29">
        <v>543678</v>
      </c>
      <c r="F71" s="27">
        <f t="shared" si="3"/>
        <v>-0.36311368827973994</v>
      </c>
      <c r="G71" s="35">
        <f t="shared" si="4"/>
        <v>0.3322985637300113</v>
      </c>
    </row>
    <row r="72" spans="1:7" ht="12.75" customHeight="1">
      <c r="A72" s="33" t="s">
        <v>38</v>
      </c>
      <c r="B72" s="33"/>
      <c r="C72" s="29">
        <f>+balanza!B13</f>
        <v>4010769</v>
      </c>
      <c r="D72" s="29">
        <f>+balanza!C13</f>
        <v>2333109</v>
      </c>
      <c r="E72" s="29">
        <f>+balanza!D13</f>
        <v>1636113</v>
      </c>
      <c r="F72" s="27">
        <f t="shared" si="3"/>
        <v>-0.29874129327005294</v>
      </c>
      <c r="G72" s="35">
        <f t="shared" si="4"/>
        <v>1</v>
      </c>
    </row>
    <row r="73" spans="1:7" ht="12" thickBot="1">
      <c r="A73" s="231"/>
      <c r="B73" s="231"/>
      <c r="C73" s="232"/>
      <c r="D73" s="232"/>
      <c r="E73" s="232"/>
      <c r="F73" s="231"/>
      <c r="G73" s="231"/>
    </row>
    <row r="74" spans="1:7" ht="12.75" customHeight="1" thickTop="1">
      <c r="A74" s="278" t="s">
        <v>50</v>
      </c>
      <c r="B74" s="278"/>
      <c r="C74" s="278"/>
      <c r="D74" s="278"/>
      <c r="E74" s="278"/>
      <c r="F74" s="278"/>
      <c r="G74" s="278"/>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411"/>
  <sheetViews>
    <sheetView view="pageBreakPreview" zoomScale="75" zoomScaleSheetLayoutView="75" zoomScalePageLayoutView="0" workbookViewId="0" topLeftCell="A334">
      <selection activeCell="P352" sqref="P352"/>
    </sheetView>
  </sheetViews>
  <sheetFormatPr defaultColWidth="11.421875" defaultRowHeight="12.75" outlineLevelRow="1"/>
  <cols>
    <col min="1" max="1" width="29.00390625" style="48" customWidth="1"/>
    <col min="2" max="2" width="10.421875" style="48" customWidth="1"/>
    <col min="3" max="3" width="10.8515625" style="48" bestFit="1" customWidth="1"/>
    <col min="4" max="4" width="11.140625" style="48" bestFit="1" customWidth="1"/>
    <col min="5" max="5" width="11.28125" style="48" bestFit="1" customWidth="1"/>
    <col min="6" max="6" width="8.7109375" style="48" customWidth="1"/>
    <col min="7" max="7" width="1.7109375" style="48" customWidth="1"/>
    <col min="8" max="8" width="10.8515625" style="48" bestFit="1" customWidth="1"/>
    <col min="9" max="9" width="10.57421875" style="48" bestFit="1" customWidth="1"/>
    <col min="10" max="10" width="11.00390625" style="48" bestFit="1" customWidth="1"/>
    <col min="11" max="11" width="9.7109375" style="48" bestFit="1" customWidth="1"/>
    <col min="12" max="12" width="11.57421875" style="48" hidden="1" customWidth="1"/>
    <col min="13" max="13" width="11.57421875" style="49" hidden="1" customWidth="1"/>
    <col min="14" max="14" width="7.57421875" style="49" hidden="1" customWidth="1"/>
    <col min="15" max="15" width="9.7109375" style="49" hidden="1" customWidth="1"/>
    <col min="16" max="18" width="13.00390625" style="48" customWidth="1"/>
    <col min="19" max="19" width="12.28125" style="48" customWidth="1"/>
    <col min="20" max="21" width="13.140625" style="48" bestFit="1" customWidth="1"/>
    <col min="22" max="22" width="11.7109375" style="48" bestFit="1" customWidth="1"/>
    <col min="23" max="16384" width="11.421875" style="48" customWidth="1"/>
  </cols>
  <sheetData>
    <row r="1" spans="1:21" ht="19.5" customHeight="1">
      <c r="A1" s="288" t="s">
        <v>307</v>
      </c>
      <c r="B1" s="288"/>
      <c r="C1" s="288"/>
      <c r="D1" s="288"/>
      <c r="E1" s="288"/>
      <c r="F1" s="288"/>
      <c r="G1" s="288"/>
      <c r="H1" s="288"/>
      <c r="I1" s="288"/>
      <c r="J1" s="288"/>
      <c r="K1" s="288"/>
      <c r="L1" s="288"/>
      <c r="M1" s="55"/>
      <c r="P1" s="156"/>
      <c r="Q1" s="156"/>
      <c r="R1" s="156"/>
      <c r="S1" s="156"/>
      <c r="T1" s="156"/>
      <c r="U1" s="156"/>
    </row>
    <row r="2" spans="1:21" ht="19.5" customHeight="1">
      <c r="A2" s="289" t="s">
        <v>302</v>
      </c>
      <c r="B2" s="289"/>
      <c r="C2" s="289"/>
      <c r="D2" s="289"/>
      <c r="E2" s="289"/>
      <c r="F2" s="289"/>
      <c r="G2" s="289"/>
      <c r="H2" s="289"/>
      <c r="I2" s="289"/>
      <c r="J2" s="289"/>
      <c r="K2" s="289"/>
      <c r="L2" s="289"/>
      <c r="P2" s="162"/>
      <c r="Q2" s="162"/>
      <c r="R2" s="162"/>
      <c r="S2" s="162"/>
      <c r="T2" s="162"/>
      <c r="U2" s="162"/>
    </row>
    <row r="3" spans="1:21" ht="11.25">
      <c r="A3" s="43"/>
      <c r="B3" s="43"/>
      <c r="C3" s="287" t="s">
        <v>180</v>
      </c>
      <c r="D3" s="287"/>
      <c r="E3" s="287"/>
      <c r="F3" s="287"/>
      <c r="G3" s="50"/>
      <c r="H3" s="287" t="s">
        <v>181</v>
      </c>
      <c r="I3" s="287"/>
      <c r="J3" s="287"/>
      <c r="K3" s="287"/>
      <c r="L3" s="50"/>
      <c r="M3" s="284" t="s">
        <v>347</v>
      </c>
      <c r="N3" s="284"/>
      <c r="O3" s="284"/>
      <c r="P3" s="156"/>
      <c r="Q3" s="156"/>
      <c r="R3" s="156"/>
      <c r="S3" s="156"/>
      <c r="T3" s="156"/>
      <c r="U3" s="156"/>
    </row>
    <row r="4" spans="1:21" ht="11.25">
      <c r="A4" s="43" t="s">
        <v>197</v>
      </c>
      <c r="B4" s="158" t="s">
        <v>165</v>
      </c>
      <c r="C4" s="157">
        <v>2008</v>
      </c>
      <c r="D4" s="285" t="s">
        <v>509</v>
      </c>
      <c r="E4" s="285"/>
      <c r="F4" s="285"/>
      <c r="G4" s="50"/>
      <c r="H4" s="157">
        <f>+C4</f>
        <v>2008</v>
      </c>
      <c r="I4" s="285" t="str">
        <f>+D4</f>
        <v>Enero - julio</v>
      </c>
      <c r="J4" s="285"/>
      <c r="K4" s="285"/>
      <c r="L4" s="158" t="s">
        <v>385</v>
      </c>
      <c r="M4" s="286" t="s">
        <v>346</v>
      </c>
      <c r="N4" s="286"/>
      <c r="O4" s="286"/>
      <c r="P4" s="156"/>
      <c r="Q4" s="156"/>
      <c r="R4" s="156"/>
      <c r="S4" s="156"/>
      <c r="T4" s="156"/>
      <c r="U4" s="156"/>
    </row>
    <row r="5" spans="1:15" ht="11.25">
      <c r="A5" s="159"/>
      <c r="B5" s="163" t="s">
        <v>48</v>
      </c>
      <c r="C5" s="159"/>
      <c r="D5" s="160">
        <v>2008</v>
      </c>
      <c r="E5" s="160">
        <v>2009</v>
      </c>
      <c r="F5" s="161" t="s">
        <v>450</v>
      </c>
      <c r="G5" s="163"/>
      <c r="H5" s="159"/>
      <c r="I5" s="160">
        <f>+D5</f>
        <v>2008</v>
      </c>
      <c r="J5" s="160">
        <f>+E5</f>
        <v>2009</v>
      </c>
      <c r="K5" s="161" t="str">
        <f>+F5</f>
        <v>Var % 09/08</v>
      </c>
      <c r="L5" s="163">
        <v>2008</v>
      </c>
      <c r="M5" s="164">
        <v>2007</v>
      </c>
      <c r="N5" s="164">
        <v>2008</v>
      </c>
      <c r="O5" s="163" t="s">
        <v>319</v>
      </c>
    </row>
    <row r="6" spans="1:12" ht="11.25">
      <c r="A6" s="43"/>
      <c r="B6" s="43"/>
      <c r="C6" s="43"/>
      <c r="D6" s="43"/>
      <c r="E6" s="43"/>
      <c r="F6" s="43"/>
      <c r="G6" s="43"/>
      <c r="H6" s="43"/>
      <c r="I6" s="43"/>
      <c r="J6" s="43"/>
      <c r="K6" s="43"/>
      <c r="L6" s="43"/>
    </row>
    <row r="7" spans="1:15" s="55" customFormat="1" ht="11.25">
      <c r="A7" s="52" t="s">
        <v>388</v>
      </c>
      <c r="B7" s="52"/>
      <c r="C7" s="52"/>
      <c r="D7" s="52"/>
      <c r="E7" s="52"/>
      <c r="F7" s="52"/>
      <c r="G7" s="52"/>
      <c r="H7" s="53">
        <f>+balanza!B9</f>
        <v>6827981</v>
      </c>
      <c r="I7" s="53">
        <f>+balanza!C9</f>
        <v>4672780</v>
      </c>
      <c r="J7" s="53">
        <f>+balanza!D9</f>
        <v>3890464</v>
      </c>
      <c r="K7" s="51">
        <f>+J7/I7*100-100</f>
        <v>-16.741982288915807</v>
      </c>
      <c r="L7" s="52"/>
      <c r="M7" s="54"/>
      <c r="N7" s="54"/>
      <c r="O7" s="54"/>
    </row>
    <row r="8" spans="1:15" s="55" customFormat="1" ht="11.25">
      <c r="A8" s="52"/>
      <c r="B8" s="52"/>
      <c r="C8" s="52"/>
      <c r="D8" s="52"/>
      <c r="E8" s="52"/>
      <c r="F8" s="52"/>
      <c r="G8" s="52"/>
      <c r="H8" s="53"/>
      <c r="I8" s="53"/>
      <c r="J8" s="53"/>
      <c r="K8" s="51"/>
      <c r="L8" s="52"/>
      <c r="M8" s="54"/>
      <c r="N8" s="54"/>
      <c r="O8" s="54"/>
    </row>
    <row r="9" spans="1:18" s="167" customFormat="1" ht="11.25">
      <c r="A9" s="165" t="s">
        <v>392</v>
      </c>
      <c r="B9" s="165"/>
      <c r="C9" s="165">
        <f>+C11+C48</f>
        <v>2953208.280999999</v>
      </c>
      <c r="D9" s="165">
        <f>+D11+D48</f>
        <v>2271349.898</v>
      </c>
      <c r="E9" s="165">
        <f>+E11+E48</f>
        <v>2235738.273</v>
      </c>
      <c r="F9" s="166">
        <f>+E9/D9*100-100</f>
        <v>-1.5678616945525334</v>
      </c>
      <c r="G9" s="165"/>
      <c r="H9" s="165">
        <f>+H11+H48</f>
        <v>4403270.394000001</v>
      </c>
      <c r="I9" s="165">
        <f>+I11+I48</f>
        <v>3234078.9929999993</v>
      </c>
      <c r="J9" s="165">
        <f>+J11+J48</f>
        <v>2476281.3469999996</v>
      </c>
      <c r="K9" s="166">
        <f>+J9/I9*100-100</f>
        <v>-23.43163687838839</v>
      </c>
      <c r="L9" s="166">
        <f>+J9/$J$7*100</f>
        <v>63.65002598661752</v>
      </c>
      <c r="M9" s="166"/>
      <c r="N9" s="166"/>
      <c r="O9" s="166"/>
      <c r="R9" s="54"/>
    </row>
    <row r="10" spans="1:20" ht="11.25" customHeight="1">
      <c r="A10" s="43"/>
      <c r="B10" s="43"/>
      <c r="C10" s="45"/>
      <c r="D10" s="45"/>
      <c r="E10" s="45"/>
      <c r="F10" s="46"/>
      <c r="G10" s="46"/>
      <c r="H10" s="45"/>
      <c r="I10" s="45"/>
      <c r="J10" s="45"/>
      <c r="K10" s="46"/>
      <c r="R10" s="49"/>
      <c r="T10" s="47"/>
    </row>
    <row r="11" spans="1:18" ht="11.25" customHeight="1">
      <c r="A11" s="52" t="s">
        <v>198</v>
      </c>
      <c r="B11" s="52"/>
      <c r="C11" s="53">
        <f>+C13+C30</f>
        <v>2412076.178999999</v>
      </c>
      <c r="D11" s="53">
        <f>+D13+D30</f>
        <v>1981988.027</v>
      </c>
      <c r="E11" s="53">
        <f>+E13+E30</f>
        <v>1976173.574</v>
      </c>
      <c r="F11" s="51">
        <f>+E11/D11*100-100</f>
        <v>-0.2933646884235088</v>
      </c>
      <c r="G11" s="51"/>
      <c r="H11" s="53">
        <f>+H13+H30</f>
        <v>3361080.1670000013</v>
      </c>
      <c r="I11" s="53">
        <f>+I13+I30</f>
        <v>2682170.4299999992</v>
      </c>
      <c r="J11" s="53">
        <f>+J13+J30</f>
        <v>2000000.8859999997</v>
      </c>
      <c r="K11" s="51">
        <f>+J11/I11*100-100</f>
        <v>-25.4334898472503</v>
      </c>
      <c r="L11" s="51">
        <f>+J11/J9*100</f>
        <v>80.76630260220588</v>
      </c>
      <c r="M11" s="49">
        <f>+I11/D11</f>
        <v>1.353272771309228</v>
      </c>
      <c r="N11" s="49">
        <f>+J11/E11</f>
        <v>1.012057297149142</v>
      </c>
      <c r="O11" s="49">
        <f>+N11/M11*100-100</f>
        <v>-25.214094408326574</v>
      </c>
      <c r="R11" s="54"/>
    </row>
    <row r="12" spans="1:18" ht="11.25" customHeight="1">
      <c r="A12" s="43"/>
      <c r="B12" s="43"/>
      <c r="C12" s="45"/>
      <c r="D12" s="45"/>
      <c r="E12" s="45"/>
      <c r="F12" s="46"/>
      <c r="G12" s="46"/>
      <c r="H12" s="45"/>
      <c r="I12" s="45"/>
      <c r="J12" s="45"/>
      <c r="K12" s="46"/>
      <c r="L12" s="46"/>
      <c r="R12" s="49"/>
    </row>
    <row r="13" spans="1:18" s="55" customFormat="1" ht="11.25" customHeight="1">
      <c r="A13" s="52" t="s">
        <v>366</v>
      </c>
      <c r="B13" s="52"/>
      <c r="C13" s="53">
        <f>SUM(C14:C28)</f>
        <v>2389191.115999999</v>
      </c>
      <c r="D13" s="53">
        <f>SUM(D14:D28)</f>
        <v>1970458.979</v>
      </c>
      <c r="E13" s="53">
        <f>SUM(E14:E28)</f>
        <v>1956567.48</v>
      </c>
      <c r="F13" s="51">
        <f>+E13/D13*100-100</f>
        <v>-0.7049879823963607</v>
      </c>
      <c r="G13" s="51"/>
      <c r="H13" s="53">
        <f>SUM(H14:H28)</f>
        <v>3185525.854000001</v>
      </c>
      <c r="I13" s="53">
        <f>SUM(I14:I28)</f>
        <v>2602350.036999999</v>
      </c>
      <c r="J13" s="53">
        <f>SUM(J14:J28)</f>
        <v>1925356.6009999998</v>
      </c>
      <c r="K13" s="51">
        <f>+J13/I13*100-100</f>
        <v>-26.014695424311185</v>
      </c>
      <c r="L13" s="51">
        <f>+J13/J11*100</f>
        <v>96.26778740337019</v>
      </c>
      <c r="M13" s="54"/>
      <c r="N13" s="54"/>
      <c r="O13" s="54"/>
      <c r="R13" s="54"/>
    </row>
    <row r="14" spans="1:18" ht="11.25" customHeight="1">
      <c r="A14" s="44" t="s">
        <v>354</v>
      </c>
      <c r="B14" s="168" t="s">
        <v>185</v>
      </c>
      <c r="C14" s="45">
        <v>836884.534</v>
      </c>
      <c r="D14" s="45">
        <v>801046.357</v>
      </c>
      <c r="E14" s="45">
        <v>816665.959</v>
      </c>
      <c r="F14" s="46">
        <f aca="true" t="shared" si="0" ref="F14:F39">+E14/D14*100-100</f>
        <v>1.949899885756551</v>
      </c>
      <c r="G14" s="46"/>
      <c r="H14" s="45">
        <v>1270905.05</v>
      </c>
      <c r="I14" s="45">
        <v>1192376.354</v>
      </c>
      <c r="J14" s="45">
        <v>912556.473</v>
      </c>
      <c r="K14" s="46">
        <f aca="true" t="shared" si="1" ref="K14:K28">+J14/I14*100-100</f>
        <v>-23.467412789703815</v>
      </c>
      <c r="L14" s="46">
        <f>+J14/$J$13*100</f>
        <v>47.39675094608617</v>
      </c>
      <c r="M14" s="49">
        <f>+I14/D14</f>
        <v>1.4885235337260265</v>
      </c>
      <c r="N14" s="49">
        <f>+J14/E14</f>
        <v>1.1174170576638423</v>
      </c>
      <c r="O14" s="49">
        <f>+N14/M14*100-100</f>
        <v>-24.931179632292526</v>
      </c>
      <c r="R14" s="49"/>
    </row>
    <row r="15" spans="1:18" ht="11.25" customHeight="1">
      <c r="A15" s="44" t="s">
        <v>169</v>
      </c>
      <c r="B15" s="168" t="s">
        <v>186</v>
      </c>
      <c r="C15" s="45">
        <v>770708.218</v>
      </c>
      <c r="D15" s="45">
        <v>607978.327</v>
      </c>
      <c r="E15" s="45">
        <v>572629.697</v>
      </c>
      <c r="F15" s="46">
        <f t="shared" si="0"/>
        <v>-5.814126660472226</v>
      </c>
      <c r="G15" s="46"/>
      <c r="H15" s="45">
        <v>675758.039</v>
      </c>
      <c r="I15" s="45">
        <v>526929.626</v>
      </c>
      <c r="J15" s="45">
        <v>375428.606</v>
      </c>
      <c r="K15" s="46">
        <f t="shared" si="1"/>
        <v>-28.75166104249375</v>
      </c>
      <c r="L15" s="46">
        <f aca="true" t="shared" si="2" ref="L15:L28">+J15/$J$13*100</f>
        <v>19.499172558735786</v>
      </c>
      <c r="M15" s="49">
        <f aca="true" t="shared" si="3" ref="M15:M28">+I15/D15</f>
        <v>0.8666914634935663</v>
      </c>
      <c r="N15" s="49">
        <f aca="true" t="shared" si="4" ref="N15:N28">+J15/E15</f>
        <v>0.655621962966409</v>
      </c>
      <c r="O15" s="49">
        <f aca="true" t="shared" si="5" ref="O15:O28">+N15/M15*100-100</f>
        <v>-24.353476342821295</v>
      </c>
      <c r="R15" s="49"/>
    </row>
    <row r="16" spans="1:18" ht="11.25" customHeight="1">
      <c r="A16" s="44" t="s">
        <v>170</v>
      </c>
      <c r="B16" s="168" t="s">
        <v>187</v>
      </c>
      <c r="C16" s="45">
        <v>160252.397</v>
      </c>
      <c r="D16" s="45">
        <v>133023.52</v>
      </c>
      <c r="E16" s="45">
        <v>144059.748</v>
      </c>
      <c r="F16" s="46">
        <f t="shared" si="0"/>
        <v>8.296448628032095</v>
      </c>
      <c r="G16" s="46"/>
      <c r="H16" s="45">
        <v>177708.975</v>
      </c>
      <c r="I16" s="45">
        <v>148144.934</v>
      </c>
      <c r="J16" s="45">
        <v>111235.301</v>
      </c>
      <c r="K16" s="46">
        <f t="shared" si="1"/>
        <v>-24.91454280846351</v>
      </c>
      <c r="L16" s="46">
        <f t="shared" si="2"/>
        <v>5.777386949629286</v>
      </c>
      <c r="M16" s="49">
        <f t="shared" si="3"/>
        <v>1.1136747396249929</v>
      </c>
      <c r="N16" s="49">
        <f t="shared" si="4"/>
        <v>0.7721469913997073</v>
      </c>
      <c r="O16" s="49">
        <f t="shared" si="5"/>
        <v>-30.66674102173566</v>
      </c>
      <c r="R16" s="49"/>
    </row>
    <row r="17" spans="1:18" ht="11.25" customHeight="1">
      <c r="A17" s="44" t="s">
        <v>175</v>
      </c>
      <c r="B17" s="168" t="s">
        <v>222</v>
      </c>
      <c r="C17" s="45">
        <v>84998.301</v>
      </c>
      <c r="D17" s="45">
        <v>27026.621</v>
      </c>
      <c r="E17" s="45">
        <v>23910.727</v>
      </c>
      <c r="F17" s="46">
        <f t="shared" si="0"/>
        <v>-11.528980999881568</v>
      </c>
      <c r="G17" s="46"/>
      <c r="H17" s="45">
        <v>145908.633</v>
      </c>
      <c r="I17" s="45">
        <v>46551.76</v>
      </c>
      <c r="J17" s="45">
        <v>37442.682</v>
      </c>
      <c r="K17" s="46">
        <f t="shared" si="1"/>
        <v>-19.56763396271161</v>
      </c>
      <c r="L17" s="46">
        <f t="shared" si="2"/>
        <v>1.9447141366203469</v>
      </c>
      <c r="M17" s="49">
        <f t="shared" si="3"/>
        <v>1.7224409962310865</v>
      </c>
      <c r="N17" s="49">
        <f t="shared" si="4"/>
        <v>1.565936577336189</v>
      </c>
      <c r="O17" s="49">
        <f t="shared" si="5"/>
        <v>-9.086199134678537</v>
      </c>
      <c r="R17" s="49"/>
    </row>
    <row r="18" spans="1:18" ht="11.25" customHeight="1">
      <c r="A18" s="44" t="s">
        <v>171</v>
      </c>
      <c r="B18" s="168" t="s">
        <v>223</v>
      </c>
      <c r="C18" s="45">
        <v>88816.411</v>
      </c>
      <c r="D18" s="45">
        <v>86934.853</v>
      </c>
      <c r="E18" s="45">
        <v>94320.132</v>
      </c>
      <c r="F18" s="46">
        <f t="shared" si="0"/>
        <v>8.495187770088023</v>
      </c>
      <c r="G18" s="46"/>
      <c r="H18" s="45">
        <v>110965.946</v>
      </c>
      <c r="I18" s="45">
        <v>108715.362</v>
      </c>
      <c r="J18" s="45">
        <v>89387.092</v>
      </c>
      <c r="K18" s="46">
        <f t="shared" si="1"/>
        <v>-17.778784565883143</v>
      </c>
      <c r="L18" s="46">
        <f t="shared" si="2"/>
        <v>4.642625265032657</v>
      </c>
      <c r="M18" s="49">
        <f t="shared" si="3"/>
        <v>1.250538285260573</v>
      </c>
      <c r="N18" s="49">
        <f t="shared" si="4"/>
        <v>0.947698970565478</v>
      </c>
      <c r="O18" s="49">
        <f t="shared" si="5"/>
        <v>-24.216716774248354</v>
      </c>
      <c r="R18" s="49"/>
    </row>
    <row r="19" spans="1:18" ht="11.25" customHeight="1">
      <c r="A19" s="44" t="s">
        <v>355</v>
      </c>
      <c r="B19" s="168" t="s">
        <v>224</v>
      </c>
      <c r="C19" s="45">
        <v>133087.513</v>
      </c>
      <c r="D19" s="45">
        <v>120127.587</v>
      </c>
      <c r="E19" s="45">
        <v>117198.361</v>
      </c>
      <c r="F19" s="46">
        <f t="shared" si="0"/>
        <v>-2.4384290679209215</v>
      </c>
      <c r="G19" s="46"/>
      <c r="H19" s="45">
        <v>138965.043</v>
      </c>
      <c r="I19" s="45">
        <v>123049.769</v>
      </c>
      <c r="J19" s="45">
        <v>85471.566</v>
      </c>
      <c r="K19" s="46">
        <f t="shared" si="1"/>
        <v>-30.539027667739873</v>
      </c>
      <c r="L19" s="46">
        <f t="shared" si="2"/>
        <v>4.439258990028519</v>
      </c>
      <c r="M19" s="49">
        <f t="shared" si="3"/>
        <v>1.02432565302423</v>
      </c>
      <c r="N19" s="49">
        <f t="shared" si="4"/>
        <v>0.7292897722349547</v>
      </c>
      <c r="O19" s="49">
        <f t="shared" si="5"/>
        <v>-28.80293780773802</v>
      </c>
      <c r="R19" s="49"/>
    </row>
    <row r="20" spans="1:18" ht="11.25" customHeight="1">
      <c r="A20" s="44" t="s">
        <v>451</v>
      </c>
      <c r="B20" s="168" t="s">
        <v>225</v>
      </c>
      <c r="C20" s="45">
        <v>35330.215</v>
      </c>
      <c r="D20" s="45">
        <v>26204.868</v>
      </c>
      <c r="E20" s="45">
        <v>32134.474</v>
      </c>
      <c r="F20" s="46">
        <f t="shared" si="0"/>
        <v>22.627879674875672</v>
      </c>
      <c r="G20" s="46"/>
      <c r="H20" s="45">
        <v>213895.131</v>
      </c>
      <c r="I20" s="45">
        <v>171536.652</v>
      </c>
      <c r="J20" s="45">
        <v>131674.087</v>
      </c>
      <c r="K20" s="46">
        <f t="shared" si="1"/>
        <v>-23.238511732174885</v>
      </c>
      <c r="L20" s="46">
        <f t="shared" si="2"/>
        <v>6.8389454157017235</v>
      </c>
      <c r="M20" s="49">
        <f t="shared" si="3"/>
        <v>6.545984204156266</v>
      </c>
      <c r="N20" s="49">
        <f t="shared" si="4"/>
        <v>4.0975958405293955</v>
      </c>
      <c r="O20" s="49">
        <f t="shared" si="5"/>
        <v>-37.40290668700828</v>
      </c>
      <c r="R20" s="49"/>
    </row>
    <row r="21" spans="1:18" ht="11.25" customHeight="1">
      <c r="A21" s="44" t="s">
        <v>356</v>
      </c>
      <c r="B21" s="168" t="s">
        <v>226</v>
      </c>
      <c r="C21" s="45">
        <v>62219.829</v>
      </c>
      <c r="D21" s="45">
        <v>55682.951</v>
      </c>
      <c r="E21" s="45">
        <v>51885.151</v>
      </c>
      <c r="F21" s="46">
        <f t="shared" si="0"/>
        <v>-6.820400017951641</v>
      </c>
      <c r="G21" s="46"/>
      <c r="H21" s="45">
        <v>74940.379</v>
      </c>
      <c r="I21" s="45">
        <v>68018.979</v>
      </c>
      <c r="J21" s="45">
        <v>51117.892</v>
      </c>
      <c r="K21" s="46">
        <f t="shared" si="1"/>
        <v>-24.847604666338796</v>
      </c>
      <c r="L21" s="46">
        <f t="shared" si="2"/>
        <v>2.6549830807160695</v>
      </c>
      <c r="M21" s="49">
        <f t="shared" si="3"/>
        <v>1.2215404855249141</v>
      </c>
      <c r="N21" s="49">
        <f t="shared" si="4"/>
        <v>0.9852123587343902</v>
      </c>
      <c r="O21" s="49">
        <f t="shared" si="5"/>
        <v>-19.346728953397744</v>
      </c>
      <c r="R21" s="49"/>
    </row>
    <row r="22" spans="1:18" ht="11.25" customHeight="1">
      <c r="A22" s="44" t="s">
        <v>172</v>
      </c>
      <c r="B22" s="168" t="s">
        <v>367</v>
      </c>
      <c r="C22" s="45">
        <v>49426.158</v>
      </c>
      <c r="D22" s="45">
        <v>42188.04</v>
      </c>
      <c r="E22" s="45">
        <v>37114.132</v>
      </c>
      <c r="F22" s="46">
        <f t="shared" si="0"/>
        <v>-12.026887241028504</v>
      </c>
      <c r="G22" s="46"/>
      <c r="H22" s="45">
        <v>52333.044</v>
      </c>
      <c r="I22" s="45">
        <v>44992.81</v>
      </c>
      <c r="J22" s="45">
        <v>32672.943</v>
      </c>
      <c r="K22" s="46">
        <f t="shared" si="1"/>
        <v>-27.381857234522585</v>
      </c>
      <c r="L22" s="46">
        <f t="shared" si="2"/>
        <v>1.6969813790873953</v>
      </c>
      <c r="M22" s="49">
        <f t="shared" si="3"/>
        <v>1.0664825860599354</v>
      </c>
      <c r="N22" s="49">
        <f t="shared" si="4"/>
        <v>0.8803369832278444</v>
      </c>
      <c r="O22" s="49">
        <f t="shared" si="5"/>
        <v>-17.454162427517574</v>
      </c>
      <c r="R22" s="49"/>
    </row>
    <row r="23" spans="1:18" ht="11.25" customHeight="1">
      <c r="A23" s="44" t="s">
        <v>377</v>
      </c>
      <c r="B23" s="168" t="s">
        <v>229</v>
      </c>
      <c r="C23" s="45">
        <v>2311.508</v>
      </c>
      <c r="D23" s="45">
        <v>2223.928</v>
      </c>
      <c r="E23" s="45">
        <v>742.77</v>
      </c>
      <c r="F23" s="46">
        <f t="shared" si="0"/>
        <v>-66.60098708231561</v>
      </c>
      <c r="G23" s="46"/>
      <c r="H23" s="45">
        <v>15022.895</v>
      </c>
      <c r="I23" s="45">
        <v>14517.296</v>
      </c>
      <c r="J23" s="45">
        <v>3590.184</v>
      </c>
      <c r="K23" s="46">
        <f t="shared" si="1"/>
        <v>-75.26960943690891</v>
      </c>
      <c r="L23" s="46">
        <f t="shared" si="2"/>
        <v>0.1864685221498872</v>
      </c>
      <c r="M23" s="49">
        <f t="shared" si="3"/>
        <v>6.527772481842938</v>
      </c>
      <c r="N23" s="49">
        <f t="shared" si="4"/>
        <v>4.833507007552809</v>
      </c>
      <c r="O23" s="49">
        <f t="shared" si="5"/>
        <v>-25.954726194927048</v>
      </c>
      <c r="R23" s="49"/>
    </row>
    <row r="24" spans="1:18" ht="11.25" customHeight="1">
      <c r="A24" s="44" t="s">
        <v>357</v>
      </c>
      <c r="B24" s="168" t="s">
        <v>230</v>
      </c>
      <c r="C24" s="45">
        <v>41251.064</v>
      </c>
      <c r="D24" s="45">
        <v>19456.073</v>
      </c>
      <c r="E24" s="45">
        <v>17232.647</v>
      </c>
      <c r="F24" s="46">
        <f t="shared" si="0"/>
        <v>-11.427927927696402</v>
      </c>
      <c r="G24" s="46"/>
      <c r="H24" s="45">
        <v>39170.612</v>
      </c>
      <c r="I24" s="45">
        <v>22350.889</v>
      </c>
      <c r="J24" s="45">
        <v>11222.171</v>
      </c>
      <c r="K24" s="46">
        <f t="shared" si="1"/>
        <v>-49.79094120148867</v>
      </c>
      <c r="L24" s="46">
        <f t="shared" si="2"/>
        <v>0.5828619484915876</v>
      </c>
      <c r="M24" s="49">
        <f t="shared" si="3"/>
        <v>1.1487872706892084</v>
      </c>
      <c r="N24" s="49">
        <f t="shared" si="4"/>
        <v>0.6512157418416334</v>
      </c>
      <c r="O24" s="49">
        <f t="shared" si="5"/>
        <v>-43.31276482103251</v>
      </c>
      <c r="R24" s="49"/>
    </row>
    <row r="25" spans="1:18" ht="11.25" customHeight="1">
      <c r="A25" s="44" t="s">
        <v>376</v>
      </c>
      <c r="B25" s="168" t="s">
        <v>231</v>
      </c>
      <c r="C25" s="45">
        <v>23676.829</v>
      </c>
      <c r="D25" s="45">
        <v>12948.47</v>
      </c>
      <c r="E25" s="45">
        <v>22351.599</v>
      </c>
      <c r="F25" s="46">
        <f t="shared" si="0"/>
        <v>72.61961451816313</v>
      </c>
      <c r="G25" s="46"/>
      <c r="H25" s="45">
        <v>28682.059</v>
      </c>
      <c r="I25" s="45">
        <v>15332.747</v>
      </c>
      <c r="J25" s="45">
        <v>20369.575</v>
      </c>
      <c r="K25" s="46">
        <f t="shared" si="1"/>
        <v>32.85013442144452</v>
      </c>
      <c r="L25" s="46">
        <f t="shared" si="2"/>
        <v>1.0579637553594157</v>
      </c>
      <c r="R25" s="49"/>
    </row>
    <row r="26" spans="1:18" ht="11.25" customHeight="1">
      <c r="A26" s="44" t="s">
        <v>173</v>
      </c>
      <c r="B26" s="168" t="s">
        <v>232</v>
      </c>
      <c r="C26" s="45">
        <v>51865.315</v>
      </c>
      <c r="D26" s="45">
        <v>26712.608</v>
      </c>
      <c r="E26" s="45">
        <v>13412.019</v>
      </c>
      <c r="F26" s="46">
        <f t="shared" si="0"/>
        <v>-49.79142807770772</v>
      </c>
      <c r="G26" s="46"/>
      <c r="H26" s="45">
        <v>199809.788</v>
      </c>
      <c r="I26" s="45">
        <v>103876.357</v>
      </c>
      <c r="J26" s="45">
        <v>44454.596</v>
      </c>
      <c r="K26" s="46">
        <f t="shared" si="1"/>
        <v>-57.20431743673876</v>
      </c>
      <c r="L26" s="46">
        <f t="shared" si="2"/>
        <v>2.30890194454944</v>
      </c>
      <c r="M26" s="49">
        <f t="shared" si="3"/>
        <v>3.888663997165683</v>
      </c>
      <c r="N26" s="49">
        <f t="shared" si="4"/>
        <v>3.3145342248620433</v>
      </c>
      <c r="O26" s="49">
        <f t="shared" si="5"/>
        <v>-14.764190804916637</v>
      </c>
      <c r="R26" s="49"/>
    </row>
    <row r="27" spans="1:18" ht="11.25" customHeight="1">
      <c r="A27" s="44" t="s">
        <v>176</v>
      </c>
      <c r="B27" s="168" t="s">
        <v>234</v>
      </c>
      <c r="C27" s="45">
        <v>37832.861</v>
      </c>
      <c r="D27" s="45">
        <v>2345.982</v>
      </c>
      <c r="E27" s="45">
        <v>3994.74</v>
      </c>
      <c r="F27" s="46">
        <f t="shared" si="0"/>
        <v>70.28007887528548</v>
      </c>
      <c r="G27" s="46"/>
      <c r="H27" s="45">
        <v>22294.705</v>
      </c>
      <c r="I27" s="45">
        <v>1666.59</v>
      </c>
      <c r="J27" s="45">
        <v>3337.136</v>
      </c>
      <c r="K27" s="46">
        <f t="shared" si="1"/>
        <v>100.23737091906227</v>
      </c>
      <c r="L27" s="46">
        <f t="shared" si="2"/>
        <v>0.17332560618987383</v>
      </c>
      <c r="M27" s="49">
        <f t="shared" si="3"/>
        <v>0.7104018700910748</v>
      </c>
      <c r="N27" s="49">
        <f t="shared" si="4"/>
        <v>0.8353825280243521</v>
      </c>
      <c r="O27" s="49">
        <f t="shared" si="5"/>
        <v>17.592951707356093</v>
      </c>
      <c r="R27" s="49"/>
    </row>
    <row r="28" spans="1:18" ht="11.25" customHeight="1">
      <c r="A28" s="44" t="s">
        <v>10</v>
      </c>
      <c r="B28" s="168" t="s">
        <v>221</v>
      </c>
      <c r="C28" s="45">
        <v>10529.963</v>
      </c>
      <c r="D28" s="45">
        <v>6558.794</v>
      </c>
      <c r="E28" s="45">
        <v>8915.324</v>
      </c>
      <c r="F28" s="46">
        <f t="shared" si="0"/>
        <v>35.929318713165856</v>
      </c>
      <c r="G28" s="46"/>
      <c r="H28" s="45">
        <v>19165.555</v>
      </c>
      <c r="I28" s="45">
        <v>14289.912</v>
      </c>
      <c r="J28" s="45">
        <v>15396.297</v>
      </c>
      <c r="K28" s="46">
        <f t="shared" si="1"/>
        <v>7.74241996731682</v>
      </c>
      <c r="L28" s="46">
        <f t="shared" si="2"/>
        <v>0.7996595016218506</v>
      </c>
      <c r="M28" s="49">
        <f t="shared" si="3"/>
        <v>2.178740786797085</v>
      </c>
      <c r="N28" s="49">
        <f t="shared" si="4"/>
        <v>1.7269475568134147</v>
      </c>
      <c r="O28" s="49">
        <f t="shared" si="5"/>
        <v>-20.736437887493764</v>
      </c>
      <c r="R28" s="49"/>
    </row>
    <row r="29" spans="1:18" ht="11.25" customHeight="1">
      <c r="A29" s="43"/>
      <c r="B29" s="50"/>
      <c r="C29" s="45"/>
      <c r="D29" s="45"/>
      <c r="E29" s="45"/>
      <c r="F29" s="46"/>
      <c r="G29" s="46"/>
      <c r="H29" s="45"/>
      <c r="I29" s="45"/>
      <c r="J29" s="45"/>
      <c r="K29" s="46"/>
      <c r="L29" s="46"/>
      <c r="R29" s="49"/>
    </row>
    <row r="30" spans="1:18" s="55" customFormat="1" ht="11.25" customHeight="1">
      <c r="A30" s="169" t="s">
        <v>365</v>
      </c>
      <c r="B30" s="170"/>
      <c r="C30" s="53">
        <f>SUM(C31:C39)</f>
        <v>22885.063000000002</v>
      </c>
      <c r="D30" s="53">
        <f>SUM(D31:D39)</f>
        <v>11529.047999999999</v>
      </c>
      <c r="E30" s="53">
        <f>SUM(E31:E39)</f>
        <v>19606.094</v>
      </c>
      <c r="F30" s="51">
        <f t="shared" si="0"/>
        <v>70.05822163287033</v>
      </c>
      <c r="G30" s="51"/>
      <c r="H30" s="53">
        <f>SUM(H31:H39)</f>
        <v>175554.31300000002</v>
      </c>
      <c r="I30" s="53">
        <f>SUM(I31:I39)</f>
        <v>79820.393</v>
      </c>
      <c r="J30" s="53">
        <f>SUM(J31:J39)</f>
        <v>74644.285</v>
      </c>
      <c r="K30" s="51">
        <f aca="true" t="shared" si="6" ref="K30:K39">+J30/I30*100-100</f>
        <v>-6.484693704777925</v>
      </c>
      <c r="L30" s="51">
        <f>+J30/$J$11*100</f>
        <v>3.7322125966298207</v>
      </c>
      <c r="M30" s="54"/>
      <c r="N30" s="54"/>
      <c r="O30" s="54"/>
      <c r="R30" s="54"/>
    </row>
    <row r="31" spans="1:18" ht="11.25" customHeight="1">
      <c r="A31" s="44" t="s">
        <v>358</v>
      </c>
      <c r="B31" s="168" t="s">
        <v>371</v>
      </c>
      <c r="C31" s="45">
        <v>216.977</v>
      </c>
      <c r="D31" s="45">
        <v>61.412</v>
      </c>
      <c r="E31" s="45">
        <v>499.39</v>
      </c>
      <c r="F31" s="46">
        <f t="shared" si="0"/>
        <v>713.1798345600208</v>
      </c>
      <c r="G31" s="46"/>
      <c r="H31" s="45">
        <v>1336.201</v>
      </c>
      <c r="I31" s="45">
        <v>246.708</v>
      </c>
      <c r="J31" s="45">
        <v>1545.35</v>
      </c>
      <c r="K31" s="46">
        <f t="shared" si="6"/>
        <v>526.3882808826628</v>
      </c>
      <c r="L31" s="46">
        <f aca="true" t="shared" si="7" ref="L31:L39">+J31/$J$30*100</f>
        <v>2.070285755969127</v>
      </c>
      <c r="R31" s="49"/>
    </row>
    <row r="32" spans="1:18" ht="11.25" customHeight="1">
      <c r="A32" s="44" t="s">
        <v>359</v>
      </c>
      <c r="B32" s="168" t="s">
        <v>227</v>
      </c>
      <c r="C32" s="45">
        <v>5845.687</v>
      </c>
      <c r="D32" s="45">
        <v>2200.414</v>
      </c>
      <c r="E32" s="45">
        <v>3785.774</v>
      </c>
      <c r="F32" s="46">
        <f t="shared" si="0"/>
        <v>72.04826000925277</v>
      </c>
      <c r="G32" s="46"/>
      <c r="H32" s="45">
        <v>34383.991</v>
      </c>
      <c r="I32" s="45">
        <v>13117.392</v>
      </c>
      <c r="J32" s="45">
        <v>16509.455</v>
      </c>
      <c r="K32" s="46">
        <f t="shared" si="6"/>
        <v>25.85927903961398</v>
      </c>
      <c r="L32" s="46">
        <f t="shared" si="7"/>
        <v>22.11750705362105</v>
      </c>
      <c r="M32" s="49">
        <f>+I32/D32</f>
        <v>5.9613290953429665</v>
      </c>
      <c r="N32" s="49">
        <f>+J32/E32</f>
        <v>4.360919325876294</v>
      </c>
      <c r="O32" s="49">
        <f>+N32/M32*100-100</f>
        <v>-26.846526066090277</v>
      </c>
      <c r="R32" s="49"/>
    </row>
    <row r="33" spans="1:18" ht="11.25" customHeight="1">
      <c r="A33" s="44" t="s">
        <v>360</v>
      </c>
      <c r="B33" s="168" t="s">
        <v>369</v>
      </c>
      <c r="C33" s="45">
        <v>1922.997</v>
      </c>
      <c r="D33" s="45">
        <v>1811.773</v>
      </c>
      <c r="E33" s="45">
        <v>2601.759</v>
      </c>
      <c r="F33" s="46">
        <f t="shared" si="0"/>
        <v>43.60292376583601</v>
      </c>
      <c r="G33" s="46"/>
      <c r="H33" s="45">
        <v>7121.145</v>
      </c>
      <c r="I33" s="45">
        <v>6624.405</v>
      </c>
      <c r="J33" s="45">
        <v>6212.254</v>
      </c>
      <c r="K33" s="46">
        <f t="shared" si="6"/>
        <v>-6.221705949439979</v>
      </c>
      <c r="L33" s="46">
        <f t="shared" si="7"/>
        <v>8.322477735569441</v>
      </c>
      <c r="M33" s="49">
        <f>+I33/D33</f>
        <v>3.6563106967594727</v>
      </c>
      <c r="N33" s="49">
        <f>+J33/E33</f>
        <v>2.387713081803503</v>
      </c>
      <c r="O33" s="49">
        <f>+N33/M33*100-100</f>
        <v>-34.69611092077889</v>
      </c>
      <c r="R33" s="49"/>
    </row>
    <row r="34" spans="1:25" ht="11.25" customHeight="1">
      <c r="A34" s="44" t="s">
        <v>361</v>
      </c>
      <c r="B34" s="168" t="s">
        <v>372</v>
      </c>
      <c r="C34" s="45">
        <v>6.188</v>
      </c>
      <c r="D34" s="45">
        <v>1.499</v>
      </c>
      <c r="E34" s="45">
        <v>5.823</v>
      </c>
      <c r="F34" s="46">
        <f t="shared" si="0"/>
        <v>288.4589726484323</v>
      </c>
      <c r="G34" s="46"/>
      <c r="H34" s="45">
        <v>58.634</v>
      </c>
      <c r="I34" s="45">
        <v>12.745</v>
      </c>
      <c r="J34" s="45">
        <v>36.958</v>
      </c>
      <c r="K34" s="46">
        <f t="shared" si="6"/>
        <v>189.9803844644959</v>
      </c>
      <c r="L34" s="46">
        <f t="shared" si="7"/>
        <v>0.04951216292044326</v>
      </c>
      <c r="R34" s="49"/>
      <c r="T34" s="47"/>
      <c r="U34" s="47"/>
      <c r="V34" s="47"/>
      <c r="W34" s="47"/>
      <c r="X34" s="47"/>
      <c r="Y34" s="47"/>
    </row>
    <row r="35" spans="1:18" ht="11.25" customHeight="1">
      <c r="A35" s="44" t="s">
        <v>362</v>
      </c>
      <c r="B35" s="168" t="s">
        <v>370</v>
      </c>
      <c r="C35" s="45">
        <v>895.834</v>
      </c>
      <c r="D35" s="45">
        <v>878.507</v>
      </c>
      <c r="E35" s="45">
        <v>732.811</v>
      </c>
      <c r="F35" s="46">
        <f t="shared" si="0"/>
        <v>-16.584500749567155</v>
      </c>
      <c r="G35" s="46"/>
      <c r="H35" s="45">
        <v>1275.038</v>
      </c>
      <c r="I35" s="45">
        <v>1239.474</v>
      </c>
      <c r="J35" s="45">
        <v>664.554</v>
      </c>
      <c r="K35" s="46">
        <f t="shared" si="6"/>
        <v>-46.38419200402751</v>
      </c>
      <c r="L35" s="46">
        <f t="shared" si="7"/>
        <v>0.8902945483368218</v>
      </c>
      <c r="M35" s="49">
        <f>+I35/D35</f>
        <v>1.410886879671989</v>
      </c>
      <c r="R35" s="49"/>
    </row>
    <row r="36" spans="1:18" ht="11.25" customHeight="1">
      <c r="A36" s="44" t="s">
        <v>363</v>
      </c>
      <c r="B36" s="168" t="s">
        <v>373</v>
      </c>
      <c r="C36" s="45">
        <v>1.13</v>
      </c>
      <c r="D36" s="45">
        <v>0.53</v>
      </c>
      <c r="E36" s="45">
        <v>0.94</v>
      </c>
      <c r="F36" s="46">
        <f t="shared" si="0"/>
        <v>77.35849056603772</v>
      </c>
      <c r="G36" s="46"/>
      <c r="H36" s="45">
        <v>5.533</v>
      </c>
      <c r="I36" s="45">
        <v>4.633</v>
      </c>
      <c r="J36" s="45">
        <v>4.604</v>
      </c>
      <c r="K36" s="46">
        <f t="shared" si="6"/>
        <v>-0.6259443125404687</v>
      </c>
      <c r="L36" s="46">
        <f t="shared" si="7"/>
        <v>0.006167920290213779</v>
      </c>
      <c r="R36" s="49"/>
    </row>
    <row r="37" spans="1:18" ht="11.25" customHeight="1">
      <c r="A37" s="44" t="s">
        <v>174</v>
      </c>
      <c r="B37" s="168" t="s">
        <v>233</v>
      </c>
      <c r="C37" s="45">
        <v>6544.505</v>
      </c>
      <c r="D37" s="45">
        <v>3651.505</v>
      </c>
      <c r="E37" s="45">
        <v>8961.557</v>
      </c>
      <c r="F37" s="46">
        <f t="shared" si="0"/>
        <v>145.42091548553267</v>
      </c>
      <c r="G37" s="46"/>
      <c r="H37" s="45">
        <v>30918.705</v>
      </c>
      <c r="I37" s="45">
        <v>16664.83</v>
      </c>
      <c r="J37" s="45">
        <v>24912.609</v>
      </c>
      <c r="K37" s="46">
        <f t="shared" si="6"/>
        <v>49.492128032509186</v>
      </c>
      <c r="L37" s="46">
        <f t="shared" si="7"/>
        <v>33.375105676208165</v>
      </c>
      <c r="M37" s="49">
        <f aca="true" t="shared" si="8" ref="M37:N39">+I37/D37</f>
        <v>4.5638250529576165</v>
      </c>
      <c r="N37" s="49">
        <f t="shared" si="8"/>
        <v>2.7799420346263486</v>
      </c>
      <c r="O37" s="49">
        <f>+N37/M37*100-100</f>
        <v>-39.08745400254138</v>
      </c>
      <c r="R37" s="49"/>
    </row>
    <row r="38" spans="1:18" ht="11.25" customHeight="1">
      <c r="A38" s="44" t="s">
        <v>364</v>
      </c>
      <c r="B38" s="168" t="s">
        <v>228</v>
      </c>
      <c r="C38" s="45">
        <v>7376.504</v>
      </c>
      <c r="D38" s="45">
        <v>2861.265</v>
      </c>
      <c r="E38" s="45">
        <v>2967.45</v>
      </c>
      <c r="F38" s="46">
        <f t="shared" si="0"/>
        <v>3.7111207804939426</v>
      </c>
      <c r="G38" s="46"/>
      <c r="H38" s="45">
        <v>94838.485</v>
      </c>
      <c r="I38" s="45">
        <v>37071.806</v>
      </c>
      <c r="J38" s="45">
        <v>22411.079</v>
      </c>
      <c r="K38" s="46">
        <f t="shared" si="6"/>
        <v>-39.54683783142369</v>
      </c>
      <c r="L38" s="46">
        <f t="shared" si="7"/>
        <v>30.023837725821878</v>
      </c>
      <c r="M38" s="49">
        <f t="shared" si="8"/>
        <v>12.956439197348026</v>
      </c>
      <c r="N38" s="49">
        <f t="shared" si="8"/>
        <v>7.552302144939259</v>
      </c>
      <c r="O38" s="49">
        <f>+N38/M38*100-100</f>
        <v>-41.71004834040287</v>
      </c>
      <c r="R38" s="49"/>
    </row>
    <row r="39" spans="1:18" ht="11.25" customHeight="1">
      <c r="A39" s="44" t="s">
        <v>375</v>
      </c>
      <c r="B39" s="168" t="s">
        <v>368</v>
      </c>
      <c r="C39" s="45">
        <v>75.241</v>
      </c>
      <c r="D39" s="45">
        <v>62.143</v>
      </c>
      <c r="E39" s="45">
        <v>50.59</v>
      </c>
      <c r="F39" s="46">
        <f t="shared" si="0"/>
        <v>-18.590991744846562</v>
      </c>
      <c r="G39" s="46"/>
      <c r="H39" s="45">
        <v>5616.581</v>
      </c>
      <c r="I39" s="45">
        <v>4838.4</v>
      </c>
      <c r="J39" s="45">
        <v>2347.422</v>
      </c>
      <c r="K39" s="46">
        <f t="shared" si="6"/>
        <v>-51.48350694444444</v>
      </c>
      <c r="L39" s="46">
        <f t="shared" si="7"/>
        <v>3.14481142126286</v>
      </c>
      <c r="M39" s="49">
        <f t="shared" si="8"/>
        <v>77.8591313583187</v>
      </c>
      <c r="N39" s="49">
        <f t="shared" si="8"/>
        <v>46.40090927060684</v>
      </c>
      <c r="O39" s="49">
        <f>+N39/M39*100-100</f>
        <v>-40.40402395826469</v>
      </c>
      <c r="R39" s="49"/>
    </row>
    <row r="40" spans="1:18" ht="11.25">
      <c r="A40" s="159"/>
      <c r="B40" s="159"/>
      <c r="C40" s="171"/>
      <c r="D40" s="171"/>
      <c r="E40" s="171"/>
      <c r="F40" s="171"/>
      <c r="G40" s="171"/>
      <c r="H40" s="171"/>
      <c r="I40" s="171"/>
      <c r="J40" s="171"/>
      <c r="K40" s="159"/>
      <c r="L40" s="159"/>
      <c r="R40" s="49"/>
    </row>
    <row r="41" spans="1:18" ht="11.25">
      <c r="A41" s="43" t="s">
        <v>93</v>
      </c>
      <c r="B41" s="43"/>
      <c r="C41" s="43"/>
      <c r="D41" s="43"/>
      <c r="E41" s="43"/>
      <c r="F41" s="43"/>
      <c r="G41" s="43"/>
      <c r="H41" s="43"/>
      <c r="I41" s="43"/>
      <c r="J41" s="43"/>
      <c r="K41" s="43"/>
      <c r="L41" s="43"/>
      <c r="R41" s="49"/>
    </row>
    <row r="42" spans="1:18" ht="11.25" customHeight="1">
      <c r="A42" s="43"/>
      <c r="B42" s="43"/>
      <c r="C42" s="45"/>
      <c r="D42" s="45"/>
      <c r="E42" s="45"/>
      <c r="F42" s="46"/>
      <c r="G42" s="46"/>
      <c r="H42" s="45"/>
      <c r="I42" s="45"/>
      <c r="J42" s="45"/>
      <c r="K42" s="46"/>
      <c r="L42" s="46"/>
      <c r="R42" s="49"/>
    </row>
    <row r="43" spans="1:21" ht="19.5" customHeight="1">
      <c r="A43" s="288" t="s">
        <v>503</v>
      </c>
      <c r="B43" s="288"/>
      <c r="C43" s="288"/>
      <c r="D43" s="288"/>
      <c r="E43" s="288"/>
      <c r="F43" s="288"/>
      <c r="G43" s="288"/>
      <c r="H43" s="288"/>
      <c r="I43" s="288"/>
      <c r="J43" s="288"/>
      <c r="K43" s="288"/>
      <c r="L43" s="288"/>
      <c r="M43" s="55"/>
      <c r="P43" s="156"/>
      <c r="Q43" s="156"/>
      <c r="R43" s="156"/>
      <c r="S43" s="156"/>
      <c r="T43" s="156"/>
      <c r="U43" s="156"/>
    </row>
    <row r="44" spans="1:21" ht="19.5" customHeight="1">
      <c r="A44" s="289" t="s">
        <v>302</v>
      </c>
      <c r="B44" s="289"/>
      <c r="C44" s="289"/>
      <c r="D44" s="289"/>
      <c r="E44" s="289"/>
      <c r="F44" s="289"/>
      <c r="G44" s="289"/>
      <c r="H44" s="289"/>
      <c r="I44" s="289"/>
      <c r="J44" s="289"/>
      <c r="K44" s="289"/>
      <c r="L44" s="289"/>
      <c r="P44" s="162"/>
      <c r="Q44" s="162"/>
      <c r="R44" s="162"/>
      <c r="S44" s="162"/>
      <c r="T44" s="162"/>
      <c r="U44" s="162"/>
    </row>
    <row r="45" spans="1:21" ht="11.25">
      <c r="A45" s="43"/>
      <c r="B45" s="43"/>
      <c r="C45" s="287" t="s">
        <v>180</v>
      </c>
      <c r="D45" s="287"/>
      <c r="E45" s="287"/>
      <c r="F45" s="287"/>
      <c r="G45" s="50"/>
      <c r="H45" s="287" t="s">
        <v>181</v>
      </c>
      <c r="I45" s="287"/>
      <c r="J45" s="287"/>
      <c r="K45" s="287"/>
      <c r="L45" s="50"/>
      <c r="M45" s="284" t="s">
        <v>347</v>
      </c>
      <c r="N45" s="284"/>
      <c r="O45" s="284"/>
      <c r="P45" s="156"/>
      <c r="Q45" s="156"/>
      <c r="R45" s="156"/>
      <c r="S45" s="156"/>
      <c r="T45" s="156"/>
      <c r="U45" s="156"/>
    </row>
    <row r="46" spans="1:21" ht="11.25">
      <c r="A46" s="43" t="s">
        <v>197</v>
      </c>
      <c r="B46" s="158" t="s">
        <v>165</v>
      </c>
      <c r="C46" s="157">
        <v>2008</v>
      </c>
      <c r="D46" s="285" t="str">
        <f>+D4</f>
        <v>Enero - julio</v>
      </c>
      <c r="E46" s="285"/>
      <c r="F46" s="285"/>
      <c r="G46" s="50"/>
      <c r="H46" s="157">
        <f>+C46</f>
        <v>2008</v>
      </c>
      <c r="I46" s="285" t="str">
        <f>+D46</f>
        <v>Enero - julio</v>
      </c>
      <c r="J46" s="285"/>
      <c r="K46" s="285"/>
      <c r="L46" s="158" t="s">
        <v>385</v>
      </c>
      <c r="M46" s="286" t="s">
        <v>346</v>
      </c>
      <c r="N46" s="286"/>
      <c r="O46" s="286"/>
      <c r="P46" s="156"/>
      <c r="Q46" s="156"/>
      <c r="R46" s="156"/>
      <c r="S46" s="156"/>
      <c r="T46" s="156"/>
      <c r="U46" s="156"/>
    </row>
    <row r="47" spans="1:15" ht="11.25">
      <c r="A47" s="159"/>
      <c r="B47" s="163" t="s">
        <v>48</v>
      </c>
      <c r="C47" s="159"/>
      <c r="D47" s="160">
        <v>2008</v>
      </c>
      <c r="E47" s="160">
        <v>2009</v>
      </c>
      <c r="F47" s="161" t="s">
        <v>450</v>
      </c>
      <c r="G47" s="163"/>
      <c r="H47" s="159"/>
      <c r="I47" s="160">
        <f>+D47</f>
        <v>2008</v>
      </c>
      <c r="J47" s="160">
        <f>+E47</f>
        <v>2009</v>
      </c>
      <c r="K47" s="161" t="str">
        <f>+F47</f>
        <v>Var % 09/08</v>
      </c>
      <c r="L47" s="163">
        <v>2008</v>
      </c>
      <c r="M47" s="164">
        <v>2007</v>
      </c>
      <c r="N47" s="164">
        <v>2008</v>
      </c>
      <c r="O47" s="163" t="s">
        <v>319</v>
      </c>
    </row>
    <row r="48" spans="1:18" ht="11.25" customHeight="1">
      <c r="A48" s="52" t="s">
        <v>199</v>
      </c>
      <c r="B48" s="52"/>
      <c r="C48" s="53">
        <f>+C50+C56+C63+C74+C81+C86+C91</f>
        <v>541132.102</v>
      </c>
      <c r="D48" s="53">
        <f>+D50+D56+D63+D74+D81+D86+D91</f>
        <v>289361.87100000004</v>
      </c>
      <c r="E48" s="53">
        <f>+E50+E56+E63+E74+E81+E86+E91</f>
        <v>259564.699</v>
      </c>
      <c r="F48" s="51">
        <f>+E48/D48*100-100</f>
        <v>-10.297546078557133</v>
      </c>
      <c r="G48" s="51"/>
      <c r="H48" s="53">
        <f>+H50+H56+H63+H74+H81+H86+H91</f>
        <v>1042190.227</v>
      </c>
      <c r="I48" s="53">
        <f>+I50+I56+I63+I74+I81+I86+I91</f>
        <v>551908.5630000001</v>
      </c>
      <c r="J48" s="53">
        <f>+J50+J56+J63+J74+J81+J86+J91</f>
        <v>476280.46100000007</v>
      </c>
      <c r="K48" s="51">
        <f>+J48/I48*100-100</f>
        <v>-13.703012975357666</v>
      </c>
      <c r="L48" s="51">
        <f>+J48/J9*100</f>
        <v>19.23369739779412</v>
      </c>
      <c r="M48" s="49">
        <f>+I48/D48</f>
        <v>1.9073299501854548</v>
      </c>
      <c r="N48" s="49">
        <f>+J48/E48</f>
        <v>1.8349200135261847</v>
      </c>
      <c r="O48" s="49">
        <f>+N48/M48*100-100</f>
        <v>-3.7964032731845663</v>
      </c>
      <c r="Q48" s="49"/>
      <c r="R48" s="54"/>
    </row>
    <row r="49" spans="1:18" ht="11.25" customHeight="1">
      <c r="A49" s="43"/>
      <c r="B49" s="43"/>
      <c r="C49" s="45"/>
      <c r="D49" s="45"/>
      <c r="E49" s="45"/>
      <c r="F49" s="46"/>
      <c r="G49" s="46"/>
      <c r="H49" s="45"/>
      <c r="I49" s="45"/>
      <c r="J49" s="45"/>
      <c r="K49" s="46"/>
      <c r="L49" s="46"/>
      <c r="R49" s="49"/>
    </row>
    <row r="50" spans="1:18" s="55" customFormat="1" ht="11.25" customHeight="1">
      <c r="A50" s="52" t="s">
        <v>12</v>
      </c>
      <c r="B50" s="52"/>
      <c r="C50" s="53">
        <f>SUM(C51:C54)</f>
        <v>144514.291</v>
      </c>
      <c r="D50" s="53">
        <f>SUM(D51:D54)</f>
        <v>71256.22699999998</v>
      </c>
      <c r="E50" s="53">
        <f>SUM(E51:E54)</f>
        <v>50580.42</v>
      </c>
      <c r="F50" s="51">
        <f aca="true" t="shared" si="9" ref="F50:F91">+E50/D50*100-100</f>
        <v>-29.01614058235218</v>
      </c>
      <c r="G50" s="51"/>
      <c r="H50" s="53">
        <f>SUM(H51:H54)</f>
        <v>177039.985</v>
      </c>
      <c r="I50" s="53">
        <f>SUM(I51:I54)</f>
        <v>83547.989</v>
      </c>
      <c r="J50" s="53">
        <f>SUM(J51:J54)</f>
        <v>49252.185999999994</v>
      </c>
      <c r="K50" s="51">
        <f aca="true" t="shared" si="10" ref="K50:K91">+J50/I50*100-100</f>
        <v>-41.049226211776336</v>
      </c>
      <c r="L50" s="51"/>
      <c r="M50" s="54"/>
      <c r="N50" s="54"/>
      <c r="O50" s="54"/>
      <c r="R50" s="54"/>
    </row>
    <row r="51" spans="1:18" ht="11.25" customHeight="1">
      <c r="A51" s="43" t="s">
        <v>478</v>
      </c>
      <c r="B51"/>
      <c r="C51" s="45">
        <v>2921.699</v>
      </c>
      <c r="D51" s="45">
        <v>1979.407</v>
      </c>
      <c r="E51" s="45">
        <v>1219.694</v>
      </c>
      <c r="F51" s="46">
        <f t="shared" si="9"/>
        <v>-38.38083830157214</v>
      </c>
      <c r="G51" s="46"/>
      <c r="H51" s="45">
        <v>4857.143</v>
      </c>
      <c r="I51" s="45">
        <v>3251.523</v>
      </c>
      <c r="J51" s="45">
        <v>1358.141</v>
      </c>
      <c r="K51" s="46">
        <f t="shared" si="10"/>
        <v>-58.23061992795376</v>
      </c>
      <c r="L51" s="46"/>
      <c r="R51" s="49"/>
    </row>
    <row r="52" spans="1:18" ht="11.25" customHeight="1">
      <c r="A52" s="43" t="s">
        <v>479</v>
      </c>
      <c r="B52"/>
      <c r="C52" s="45">
        <v>51365.418</v>
      </c>
      <c r="D52" s="45">
        <v>23524.441</v>
      </c>
      <c r="E52" s="45">
        <v>17894.912</v>
      </c>
      <c r="F52" s="46">
        <f t="shared" si="9"/>
        <v>-23.930553758960727</v>
      </c>
      <c r="G52" s="46"/>
      <c r="H52" s="45">
        <v>84814.679</v>
      </c>
      <c r="I52" s="45">
        <v>38087.113</v>
      </c>
      <c r="J52" s="45">
        <v>19346.175</v>
      </c>
      <c r="K52" s="46">
        <f t="shared" si="10"/>
        <v>-49.20545697438396</v>
      </c>
      <c r="L52" s="46"/>
      <c r="R52" s="49"/>
    </row>
    <row r="53" spans="1:18" ht="11.25" customHeight="1">
      <c r="A53" s="43" t="s">
        <v>480</v>
      </c>
      <c r="B53"/>
      <c r="C53" s="45">
        <v>90161.288</v>
      </c>
      <c r="D53" s="45">
        <v>45719.123</v>
      </c>
      <c r="E53" s="45">
        <v>31455.796</v>
      </c>
      <c r="F53" s="46">
        <f t="shared" si="9"/>
        <v>-31.19772660556066</v>
      </c>
      <c r="G53" s="46"/>
      <c r="H53" s="45">
        <v>87186.631</v>
      </c>
      <c r="I53" s="45">
        <v>42119.054</v>
      </c>
      <c r="J53" s="45">
        <v>28523.236</v>
      </c>
      <c r="K53" s="46">
        <f t="shared" si="10"/>
        <v>-32.27949516624945</v>
      </c>
      <c r="L53" s="46"/>
      <c r="R53" s="49"/>
    </row>
    <row r="54" spans="1:18" ht="11.25" customHeight="1">
      <c r="A54" s="43" t="s">
        <v>294</v>
      </c>
      <c r="B54"/>
      <c r="C54" s="45">
        <v>65.886</v>
      </c>
      <c r="D54" s="45">
        <v>33.256</v>
      </c>
      <c r="E54" s="45">
        <v>10.018</v>
      </c>
      <c r="F54" s="46">
        <f t="shared" si="9"/>
        <v>-69.87611258118835</v>
      </c>
      <c r="G54" s="46"/>
      <c r="H54" s="45">
        <v>181.532</v>
      </c>
      <c r="I54" s="45">
        <v>90.299</v>
      </c>
      <c r="J54" s="45">
        <v>24.634</v>
      </c>
      <c r="K54" s="46">
        <f t="shared" si="10"/>
        <v>-72.71952070344079</v>
      </c>
      <c r="L54" s="46"/>
      <c r="R54" s="49"/>
    </row>
    <row r="55" spans="1:18" ht="11.25" customHeight="1">
      <c r="A55" s="43"/>
      <c r="B55"/>
      <c r="C55" s="45"/>
      <c r="D55" s="45"/>
      <c r="E55" s="45"/>
      <c r="F55" s="46"/>
      <c r="G55" s="46"/>
      <c r="H55" s="45"/>
      <c r="I55" s="45"/>
      <c r="J55" s="45"/>
      <c r="K55" s="46"/>
      <c r="L55" s="46"/>
      <c r="R55" s="49"/>
    </row>
    <row r="56" spans="1:18" s="55" customFormat="1" ht="11.25" customHeight="1">
      <c r="A56" s="52" t="s">
        <v>500</v>
      </c>
      <c r="B56" s="24"/>
      <c r="C56" s="53">
        <f>SUM(C57:C61)</f>
        <v>102829.18100000001</v>
      </c>
      <c r="D56" s="53">
        <f>SUM(D57:D61)</f>
        <v>81090.573</v>
      </c>
      <c r="E56" s="53">
        <f>SUM(E57:E61)</f>
        <v>72091.46399999999</v>
      </c>
      <c r="F56" s="51">
        <f t="shared" si="9"/>
        <v>-11.097601937034057</v>
      </c>
      <c r="G56" s="51"/>
      <c r="H56" s="53">
        <f>SUM(H57:H61)</f>
        <v>249910.52000000002</v>
      </c>
      <c r="I56" s="53">
        <f>SUM(I57:I61)</f>
        <v>198015.124</v>
      </c>
      <c r="J56" s="53">
        <f>SUM(J57:J61)</f>
        <v>174058.25499999998</v>
      </c>
      <c r="K56" s="51">
        <f t="shared" si="10"/>
        <v>-12.098504657654345</v>
      </c>
      <c r="L56" s="51"/>
      <c r="M56" s="54"/>
      <c r="N56" s="54"/>
      <c r="O56" s="54"/>
      <c r="R56" s="54"/>
    </row>
    <row r="57" spans="1:18" ht="11.25" customHeight="1">
      <c r="A57" s="43" t="s">
        <v>481</v>
      </c>
      <c r="B57"/>
      <c r="C57" s="45">
        <v>40830.697</v>
      </c>
      <c r="D57" s="45">
        <v>35750.407</v>
      </c>
      <c r="E57" s="45">
        <v>30246.779</v>
      </c>
      <c r="F57" s="46">
        <f t="shared" si="9"/>
        <v>-15.394588374895989</v>
      </c>
      <c r="G57" s="46"/>
      <c r="H57" s="45">
        <v>128727.703</v>
      </c>
      <c r="I57" s="45">
        <v>109346.569</v>
      </c>
      <c r="J57" s="45">
        <v>107315.73</v>
      </c>
      <c r="K57" s="46">
        <f t="shared" si="10"/>
        <v>-1.8572498603042646</v>
      </c>
      <c r="L57" s="46"/>
      <c r="R57" s="49"/>
    </row>
    <row r="58" spans="1:18" ht="11.25" customHeight="1">
      <c r="A58" s="43" t="s">
        <v>482</v>
      </c>
      <c r="B58"/>
      <c r="C58" s="45">
        <v>20897.025</v>
      </c>
      <c r="D58" s="45">
        <v>15668.392</v>
      </c>
      <c r="E58" s="45">
        <v>15725.976</v>
      </c>
      <c r="F58" s="46">
        <f t="shared" si="9"/>
        <v>0.3675169730244221</v>
      </c>
      <c r="G58" s="46"/>
      <c r="H58" s="45">
        <v>33921.541</v>
      </c>
      <c r="I58" s="45">
        <v>25945.241</v>
      </c>
      <c r="J58" s="45">
        <v>21949.101</v>
      </c>
      <c r="K58" s="46">
        <f t="shared" si="10"/>
        <v>-15.402208058117495</v>
      </c>
      <c r="L58" s="46"/>
      <c r="R58" s="49"/>
    </row>
    <row r="59" spans="1:18" ht="11.25" customHeight="1">
      <c r="A59" s="43" t="s">
        <v>483</v>
      </c>
      <c r="B59"/>
      <c r="C59" s="45">
        <v>17898.758</v>
      </c>
      <c r="D59" s="45">
        <v>14467.176</v>
      </c>
      <c r="E59" s="45">
        <v>9711.29</v>
      </c>
      <c r="F59" s="46">
        <f t="shared" si="9"/>
        <v>-32.87363062424899</v>
      </c>
      <c r="G59" s="46"/>
      <c r="H59" s="45">
        <v>34003.883</v>
      </c>
      <c r="I59" s="45">
        <v>28628.051</v>
      </c>
      <c r="J59" s="45">
        <v>12494.111</v>
      </c>
      <c r="K59" s="46">
        <f t="shared" si="10"/>
        <v>-56.35710233993924</v>
      </c>
      <c r="L59" s="46"/>
      <c r="R59" s="49"/>
    </row>
    <row r="60" spans="1:18" ht="11.25" customHeight="1">
      <c r="A60" s="43" t="s">
        <v>484</v>
      </c>
      <c r="B60"/>
      <c r="C60" s="45">
        <v>1062.583</v>
      </c>
      <c r="D60" s="45">
        <v>815.872</v>
      </c>
      <c r="E60" s="45">
        <v>728.962</v>
      </c>
      <c r="F60" s="46">
        <f t="shared" si="9"/>
        <v>-10.65240625980546</v>
      </c>
      <c r="G60" s="46"/>
      <c r="H60" s="45">
        <v>2271.388</v>
      </c>
      <c r="I60" s="45">
        <v>1470.575</v>
      </c>
      <c r="J60" s="45">
        <v>1040.02</v>
      </c>
      <c r="K60" s="46">
        <f t="shared" si="10"/>
        <v>-29.278003502031524</v>
      </c>
      <c r="L60" s="46"/>
      <c r="R60" s="49"/>
    </row>
    <row r="61" spans="1:18" ht="11.25" customHeight="1">
      <c r="A61" s="43" t="s">
        <v>485</v>
      </c>
      <c r="B61"/>
      <c r="C61" s="45">
        <v>22140.118</v>
      </c>
      <c r="D61" s="45">
        <v>14388.726</v>
      </c>
      <c r="E61" s="45">
        <v>15678.457</v>
      </c>
      <c r="F61" s="46">
        <f t="shared" si="9"/>
        <v>8.963482937961302</v>
      </c>
      <c r="G61" s="46"/>
      <c r="H61" s="45">
        <v>50986.005</v>
      </c>
      <c r="I61" s="45">
        <v>32624.688</v>
      </c>
      <c r="J61" s="45">
        <v>31259.293</v>
      </c>
      <c r="K61" s="46">
        <f t="shared" si="10"/>
        <v>-4.18515879753393</v>
      </c>
      <c r="L61" s="46"/>
      <c r="R61" s="49"/>
    </row>
    <row r="62" spans="1:18" ht="11.25" customHeight="1">
      <c r="A62" s="43"/>
      <c r="B62"/>
      <c r="C62" s="45"/>
      <c r="D62" s="45"/>
      <c r="E62" s="45"/>
      <c r="F62" s="46"/>
      <c r="G62" s="46"/>
      <c r="H62" s="45"/>
      <c r="I62" s="45"/>
      <c r="J62" s="45"/>
      <c r="K62" s="46"/>
      <c r="L62" s="46"/>
      <c r="R62" s="49"/>
    </row>
    <row r="63" spans="1:18" s="55" customFormat="1" ht="11.25" customHeight="1">
      <c r="A63" s="52" t="s">
        <v>501</v>
      </c>
      <c r="B63" s="24"/>
      <c r="C63" s="53">
        <f>SUM(C64:C72)</f>
        <v>85024.085</v>
      </c>
      <c r="D63" s="53">
        <f>SUM(D64:D72)</f>
        <v>45342.335999999996</v>
      </c>
      <c r="E63" s="53">
        <f>SUM(E64:E72)</f>
        <v>30083.548999999995</v>
      </c>
      <c r="F63" s="51">
        <f t="shared" si="9"/>
        <v>-33.65240599866756</v>
      </c>
      <c r="G63" s="51"/>
      <c r="H63" s="53">
        <f>SUM(H64:H72)</f>
        <v>132848.98200000002</v>
      </c>
      <c r="I63" s="53">
        <f>SUM(I64:I72)</f>
        <v>70579.10800000001</v>
      </c>
      <c r="J63" s="53">
        <f>SUM(J64:J72)</f>
        <v>47594.131</v>
      </c>
      <c r="K63" s="51">
        <f t="shared" si="10"/>
        <v>-32.566261676188944</v>
      </c>
      <c r="L63" s="51"/>
      <c r="M63" s="54"/>
      <c r="N63" s="54"/>
      <c r="O63" s="54"/>
      <c r="R63" s="54"/>
    </row>
    <row r="64" spans="1:18" ht="11.25" customHeight="1">
      <c r="A64" s="43" t="s">
        <v>486</v>
      </c>
      <c r="B64"/>
      <c r="C64" s="45">
        <v>1902.622</v>
      </c>
      <c r="D64" s="45">
        <v>959.069</v>
      </c>
      <c r="E64" s="45">
        <v>1634.215</v>
      </c>
      <c r="F64" s="46">
        <f t="shared" si="9"/>
        <v>70.3959777659376</v>
      </c>
      <c r="G64" s="46"/>
      <c r="H64" s="45">
        <v>3655.802</v>
      </c>
      <c r="I64" s="45">
        <v>1862.862</v>
      </c>
      <c r="J64" s="45">
        <v>3168.296</v>
      </c>
      <c r="K64" s="46">
        <f t="shared" si="10"/>
        <v>70.07679581203544</v>
      </c>
      <c r="L64" s="46"/>
      <c r="R64" s="49"/>
    </row>
    <row r="65" spans="1:18" ht="11.25" customHeight="1">
      <c r="A65" s="43" t="s">
        <v>173</v>
      </c>
      <c r="B65"/>
      <c r="C65" s="45">
        <v>4542.061</v>
      </c>
      <c r="D65" s="45">
        <v>2452.783</v>
      </c>
      <c r="E65" s="45">
        <v>2815.889</v>
      </c>
      <c r="F65" s="46">
        <f t="shared" si="9"/>
        <v>14.803837110743203</v>
      </c>
      <c r="G65" s="46"/>
      <c r="H65" s="45">
        <v>10821.235</v>
      </c>
      <c r="I65" s="45">
        <v>5808.76</v>
      </c>
      <c r="J65" s="45">
        <v>6162.508</v>
      </c>
      <c r="K65" s="46">
        <f t="shared" si="10"/>
        <v>6.089905590866195</v>
      </c>
      <c r="L65" s="46"/>
      <c r="R65" s="49"/>
    </row>
    <row r="66" spans="1:18" ht="11.25" customHeight="1">
      <c r="A66" s="43" t="s">
        <v>478</v>
      </c>
      <c r="B66"/>
      <c r="C66" s="45">
        <v>235.68</v>
      </c>
      <c r="D66" s="45">
        <v>235.68</v>
      </c>
      <c r="E66" s="45">
        <v>201.904</v>
      </c>
      <c r="F66" s="46">
        <f t="shared" si="9"/>
        <v>-14.33129667345554</v>
      </c>
      <c r="G66" s="46"/>
      <c r="H66" s="45">
        <v>309.965</v>
      </c>
      <c r="I66" s="45">
        <v>309.965</v>
      </c>
      <c r="J66" s="45">
        <v>335.081</v>
      </c>
      <c r="K66" s="46">
        <f t="shared" si="10"/>
        <v>8.10285032181055</v>
      </c>
      <c r="L66" s="46"/>
      <c r="R66" s="49"/>
    </row>
    <row r="67" spans="1:18" ht="11.25" customHeight="1">
      <c r="A67" s="43" t="s">
        <v>479</v>
      </c>
      <c r="B67"/>
      <c r="C67" s="45">
        <v>62541.996</v>
      </c>
      <c r="D67" s="45">
        <v>31642.324</v>
      </c>
      <c r="E67" s="45">
        <v>20353.399</v>
      </c>
      <c r="F67" s="46">
        <f t="shared" si="9"/>
        <v>-35.676662055543076</v>
      </c>
      <c r="G67" s="46"/>
      <c r="H67" s="45">
        <v>85559.672</v>
      </c>
      <c r="I67" s="45">
        <v>43847.415</v>
      </c>
      <c r="J67" s="45">
        <v>26243.063</v>
      </c>
      <c r="K67" s="46">
        <f t="shared" si="10"/>
        <v>-40.149121675701984</v>
      </c>
      <c r="L67" s="46"/>
      <c r="R67" s="49"/>
    </row>
    <row r="68" spans="1:18" ht="11.25" customHeight="1">
      <c r="A68" s="43" t="s">
        <v>487</v>
      </c>
      <c r="B68"/>
      <c r="C68" s="45">
        <v>2247.512</v>
      </c>
      <c r="D68" s="45">
        <v>1646.524</v>
      </c>
      <c r="E68" s="45">
        <v>1647.386</v>
      </c>
      <c r="F68" s="46">
        <f t="shared" si="9"/>
        <v>0.05235271395984853</v>
      </c>
      <c r="G68" s="46"/>
      <c r="H68" s="45">
        <v>3774.471</v>
      </c>
      <c r="I68" s="45">
        <v>1846.562</v>
      </c>
      <c r="J68" s="45">
        <v>2740.239</v>
      </c>
      <c r="K68" s="46">
        <f t="shared" si="10"/>
        <v>48.39680443981845</v>
      </c>
      <c r="L68" s="46"/>
      <c r="R68" s="49"/>
    </row>
    <row r="69" spans="1:18" ht="11.25" customHeight="1">
      <c r="A69" s="43" t="s">
        <v>488</v>
      </c>
      <c r="B69"/>
      <c r="C69" s="45">
        <v>1298.496</v>
      </c>
      <c r="D69" s="45">
        <v>684.15</v>
      </c>
      <c r="E69" s="45">
        <v>658.411</v>
      </c>
      <c r="F69" s="46">
        <f t="shared" si="9"/>
        <v>-3.762186654973334</v>
      </c>
      <c r="G69" s="46"/>
      <c r="H69" s="45">
        <v>10157.373</v>
      </c>
      <c r="I69" s="45">
        <v>5280.827</v>
      </c>
      <c r="J69" s="45">
        <v>5279.504</v>
      </c>
      <c r="K69" s="46">
        <f t="shared" si="10"/>
        <v>-0.025052894177377993</v>
      </c>
      <c r="L69" s="46"/>
      <c r="R69" s="49"/>
    </row>
    <row r="70" spans="1:18" ht="11.25" customHeight="1">
      <c r="A70" s="43" t="s">
        <v>489</v>
      </c>
      <c r="B70"/>
      <c r="C70" s="45">
        <v>11428.657</v>
      </c>
      <c r="D70" s="45">
        <v>7160.041</v>
      </c>
      <c r="E70" s="45">
        <v>2589.319</v>
      </c>
      <c r="F70" s="46">
        <f t="shared" si="9"/>
        <v>-63.83653389694277</v>
      </c>
      <c r="G70" s="46"/>
      <c r="H70" s="45">
        <v>17329.396</v>
      </c>
      <c r="I70" s="45">
        <v>10861.541</v>
      </c>
      <c r="J70" s="45">
        <v>3384.541</v>
      </c>
      <c r="K70" s="46">
        <f t="shared" si="10"/>
        <v>-68.83921903899272</v>
      </c>
      <c r="L70" s="46"/>
      <c r="R70" s="49"/>
    </row>
    <row r="71" spans="1:18" ht="11.25" customHeight="1">
      <c r="A71" s="43" t="s">
        <v>490</v>
      </c>
      <c r="B71"/>
      <c r="C71" s="45">
        <v>220.114</v>
      </c>
      <c r="D71" s="45">
        <v>117.598</v>
      </c>
      <c r="E71" s="45">
        <v>68.69</v>
      </c>
      <c r="F71" s="46">
        <f t="shared" si="9"/>
        <v>-41.589142672494425</v>
      </c>
      <c r="G71" s="46"/>
      <c r="H71" s="45">
        <v>509.065</v>
      </c>
      <c r="I71" s="45">
        <v>260.705</v>
      </c>
      <c r="J71" s="45">
        <v>132.279</v>
      </c>
      <c r="K71" s="46">
        <f t="shared" si="10"/>
        <v>-49.26104217410483</v>
      </c>
      <c r="L71" s="46"/>
      <c r="R71" s="49"/>
    </row>
    <row r="72" spans="1:18" ht="11.25" customHeight="1">
      <c r="A72" s="43" t="s">
        <v>491</v>
      </c>
      <c r="B72"/>
      <c r="C72" s="45">
        <v>606.947</v>
      </c>
      <c r="D72" s="45">
        <v>444.167</v>
      </c>
      <c r="E72" s="45">
        <v>114.336</v>
      </c>
      <c r="F72" s="46">
        <f t="shared" si="9"/>
        <v>-74.25833076297879</v>
      </c>
      <c r="G72" s="46"/>
      <c r="H72" s="45">
        <v>732.003</v>
      </c>
      <c r="I72" s="45">
        <v>500.471</v>
      </c>
      <c r="J72" s="45">
        <v>148.62</v>
      </c>
      <c r="K72" s="46">
        <f t="shared" si="10"/>
        <v>-70.30397365681527</v>
      </c>
      <c r="L72" s="46"/>
      <c r="R72" s="49"/>
    </row>
    <row r="73" spans="1:18" ht="11.25" customHeight="1">
      <c r="A73" s="43"/>
      <c r="B73"/>
      <c r="C73" s="45"/>
      <c r="D73" s="45"/>
      <c r="E73" s="45"/>
      <c r="F73" s="46"/>
      <c r="G73" s="46"/>
      <c r="H73" s="45"/>
      <c r="I73" s="45"/>
      <c r="J73" s="45"/>
      <c r="K73" s="46"/>
      <c r="L73" s="46"/>
      <c r="R73" s="49"/>
    </row>
    <row r="74" spans="1:18" s="55" customFormat="1" ht="11.25" customHeight="1">
      <c r="A74" s="52" t="s">
        <v>11</v>
      </c>
      <c r="B74" s="24"/>
      <c r="C74" s="53">
        <f>SUM(C75:C79)</f>
        <v>123561.902</v>
      </c>
      <c r="D74" s="53">
        <f>SUM(D75:D79)</f>
        <v>57003.554000000004</v>
      </c>
      <c r="E74" s="53">
        <f>SUM(E75:E79)</f>
        <v>61415.953</v>
      </c>
      <c r="F74" s="51">
        <f t="shared" si="9"/>
        <v>7.740568245972867</v>
      </c>
      <c r="G74" s="51"/>
      <c r="H74" s="53">
        <f>SUM(H75:H79)</f>
        <v>325158.622</v>
      </c>
      <c r="I74" s="53">
        <f>SUM(I75:I79)</f>
        <v>136032.802</v>
      </c>
      <c r="J74" s="53">
        <f>SUM(J75:J79)</f>
        <v>130236.997</v>
      </c>
      <c r="K74" s="51">
        <f t="shared" si="10"/>
        <v>-4.260593705921011</v>
      </c>
      <c r="L74" s="51"/>
      <c r="M74" s="54"/>
      <c r="N74" s="54"/>
      <c r="O74" s="54"/>
      <c r="R74" s="54"/>
    </row>
    <row r="75" spans="1:18" ht="11.25" customHeight="1">
      <c r="A75" s="43" t="s">
        <v>492</v>
      </c>
      <c r="B75"/>
      <c r="C75" s="45">
        <v>42463.603</v>
      </c>
      <c r="D75" s="45">
        <v>17817.937</v>
      </c>
      <c r="E75" s="45">
        <v>20907.626</v>
      </c>
      <c r="F75" s="46">
        <f t="shared" si="9"/>
        <v>17.34032957912018</v>
      </c>
      <c r="G75" s="46"/>
      <c r="H75" s="45">
        <v>120086.021</v>
      </c>
      <c r="I75" s="45">
        <v>46098.164</v>
      </c>
      <c r="J75" s="45">
        <v>46929.051</v>
      </c>
      <c r="K75" s="46">
        <f t="shared" si="10"/>
        <v>1.802429701972514</v>
      </c>
      <c r="L75" s="46"/>
      <c r="R75" s="49"/>
    </row>
    <row r="76" spans="1:18" ht="11.25" customHeight="1">
      <c r="A76" s="43" t="s">
        <v>169</v>
      </c>
      <c r="B76"/>
      <c r="C76" s="45">
        <v>6741.771</v>
      </c>
      <c r="D76" s="45">
        <v>3127.242</v>
      </c>
      <c r="E76" s="45">
        <v>2237.287</v>
      </c>
      <c r="F76" s="46">
        <f t="shared" si="9"/>
        <v>-28.458142989893346</v>
      </c>
      <c r="G76" s="46"/>
      <c r="H76" s="45">
        <v>39401.762</v>
      </c>
      <c r="I76" s="45">
        <v>15911.948</v>
      </c>
      <c r="J76" s="45">
        <v>13225.446</v>
      </c>
      <c r="K76" s="46">
        <f t="shared" si="10"/>
        <v>-16.883551907032384</v>
      </c>
      <c r="L76" s="46"/>
      <c r="R76" s="49"/>
    </row>
    <row r="77" spans="1:18" ht="11.25" customHeight="1">
      <c r="A77" s="43" t="s">
        <v>493</v>
      </c>
      <c r="B77"/>
      <c r="C77" s="45">
        <v>8332.407</v>
      </c>
      <c r="D77" s="45">
        <v>4634.61</v>
      </c>
      <c r="E77" s="45">
        <v>3125.328</v>
      </c>
      <c r="F77" s="46">
        <f t="shared" si="9"/>
        <v>-32.565458582275525</v>
      </c>
      <c r="G77" s="46"/>
      <c r="H77" s="45">
        <v>36100.623</v>
      </c>
      <c r="I77" s="45">
        <v>19283.556</v>
      </c>
      <c r="J77" s="45">
        <v>12746.607</v>
      </c>
      <c r="K77" s="46">
        <f t="shared" si="10"/>
        <v>-33.89908479535622</v>
      </c>
      <c r="L77" s="46"/>
      <c r="R77" s="49"/>
    </row>
    <row r="78" spans="1:18" ht="11.25" customHeight="1">
      <c r="A78" s="43" t="s">
        <v>494</v>
      </c>
      <c r="B78"/>
      <c r="C78" s="45">
        <v>65611.064</v>
      </c>
      <c r="D78" s="45">
        <v>31195.374</v>
      </c>
      <c r="E78" s="45">
        <v>35005.524</v>
      </c>
      <c r="F78" s="46">
        <f t="shared" si="9"/>
        <v>12.21383016597268</v>
      </c>
      <c r="G78" s="46"/>
      <c r="H78" s="45">
        <v>126981.895</v>
      </c>
      <c r="I78" s="45">
        <v>53205.773</v>
      </c>
      <c r="J78" s="45">
        <v>56265.262</v>
      </c>
      <c r="K78" s="46">
        <f t="shared" si="10"/>
        <v>5.750295179434744</v>
      </c>
      <c r="L78" s="46"/>
      <c r="R78" s="49"/>
    </row>
    <row r="79" spans="1:18" ht="11.25" customHeight="1">
      <c r="A79" s="43" t="s">
        <v>495</v>
      </c>
      <c r="B79"/>
      <c r="C79" s="45">
        <v>413.057</v>
      </c>
      <c r="D79" s="45">
        <v>228.391</v>
      </c>
      <c r="E79" s="45">
        <v>140.188</v>
      </c>
      <c r="F79" s="46">
        <f t="shared" si="9"/>
        <v>-38.61929760804935</v>
      </c>
      <c r="G79" s="46"/>
      <c r="H79" s="45">
        <v>2588.321</v>
      </c>
      <c r="I79" s="45">
        <v>1533.361</v>
      </c>
      <c r="J79" s="45">
        <v>1070.631</v>
      </c>
      <c r="K79" s="46">
        <f t="shared" si="10"/>
        <v>-30.177498971214206</v>
      </c>
      <c r="L79" s="46"/>
      <c r="R79" s="49"/>
    </row>
    <row r="80" spans="1:18" ht="11.25" customHeight="1">
      <c r="A80" s="43"/>
      <c r="B80"/>
      <c r="C80" s="45"/>
      <c r="D80" s="45"/>
      <c r="E80" s="45"/>
      <c r="F80" s="46"/>
      <c r="G80" s="46"/>
      <c r="H80" s="45"/>
      <c r="I80" s="45"/>
      <c r="J80" s="45"/>
      <c r="K80" s="46"/>
      <c r="L80" s="46"/>
      <c r="R80" s="49"/>
    </row>
    <row r="81" spans="1:18" s="55" customFormat="1" ht="11.25" customHeight="1">
      <c r="A81" s="52" t="s">
        <v>502</v>
      </c>
      <c r="B81" s="24"/>
      <c r="C81" s="53">
        <f>SUM(C82:C84)</f>
        <v>1106.382</v>
      </c>
      <c r="D81" s="53">
        <f>SUM(D82:D84)</f>
        <v>563.032</v>
      </c>
      <c r="E81" s="53">
        <f>SUM(E82:E84)</f>
        <v>1011.0820000000001</v>
      </c>
      <c r="F81" s="51">
        <f t="shared" si="9"/>
        <v>79.57807016297477</v>
      </c>
      <c r="G81" s="51"/>
      <c r="H81" s="53">
        <f>SUM(H82:H84)</f>
        <v>8525.064</v>
      </c>
      <c r="I81" s="53">
        <f>SUM(I82:I84)</f>
        <v>4695.516</v>
      </c>
      <c r="J81" s="53">
        <f>SUM(J82:J84)</f>
        <v>7072.819</v>
      </c>
      <c r="K81" s="51">
        <f t="shared" si="10"/>
        <v>50.629217321376416</v>
      </c>
      <c r="L81" s="51"/>
      <c r="M81" s="54"/>
      <c r="N81" s="54"/>
      <c r="O81" s="54"/>
      <c r="R81" s="54"/>
    </row>
    <row r="82" spans="1:18" ht="11.25" customHeight="1">
      <c r="A82" s="43" t="s">
        <v>496</v>
      </c>
      <c r="B82"/>
      <c r="C82" s="45">
        <v>853.574</v>
      </c>
      <c r="D82" s="45">
        <v>403.611</v>
      </c>
      <c r="E82" s="45">
        <v>779.489</v>
      </c>
      <c r="F82" s="46">
        <f t="shared" si="9"/>
        <v>93.12877993909979</v>
      </c>
      <c r="G82" s="46"/>
      <c r="H82" s="45">
        <v>5098.606</v>
      </c>
      <c r="I82" s="45">
        <v>2561.663</v>
      </c>
      <c r="J82" s="45">
        <v>5306.122</v>
      </c>
      <c r="K82" s="46">
        <f t="shared" si="10"/>
        <v>107.13583324582507</v>
      </c>
      <c r="L82" s="46"/>
      <c r="R82" s="49"/>
    </row>
    <row r="83" spans="1:18" ht="11.25" customHeight="1">
      <c r="A83" s="43" t="s">
        <v>497</v>
      </c>
      <c r="B83"/>
      <c r="C83" s="45">
        <v>214.445</v>
      </c>
      <c r="D83" s="45">
        <v>133.163</v>
      </c>
      <c r="E83" s="45">
        <v>99.724</v>
      </c>
      <c r="F83" s="46">
        <f t="shared" si="9"/>
        <v>-25.11132972372205</v>
      </c>
      <c r="G83" s="46"/>
      <c r="H83" s="45">
        <v>2916.672</v>
      </c>
      <c r="I83" s="45">
        <v>1794.984</v>
      </c>
      <c r="J83" s="45">
        <v>1473.497</v>
      </c>
      <c r="K83" s="46">
        <f t="shared" si="10"/>
        <v>-17.910298921884532</v>
      </c>
      <c r="L83" s="46"/>
      <c r="R83" s="49"/>
    </row>
    <row r="84" spans="1:18" ht="11.25" customHeight="1">
      <c r="A84" s="43" t="s">
        <v>10</v>
      </c>
      <c r="B84"/>
      <c r="C84" s="45">
        <v>38.363</v>
      </c>
      <c r="D84" s="45">
        <v>26.258</v>
      </c>
      <c r="E84" s="45">
        <v>131.869</v>
      </c>
      <c r="F84" s="46">
        <f t="shared" si="9"/>
        <v>402.2050422728311</v>
      </c>
      <c r="G84" s="46"/>
      <c r="H84" s="45">
        <v>509.786</v>
      </c>
      <c r="I84" s="45">
        <v>338.869</v>
      </c>
      <c r="J84" s="45">
        <v>293.2</v>
      </c>
      <c r="K84" s="46">
        <f t="shared" si="10"/>
        <v>-13.476889299404789</v>
      </c>
      <c r="L84" s="46"/>
      <c r="R84" s="49"/>
    </row>
    <row r="85" spans="1:18" ht="11.25" customHeight="1">
      <c r="A85" s="43"/>
      <c r="B85"/>
      <c r="C85" s="45"/>
      <c r="D85" s="45"/>
      <c r="E85" s="45"/>
      <c r="F85" s="46"/>
      <c r="G85" s="46"/>
      <c r="H85" s="45"/>
      <c r="I85" s="45"/>
      <c r="J85" s="45"/>
      <c r="K85" s="46"/>
      <c r="L85" s="46"/>
      <c r="R85" s="49"/>
    </row>
    <row r="86" spans="1:18" s="55" customFormat="1" ht="11.25" customHeight="1">
      <c r="A86" s="52" t="s">
        <v>13</v>
      </c>
      <c r="B86" s="24"/>
      <c r="C86" s="53">
        <f>SUM(C87:C89)</f>
        <v>77300.37000000001</v>
      </c>
      <c r="D86" s="53">
        <f>SUM(D87:D89)</f>
        <v>30785.813</v>
      </c>
      <c r="E86" s="53">
        <f>SUM(E87:E89)</f>
        <v>39958.373</v>
      </c>
      <c r="F86" s="51">
        <f t="shared" si="9"/>
        <v>29.794762931873862</v>
      </c>
      <c r="G86" s="51"/>
      <c r="H86" s="53">
        <f>SUM(H87:H89)</f>
        <v>133828.179</v>
      </c>
      <c r="I86" s="53">
        <f>SUM(I87:I89)</f>
        <v>51094.13799999999</v>
      </c>
      <c r="J86" s="53">
        <f>SUM(J87:J89)</f>
        <v>58196.189</v>
      </c>
      <c r="K86" s="51">
        <f t="shared" si="10"/>
        <v>13.899933099957579</v>
      </c>
      <c r="L86" s="51"/>
      <c r="M86" s="54"/>
      <c r="N86" s="54"/>
      <c r="O86" s="54"/>
      <c r="R86" s="54"/>
    </row>
    <row r="87" spans="1:18" ht="11.25" customHeight="1">
      <c r="A87" s="43" t="s">
        <v>169</v>
      </c>
      <c r="B87"/>
      <c r="C87" s="45">
        <v>38667.129</v>
      </c>
      <c r="D87" s="45">
        <v>14403.112</v>
      </c>
      <c r="E87" s="45">
        <v>18510.7</v>
      </c>
      <c r="F87" s="46">
        <f t="shared" si="9"/>
        <v>28.51875344717169</v>
      </c>
      <c r="G87" s="46"/>
      <c r="H87" s="45">
        <v>68169.466</v>
      </c>
      <c r="I87" s="45">
        <v>24847.654</v>
      </c>
      <c r="J87" s="45">
        <v>23246.807</v>
      </c>
      <c r="K87" s="46">
        <f t="shared" si="10"/>
        <v>-6.44264846894599</v>
      </c>
      <c r="L87" s="46"/>
      <c r="R87" s="49"/>
    </row>
    <row r="88" spans="1:18" ht="11.25" customHeight="1">
      <c r="A88" s="43" t="s">
        <v>498</v>
      </c>
      <c r="B88"/>
      <c r="C88" s="45">
        <v>38258.286</v>
      </c>
      <c r="D88" s="45">
        <v>16175.273</v>
      </c>
      <c r="E88" s="45">
        <v>21253.821</v>
      </c>
      <c r="F88" s="46">
        <f t="shared" si="9"/>
        <v>31.396984768046877</v>
      </c>
      <c r="G88" s="46"/>
      <c r="H88" s="45">
        <v>65285.77</v>
      </c>
      <c r="I88" s="45">
        <v>26046.981</v>
      </c>
      <c r="J88" s="45">
        <v>34738.02</v>
      </c>
      <c r="K88" s="46">
        <f t="shared" si="10"/>
        <v>33.36678058773873</v>
      </c>
      <c r="L88" s="46"/>
      <c r="R88" s="49"/>
    </row>
    <row r="89" spans="1:18" ht="11.25" customHeight="1">
      <c r="A89" s="43" t="s">
        <v>10</v>
      </c>
      <c r="B89"/>
      <c r="C89" s="45">
        <v>374.955</v>
      </c>
      <c r="D89" s="45">
        <v>207.428</v>
      </c>
      <c r="E89" s="45">
        <v>193.852</v>
      </c>
      <c r="F89" s="46">
        <f t="shared" si="9"/>
        <v>-6.544921611354297</v>
      </c>
      <c r="G89" s="46"/>
      <c r="H89" s="45">
        <v>372.943</v>
      </c>
      <c r="I89" s="45">
        <v>199.503</v>
      </c>
      <c r="J89" s="45">
        <v>211.362</v>
      </c>
      <c r="K89" s="46">
        <f t="shared" si="10"/>
        <v>5.94427151471406</v>
      </c>
      <c r="L89" s="46"/>
      <c r="R89" s="49"/>
    </row>
    <row r="90" spans="1:18" ht="11.25" customHeight="1">
      <c r="A90" s="43"/>
      <c r="B90"/>
      <c r="C90" s="45"/>
      <c r="D90" s="45"/>
      <c r="E90" s="45"/>
      <c r="F90" s="46"/>
      <c r="G90" s="46"/>
      <c r="H90" s="45"/>
      <c r="I90" s="45"/>
      <c r="J90" s="45"/>
      <c r="K90" s="46"/>
      <c r="L90" s="46"/>
      <c r="R90" s="49"/>
    </row>
    <row r="91" spans="1:18" s="55" customFormat="1" ht="11.25" customHeight="1">
      <c r="A91" s="52" t="s">
        <v>499</v>
      </c>
      <c r="B91" s="24"/>
      <c r="C91" s="53">
        <v>6795.891</v>
      </c>
      <c r="D91" s="53">
        <v>3320.336</v>
      </c>
      <c r="E91" s="53">
        <v>4423.858</v>
      </c>
      <c r="F91" s="51">
        <f t="shared" si="9"/>
        <v>33.235250890271345</v>
      </c>
      <c r="G91" s="51"/>
      <c r="H91" s="53">
        <v>14878.875</v>
      </c>
      <c r="I91" s="53">
        <v>7943.886</v>
      </c>
      <c r="J91" s="53">
        <v>9869.884</v>
      </c>
      <c r="K91" s="51">
        <f t="shared" si="10"/>
        <v>24.245035741952975</v>
      </c>
      <c r="L91" s="51"/>
      <c r="M91" s="54"/>
      <c r="N91" s="54"/>
      <c r="O91" s="54"/>
      <c r="R91" s="54"/>
    </row>
    <row r="92" spans="1:18" ht="11.25" customHeight="1">
      <c r="A92" s="43"/>
      <c r="B92" s="43"/>
      <c r="C92" s="45"/>
      <c r="D92" s="45"/>
      <c r="E92" s="45"/>
      <c r="F92" s="46"/>
      <c r="G92" s="46"/>
      <c r="H92" s="45"/>
      <c r="I92" s="45"/>
      <c r="J92" s="45"/>
      <c r="K92" s="46"/>
      <c r="L92" s="46"/>
      <c r="R92" s="49"/>
    </row>
    <row r="93" spans="1:18" ht="11.25">
      <c r="A93" s="159"/>
      <c r="B93" s="159"/>
      <c r="C93" s="171"/>
      <c r="D93" s="171"/>
      <c r="E93" s="171"/>
      <c r="F93" s="171"/>
      <c r="G93" s="171"/>
      <c r="H93" s="171"/>
      <c r="I93" s="171"/>
      <c r="J93" s="171"/>
      <c r="K93" s="159"/>
      <c r="L93" s="159"/>
      <c r="R93" s="49"/>
    </row>
    <row r="94" spans="1:18" ht="11.25">
      <c r="A94" s="43" t="s">
        <v>93</v>
      </c>
      <c r="B94" s="43"/>
      <c r="C94" s="43"/>
      <c r="D94" s="43"/>
      <c r="E94" s="43"/>
      <c r="F94" s="43"/>
      <c r="G94" s="43"/>
      <c r="H94" s="43"/>
      <c r="I94" s="43"/>
      <c r="J94" s="43"/>
      <c r="K94" s="43"/>
      <c r="L94" s="43"/>
      <c r="R94" s="49"/>
    </row>
    <row r="95" spans="1:18" ht="19.5" customHeight="1">
      <c r="A95" s="288" t="s">
        <v>309</v>
      </c>
      <c r="B95" s="288"/>
      <c r="C95" s="288"/>
      <c r="D95" s="288"/>
      <c r="E95" s="288"/>
      <c r="F95" s="288"/>
      <c r="G95" s="288"/>
      <c r="H95" s="288"/>
      <c r="I95" s="288"/>
      <c r="J95" s="288"/>
      <c r="K95" s="288"/>
      <c r="L95" s="288"/>
      <c r="R95" s="49"/>
    </row>
    <row r="96" spans="1:18" ht="19.5" customHeight="1">
      <c r="A96" s="289" t="s">
        <v>304</v>
      </c>
      <c r="B96" s="289"/>
      <c r="C96" s="289"/>
      <c r="D96" s="289"/>
      <c r="E96" s="289"/>
      <c r="F96" s="289"/>
      <c r="G96" s="289"/>
      <c r="H96" s="289"/>
      <c r="I96" s="289"/>
      <c r="J96" s="289"/>
      <c r="K96" s="289"/>
      <c r="L96" s="289"/>
      <c r="R96" s="49"/>
    </row>
    <row r="97" spans="1:21" ht="11.25">
      <c r="A97" s="43"/>
      <c r="B97" s="43"/>
      <c r="C97" s="287" t="s">
        <v>180</v>
      </c>
      <c r="D97" s="287"/>
      <c r="E97" s="287"/>
      <c r="F97" s="287"/>
      <c r="G97" s="50"/>
      <c r="H97" s="287" t="s">
        <v>181</v>
      </c>
      <c r="I97" s="287"/>
      <c r="J97" s="287"/>
      <c r="K97" s="287"/>
      <c r="L97" s="50"/>
      <c r="M97" s="284"/>
      <c r="N97" s="284"/>
      <c r="O97" s="284"/>
      <c r="P97" s="156"/>
      <c r="Q97" s="156"/>
      <c r="R97" s="156"/>
      <c r="S97" s="156"/>
      <c r="T97" s="156"/>
      <c r="U97" s="156"/>
    </row>
    <row r="98" spans="1:21" ht="11.25">
      <c r="A98" s="43" t="s">
        <v>197</v>
      </c>
      <c r="B98" s="158" t="s">
        <v>165</v>
      </c>
      <c r="C98" s="157">
        <f>+C4</f>
        <v>2008</v>
      </c>
      <c r="D98" s="285" t="str">
        <f>+D4</f>
        <v>Enero - julio</v>
      </c>
      <c r="E98" s="285"/>
      <c r="F98" s="285"/>
      <c r="G98" s="50"/>
      <c r="H98" s="157">
        <f>+C98</f>
        <v>2008</v>
      </c>
      <c r="I98" s="285" t="str">
        <f>+D98</f>
        <v>Enero - julio</v>
      </c>
      <c r="J98" s="285"/>
      <c r="K98" s="285"/>
      <c r="L98" s="158" t="s">
        <v>385</v>
      </c>
      <c r="M98" s="286"/>
      <c r="N98" s="286"/>
      <c r="O98" s="286"/>
      <c r="P98" s="156"/>
      <c r="Q98" s="156"/>
      <c r="R98" s="156"/>
      <c r="S98" s="156"/>
      <c r="T98" s="156"/>
      <c r="U98" s="156"/>
    </row>
    <row r="99" spans="1:15" ht="11.25">
      <c r="A99" s="159"/>
      <c r="B99" s="163" t="s">
        <v>48</v>
      </c>
      <c r="C99" s="159"/>
      <c r="D99" s="160">
        <f>+D5</f>
        <v>2008</v>
      </c>
      <c r="E99" s="160">
        <f>+E5</f>
        <v>2009</v>
      </c>
      <c r="F99" s="161" t="str">
        <f>+F5</f>
        <v>Var % 09/08</v>
      </c>
      <c r="G99" s="163"/>
      <c r="H99" s="159"/>
      <c r="I99" s="160">
        <f>+D99</f>
        <v>2008</v>
      </c>
      <c r="J99" s="160">
        <f>+E99</f>
        <v>2009</v>
      </c>
      <c r="K99" s="161" t="str">
        <f>+F99</f>
        <v>Var % 09/08</v>
      </c>
      <c r="L99" s="163">
        <v>2008</v>
      </c>
      <c r="M99" s="164"/>
      <c r="N99" s="164"/>
      <c r="O99" s="163"/>
    </row>
    <row r="100" spans="1:18" ht="11.25">
      <c r="A100" s="43"/>
      <c r="B100" s="43"/>
      <c r="C100" s="43"/>
      <c r="D100" s="43"/>
      <c r="E100" s="43"/>
      <c r="F100" s="43"/>
      <c r="G100" s="43"/>
      <c r="H100" s="43"/>
      <c r="I100" s="43"/>
      <c r="J100" s="43"/>
      <c r="K100" s="45"/>
      <c r="L100" s="45"/>
      <c r="R100" s="49"/>
    </row>
    <row r="101" spans="1:15" s="55" customFormat="1" ht="11.25">
      <c r="A101" s="52" t="s">
        <v>388</v>
      </c>
      <c r="B101" s="52"/>
      <c r="C101" s="52"/>
      <c r="D101" s="52"/>
      <c r="E101" s="52"/>
      <c r="F101" s="52"/>
      <c r="G101" s="52"/>
      <c r="H101" s="53">
        <f>+H7</f>
        <v>6827981</v>
      </c>
      <c r="I101" s="53">
        <f>+I7</f>
        <v>4672780</v>
      </c>
      <c r="J101" s="53">
        <f>+J7</f>
        <v>3890464</v>
      </c>
      <c r="K101" s="51">
        <f>+J101/I101*100-100</f>
        <v>-16.741982288915807</v>
      </c>
      <c r="L101" s="52"/>
      <c r="M101" s="54"/>
      <c r="N101" s="54"/>
      <c r="O101" s="54"/>
    </row>
    <row r="102" spans="1:18" s="167" customFormat="1" ht="11.25">
      <c r="A102" s="165" t="s">
        <v>391</v>
      </c>
      <c r="B102" s="165"/>
      <c r="C102" s="165">
        <f>+C104+C105+C109+C110+C111+C112+C113+C114+C115+C116+C119++C120+C121+C122+C123+C124+C125+C126+C135+C145+C146+C147+C148</f>
        <v>88843.12600000002</v>
      </c>
      <c r="D102" s="165">
        <f>+D104+D105+D109+D110+D111+D112+D113+D114+D115+D116+D119++D120+D121+D122+D123+D124+D125+D126+D135+D145+D146+D147+D148</f>
        <v>85307.76200000002</v>
      </c>
      <c r="E102" s="165">
        <f>+E104+E105+E109+E110+E111+E112+E113+E114+E115+E116+E119++E120+E121+E122+E123+E124+E125+E126+E135+E145+E146+E147+E148</f>
        <v>102666.53900000005</v>
      </c>
      <c r="F102" s="166">
        <f>+E102/D102*100-100</f>
        <v>20.348414485425167</v>
      </c>
      <c r="G102" s="165"/>
      <c r="H102" s="165">
        <f>+H104+H105+H109+H110+H111+H112+H113+H114+H115+H116+H119++H120+H121+H122+H123+H124+H125+H126+H135+H145+H146+H147+H148</f>
        <v>293848.493</v>
      </c>
      <c r="I102" s="165">
        <f>+I104+I105+I109+I110+I111+I112+I113+I114+I115+I116+I119++I120+I121+I122+I123+I124+I125+I126+I135+I145+I146+I147+I148</f>
        <v>265171.271</v>
      </c>
      <c r="J102" s="165">
        <f>+J104+J105+J109+J110+J111+J112+J113+J114+J115+J116+J119++J120+J121+J122+J123+J124+J125+J126+J135+J145+J146+J147+J148</f>
        <v>310065.20099999994</v>
      </c>
      <c r="K102" s="166">
        <f>+J102/I102*100-100</f>
        <v>16.93016359981165</v>
      </c>
      <c r="L102" s="166">
        <f>+J102/$J$7*100</f>
        <v>7.969877140618702</v>
      </c>
      <c r="M102" s="172"/>
      <c r="N102" s="172"/>
      <c r="O102" s="172"/>
      <c r="R102" s="54"/>
    </row>
    <row r="103" spans="1:27" ht="11.25" customHeight="1">
      <c r="A103" s="52"/>
      <c r="B103" s="52"/>
      <c r="C103" s="53"/>
      <c r="D103" s="53"/>
      <c r="E103" s="53"/>
      <c r="F103" s="51"/>
      <c r="G103" s="51"/>
      <c r="H103" s="53"/>
      <c r="I103" s="53"/>
      <c r="J103" s="53"/>
      <c r="K103" s="46"/>
      <c r="P103" s="156"/>
      <c r="Q103" s="156"/>
      <c r="R103" s="172"/>
      <c r="S103" s="156"/>
      <c r="T103" s="156"/>
      <c r="U103" s="156"/>
      <c r="V103" s="156"/>
      <c r="W103" s="156"/>
      <c r="X103" s="156"/>
      <c r="Y103" s="156"/>
      <c r="Z103" s="156"/>
      <c r="AA103" s="156"/>
    </row>
    <row r="104" spans="1:27" s="178" customFormat="1" ht="11.25" customHeight="1">
      <c r="A104" s="173" t="s">
        <v>2</v>
      </c>
      <c r="B104" s="173">
        <v>7011000</v>
      </c>
      <c r="C104" s="174">
        <v>630.86</v>
      </c>
      <c r="D104" s="174">
        <v>400</v>
      </c>
      <c r="E104" s="174">
        <v>299.976</v>
      </c>
      <c r="F104" s="46">
        <f>+E104/D104*100-100</f>
        <v>-25.006</v>
      </c>
      <c r="G104" s="175"/>
      <c r="H104" s="174">
        <v>515.463</v>
      </c>
      <c r="I104" s="174">
        <v>317.011</v>
      </c>
      <c r="J104" s="174">
        <v>250.564</v>
      </c>
      <c r="K104" s="46">
        <f>+J104/I104*100-100</f>
        <v>-20.96047140320053</v>
      </c>
      <c r="L104" s="46">
        <f>+J104/$J$102*100</f>
        <v>0.08081010032467334</v>
      </c>
      <c r="M104" s="49">
        <f>+I104/D104</f>
        <v>0.7925275</v>
      </c>
      <c r="N104" s="49">
        <f>+J104/E104</f>
        <v>0.835280155745793</v>
      </c>
      <c r="O104" s="49">
        <f>+N104/M104*100-100</f>
        <v>5.394469686640903</v>
      </c>
      <c r="P104" s="176"/>
      <c r="Q104" s="176"/>
      <c r="R104" s="176"/>
      <c r="S104" s="176"/>
      <c r="T104" s="176"/>
      <c r="U104" s="176"/>
      <c r="V104" s="177"/>
      <c r="W104" s="177"/>
      <c r="X104" s="177"/>
      <c r="Y104" s="177"/>
      <c r="Z104" s="177"/>
      <c r="AA104" s="177"/>
    </row>
    <row r="105" spans="1:27" ht="11.25" customHeight="1">
      <c r="A105" s="44" t="s">
        <v>251</v>
      </c>
      <c r="B105" s="44"/>
      <c r="C105" s="45">
        <f>SUM(C106:C108)</f>
        <v>2324.6150000000002</v>
      </c>
      <c r="D105" s="45">
        <f>SUM(D106:D108)</f>
        <v>2242.157</v>
      </c>
      <c r="E105" s="45">
        <f>SUM(E106:E108)</f>
        <v>1270.566</v>
      </c>
      <c r="F105" s="46">
        <f>+E105/D105*100-100</f>
        <v>-43.33287098093488</v>
      </c>
      <c r="G105" s="46"/>
      <c r="H105" s="45">
        <f>SUM(H106:H108)</f>
        <v>4680.626</v>
      </c>
      <c r="I105" s="45">
        <f>SUM(I106:I108)</f>
        <v>4408.284000000001</v>
      </c>
      <c r="J105" s="45">
        <f>SUM(J106:J108)</f>
        <v>3914.834</v>
      </c>
      <c r="K105" s="46">
        <f>+J105/I105*100-100</f>
        <v>-11.193698046677596</v>
      </c>
      <c r="L105" s="46">
        <f aca="true" t="shared" si="11" ref="L105:L148">+J105/$J$102*100</f>
        <v>1.2625841233953887</v>
      </c>
      <c r="M105" s="49">
        <f aca="true" t="shared" si="12" ref="M105:M113">+I105/D105</f>
        <v>1.9660906885646279</v>
      </c>
      <c r="N105" s="49">
        <f aca="true" t="shared" si="13" ref="N105:N113">+J105/E105</f>
        <v>3.0811732723841185</v>
      </c>
      <c r="O105" s="49">
        <f aca="true" t="shared" si="14" ref="O105:O113">+N105/M105*100-100</f>
        <v>56.715724778370856</v>
      </c>
      <c r="P105" s="156"/>
      <c r="Q105" s="156"/>
      <c r="R105" s="172"/>
      <c r="S105" s="156"/>
      <c r="T105" s="156"/>
      <c r="U105" s="156"/>
      <c r="V105" s="156"/>
      <c r="W105" s="156"/>
      <c r="X105" s="156"/>
      <c r="Y105" s="156"/>
      <c r="Z105" s="156"/>
      <c r="AA105" s="156"/>
    </row>
    <row r="106" spans="1:27" s="178" customFormat="1" ht="11.25" customHeight="1" hidden="1" outlineLevel="1">
      <c r="A106" s="173" t="s">
        <v>425</v>
      </c>
      <c r="B106" s="173">
        <v>7133110</v>
      </c>
      <c r="C106" s="174">
        <v>242.389</v>
      </c>
      <c r="D106" s="174">
        <v>242.389</v>
      </c>
      <c r="E106" s="174">
        <v>0</v>
      </c>
      <c r="F106" s="46">
        <f aca="true" t="shared" si="15" ref="F106:F113">+E106/D106*100-100</f>
        <v>-100</v>
      </c>
      <c r="G106" s="175"/>
      <c r="H106" s="174">
        <v>490.716</v>
      </c>
      <c r="I106" s="174">
        <v>490.716</v>
      </c>
      <c r="J106" s="174">
        <v>0</v>
      </c>
      <c r="K106" s="46">
        <f aca="true" t="shared" si="16" ref="K106:K113">+J106/I106*100-100</f>
        <v>-100</v>
      </c>
      <c r="L106" s="46">
        <f t="shared" si="11"/>
        <v>0</v>
      </c>
      <c r="M106" s="49">
        <f t="shared" si="12"/>
        <v>2.024497811369328</v>
      </c>
      <c r="N106" s="49" t="e">
        <f t="shared" si="13"/>
        <v>#DIV/0!</v>
      </c>
      <c r="O106" s="49" t="e">
        <f t="shared" si="14"/>
        <v>#DIV/0!</v>
      </c>
      <c r="P106" s="177"/>
      <c r="Q106" s="177"/>
      <c r="R106" s="172"/>
      <c r="S106" s="177"/>
      <c r="T106" s="177"/>
      <c r="U106" s="177"/>
      <c r="V106" s="177"/>
      <c r="W106" s="177"/>
      <c r="X106" s="177"/>
      <c r="Y106" s="177"/>
      <c r="Z106" s="177"/>
      <c r="AA106" s="177"/>
    </row>
    <row r="107" spans="1:18" s="178" customFormat="1" ht="11.25" customHeight="1" hidden="1" outlineLevel="1">
      <c r="A107" s="173" t="s">
        <v>426</v>
      </c>
      <c r="B107" s="173">
        <v>7133310</v>
      </c>
      <c r="C107" s="174">
        <v>2052.014</v>
      </c>
      <c r="D107" s="174">
        <v>1969.556</v>
      </c>
      <c r="E107" s="174">
        <v>1270.566</v>
      </c>
      <c r="F107" s="46">
        <f t="shared" si="15"/>
        <v>-35.489724587673564</v>
      </c>
      <c r="G107" s="46"/>
      <c r="H107" s="174">
        <v>4131.691</v>
      </c>
      <c r="I107" s="174">
        <v>3859.349</v>
      </c>
      <c r="J107" s="174">
        <v>3914.834</v>
      </c>
      <c r="K107" s="46">
        <f t="shared" si="16"/>
        <v>1.4376777016019844</v>
      </c>
      <c r="L107" s="46">
        <f t="shared" si="11"/>
        <v>1.2625841233953887</v>
      </c>
      <c r="M107" s="49">
        <f t="shared" si="12"/>
        <v>1.9595020400536973</v>
      </c>
      <c r="N107" s="49">
        <f t="shared" si="13"/>
        <v>3.0811732723841185</v>
      </c>
      <c r="O107" s="49">
        <f t="shared" si="14"/>
        <v>57.24266723905444</v>
      </c>
      <c r="R107" s="49"/>
    </row>
    <row r="108" spans="1:18" s="178" customFormat="1" ht="11.25" customHeight="1" hidden="1" outlineLevel="1">
      <c r="A108" s="173" t="s">
        <v>427</v>
      </c>
      <c r="B108" s="173">
        <v>7133910</v>
      </c>
      <c r="C108" s="174">
        <v>30.212</v>
      </c>
      <c r="D108" s="174">
        <v>30.212</v>
      </c>
      <c r="E108" s="174">
        <v>0</v>
      </c>
      <c r="F108" s="46"/>
      <c r="G108" s="46"/>
      <c r="H108" s="174">
        <v>58.219</v>
      </c>
      <c r="I108" s="174">
        <v>58.219</v>
      </c>
      <c r="J108" s="174">
        <v>0</v>
      </c>
      <c r="K108" s="46"/>
      <c r="L108" s="46">
        <f t="shared" si="11"/>
        <v>0</v>
      </c>
      <c r="M108" s="49">
        <f t="shared" si="12"/>
        <v>1.9270157553290084</v>
      </c>
      <c r="N108" s="49" t="e">
        <f t="shared" si="13"/>
        <v>#DIV/0!</v>
      </c>
      <c r="O108" s="49" t="e">
        <f t="shared" si="14"/>
        <v>#DIV/0!</v>
      </c>
      <c r="R108" s="49"/>
    </row>
    <row r="109" spans="1:18" ht="11.25" customHeight="1" collapsed="1">
      <c r="A109" s="44" t="s">
        <v>249</v>
      </c>
      <c r="B109" s="44">
        <v>10011000</v>
      </c>
      <c r="C109" s="45">
        <v>0.2</v>
      </c>
      <c r="D109" s="45">
        <v>0</v>
      </c>
      <c r="E109" s="45">
        <v>0.1</v>
      </c>
      <c r="F109" s="46"/>
      <c r="G109" s="46"/>
      <c r="H109" s="45">
        <v>0.221</v>
      </c>
      <c r="I109" s="45">
        <v>0</v>
      </c>
      <c r="J109" s="45">
        <v>0.108</v>
      </c>
      <c r="K109" s="46"/>
      <c r="L109" s="46">
        <f t="shared" si="11"/>
        <v>3.4831383738544724E-05</v>
      </c>
      <c r="R109" s="49"/>
    </row>
    <row r="110" spans="1:18" ht="11.25" customHeight="1">
      <c r="A110" s="44" t="s">
        <v>250</v>
      </c>
      <c r="B110" s="44">
        <v>10030000</v>
      </c>
      <c r="C110" s="45">
        <v>390.19</v>
      </c>
      <c r="D110" s="45">
        <v>390.04</v>
      </c>
      <c r="E110" s="45">
        <v>375.03</v>
      </c>
      <c r="F110" s="46">
        <f t="shared" si="15"/>
        <v>-3.8483232488975574</v>
      </c>
      <c r="G110" s="46"/>
      <c r="H110" s="45">
        <v>189.551</v>
      </c>
      <c r="I110" s="45">
        <v>189.471</v>
      </c>
      <c r="J110" s="45">
        <v>141.436</v>
      </c>
      <c r="K110" s="46">
        <f t="shared" si="16"/>
        <v>-25.352164711222287</v>
      </c>
      <c r="L110" s="46">
        <f t="shared" si="11"/>
        <v>0.045614922133748265</v>
      </c>
      <c r="M110" s="49">
        <f t="shared" si="12"/>
        <v>0.48577325402522814</v>
      </c>
      <c r="N110" s="49">
        <f t="shared" si="13"/>
        <v>0.37713249606698135</v>
      </c>
      <c r="O110" s="49">
        <f t="shared" si="14"/>
        <v>-22.364499703930733</v>
      </c>
      <c r="R110" s="49"/>
    </row>
    <row r="111" spans="1:18" ht="11.25" customHeight="1">
      <c r="A111" s="44" t="s">
        <v>0</v>
      </c>
      <c r="B111" s="44">
        <v>10051000</v>
      </c>
      <c r="C111" s="45">
        <v>73393.665</v>
      </c>
      <c r="D111" s="45">
        <v>72158.443</v>
      </c>
      <c r="E111" s="179">
        <v>74849.584</v>
      </c>
      <c r="F111" s="46">
        <f t="shared" si="15"/>
        <v>3.729488730792042</v>
      </c>
      <c r="G111" s="46"/>
      <c r="H111" s="45">
        <v>176153.872</v>
      </c>
      <c r="I111" s="45">
        <v>172666.936</v>
      </c>
      <c r="J111" s="45">
        <v>154342.227</v>
      </c>
      <c r="K111" s="46">
        <f t="shared" si="16"/>
        <v>-10.61274927586598</v>
      </c>
      <c r="L111" s="46">
        <f t="shared" si="11"/>
        <v>49.777345700912775</v>
      </c>
      <c r="M111" s="49">
        <f t="shared" si="12"/>
        <v>2.3928861103613333</v>
      </c>
      <c r="N111" s="49">
        <f t="shared" si="13"/>
        <v>2.062031861125641</v>
      </c>
      <c r="O111" s="49">
        <f t="shared" si="14"/>
        <v>-13.82657736208482</v>
      </c>
      <c r="R111" s="49"/>
    </row>
    <row r="112" spans="1:18" ht="11.25" customHeight="1">
      <c r="A112" s="44" t="s">
        <v>1</v>
      </c>
      <c r="B112" s="44">
        <v>10070010</v>
      </c>
      <c r="C112" s="45">
        <v>0.346</v>
      </c>
      <c r="D112" s="45">
        <v>0.346</v>
      </c>
      <c r="E112" s="45">
        <v>13.276</v>
      </c>
      <c r="F112" s="46"/>
      <c r="G112" s="46"/>
      <c r="H112" s="45">
        <v>0.705</v>
      </c>
      <c r="I112" s="45">
        <v>0.705</v>
      </c>
      <c r="J112" s="45">
        <v>18.273</v>
      </c>
      <c r="K112" s="46"/>
      <c r="L112" s="46">
        <f t="shared" si="11"/>
        <v>0.005893276620874331</v>
      </c>
      <c r="M112" s="49">
        <f t="shared" si="12"/>
        <v>2.0375722543352603</v>
      </c>
      <c r="N112" s="49">
        <f t="shared" si="13"/>
        <v>1.3763934920156673</v>
      </c>
      <c r="O112" s="49">
        <f t="shared" si="14"/>
        <v>-32.44934067554314</v>
      </c>
      <c r="R112" s="49"/>
    </row>
    <row r="113" spans="1:18" ht="11.25">
      <c r="A113" s="44" t="s">
        <v>252</v>
      </c>
      <c r="B113" s="44">
        <v>12010010</v>
      </c>
      <c r="C113" s="45">
        <v>3285.113</v>
      </c>
      <c r="D113" s="45">
        <v>3143.261</v>
      </c>
      <c r="E113" s="45">
        <v>12622.046</v>
      </c>
      <c r="F113" s="46">
        <f t="shared" si="15"/>
        <v>301.5589542198373</v>
      </c>
      <c r="G113" s="46"/>
      <c r="H113" s="45">
        <v>4759.228</v>
      </c>
      <c r="I113" s="45">
        <v>4560.947</v>
      </c>
      <c r="J113" s="45">
        <v>24960.106</v>
      </c>
      <c r="K113" s="46">
        <f t="shared" si="16"/>
        <v>447.257093757064</v>
      </c>
      <c r="L113" s="46">
        <f t="shared" si="11"/>
        <v>8.049953983710672</v>
      </c>
      <c r="M113" s="49">
        <f t="shared" si="12"/>
        <v>1.4510239525130113</v>
      </c>
      <c r="N113" s="49">
        <f t="shared" si="13"/>
        <v>1.977500795037508</v>
      </c>
      <c r="O113" s="49">
        <f t="shared" si="14"/>
        <v>36.283125555074236</v>
      </c>
      <c r="R113" s="49"/>
    </row>
    <row r="114" spans="1:18" ht="11.25" customHeight="1">
      <c r="A114" s="44" t="s">
        <v>3</v>
      </c>
      <c r="B114" s="180">
        <v>12040010</v>
      </c>
      <c r="C114" s="45"/>
      <c r="D114" s="45"/>
      <c r="E114" s="45"/>
      <c r="F114" s="46"/>
      <c r="G114" s="46"/>
      <c r="H114" s="45"/>
      <c r="I114" s="45"/>
      <c r="J114" s="45"/>
      <c r="K114" s="46"/>
      <c r="L114" s="46"/>
      <c r="R114" s="49"/>
    </row>
    <row r="115" spans="1:18" ht="11.25" customHeight="1">
      <c r="A115" s="44" t="s">
        <v>263</v>
      </c>
      <c r="B115" s="180">
        <v>12072010</v>
      </c>
      <c r="C115" s="45"/>
      <c r="D115" s="45"/>
      <c r="E115" s="45"/>
      <c r="F115" s="46"/>
      <c r="G115" s="46"/>
      <c r="H115" s="45"/>
      <c r="I115" s="45"/>
      <c r="J115" s="45"/>
      <c r="K115" s="46"/>
      <c r="L115" s="46"/>
      <c r="R115" s="49"/>
    </row>
    <row r="116" spans="1:18" ht="12.75" customHeight="1">
      <c r="A116" s="44" t="s">
        <v>4</v>
      </c>
      <c r="B116" s="44"/>
      <c r="C116" s="45">
        <f>SUM(C117:C118)</f>
        <v>1943.353</v>
      </c>
      <c r="D116" s="45">
        <f>SUM(D117:D118)</f>
        <v>1943.103</v>
      </c>
      <c r="E116" s="45">
        <f>SUM(E117:E118)</f>
        <v>7134.127</v>
      </c>
      <c r="F116" s="46">
        <f>+E116/D116*100-100</f>
        <v>267.1512524040156</v>
      </c>
      <c r="G116" s="46"/>
      <c r="H116" s="45">
        <f>SUM(H117:H118)</f>
        <v>3707.8320000000003</v>
      </c>
      <c r="I116" s="45">
        <f>SUM(I117:I118)</f>
        <v>3705.143</v>
      </c>
      <c r="J116" s="45">
        <f>SUM(J117:J118)</f>
        <v>20912.054</v>
      </c>
      <c r="K116" s="46">
        <f>+J116/I116*100-100</f>
        <v>464.4061241360995</v>
      </c>
      <c r="L116" s="46">
        <f t="shared" si="11"/>
        <v>6.744405348473789</v>
      </c>
      <c r="R116" s="49"/>
    </row>
    <row r="117" spans="1:18" s="178" customFormat="1" ht="11.25" customHeight="1" hidden="1" outlineLevel="1">
      <c r="A117" s="173" t="s">
        <v>428</v>
      </c>
      <c r="B117" s="181" t="s">
        <v>264</v>
      </c>
      <c r="C117" s="174">
        <v>1055.663</v>
      </c>
      <c r="D117" s="174">
        <v>1055.638</v>
      </c>
      <c r="E117" s="174">
        <v>4802.223</v>
      </c>
      <c r="F117" s="46">
        <f>+E117/D117*100-100</f>
        <v>354.9119110907338</v>
      </c>
      <c r="G117" s="175"/>
      <c r="H117" s="174">
        <v>1959.72</v>
      </c>
      <c r="I117" s="174">
        <v>1959.438</v>
      </c>
      <c r="J117" s="174">
        <v>14849.104</v>
      </c>
      <c r="K117" s="46">
        <f>+J117/I117*100-100</f>
        <v>657.8246415553847</v>
      </c>
      <c r="L117" s="46">
        <f t="shared" si="11"/>
        <v>4.789026292569995</v>
      </c>
      <c r="M117" s="182"/>
      <c r="N117" s="182"/>
      <c r="O117" s="182"/>
      <c r="R117" s="49"/>
    </row>
    <row r="118" spans="1:18" s="178" customFormat="1" ht="11.25" customHeight="1" hidden="1" outlineLevel="1">
      <c r="A118" s="173" t="s">
        <v>429</v>
      </c>
      <c r="B118" s="181" t="s">
        <v>265</v>
      </c>
      <c r="C118" s="174">
        <v>887.69</v>
      </c>
      <c r="D118" s="174">
        <v>887.465</v>
      </c>
      <c r="E118" s="174">
        <v>2331.904</v>
      </c>
      <c r="F118" s="46"/>
      <c r="G118" s="175"/>
      <c r="H118" s="174">
        <v>1748.112</v>
      </c>
      <c r="I118" s="174">
        <v>1745.705</v>
      </c>
      <c r="J118" s="174">
        <v>6062.95</v>
      </c>
      <c r="K118" s="46"/>
      <c r="L118" s="46">
        <f t="shared" si="11"/>
        <v>1.9553790559037938</v>
      </c>
      <c r="M118" s="182"/>
      <c r="N118" s="182"/>
      <c r="O118" s="182"/>
      <c r="R118" s="49"/>
    </row>
    <row r="119" spans="1:18" s="178" customFormat="1" ht="11.25" customHeight="1" collapsed="1">
      <c r="A119" s="173" t="s">
        <v>9</v>
      </c>
      <c r="B119" s="181">
        <v>12060010</v>
      </c>
      <c r="C119" s="174">
        <v>3059.441</v>
      </c>
      <c r="D119" s="174">
        <v>2514.445</v>
      </c>
      <c r="E119" s="174">
        <v>2468.262</v>
      </c>
      <c r="F119" s="46">
        <f>+E119/D119*100-100</f>
        <v>-1.836707504041641</v>
      </c>
      <c r="G119" s="175"/>
      <c r="H119" s="174">
        <v>10409.508</v>
      </c>
      <c r="I119" s="174">
        <v>9548.693</v>
      </c>
      <c r="J119" s="174">
        <v>10613.041</v>
      </c>
      <c r="K119" s="46">
        <f>+J119/I119*100-100</f>
        <v>11.146530734625145</v>
      </c>
      <c r="L119" s="46">
        <f t="shared" si="11"/>
        <v>3.422841700962115</v>
      </c>
      <c r="M119" s="182"/>
      <c r="N119" s="182"/>
      <c r="O119" s="182"/>
      <c r="R119" s="49"/>
    </row>
    <row r="120" spans="1:18" s="178" customFormat="1" ht="11.25" customHeight="1">
      <c r="A120" s="173" t="s">
        <v>266</v>
      </c>
      <c r="B120" s="181">
        <v>12074010</v>
      </c>
      <c r="C120" s="174">
        <v>0.074</v>
      </c>
      <c r="D120" s="174">
        <v>0.074</v>
      </c>
      <c r="E120" s="174">
        <v>0</v>
      </c>
      <c r="F120" s="46"/>
      <c r="G120" s="175"/>
      <c r="H120" s="174">
        <v>0.157</v>
      </c>
      <c r="I120" s="174">
        <v>0.157</v>
      </c>
      <c r="J120" s="174">
        <v>0</v>
      </c>
      <c r="K120" s="46">
        <f>+J120/I120*100-100</f>
        <v>-100</v>
      </c>
      <c r="L120" s="46">
        <f t="shared" si="11"/>
        <v>0</v>
      </c>
      <c r="M120" s="182"/>
      <c r="N120" s="182"/>
      <c r="O120" s="182"/>
      <c r="R120" s="49"/>
    </row>
    <row r="121" spans="1:18" s="178" customFormat="1" ht="11.25" customHeight="1">
      <c r="A121" s="173" t="s">
        <v>267</v>
      </c>
      <c r="B121" s="181">
        <v>12075010</v>
      </c>
      <c r="C121" s="174">
        <v>1.5</v>
      </c>
      <c r="D121" s="174">
        <v>0</v>
      </c>
      <c r="E121" s="174">
        <v>0.003</v>
      </c>
      <c r="F121" s="46"/>
      <c r="G121" s="175"/>
      <c r="H121" s="174">
        <v>4.908</v>
      </c>
      <c r="I121" s="174">
        <v>0</v>
      </c>
      <c r="J121" s="174">
        <v>0.011</v>
      </c>
      <c r="K121" s="46"/>
      <c r="L121" s="46">
        <f t="shared" si="11"/>
        <v>3.5476409363332587E-06</v>
      </c>
      <c r="M121" s="182"/>
      <c r="N121" s="182"/>
      <c r="O121" s="182"/>
      <c r="R121" s="49"/>
    </row>
    <row r="122" spans="1:18" s="178" customFormat="1" ht="11.25" customHeight="1">
      <c r="A122" s="173" t="s">
        <v>268</v>
      </c>
      <c r="B122" s="181">
        <v>12079911</v>
      </c>
      <c r="C122" s="174">
        <v>30.7</v>
      </c>
      <c r="D122" s="174">
        <v>3</v>
      </c>
      <c r="E122" s="174">
        <v>0</v>
      </c>
      <c r="F122" s="46"/>
      <c r="G122" s="175"/>
      <c r="H122" s="174">
        <v>28.535</v>
      </c>
      <c r="I122" s="174">
        <v>3</v>
      </c>
      <c r="J122" s="174">
        <v>0</v>
      </c>
      <c r="K122" s="46"/>
      <c r="L122" s="46">
        <f t="shared" si="11"/>
        <v>0</v>
      </c>
      <c r="M122" s="182"/>
      <c r="N122" s="182"/>
      <c r="O122" s="182"/>
      <c r="R122" s="49"/>
    </row>
    <row r="123" spans="1:18" s="178" customFormat="1" ht="11.25" customHeight="1">
      <c r="A123" s="173" t="s">
        <v>269</v>
      </c>
      <c r="B123" s="181">
        <v>12079110</v>
      </c>
      <c r="C123" s="174"/>
      <c r="D123" s="174"/>
      <c r="E123" s="174"/>
      <c r="F123" s="46"/>
      <c r="G123" s="175"/>
      <c r="H123" s="174"/>
      <c r="I123" s="174"/>
      <c r="J123" s="174"/>
      <c r="K123" s="46"/>
      <c r="L123" s="46"/>
      <c r="M123" s="182"/>
      <c r="N123" s="182"/>
      <c r="O123" s="182"/>
      <c r="R123" s="49"/>
    </row>
    <row r="124" spans="1:18" s="178" customFormat="1" ht="11.25" customHeight="1">
      <c r="A124" s="173" t="s">
        <v>256</v>
      </c>
      <c r="B124" s="181">
        <v>12079900</v>
      </c>
      <c r="C124" s="174"/>
      <c r="D124" s="174"/>
      <c r="E124" s="174"/>
      <c r="F124" s="46"/>
      <c r="G124" s="175"/>
      <c r="H124" s="174"/>
      <c r="I124" s="174"/>
      <c r="J124" s="174"/>
      <c r="K124" s="46"/>
      <c r="L124" s="46"/>
      <c r="M124" s="182"/>
      <c r="N124" s="182"/>
      <c r="O124" s="182"/>
      <c r="R124" s="49"/>
    </row>
    <row r="125" spans="1:18" s="178" customFormat="1" ht="11.25" customHeight="1">
      <c r="A125" s="173" t="s">
        <v>8</v>
      </c>
      <c r="B125" s="173">
        <v>12091000</v>
      </c>
      <c r="C125" s="174">
        <v>102.122</v>
      </c>
      <c r="D125" s="174">
        <v>88.849</v>
      </c>
      <c r="E125" s="174">
        <v>3.762</v>
      </c>
      <c r="F125" s="46"/>
      <c r="G125" s="175"/>
      <c r="H125" s="174">
        <v>1133.367</v>
      </c>
      <c r="I125" s="174">
        <v>515.969</v>
      </c>
      <c r="J125" s="174">
        <v>7.468</v>
      </c>
      <c r="K125" s="46"/>
      <c r="L125" s="46">
        <f t="shared" si="11"/>
        <v>0.002408525682957889</v>
      </c>
      <c r="M125" s="182"/>
      <c r="N125" s="182"/>
      <c r="O125" s="182"/>
      <c r="R125" s="49"/>
    </row>
    <row r="126" spans="1:18" ht="11.25" customHeight="1">
      <c r="A126" s="44" t="s">
        <v>253</v>
      </c>
      <c r="B126" s="44"/>
      <c r="C126" s="45">
        <f>SUM(C127:C134)</f>
        <v>1871.0430000000001</v>
      </c>
      <c r="D126" s="45">
        <f>SUM(D127:D134)</f>
        <v>1127.761</v>
      </c>
      <c r="E126" s="45">
        <f>SUM(E127:E134)</f>
        <v>1178.4209999999998</v>
      </c>
      <c r="F126" s="46">
        <f>+E126/D126*100-100</f>
        <v>4.49208653251884</v>
      </c>
      <c r="G126" s="46"/>
      <c r="H126" s="45">
        <f>SUM(H127:H134)</f>
        <v>6510.475</v>
      </c>
      <c r="I126" s="45">
        <f>SUM(I127:I134)</f>
        <v>3348.0940000000005</v>
      </c>
      <c r="J126" s="45">
        <f>SUM(J127:J134)</f>
        <v>4436.307</v>
      </c>
      <c r="K126" s="46">
        <f>+J126/I126*100-100</f>
        <v>32.502462595136194</v>
      </c>
      <c r="L126" s="46">
        <f t="shared" si="11"/>
        <v>1.4307658472128901</v>
      </c>
      <c r="R126" s="49"/>
    </row>
    <row r="127" spans="1:18" ht="11.25" hidden="1" outlineLevel="1">
      <c r="A127" s="44" t="s">
        <v>430</v>
      </c>
      <c r="B127" s="44">
        <v>12092100</v>
      </c>
      <c r="C127" s="45">
        <v>563.16</v>
      </c>
      <c r="D127" s="45">
        <v>207</v>
      </c>
      <c r="E127" s="45">
        <v>138</v>
      </c>
      <c r="F127" s="46">
        <f>+E127/D127*100-100</f>
        <v>-33.33333333333334</v>
      </c>
      <c r="G127" s="46"/>
      <c r="H127" s="45">
        <v>2880.65</v>
      </c>
      <c r="I127" s="45">
        <v>1051.816</v>
      </c>
      <c r="J127" s="45">
        <v>772.46</v>
      </c>
      <c r="K127" s="46">
        <f>+J127/I127*100-100</f>
        <v>-26.5593982217422</v>
      </c>
      <c r="L127" s="46">
        <f t="shared" si="11"/>
        <v>0.24912824706181722</v>
      </c>
      <c r="R127" s="49"/>
    </row>
    <row r="128" spans="1:18" ht="11.25" hidden="1" outlineLevel="1">
      <c r="A128" s="44" t="s">
        <v>431</v>
      </c>
      <c r="B128" s="44">
        <v>12092200</v>
      </c>
      <c r="C128" s="45">
        <v>1077.631</v>
      </c>
      <c r="D128" s="45">
        <v>769.913</v>
      </c>
      <c r="E128" s="45">
        <v>966.138</v>
      </c>
      <c r="F128" s="46">
        <f>+E128/D128*100-100</f>
        <v>25.486645893756815</v>
      </c>
      <c r="G128" s="46"/>
      <c r="H128" s="45">
        <v>3320.451</v>
      </c>
      <c r="I128" s="45">
        <v>2126.637</v>
      </c>
      <c r="J128" s="45">
        <v>3513.096</v>
      </c>
      <c r="K128" s="46">
        <f>+J128/I128*100-100</f>
        <v>65.19490632392834</v>
      </c>
      <c r="L128" s="46">
        <f t="shared" si="11"/>
        <v>1.1330184711698752</v>
      </c>
      <c r="R128" s="49"/>
    </row>
    <row r="129" spans="1:18" ht="11.25" hidden="1" outlineLevel="1">
      <c r="A129" s="44" t="s">
        <v>432</v>
      </c>
      <c r="B129" s="44">
        <v>12092300</v>
      </c>
      <c r="C129" s="45"/>
      <c r="D129" s="45"/>
      <c r="E129" s="45"/>
      <c r="F129" s="46"/>
      <c r="G129" s="46"/>
      <c r="H129" s="45"/>
      <c r="I129" s="45"/>
      <c r="J129" s="45"/>
      <c r="K129" s="46"/>
      <c r="L129" s="46">
        <f t="shared" si="11"/>
        <v>0</v>
      </c>
      <c r="R129" s="49"/>
    </row>
    <row r="130" spans="1:18" ht="11.25" hidden="1" outlineLevel="1">
      <c r="A130" s="44" t="s">
        <v>433</v>
      </c>
      <c r="B130" s="44">
        <v>12092400</v>
      </c>
      <c r="C130" s="45"/>
      <c r="D130" s="45"/>
      <c r="E130" s="45"/>
      <c r="F130" s="46"/>
      <c r="G130" s="46"/>
      <c r="H130" s="45"/>
      <c r="I130" s="45"/>
      <c r="J130" s="45"/>
      <c r="K130" s="46"/>
      <c r="L130" s="46">
        <f t="shared" si="11"/>
        <v>0</v>
      </c>
      <c r="R130" s="49"/>
    </row>
    <row r="131" spans="1:18" ht="11.25" hidden="1" outlineLevel="1">
      <c r="A131" s="44" t="s">
        <v>434</v>
      </c>
      <c r="B131" s="44">
        <v>12092500</v>
      </c>
      <c r="C131" s="45">
        <v>60.25</v>
      </c>
      <c r="D131" s="45">
        <v>50.5</v>
      </c>
      <c r="E131" s="45">
        <v>3.55</v>
      </c>
      <c r="F131" s="46">
        <f>+E131/D131*100-100</f>
        <v>-92.97029702970298</v>
      </c>
      <c r="G131" s="46"/>
      <c r="H131" s="45">
        <v>108.137</v>
      </c>
      <c r="I131" s="45">
        <v>87.273</v>
      </c>
      <c r="J131" s="45">
        <v>7.235</v>
      </c>
      <c r="K131" s="46">
        <f>+J131/I131*100-100</f>
        <v>-91.70992173982789</v>
      </c>
      <c r="L131" s="46">
        <f t="shared" si="11"/>
        <v>0.002333380197670103</v>
      </c>
      <c r="R131" s="49"/>
    </row>
    <row r="132" spans="1:18" ht="11.25" hidden="1" outlineLevel="1">
      <c r="A132" s="44" t="s">
        <v>435</v>
      </c>
      <c r="B132" s="44">
        <v>12092600</v>
      </c>
      <c r="C132" s="45"/>
      <c r="D132" s="45"/>
      <c r="E132" s="45"/>
      <c r="F132" s="46"/>
      <c r="G132" s="46"/>
      <c r="H132" s="45"/>
      <c r="I132" s="45"/>
      <c r="J132" s="45"/>
      <c r="K132" s="46"/>
      <c r="L132" s="46">
        <f t="shared" si="11"/>
        <v>0</v>
      </c>
      <c r="R132" s="49"/>
    </row>
    <row r="133" spans="1:18" ht="11.25" hidden="1" outlineLevel="1">
      <c r="A133" s="44" t="s">
        <v>436</v>
      </c>
      <c r="B133" s="44">
        <v>12092910</v>
      </c>
      <c r="C133" s="45">
        <v>93</v>
      </c>
      <c r="D133" s="45">
        <v>93</v>
      </c>
      <c r="E133" s="45">
        <v>0</v>
      </c>
      <c r="F133" s="46"/>
      <c r="G133" s="46"/>
      <c r="H133" s="45">
        <v>17.234</v>
      </c>
      <c r="I133" s="45">
        <v>17.234</v>
      </c>
      <c r="J133" s="45">
        <v>0</v>
      </c>
      <c r="K133" s="46"/>
      <c r="L133" s="46">
        <f t="shared" si="11"/>
        <v>0</v>
      </c>
      <c r="R133" s="49"/>
    </row>
    <row r="134" spans="1:18" ht="11.25" hidden="1" outlineLevel="1">
      <c r="A134" s="44" t="s">
        <v>437</v>
      </c>
      <c r="B134" s="44">
        <v>12092990</v>
      </c>
      <c r="C134" s="45">
        <v>77.002</v>
      </c>
      <c r="D134" s="45">
        <v>7.348</v>
      </c>
      <c r="E134" s="45">
        <v>70.733</v>
      </c>
      <c r="F134" s="46">
        <f>+E134/D134*100-100</f>
        <v>862.6156777354383</v>
      </c>
      <c r="G134" s="46"/>
      <c r="H134" s="45">
        <v>184.003</v>
      </c>
      <c r="I134" s="45">
        <v>65.134</v>
      </c>
      <c r="J134" s="45">
        <v>143.516</v>
      </c>
      <c r="K134" s="46">
        <f>+J134/I134*100-100</f>
        <v>120.33960757822337</v>
      </c>
      <c r="L134" s="46">
        <f t="shared" si="11"/>
        <v>0.04628574878352763</v>
      </c>
      <c r="R134" s="49"/>
    </row>
    <row r="135" spans="1:18" ht="11.25" collapsed="1">
      <c r="A135" s="44" t="s">
        <v>254</v>
      </c>
      <c r="B135" s="44"/>
      <c r="C135" s="45">
        <f>SUM(C136:C144)</f>
        <v>1711.0500000000002</v>
      </c>
      <c r="D135" s="45">
        <f>SUM(D136:D144)</f>
        <v>1223.641</v>
      </c>
      <c r="E135" s="45">
        <f>SUM(E136:E144)</f>
        <v>2403.422</v>
      </c>
      <c r="F135" s="46">
        <f>+E135/D135*100-100</f>
        <v>96.41561536431027</v>
      </c>
      <c r="G135" s="46"/>
      <c r="H135" s="45">
        <f>SUM(H136:H144)</f>
        <v>61958.676999999996</v>
      </c>
      <c r="I135" s="45">
        <f>SUM(I136:I144)</f>
        <v>48014.844</v>
      </c>
      <c r="J135" s="45">
        <f>SUM(J136:J144)</f>
        <v>68435.48999999999</v>
      </c>
      <c r="K135" s="46">
        <f aca="true" t="shared" si="17" ref="K135:K148">+J135/I135*100-100</f>
        <v>42.52986014075145</v>
      </c>
      <c r="L135" s="46">
        <f t="shared" si="11"/>
        <v>22.07132234745685</v>
      </c>
      <c r="R135" s="49"/>
    </row>
    <row r="136" spans="1:18" ht="11.25" customHeight="1" hidden="1" outlineLevel="1" collapsed="1">
      <c r="A136" s="44" t="s">
        <v>438</v>
      </c>
      <c r="B136" s="44">
        <v>12099110</v>
      </c>
      <c r="C136" s="45">
        <v>5.791</v>
      </c>
      <c r="D136" s="45">
        <v>4.728</v>
      </c>
      <c r="E136" s="45">
        <v>3.976</v>
      </c>
      <c r="F136" s="46">
        <f aca="true" t="shared" si="18" ref="F136:F146">+E136/D136*100-100</f>
        <v>-15.905245346869705</v>
      </c>
      <c r="G136" s="46"/>
      <c r="H136" s="45">
        <v>7390.045</v>
      </c>
      <c r="I136" s="45">
        <v>6294.833</v>
      </c>
      <c r="J136" s="45">
        <v>7224.465</v>
      </c>
      <c r="K136" s="46">
        <f t="shared" si="17"/>
        <v>14.768175740325447</v>
      </c>
      <c r="L136" s="46">
        <f t="shared" si="11"/>
        <v>2.3299825251915327</v>
      </c>
      <c r="R136" s="49"/>
    </row>
    <row r="137" spans="1:18" ht="11.25" customHeight="1" hidden="1" outlineLevel="1">
      <c r="A137" s="44" t="s">
        <v>439</v>
      </c>
      <c r="B137" s="44">
        <v>12099120</v>
      </c>
      <c r="C137" s="45">
        <v>92.959</v>
      </c>
      <c r="D137" s="45">
        <v>65.021</v>
      </c>
      <c r="E137" s="45">
        <v>62.449</v>
      </c>
      <c r="F137" s="46">
        <f t="shared" si="18"/>
        <v>-3.955645099275614</v>
      </c>
      <c r="G137" s="46"/>
      <c r="H137" s="45">
        <v>3206.05</v>
      </c>
      <c r="I137" s="45">
        <v>2858.375</v>
      </c>
      <c r="J137" s="45">
        <v>3776.525</v>
      </c>
      <c r="K137" s="46">
        <f t="shared" si="17"/>
        <v>32.121397647264615</v>
      </c>
      <c r="L137" s="46">
        <f t="shared" si="11"/>
        <v>1.2179776988259965</v>
      </c>
      <c r="R137" s="49"/>
    </row>
    <row r="138" spans="1:18" ht="11.25" customHeight="1" hidden="1" outlineLevel="1">
      <c r="A138" s="44" t="s">
        <v>440</v>
      </c>
      <c r="B138" s="44">
        <v>12099130</v>
      </c>
      <c r="C138" s="45">
        <v>135.889</v>
      </c>
      <c r="D138" s="45">
        <v>108.685</v>
      </c>
      <c r="E138" s="45">
        <v>111.408</v>
      </c>
      <c r="F138" s="46">
        <f t="shared" si="18"/>
        <v>2.505405529741921</v>
      </c>
      <c r="G138" s="46"/>
      <c r="H138" s="45">
        <v>6310.903</v>
      </c>
      <c r="I138" s="45">
        <v>3411.491</v>
      </c>
      <c r="J138" s="45">
        <v>5281.749</v>
      </c>
      <c r="K138" s="46">
        <f t="shared" si="17"/>
        <v>54.82230496870724</v>
      </c>
      <c r="L138" s="46">
        <f t="shared" si="11"/>
        <v>1.7034317243488413</v>
      </c>
      <c r="R138" s="49"/>
    </row>
    <row r="139" spans="1:18" ht="11.25" customHeight="1" hidden="1" outlineLevel="1">
      <c r="A139" s="44" t="s">
        <v>441</v>
      </c>
      <c r="B139" s="44">
        <v>12099140</v>
      </c>
      <c r="C139" s="45">
        <v>38.23</v>
      </c>
      <c r="D139" s="45">
        <v>24.568</v>
      </c>
      <c r="E139" s="45">
        <v>24.423</v>
      </c>
      <c r="F139" s="46">
        <f t="shared" si="18"/>
        <v>-0.5901986323673185</v>
      </c>
      <c r="G139" s="46"/>
      <c r="H139" s="45">
        <v>7425.919</v>
      </c>
      <c r="I139" s="45">
        <v>6238.445</v>
      </c>
      <c r="J139" s="45">
        <v>8708.687</v>
      </c>
      <c r="K139" s="46">
        <f t="shared" si="17"/>
        <v>39.59707907980274</v>
      </c>
      <c r="L139" s="46">
        <f t="shared" si="11"/>
        <v>2.80866313662848</v>
      </c>
      <c r="R139" s="49"/>
    </row>
    <row r="140" spans="1:18" ht="11.25" customHeight="1" hidden="1" outlineLevel="1">
      <c r="A140" s="44" t="s">
        <v>442</v>
      </c>
      <c r="B140" s="44">
        <v>12099150</v>
      </c>
      <c r="C140" s="45">
        <v>129.523</v>
      </c>
      <c r="D140" s="45">
        <v>87.388</v>
      </c>
      <c r="E140" s="45">
        <v>116.385</v>
      </c>
      <c r="F140" s="46">
        <f t="shared" si="18"/>
        <v>33.18190140522725</v>
      </c>
      <c r="G140" s="46"/>
      <c r="H140" s="45">
        <v>3723.203</v>
      </c>
      <c r="I140" s="45">
        <v>2672.466</v>
      </c>
      <c r="J140" s="45">
        <v>4210.924</v>
      </c>
      <c r="K140" s="46">
        <f t="shared" si="17"/>
        <v>57.56698120761874</v>
      </c>
      <c r="L140" s="46">
        <f t="shared" si="11"/>
        <v>1.3580769420171084</v>
      </c>
      <c r="R140" s="49"/>
    </row>
    <row r="141" spans="1:18" ht="11.25" customHeight="1" hidden="1" outlineLevel="1">
      <c r="A141" s="44" t="s">
        <v>443</v>
      </c>
      <c r="B141" s="44">
        <v>12099160</v>
      </c>
      <c r="C141" s="45">
        <v>39.587</v>
      </c>
      <c r="D141" s="45">
        <v>33.635</v>
      </c>
      <c r="E141" s="45">
        <v>49.9</v>
      </c>
      <c r="F141" s="46">
        <f t="shared" si="18"/>
        <v>48.35736583915565</v>
      </c>
      <c r="G141" s="46"/>
      <c r="H141" s="45">
        <v>3265.163</v>
      </c>
      <c r="I141" s="45">
        <v>2728.414</v>
      </c>
      <c r="J141" s="45">
        <v>7564.841</v>
      </c>
      <c r="K141" s="46">
        <f t="shared" si="17"/>
        <v>177.261478646569</v>
      </c>
      <c r="L141" s="46">
        <f t="shared" si="11"/>
        <v>2.43975814622293</v>
      </c>
      <c r="R141" s="49"/>
    </row>
    <row r="142" spans="1:18" ht="11.25" customHeight="1" hidden="1" outlineLevel="1">
      <c r="A142" s="44" t="s">
        <v>444</v>
      </c>
      <c r="B142" s="44">
        <v>12099170</v>
      </c>
      <c r="C142" s="45">
        <v>53.616</v>
      </c>
      <c r="D142" s="45">
        <v>48.557</v>
      </c>
      <c r="E142" s="45">
        <v>41.68</v>
      </c>
      <c r="F142" s="46">
        <f t="shared" si="18"/>
        <v>-14.162736577630426</v>
      </c>
      <c r="G142" s="46"/>
      <c r="H142" s="45">
        <v>4382.717</v>
      </c>
      <c r="I142" s="45">
        <v>4082.789</v>
      </c>
      <c r="J142" s="45">
        <v>4219.799</v>
      </c>
      <c r="K142" s="46">
        <f t="shared" si="17"/>
        <v>3.3557942866996058</v>
      </c>
      <c r="L142" s="46">
        <f t="shared" si="11"/>
        <v>1.3609392432271046</v>
      </c>
      <c r="R142" s="49"/>
    </row>
    <row r="143" spans="1:18" ht="11.25" customHeight="1" hidden="1" outlineLevel="1">
      <c r="A143" s="44" t="s">
        <v>445</v>
      </c>
      <c r="B143" s="44">
        <v>12099180</v>
      </c>
      <c r="C143" s="45">
        <v>248.122</v>
      </c>
      <c r="D143" s="45">
        <v>178.905</v>
      </c>
      <c r="E143" s="45">
        <v>210.323</v>
      </c>
      <c r="F143" s="46">
        <f t="shared" si="18"/>
        <v>17.56127553729634</v>
      </c>
      <c r="G143" s="46"/>
      <c r="H143" s="45">
        <v>7340.456</v>
      </c>
      <c r="I143" s="45">
        <v>5355.473</v>
      </c>
      <c r="J143" s="45">
        <v>8476.718</v>
      </c>
      <c r="K143" s="46">
        <f t="shared" si="17"/>
        <v>58.28140670301204</v>
      </c>
      <c r="L143" s="46">
        <f t="shared" si="11"/>
        <v>2.733850162050272</v>
      </c>
      <c r="R143" s="49"/>
    </row>
    <row r="144" spans="1:18" ht="11.25" customHeight="1" hidden="1" outlineLevel="1">
      <c r="A144" s="44" t="s">
        <v>446</v>
      </c>
      <c r="B144" s="44">
        <v>12099190</v>
      </c>
      <c r="C144" s="45">
        <v>967.333</v>
      </c>
      <c r="D144" s="45">
        <v>672.154</v>
      </c>
      <c r="E144" s="45">
        <v>1782.878</v>
      </c>
      <c r="F144" s="46">
        <f t="shared" si="18"/>
        <v>165.2484400896223</v>
      </c>
      <c r="G144" s="46"/>
      <c r="H144" s="45">
        <v>18914.221</v>
      </c>
      <c r="I144" s="45">
        <v>14372.558</v>
      </c>
      <c r="J144" s="45">
        <v>18971.782</v>
      </c>
      <c r="K144" s="46">
        <f t="shared" si="17"/>
        <v>32.000037849908125</v>
      </c>
      <c r="L144" s="46">
        <f t="shared" si="11"/>
        <v>6.118642768944588</v>
      </c>
      <c r="M144" s="183"/>
      <c r="N144" s="184"/>
      <c r="O144" s="184"/>
      <c r="R144" s="49"/>
    </row>
    <row r="145" spans="1:18" ht="11.25" collapsed="1">
      <c r="A145" s="44" t="s">
        <v>7</v>
      </c>
      <c r="B145" s="44">
        <v>12099920</v>
      </c>
      <c r="C145" s="45">
        <v>16.29</v>
      </c>
      <c r="D145" s="45">
        <v>15.811</v>
      </c>
      <c r="E145" s="45">
        <v>23.964</v>
      </c>
      <c r="F145" s="46">
        <f t="shared" si="18"/>
        <v>51.56536588451078</v>
      </c>
      <c r="G145" s="46"/>
      <c r="H145" s="45">
        <v>3424.379</v>
      </c>
      <c r="I145" s="45">
        <v>3338.298</v>
      </c>
      <c r="J145" s="45">
        <v>5956.108</v>
      </c>
      <c r="K145" s="46">
        <f t="shared" si="17"/>
        <v>78.41750496810053</v>
      </c>
      <c r="L145" s="46">
        <f t="shared" si="11"/>
        <v>1.9209211420020016</v>
      </c>
      <c r="M145" s="183"/>
      <c r="N145" s="184"/>
      <c r="O145" s="184"/>
      <c r="R145" s="49"/>
    </row>
    <row r="146" spans="1:18" ht="9.75" customHeight="1">
      <c r="A146" s="44" t="s">
        <v>6</v>
      </c>
      <c r="B146" s="44">
        <v>12099930</v>
      </c>
      <c r="C146" s="45">
        <v>19.671</v>
      </c>
      <c r="D146" s="45">
        <v>17.827</v>
      </c>
      <c r="E146" s="45">
        <v>10.13</v>
      </c>
      <c r="F146" s="46">
        <f t="shared" si="18"/>
        <v>-43.176081225107986</v>
      </c>
      <c r="G146" s="46"/>
      <c r="H146" s="45">
        <v>4842.323</v>
      </c>
      <c r="I146" s="45">
        <v>4600.302</v>
      </c>
      <c r="J146" s="45">
        <v>4900.725</v>
      </c>
      <c r="K146" s="46">
        <f t="shared" si="17"/>
        <v>6.530506040690383</v>
      </c>
      <c r="L146" s="46">
        <f t="shared" si="11"/>
        <v>1.5805466025192556</v>
      </c>
      <c r="M146" s="183"/>
      <c r="N146" s="184"/>
      <c r="O146" s="184"/>
      <c r="R146" s="49"/>
    </row>
    <row r="147" spans="1:18" ht="11.25">
      <c r="A147" s="44" t="s">
        <v>5</v>
      </c>
      <c r="B147" s="44">
        <v>12099990</v>
      </c>
      <c r="C147" s="45">
        <v>39.274</v>
      </c>
      <c r="D147" s="45">
        <v>28.359</v>
      </c>
      <c r="E147" s="45">
        <v>3.248</v>
      </c>
      <c r="F147" s="46"/>
      <c r="G147" s="46"/>
      <c r="H147" s="45">
        <v>621.663</v>
      </c>
      <c r="I147" s="45">
        <v>492.232</v>
      </c>
      <c r="J147" s="45">
        <v>405.23</v>
      </c>
      <c r="K147" s="46">
        <f t="shared" si="17"/>
        <v>-17.674998781062584</v>
      </c>
      <c r="L147" s="46">
        <f t="shared" si="11"/>
        <v>0.13069186696639332</v>
      </c>
      <c r="M147" s="183"/>
      <c r="N147" s="184"/>
      <c r="O147" s="184"/>
      <c r="R147" s="49"/>
    </row>
    <row r="148" spans="1:18" ht="11.25">
      <c r="A148" s="44" t="s">
        <v>255</v>
      </c>
      <c r="B148" s="44">
        <v>12093000</v>
      </c>
      <c r="C148" s="45">
        <v>23.619</v>
      </c>
      <c r="D148" s="45">
        <v>10.645</v>
      </c>
      <c r="E148" s="45">
        <v>10.622</v>
      </c>
      <c r="F148" s="46">
        <f>+E148/D148*100-100</f>
        <v>-0.21606387975575103</v>
      </c>
      <c r="G148" s="46"/>
      <c r="H148" s="45">
        <v>14907.003</v>
      </c>
      <c r="I148" s="45">
        <v>9461.185</v>
      </c>
      <c r="J148" s="45">
        <v>10771.219</v>
      </c>
      <c r="K148" s="46">
        <f t="shared" si="17"/>
        <v>13.846405075051365</v>
      </c>
      <c r="L148" s="46">
        <f t="shared" si="11"/>
        <v>3.4738561326009623</v>
      </c>
      <c r="M148" s="183"/>
      <c r="N148" s="184"/>
      <c r="O148" s="184"/>
      <c r="R148" s="49"/>
    </row>
    <row r="149" spans="1:18" ht="11.25">
      <c r="A149" s="159"/>
      <c r="B149" s="159"/>
      <c r="C149" s="171"/>
      <c r="D149" s="171"/>
      <c r="E149" s="171"/>
      <c r="F149" s="171"/>
      <c r="G149" s="171"/>
      <c r="H149" s="171"/>
      <c r="I149" s="171"/>
      <c r="J149" s="171"/>
      <c r="K149" s="159"/>
      <c r="L149" s="159"/>
      <c r="M149" s="159"/>
      <c r="N149" s="159"/>
      <c r="O149" s="159"/>
      <c r="P149" s="178"/>
      <c r="R149" s="49"/>
    </row>
    <row r="150" spans="1:18" ht="11.25">
      <c r="A150" s="43" t="s">
        <v>93</v>
      </c>
      <c r="B150" s="43"/>
      <c r="C150" s="43"/>
      <c r="D150" s="43"/>
      <c r="E150" s="43"/>
      <c r="F150" s="43"/>
      <c r="G150" s="43"/>
      <c r="H150" s="43"/>
      <c r="I150" s="43"/>
      <c r="J150" s="43"/>
      <c r="K150" s="43"/>
      <c r="L150" s="43"/>
      <c r="M150" s="185"/>
      <c r="N150" s="186"/>
      <c r="O150" s="186"/>
      <c r="P150" s="178"/>
      <c r="R150" s="49"/>
    </row>
    <row r="151" spans="1:18" ht="19.5" customHeight="1">
      <c r="A151" s="288" t="s">
        <v>312</v>
      </c>
      <c r="B151" s="288"/>
      <c r="C151" s="288"/>
      <c r="D151" s="288"/>
      <c r="E151" s="288"/>
      <c r="F151" s="288"/>
      <c r="G151" s="288"/>
      <c r="H151" s="288"/>
      <c r="I151" s="288"/>
      <c r="J151" s="288"/>
      <c r="K151" s="288"/>
      <c r="L151" s="288"/>
      <c r="M151" s="185"/>
      <c r="N151" s="186"/>
      <c r="O151" s="186"/>
      <c r="P151" s="178"/>
      <c r="R151" s="49"/>
    </row>
    <row r="152" spans="1:18" ht="19.5" customHeight="1">
      <c r="A152" s="289" t="s">
        <v>305</v>
      </c>
      <c r="B152" s="289"/>
      <c r="C152" s="289"/>
      <c r="D152" s="289"/>
      <c r="E152" s="289"/>
      <c r="F152" s="289"/>
      <c r="G152" s="289"/>
      <c r="H152" s="289"/>
      <c r="I152" s="289"/>
      <c r="J152" s="289"/>
      <c r="K152" s="289"/>
      <c r="L152" s="289"/>
      <c r="M152" s="185"/>
      <c r="N152" s="186"/>
      <c r="O152" s="186"/>
      <c r="P152" s="178"/>
      <c r="R152" s="49"/>
    </row>
    <row r="153" spans="1:21" ht="11.25">
      <c r="A153" s="43"/>
      <c r="B153" s="43"/>
      <c r="C153" s="287" t="s">
        <v>180</v>
      </c>
      <c r="D153" s="287"/>
      <c r="E153" s="287"/>
      <c r="F153" s="287"/>
      <c r="G153" s="50"/>
      <c r="H153" s="287" t="s">
        <v>181</v>
      </c>
      <c r="I153" s="287"/>
      <c r="J153" s="287"/>
      <c r="K153" s="287"/>
      <c r="L153" s="50"/>
      <c r="M153" s="284"/>
      <c r="N153" s="284"/>
      <c r="O153" s="284"/>
      <c r="P153" s="156"/>
      <c r="Q153" s="156"/>
      <c r="R153" s="156"/>
      <c r="S153" s="156"/>
      <c r="T153" s="156"/>
      <c r="U153" s="156"/>
    </row>
    <row r="154" spans="1:21" ht="11.25">
      <c r="A154" s="43" t="s">
        <v>197</v>
      </c>
      <c r="B154" s="158" t="s">
        <v>165</v>
      </c>
      <c r="C154" s="157">
        <f>+C98</f>
        <v>2008</v>
      </c>
      <c r="D154" s="285" t="str">
        <f>+D98</f>
        <v>Enero - julio</v>
      </c>
      <c r="E154" s="285"/>
      <c r="F154" s="285"/>
      <c r="G154" s="50"/>
      <c r="H154" s="157">
        <f>+H98</f>
        <v>2008</v>
      </c>
      <c r="I154" s="285" t="str">
        <f>+D154</f>
        <v>Enero - julio</v>
      </c>
      <c r="J154" s="285"/>
      <c r="K154" s="285"/>
      <c r="L154" s="158" t="s">
        <v>385</v>
      </c>
      <c r="M154" s="286"/>
      <c r="N154" s="286"/>
      <c r="O154" s="286"/>
      <c r="P154" s="156"/>
      <c r="Q154" s="156"/>
      <c r="R154" s="156"/>
      <c r="S154" s="156"/>
      <c r="T154" s="156"/>
      <c r="U154" s="156"/>
    </row>
    <row r="155" spans="1:15" ht="11.25">
      <c r="A155" s="159"/>
      <c r="B155" s="163" t="s">
        <v>48</v>
      </c>
      <c r="C155" s="159"/>
      <c r="D155" s="160">
        <f>+D99</f>
        <v>2008</v>
      </c>
      <c r="E155" s="160">
        <f>+E99</f>
        <v>2009</v>
      </c>
      <c r="F155" s="161" t="str">
        <f>+F99</f>
        <v>Var % 09/08</v>
      </c>
      <c r="G155" s="163"/>
      <c r="H155" s="159"/>
      <c r="I155" s="160">
        <f>+I99</f>
        <v>2008</v>
      </c>
      <c r="J155" s="160">
        <f>+J99</f>
        <v>2009</v>
      </c>
      <c r="K155" s="161" t="str">
        <f>+K99</f>
        <v>Var % 09/08</v>
      </c>
      <c r="L155" s="163">
        <v>2008</v>
      </c>
      <c r="M155" s="164"/>
      <c r="N155" s="164"/>
      <c r="O155" s="163"/>
    </row>
    <row r="156" spans="1:18" ht="11.25" customHeight="1">
      <c r="A156" s="43"/>
      <c r="B156" s="43"/>
      <c r="C156" s="45"/>
      <c r="D156" s="45"/>
      <c r="E156" s="45"/>
      <c r="F156" s="46"/>
      <c r="G156" s="46"/>
      <c r="H156" s="45"/>
      <c r="I156" s="45"/>
      <c r="J156" s="45"/>
      <c r="K156" s="46"/>
      <c r="L156" s="46"/>
      <c r="M156" s="185"/>
      <c r="N156" s="186"/>
      <c r="O156" s="186"/>
      <c r="P156" s="178"/>
      <c r="R156" s="49"/>
    </row>
    <row r="157" spans="1:15" s="55" customFormat="1" ht="11.25">
      <c r="A157" s="52" t="s">
        <v>388</v>
      </c>
      <c r="B157" s="52"/>
      <c r="C157" s="52"/>
      <c r="D157" s="52"/>
      <c r="E157" s="52"/>
      <c r="F157" s="52"/>
      <c r="G157" s="52"/>
      <c r="H157" s="53">
        <f>+H101</f>
        <v>6827981</v>
      </c>
      <c r="I157" s="53">
        <f>+I101</f>
        <v>4672780</v>
      </c>
      <c r="J157" s="53">
        <f>+J101</f>
        <v>3890464</v>
      </c>
      <c r="K157" s="51">
        <f>+J157/I157*100-100</f>
        <v>-16.741982288915807</v>
      </c>
      <c r="L157" s="52"/>
      <c r="M157" s="54"/>
      <c r="N157" s="54"/>
      <c r="O157" s="54"/>
    </row>
    <row r="158" spans="1:18" s="167" customFormat="1" ht="11.25">
      <c r="A158" s="165" t="s">
        <v>390</v>
      </c>
      <c r="B158" s="165"/>
      <c r="C158" s="165">
        <f>+C160+C166+C171+C181</f>
        <v>12587.327999999998</v>
      </c>
      <c r="D158" s="165">
        <f>+D160+D166+D171+D181</f>
        <v>2502.105</v>
      </c>
      <c r="E158" s="165">
        <f>+E160+E166+E171+E181</f>
        <v>2436.8440000000005</v>
      </c>
      <c r="F158" s="166"/>
      <c r="G158" s="165"/>
      <c r="H158" s="165">
        <f>+H160+H166+H171+H181</f>
        <v>37656.484</v>
      </c>
      <c r="I158" s="165">
        <f>+I160+I166+I171+I181</f>
        <v>10043.161</v>
      </c>
      <c r="J158" s="165">
        <f>+J160+J166+J171+J181</f>
        <v>9685.056999999999</v>
      </c>
      <c r="K158" s="166">
        <f>+J158/I158*100-100</f>
        <v>-3.5656502967541854</v>
      </c>
      <c r="L158" s="166">
        <f>+J158/$J$157*100</f>
        <v>0.2489434936295516</v>
      </c>
      <c r="M158" s="172"/>
      <c r="N158" s="172"/>
      <c r="O158" s="172"/>
      <c r="R158" s="172"/>
    </row>
    <row r="159" spans="1:26" ht="11.25" customHeight="1">
      <c r="A159" s="52"/>
      <c r="B159" s="52"/>
      <c r="C159" s="53"/>
      <c r="D159" s="53"/>
      <c r="E159" s="53"/>
      <c r="F159" s="51"/>
      <c r="G159" s="51"/>
      <c r="H159" s="53"/>
      <c r="I159" s="53"/>
      <c r="J159" s="53"/>
      <c r="K159" s="51"/>
      <c r="M159" s="185"/>
      <c r="N159" s="186"/>
      <c r="O159" s="186"/>
      <c r="P159" s="177"/>
      <c r="Q159" s="156"/>
      <c r="R159" s="172"/>
      <c r="S159" s="156"/>
      <c r="T159" s="156"/>
      <c r="U159" s="156"/>
      <c r="V159" s="156"/>
      <c r="W159" s="156"/>
      <c r="X159" s="156"/>
      <c r="Y159" s="156"/>
      <c r="Z159" s="156"/>
    </row>
    <row r="160" spans="1:26" s="55" customFormat="1" ht="11.25" customHeight="1">
      <c r="A160" s="187" t="s">
        <v>321</v>
      </c>
      <c r="B160" s="188" t="s">
        <v>235</v>
      </c>
      <c r="C160" s="53">
        <f>SUM(C161:C164)</f>
        <v>11062.430999999999</v>
      </c>
      <c r="D160" s="53">
        <f>SUM(D161:D164)</f>
        <v>1444.789</v>
      </c>
      <c r="E160" s="53">
        <f>SUM(E161:E164)</f>
        <v>2036.3520000000003</v>
      </c>
      <c r="F160" s="51">
        <f>+E160/D160*100-100</f>
        <v>40.94459467783881</v>
      </c>
      <c r="G160" s="51"/>
      <c r="H160" s="53">
        <f>SUM(H161:H164)</f>
        <v>31003.07</v>
      </c>
      <c r="I160" s="53">
        <f>SUM(I161:I164)</f>
        <v>5849.731</v>
      </c>
      <c r="J160" s="53">
        <f>SUM(J161:J164)</f>
        <v>7636.096</v>
      </c>
      <c r="K160" s="51">
        <f>+J160/I160*100-100</f>
        <v>30.53755805181467</v>
      </c>
      <c r="L160" s="51">
        <f>+J160/$J$160*100</f>
        <v>100</v>
      </c>
      <c r="M160" s="185"/>
      <c r="N160" s="186"/>
      <c r="O160" s="186"/>
      <c r="P160" s="189"/>
      <c r="Q160" s="189"/>
      <c r="R160" s="189"/>
      <c r="S160" s="162"/>
      <c r="T160" s="162"/>
      <c r="U160" s="162"/>
      <c r="V160" s="190"/>
      <c r="W160" s="190"/>
      <c r="X160" s="190"/>
      <c r="Y160" s="190"/>
      <c r="Z160" s="190"/>
    </row>
    <row r="161" spans="1:26" ht="11.25" customHeight="1">
      <c r="A161" s="25" t="s">
        <v>217</v>
      </c>
      <c r="B161" s="188" t="s">
        <v>236</v>
      </c>
      <c r="C161" s="45">
        <v>10183.237</v>
      </c>
      <c r="D161" s="45">
        <v>866.909</v>
      </c>
      <c r="E161" s="45">
        <v>1286.717</v>
      </c>
      <c r="F161" s="46">
        <f>+E161/D161*100-100</f>
        <v>48.42584400438801</v>
      </c>
      <c r="G161" s="51"/>
      <c r="H161" s="45">
        <v>26988.566</v>
      </c>
      <c r="I161" s="45">
        <v>3360.524</v>
      </c>
      <c r="J161" s="45">
        <v>3458.321</v>
      </c>
      <c r="K161" s="46">
        <f>+J161/I161*100-100</f>
        <v>2.9101711518798794</v>
      </c>
      <c r="L161" s="46">
        <f>+J161/$J$160*100</f>
        <v>45.28912418073319</v>
      </c>
      <c r="M161" s="185"/>
      <c r="N161" s="186"/>
      <c r="O161" s="186"/>
      <c r="P161" s="177"/>
      <c r="Q161" s="156"/>
      <c r="R161" s="172"/>
      <c r="S161" s="156"/>
      <c r="T161" s="156"/>
      <c r="U161" s="156"/>
      <c r="V161" s="156"/>
      <c r="W161" s="156"/>
      <c r="X161" s="156"/>
      <c r="Y161" s="156"/>
      <c r="Z161" s="156"/>
    </row>
    <row r="162" spans="1:18" ht="11.25" customHeight="1">
      <c r="A162" s="25" t="s">
        <v>218</v>
      </c>
      <c r="B162" s="188" t="s">
        <v>237</v>
      </c>
      <c r="C162" s="45">
        <v>520.372</v>
      </c>
      <c r="D162" s="45">
        <v>510.372</v>
      </c>
      <c r="E162" s="45">
        <v>709.217</v>
      </c>
      <c r="F162" s="46"/>
      <c r="G162" s="51"/>
      <c r="H162" s="45">
        <v>2266.018</v>
      </c>
      <c r="I162" s="45">
        <v>2238.843</v>
      </c>
      <c r="J162" s="45">
        <v>4109.058</v>
      </c>
      <c r="K162" s="46"/>
      <c r="L162" s="46">
        <f>+J162/$J$160*100</f>
        <v>53.810978803828554</v>
      </c>
      <c r="M162" s="185"/>
      <c r="N162" s="186"/>
      <c r="O162" s="186"/>
      <c r="P162" s="178"/>
      <c r="R162" s="49"/>
    </row>
    <row r="163" spans="1:18" ht="11.25" customHeight="1">
      <c r="A163" s="25" t="s">
        <v>219</v>
      </c>
      <c r="B163" s="188" t="s">
        <v>238</v>
      </c>
      <c r="C163" s="45">
        <v>75.37</v>
      </c>
      <c r="D163" s="45">
        <v>5.595</v>
      </c>
      <c r="E163" s="45">
        <v>0.345</v>
      </c>
      <c r="F163" s="46">
        <f>+E163/D163*100-100</f>
        <v>-93.83378016085791</v>
      </c>
      <c r="G163" s="51"/>
      <c r="H163" s="45">
        <v>633.34</v>
      </c>
      <c r="I163" s="45">
        <v>16.543</v>
      </c>
      <c r="J163" s="45">
        <v>26.393</v>
      </c>
      <c r="K163" s="46">
        <f>+J163/I163*100-100</f>
        <v>59.54180015716619</v>
      </c>
      <c r="L163" s="46">
        <f>+J163/$J$160*100</f>
        <v>0.34563473272206113</v>
      </c>
      <c r="M163" s="185"/>
      <c r="N163" s="186"/>
      <c r="O163" s="186"/>
      <c r="P163" s="178"/>
      <c r="R163" s="49"/>
    </row>
    <row r="164" spans="1:18" ht="11.25" customHeight="1">
      <c r="A164" s="25" t="s">
        <v>220</v>
      </c>
      <c r="B164" s="191" t="s">
        <v>221</v>
      </c>
      <c r="C164" s="45">
        <v>283.452</v>
      </c>
      <c r="D164" s="45">
        <v>61.913</v>
      </c>
      <c r="E164" s="45">
        <v>40.073</v>
      </c>
      <c r="F164" s="46"/>
      <c r="G164" s="51"/>
      <c r="H164" s="45">
        <v>1115.146</v>
      </c>
      <c r="I164" s="45">
        <v>233.821</v>
      </c>
      <c r="J164" s="45">
        <v>42.324</v>
      </c>
      <c r="K164" s="46"/>
      <c r="L164" s="46">
        <f>+J164/$J$160*100</f>
        <v>0.5542622827161943</v>
      </c>
      <c r="M164" s="185"/>
      <c r="N164" s="186"/>
      <c r="O164" s="186"/>
      <c r="P164" s="178"/>
      <c r="R164" s="49"/>
    </row>
    <row r="165" spans="1:18" ht="11.25" customHeight="1">
      <c r="A165" s="25"/>
      <c r="B165" s="25"/>
      <c r="C165" s="45"/>
      <c r="D165" s="45"/>
      <c r="E165" s="45"/>
      <c r="F165" s="46"/>
      <c r="G165" s="51"/>
      <c r="H165" s="45"/>
      <c r="I165" s="45"/>
      <c r="J165" s="45"/>
      <c r="K165" s="46"/>
      <c r="L165" s="46"/>
      <c r="M165" s="185"/>
      <c r="N165" s="186"/>
      <c r="O165" s="186"/>
      <c r="P165" s="178"/>
      <c r="R165" s="49"/>
    </row>
    <row r="166" spans="1:18" s="55" customFormat="1" ht="11.25" customHeight="1">
      <c r="A166" s="187" t="s">
        <v>322</v>
      </c>
      <c r="B166" s="188" t="s">
        <v>239</v>
      </c>
      <c r="C166" s="53">
        <f>SUM(C167:C169)</f>
        <v>31.085</v>
      </c>
      <c r="D166" s="53">
        <f>SUM(D167:D169)</f>
        <v>31.085</v>
      </c>
      <c r="E166" s="53">
        <f>SUM(E167:E169)</f>
        <v>0.651</v>
      </c>
      <c r="F166" s="46"/>
      <c r="G166" s="51"/>
      <c r="H166" s="53">
        <f>SUM(H167:H169)</f>
        <v>172.503</v>
      </c>
      <c r="I166" s="53">
        <f>SUM(I167:I169)</f>
        <v>172.503</v>
      </c>
      <c r="J166" s="53">
        <f>SUM(J167:J169)</f>
        <v>23.467</v>
      </c>
      <c r="K166" s="46"/>
      <c r="L166" s="46"/>
      <c r="M166" s="54"/>
      <c r="N166" s="54"/>
      <c r="O166" s="54"/>
      <c r="R166" s="49"/>
    </row>
    <row r="167" spans="1:18" ht="11.25" customHeight="1">
      <c r="A167" s="25" t="s">
        <v>374</v>
      </c>
      <c r="B167" s="188" t="s">
        <v>240</v>
      </c>
      <c r="C167" s="45">
        <v>0</v>
      </c>
      <c r="D167" s="45">
        <v>0</v>
      </c>
      <c r="E167" s="45">
        <v>0.379</v>
      </c>
      <c r="F167" s="46"/>
      <c r="G167" s="51"/>
      <c r="H167" s="45">
        <v>0</v>
      </c>
      <c r="I167" s="45">
        <v>0</v>
      </c>
      <c r="J167" s="45">
        <v>22.608</v>
      </c>
      <c r="K167" s="46"/>
      <c r="L167" s="46"/>
      <c r="R167" s="49"/>
    </row>
    <row r="168" spans="1:18" ht="11.25" customHeight="1">
      <c r="A168" s="25" t="s">
        <v>245</v>
      </c>
      <c r="B168" s="188" t="s">
        <v>241</v>
      </c>
      <c r="C168" s="45">
        <v>31.02</v>
      </c>
      <c r="D168" s="45">
        <v>31.02</v>
      </c>
      <c r="E168" s="45">
        <v>0.272</v>
      </c>
      <c r="F168" s="46"/>
      <c r="G168" s="51"/>
      <c r="H168" s="45">
        <v>169.021</v>
      </c>
      <c r="I168" s="45">
        <v>169.021</v>
      </c>
      <c r="J168" s="45">
        <v>0.859</v>
      </c>
      <c r="K168" s="46"/>
      <c r="L168" s="46"/>
      <c r="R168" s="49"/>
    </row>
    <row r="169" spans="1:18" ht="11.25" customHeight="1">
      <c r="A169" s="25" t="s">
        <v>220</v>
      </c>
      <c r="B169" s="191" t="s">
        <v>221</v>
      </c>
      <c r="C169" s="45">
        <v>0.065</v>
      </c>
      <c r="D169" s="45">
        <v>0.065</v>
      </c>
      <c r="E169" s="45">
        <v>0</v>
      </c>
      <c r="F169" s="46"/>
      <c r="G169" s="51"/>
      <c r="H169" s="45">
        <v>3.482</v>
      </c>
      <c r="I169" s="45">
        <v>3.482</v>
      </c>
      <c r="J169" s="45">
        <v>0</v>
      </c>
      <c r="K169" s="46"/>
      <c r="L169" s="46"/>
      <c r="R169" s="49"/>
    </row>
    <row r="170" spans="1:18" ht="11.25" customHeight="1">
      <c r="A170" s="25"/>
      <c r="B170" s="25"/>
      <c r="C170" s="45"/>
      <c r="D170" s="45"/>
      <c r="E170" s="45"/>
      <c r="F170" s="46"/>
      <c r="G170" s="51"/>
      <c r="H170" s="45"/>
      <c r="I170" s="45"/>
      <c r="J170" s="45"/>
      <c r="K170" s="46"/>
      <c r="L170" s="46"/>
      <c r="R170" s="49"/>
    </row>
    <row r="171" spans="1:18" s="55" customFormat="1" ht="11.25" customHeight="1">
      <c r="A171" s="187" t="s">
        <v>215</v>
      </c>
      <c r="B171" s="188"/>
      <c r="C171" s="53">
        <f>SUM(C172:C179)</f>
        <v>426.48</v>
      </c>
      <c r="D171" s="53">
        <f>SUM(D172:D179)</f>
        <v>256.69500000000005</v>
      </c>
      <c r="E171" s="53">
        <f>SUM(E172:E179)</f>
        <v>142.651</v>
      </c>
      <c r="F171" s="51">
        <f aca="true" t="shared" si="19" ref="F171:F179">+E171/D171*100-100</f>
        <v>-44.42782290266659</v>
      </c>
      <c r="G171" s="53"/>
      <c r="H171" s="53">
        <f>SUM(H172:H179)</f>
        <v>3975.487</v>
      </c>
      <c r="I171" s="53">
        <f>SUM(I172:I179)</f>
        <v>2210.2490000000003</v>
      </c>
      <c r="J171" s="53">
        <f>SUM(J172:J179)</f>
        <v>1388.136</v>
      </c>
      <c r="K171" s="51">
        <f aca="true" t="shared" si="20" ref="K171:K179">+J171/I171*100-100</f>
        <v>-37.195492453565194</v>
      </c>
      <c r="L171" s="51">
        <f aca="true" t="shared" si="21" ref="L171:L179">+J171/$J$171*100</f>
        <v>100</v>
      </c>
      <c r="M171" s="54"/>
      <c r="N171" s="54"/>
      <c r="O171" s="54"/>
      <c r="R171" s="49"/>
    </row>
    <row r="172" spans="1:18" ht="11.25" customHeight="1">
      <c r="A172" s="48" t="s">
        <v>384</v>
      </c>
      <c r="B172" s="188" t="s">
        <v>336</v>
      </c>
      <c r="C172" s="45">
        <v>71.541</v>
      </c>
      <c r="D172" s="45">
        <v>29.279</v>
      </c>
      <c r="E172" s="45">
        <v>28.595</v>
      </c>
      <c r="F172" s="46">
        <f t="shared" si="19"/>
        <v>-2.3361453601557542</v>
      </c>
      <c r="G172" s="51"/>
      <c r="H172" s="45">
        <v>888.121</v>
      </c>
      <c r="I172" s="45">
        <v>666.458</v>
      </c>
      <c r="J172" s="45">
        <v>462.658</v>
      </c>
      <c r="K172" s="46">
        <f t="shared" si="20"/>
        <v>-30.579571405850032</v>
      </c>
      <c r="L172" s="46">
        <f t="shared" si="21"/>
        <v>33.32944322458318</v>
      </c>
      <c r="R172" s="49"/>
    </row>
    <row r="173" spans="1:18" ht="11.25" customHeight="1">
      <c r="A173" s="25" t="s">
        <v>378</v>
      </c>
      <c r="B173" s="188" t="s">
        <v>335</v>
      </c>
      <c r="C173" s="45">
        <v>90.542</v>
      </c>
      <c r="D173" s="45">
        <v>86.164</v>
      </c>
      <c r="E173" s="45">
        <v>47.029</v>
      </c>
      <c r="F173" s="46">
        <f t="shared" si="19"/>
        <v>-45.41920059421568</v>
      </c>
      <c r="G173" s="51"/>
      <c r="H173" s="45">
        <v>558.415</v>
      </c>
      <c r="I173" s="45">
        <v>517.889</v>
      </c>
      <c r="J173" s="45">
        <v>269.264</v>
      </c>
      <c r="K173" s="46">
        <f t="shared" si="20"/>
        <v>-48.00739154529252</v>
      </c>
      <c r="L173" s="46">
        <f t="shared" si="21"/>
        <v>19.39752300927287</v>
      </c>
      <c r="R173" s="49"/>
    </row>
    <row r="174" spans="1:18" ht="11.25" customHeight="1">
      <c r="A174" s="25" t="s">
        <v>380</v>
      </c>
      <c r="B174" s="188" t="s">
        <v>337</v>
      </c>
      <c r="C174" s="45">
        <v>84.555</v>
      </c>
      <c r="D174" s="45">
        <v>28.878</v>
      </c>
      <c r="E174" s="45">
        <v>20.142</v>
      </c>
      <c r="F174" s="46">
        <f t="shared" si="19"/>
        <v>-30.251402451693338</v>
      </c>
      <c r="G174" s="51"/>
      <c r="H174" s="45">
        <v>1264.665</v>
      </c>
      <c r="I174" s="45">
        <v>388.419</v>
      </c>
      <c r="J174" s="45">
        <v>268.162</v>
      </c>
      <c r="K174" s="46">
        <f t="shared" si="20"/>
        <v>-30.960637867869494</v>
      </c>
      <c r="L174" s="46">
        <f t="shared" si="21"/>
        <v>19.31813597514941</v>
      </c>
      <c r="R174" s="49"/>
    </row>
    <row r="175" spans="1:18" ht="11.25" customHeight="1">
      <c r="A175" s="25" t="s">
        <v>379</v>
      </c>
      <c r="B175" s="188" t="s">
        <v>338</v>
      </c>
      <c r="C175" s="192">
        <v>8.747</v>
      </c>
      <c r="D175" s="192">
        <v>4.163</v>
      </c>
      <c r="E175" s="45">
        <v>5.649</v>
      </c>
      <c r="F175" s="46">
        <f t="shared" si="19"/>
        <v>35.695411962527004</v>
      </c>
      <c r="G175" s="51"/>
      <c r="H175" s="192">
        <v>126.661</v>
      </c>
      <c r="I175" s="192">
        <v>71.084</v>
      </c>
      <c r="J175" s="45">
        <v>47.39</v>
      </c>
      <c r="K175" s="46">
        <f t="shared" si="20"/>
        <v>-33.332395475775144</v>
      </c>
      <c r="L175" s="46">
        <f t="shared" si="21"/>
        <v>3.4139306235123934</v>
      </c>
      <c r="R175" s="49"/>
    </row>
    <row r="176" spans="1:18" ht="11.25" customHeight="1">
      <c r="A176" s="25" t="s">
        <v>382</v>
      </c>
      <c r="B176" s="188" t="s">
        <v>341</v>
      </c>
      <c r="C176" s="45">
        <v>0.02</v>
      </c>
      <c r="D176" s="45">
        <v>0.02</v>
      </c>
      <c r="E176" s="45">
        <v>0</v>
      </c>
      <c r="F176" s="46"/>
      <c r="G176" s="51"/>
      <c r="H176" s="45">
        <v>0.053</v>
      </c>
      <c r="I176" s="45">
        <v>0.053</v>
      </c>
      <c r="J176" s="45">
        <v>0</v>
      </c>
      <c r="K176" s="46"/>
      <c r="L176" s="46">
        <f t="shared" si="21"/>
        <v>0</v>
      </c>
      <c r="R176" s="49"/>
    </row>
    <row r="177" spans="1:18" ht="11.25" customHeight="1">
      <c r="A177" s="25" t="s">
        <v>381</v>
      </c>
      <c r="B177" s="188" t="s">
        <v>339</v>
      </c>
      <c r="C177" s="45">
        <v>8.025</v>
      </c>
      <c r="D177" s="45">
        <v>0</v>
      </c>
      <c r="E177" s="45">
        <v>7.5</v>
      </c>
      <c r="F177" s="46"/>
      <c r="G177" s="51"/>
      <c r="H177" s="45">
        <v>13.6</v>
      </c>
      <c r="I177" s="45">
        <v>0</v>
      </c>
      <c r="J177" s="45">
        <v>12.6</v>
      </c>
      <c r="K177" s="46"/>
      <c r="L177" s="46">
        <f t="shared" si="21"/>
        <v>0.9076920417019657</v>
      </c>
      <c r="R177" s="49"/>
    </row>
    <row r="178" spans="1:18" ht="11.25" customHeight="1">
      <c r="A178" s="25" t="s">
        <v>383</v>
      </c>
      <c r="B178" s="188" t="s">
        <v>340</v>
      </c>
      <c r="C178" s="192">
        <v>0</v>
      </c>
      <c r="D178" s="192">
        <v>0</v>
      </c>
      <c r="E178" s="45">
        <v>0.025</v>
      </c>
      <c r="F178" s="46"/>
      <c r="G178" s="51"/>
      <c r="H178" s="192">
        <v>0</v>
      </c>
      <c r="I178" s="192">
        <v>0</v>
      </c>
      <c r="J178" s="45">
        <v>0.041</v>
      </c>
      <c r="K178" s="46"/>
      <c r="L178" s="46">
        <f t="shared" si="21"/>
        <v>0.0029536010880778256</v>
      </c>
      <c r="R178" s="49"/>
    </row>
    <row r="179" spans="1:18" ht="11.25" customHeight="1">
      <c r="A179" s="25" t="s">
        <v>216</v>
      </c>
      <c r="B179" s="193" t="s">
        <v>221</v>
      </c>
      <c r="C179" s="192">
        <v>163.05</v>
      </c>
      <c r="D179" s="192">
        <v>108.191</v>
      </c>
      <c r="E179" s="192">
        <v>33.711</v>
      </c>
      <c r="F179" s="46">
        <f t="shared" si="19"/>
        <v>-68.84121599763381</v>
      </c>
      <c r="G179" s="51"/>
      <c r="H179" s="192">
        <v>1123.972</v>
      </c>
      <c r="I179" s="192">
        <v>566.346</v>
      </c>
      <c r="J179" s="192">
        <v>328.021</v>
      </c>
      <c r="K179" s="46">
        <f t="shared" si="20"/>
        <v>-42.081165930367646</v>
      </c>
      <c r="L179" s="46">
        <f t="shared" si="21"/>
        <v>23.630321524692107</v>
      </c>
      <c r="R179" s="49"/>
    </row>
    <row r="180" spans="1:18" ht="11.25" customHeight="1">
      <c r="A180" s="25"/>
      <c r="B180" s="25"/>
      <c r="C180" s="45"/>
      <c r="D180" s="45"/>
      <c r="E180" s="45"/>
      <c r="F180" s="46"/>
      <c r="G180" s="51"/>
      <c r="H180" s="45"/>
      <c r="I180" s="45"/>
      <c r="J180" s="45"/>
      <c r="K180" s="46"/>
      <c r="L180" s="46"/>
      <c r="R180" s="49"/>
    </row>
    <row r="181" spans="1:18" s="55" customFormat="1" ht="11.25" customHeight="1">
      <c r="A181" s="187" t="s">
        <v>214</v>
      </c>
      <c r="B181" s="168" t="s">
        <v>242</v>
      </c>
      <c r="C181" s="53">
        <v>1067.332</v>
      </c>
      <c r="D181" s="53">
        <v>769.536</v>
      </c>
      <c r="E181" s="53">
        <v>257.19</v>
      </c>
      <c r="F181" s="51">
        <f>+E181/D181*100-100</f>
        <v>-66.5785616267465</v>
      </c>
      <c r="G181" s="51"/>
      <c r="H181" s="53">
        <v>2505.424</v>
      </c>
      <c r="I181" s="53">
        <v>1810.678</v>
      </c>
      <c r="J181" s="53">
        <v>637.358</v>
      </c>
      <c r="K181" s="51">
        <f>+J181/I181*100-100</f>
        <v>-64.80003622952287</v>
      </c>
      <c r="L181" s="51">
        <f>+J181/$J$157*100</f>
        <v>0.016382570305238653</v>
      </c>
      <c r="M181" s="54"/>
      <c r="N181" s="54"/>
      <c r="O181" s="54"/>
      <c r="R181" s="49"/>
    </row>
    <row r="182" spans="1:18" ht="11.25" customHeight="1">
      <c r="A182" s="43"/>
      <c r="B182" s="43"/>
      <c r="C182" s="45"/>
      <c r="D182" s="45"/>
      <c r="E182" s="45"/>
      <c r="F182" s="46"/>
      <c r="G182" s="46"/>
      <c r="H182" s="45"/>
      <c r="I182" s="45"/>
      <c r="J182" s="45"/>
      <c r="K182" s="46"/>
      <c r="L182" s="46"/>
      <c r="R182" s="49"/>
    </row>
    <row r="183" spans="1:18" ht="11.25">
      <c r="A183" s="156"/>
      <c r="B183" s="159"/>
      <c r="C183" s="171"/>
      <c r="D183" s="171"/>
      <c r="E183" s="171"/>
      <c r="F183" s="171"/>
      <c r="G183" s="171"/>
      <c r="H183" s="171"/>
      <c r="I183" s="171"/>
      <c r="J183" s="171"/>
      <c r="K183" s="159"/>
      <c r="L183" s="159"/>
      <c r="M183" s="159"/>
      <c r="N183" s="159"/>
      <c r="O183" s="159"/>
      <c r="R183" s="49"/>
    </row>
    <row r="184" spans="1:18" ht="11.25">
      <c r="A184" s="43" t="s">
        <v>93</v>
      </c>
      <c r="B184" s="43"/>
      <c r="C184" s="43"/>
      <c r="D184" s="43"/>
      <c r="E184" s="43"/>
      <c r="F184" s="43"/>
      <c r="G184" s="43"/>
      <c r="H184" s="43"/>
      <c r="I184" s="43"/>
      <c r="J184" s="43"/>
      <c r="K184" s="43"/>
      <c r="L184" s="43"/>
      <c r="R184" s="49"/>
    </row>
    <row r="185" spans="1:18" ht="19.5" customHeight="1">
      <c r="A185" s="288" t="s">
        <v>313</v>
      </c>
      <c r="B185" s="288"/>
      <c r="C185" s="288"/>
      <c r="D185" s="288"/>
      <c r="E185" s="288"/>
      <c r="F185" s="288"/>
      <c r="G185" s="288"/>
      <c r="H185" s="288"/>
      <c r="I185" s="288"/>
      <c r="J185" s="288"/>
      <c r="K185" s="288"/>
      <c r="L185" s="288"/>
      <c r="R185" s="49"/>
    </row>
    <row r="186" spans="1:18" ht="19.5" customHeight="1">
      <c r="A186" s="289" t="s">
        <v>306</v>
      </c>
      <c r="B186" s="289"/>
      <c r="C186" s="289"/>
      <c r="D186" s="289"/>
      <c r="E186" s="289"/>
      <c r="F186" s="289"/>
      <c r="G186" s="289"/>
      <c r="H186" s="289"/>
      <c r="I186" s="289"/>
      <c r="J186" s="289"/>
      <c r="K186" s="289"/>
      <c r="L186" s="289"/>
      <c r="R186" s="49"/>
    </row>
    <row r="187" spans="1:21" ht="11.25">
      <c r="A187" s="43"/>
      <c r="B187" s="43"/>
      <c r="C187" s="287" t="s">
        <v>180</v>
      </c>
      <c r="D187" s="287"/>
      <c r="E187" s="287"/>
      <c r="F187" s="287"/>
      <c r="G187" s="50"/>
      <c r="H187" s="287" t="s">
        <v>181</v>
      </c>
      <c r="I187" s="287"/>
      <c r="J187" s="287"/>
      <c r="K187" s="287"/>
      <c r="L187" s="50"/>
      <c r="M187" s="284"/>
      <c r="N187" s="284"/>
      <c r="O187" s="284"/>
      <c r="P187" s="156"/>
      <c r="Q187" s="156"/>
      <c r="R187" s="156"/>
      <c r="S187" s="156"/>
      <c r="T187" s="156"/>
      <c r="U187" s="156"/>
    </row>
    <row r="188" spans="1:21" ht="11.25">
      <c r="A188" s="43" t="s">
        <v>197</v>
      </c>
      <c r="B188" s="158" t="s">
        <v>165</v>
      </c>
      <c r="C188" s="157">
        <f>+C154</f>
        <v>2008</v>
      </c>
      <c r="D188" s="285" t="str">
        <f>+D154</f>
        <v>Enero - julio</v>
      </c>
      <c r="E188" s="285"/>
      <c r="F188" s="285"/>
      <c r="G188" s="50"/>
      <c r="H188" s="157">
        <f>+H154</f>
        <v>2008</v>
      </c>
      <c r="I188" s="285" t="str">
        <f>+D188</f>
        <v>Enero - julio</v>
      </c>
      <c r="J188" s="285"/>
      <c r="K188" s="285"/>
      <c r="L188" s="158" t="s">
        <v>385</v>
      </c>
      <c r="M188" s="286"/>
      <c r="N188" s="286"/>
      <c r="O188" s="286"/>
      <c r="P188" s="156"/>
      <c r="Q188" s="156"/>
      <c r="R188" s="156"/>
      <c r="S188" s="156"/>
      <c r="T188" s="156"/>
      <c r="U188" s="156"/>
    </row>
    <row r="189" spans="1:15" ht="11.25">
      <c r="A189" s="159"/>
      <c r="B189" s="163" t="s">
        <v>48</v>
      </c>
      <c r="C189" s="159"/>
      <c r="D189" s="160">
        <f>+D155</f>
        <v>2008</v>
      </c>
      <c r="E189" s="160">
        <f>+E155</f>
        <v>2009</v>
      </c>
      <c r="F189" s="161" t="str">
        <f>+F155</f>
        <v>Var % 09/08</v>
      </c>
      <c r="G189" s="163"/>
      <c r="H189" s="159"/>
      <c r="I189" s="160">
        <f>+I155</f>
        <v>2008</v>
      </c>
      <c r="J189" s="160">
        <f>+J155</f>
        <v>2009</v>
      </c>
      <c r="K189" s="161" t="str">
        <f>+K155</f>
        <v>Var % 09/08</v>
      </c>
      <c r="L189" s="163">
        <v>2008</v>
      </c>
      <c r="M189" s="164"/>
      <c r="N189" s="164"/>
      <c r="O189" s="163"/>
    </row>
    <row r="190" spans="1:18" ht="11.25">
      <c r="A190" s="43"/>
      <c r="B190" s="43"/>
      <c r="C190" s="43"/>
      <c r="D190" s="43"/>
      <c r="E190" s="43"/>
      <c r="F190" s="43"/>
      <c r="G190" s="43"/>
      <c r="H190" s="43"/>
      <c r="I190" s="43"/>
      <c r="J190" s="43"/>
      <c r="K190" s="43"/>
      <c r="L190" s="43"/>
      <c r="R190" s="49"/>
    </row>
    <row r="191" spans="1:15" s="55" customFormat="1" ht="11.25">
      <c r="A191" s="52" t="s">
        <v>388</v>
      </c>
      <c r="B191" s="52"/>
      <c r="C191" s="52"/>
      <c r="D191" s="52"/>
      <c r="E191" s="52"/>
      <c r="F191" s="52"/>
      <c r="G191" s="52"/>
      <c r="H191" s="53">
        <f>+H157</f>
        <v>6827981</v>
      </c>
      <c r="I191" s="53">
        <f>+I157</f>
        <v>4672780</v>
      </c>
      <c r="J191" s="53">
        <f>+J157</f>
        <v>3890464</v>
      </c>
      <c r="K191" s="51">
        <f>+J191/I191*100-100</f>
        <v>-16.741982288915807</v>
      </c>
      <c r="L191" s="52"/>
      <c r="M191" s="54"/>
      <c r="N191" s="54"/>
      <c r="O191" s="54"/>
    </row>
    <row r="192" spans="1:18" s="167" customFormat="1" ht="11.25">
      <c r="A192" s="165" t="s">
        <v>448</v>
      </c>
      <c r="B192" s="165"/>
      <c r="C192" s="165">
        <f>+C194+C212</f>
        <v>204253.53999999998</v>
      </c>
      <c r="D192" s="165">
        <f>+D194+D212</f>
        <v>155552.825</v>
      </c>
      <c r="E192" s="165">
        <f>+E194+E212</f>
        <v>89381.23000000001</v>
      </c>
      <c r="F192" s="166">
        <f>+E192/D192*100-100</f>
        <v>-42.539629222420096</v>
      </c>
      <c r="G192" s="165"/>
      <c r="H192" s="165">
        <f>+H194+H212</f>
        <v>240744.196</v>
      </c>
      <c r="I192" s="165">
        <f>+I194+I212</f>
        <v>153831.593</v>
      </c>
      <c r="J192" s="165">
        <f>+J194+J212</f>
        <v>117460.086</v>
      </c>
      <c r="K192" s="166">
        <f>+J192/I192*100-100</f>
        <v>-23.64371732144774</v>
      </c>
      <c r="L192" s="166">
        <f>+J192/$J$191*100</f>
        <v>3.0191793575265056</v>
      </c>
      <c r="M192" s="172"/>
      <c r="N192" s="172"/>
      <c r="O192" s="172"/>
      <c r="R192" s="54"/>
    </row>
    <row r="193" spans="1:18" ht="11.25" customHeight="1">
      <c r="A193" s="52"/>
      <c r="B193" s="52"/>
      <c r="C193" s="45"/>
      <c r="D193" s="45"/>
      <c r="E193" s="45"/>
      <c r="F193" s="46"/>
      <c r="G193" s="46"/>
      <c r="H193" s="45"/>
      <c r="I193" s="45"/>
      <c r="J193" s="45"/>
      <c r="K193" s="46"/>
      <c r="R193" s="49"/>
    </row>
    <row r="194" spans="1:18" ht="11.25" customHeight="1">
      <c r="A194" s="52" t="s">
        <v>99</v>
      </c>
      <c r="B194" s="52"/>
      <c r="C194" s="53">
        <f>SUM(C196:C210)</f>
        <v>98884.346</v>
      </c>
      <c r="D194" s="53">
        <f>SUM(D196:D210)</f>
        <v>87528.88399999999</v>
      </c>
      <c r="E194" s="53">
        <f>SUM(E196:E210)</f>
        <v>41111.467000000004</v>
      </c>
      <c r="F194" s="51">
        <f>+E194/D194*100-100</f>
        <v>-53.030970896418594</v>
      </c>
      <c r="G194" s="51"/>
      <c r="H194" s="53">
        <f>SUM(H196:H210)</f>
        <v>48607.466</v>
      </c>
      <c r="I194" s="53">
        <f>SUM(I196:I210)</f>
        <v>41533.407</v>
      </c>
      <c r="J194" s="53">
        <f>SUM(J196:J210)</f>
        <v>20781.886000000002</v>
      </c>
      <c r="K194" s="51">
        <f>+J194/I194*100-100</f>
        <v>-49.9634450889136</v>
      </c>
      <c r="L194" s="51">
        <f>+J194/J192*100</f>
        <v>17.692721593954904</v>
      </c>
      <c r="R194" s="49"/>
    </row>
    <row r="195" spans="1:18" ht="11.25" customHeight="1">
      <c r="A195" s="52"/>
      <c r="B195" s="52"/>
      <c r="C195" s="53"/>
      <c r="D195" s="53"/>
      <c r="E195" s="53"/>
      <c r="F195" s="51"/>
      <c r="G195" s="51"/>
      <c r="H195" s="53"/>
      <c r="I195" s="53"/>
      <c r="J195" s="53"/>
      <c r="K195" s="51"/>
      <c r="L195" s="46"/>
      <c r="R195" s="49"/>
    </row>
    <row r="196" spans="1:18" ht="11.25" customHeight="1">
      <c r="A196" s="173" t="s">
        <v>212</v>
      </c>
      <c r="B196" s="173"/>
      <c r="C196" s="45">
        <v>2183.626</v>
      </c>
      <c r="D196" s="45">
        <v>2183.626</v>
      </c>
      <c r="E196" s="45">
        <v>1330.948</v>
      </c>
      <c r="F196" s="46">
        <f aca="true" t="shared" si="22" ref="F196:F210">+E196/D196*100-100</f>
        <v>-39.04871988151817</v>
      </c>
      <c r="G196" s="46"/>
      <c r="H196" s="45">
        <v>2465.411</v>
      </c>
      <c r="I196" s="45">
        <v>2465.411</v>
      </c>
      <c r="J196" s="45">
        <v>988.202</v>
      </c>
      <c r="K196" s="46">
        <f aca="true" t="shared" si="23" ref="K196:K210">+J196/I196*100-100</f>
        <v>-59.917352522561146</v>
      </c>
      <c r="L196" s="46">
        <f aca="true" t="shared" si="24" ref="L196:L210">+J196/$J$194*100</f>
        <v>4.755112216475443</v>
      </c>
      <c r="R196" s="49"/>
    </row>
    <row r="197" spans="1:18" ht="11.25" customHeight="1">
      <c r="A197" s="173" t="s">
        <v>200</v>
      </c>
      <c r="B197" s="173"/>
      <c r="C197" s="45">
        <v>5226.127</v>
      </c>
      <c r="D197" s="45">
        <v>3228.914</v>
      </c>
      <c r="E197" s="45">
        <v>3664.423</v>
      </c>
      <c r="F197" s="46">
        <f t="shared" si="22"/>
        <v>13.487785676546338</v>
      </c>
      <c r="G197" s="46"/>
      <c r="H197" s="45">
        <v>7722.072</v>
      </c>
      <c r="I197" s="45">
        <v>5063.972</v>
      </c>
      <c r="J197" s="45">
        <v>4219.044</v>
      </c>
      <c r="K197" s="46">
        <f t="shared" si="23"/>
        <v>-16.685084356706554</v>
      </c>
      <c r="L197" s="46">
        <f t="shared" si="24"/>
        <v>20.301545297669325</v>
      </c>
      <c r="R197" s="49"/>
    </row>
    <row r="198" spans="1:18" ht="11.25" customHeight="1">
      <c r="A198" s="173" t="s">
        <v>201</v>
      </c>
      <c r="B198" s="173"/>
      <c r="C198" s="45"/>
      <c r="D198" s="45"/>
      <c r="E198" s="45"/>
      <c r="F198" s="46"/>
      <c r="G198" s="46"/>
      <c r="H198" s="45"/>
      <c r="I198" s="45"/>
      <c r="J198" s="45"/>
      <c r="K198" s="46"/>
      <c r="L198" s="46"/>
      <c r="R198" s="49"/>
    </row>
    <row r="199" spans="1:18" ht="11.25" customHeight="1">
      <c r="A199" s="173" t="s">
        <v>202</v>
      </c>
      <c r="B199" s="173"/>
      <c r="C199" s="45">
        <v>88697.22</v>
      </c>
      <c r="D199" s="45">
        <v>80153.248</v>
      </c>
      <c r="E199" s="45">
        <v>33860.571</v>
      </c>
      <c r="F199" s="46">
        <f t="shared" si="22"/>
        <v>-57.755210369017114</v>
      </c>
      <c r="G199" s="46"/>
      <c r="H199" s="45">
        <v>31304.623</v>
      </c>
      <c r="I199" s="45">
        <v>28928.977</v>
      </c>
      <c r="J199" s="45">
        <v>12572.404</v>
      </c>
      <c r="K199" s="46">
        <f t="shared" si="23"/>
        <v>-56.54044731688922</v>
      </c>
      <c r="L199" s="46">
        <f t="shared" si="24"/>
        <v>60.49693468629363</v>
      </c>
      <c r="R199" s="49"/>
    </row>
    <row r="200" spans="1:18" ht="11.25" customHeight="1">
      <c r="A200" s="173" t="s">
        <v>203</v>
      </c>
      <c r="B200" s="173"/>
      <c r="C200" s="45">
        <v>29.841</v>
      </c>
      <c r="D200" s="45">
        <v>29.841</v>
      </c>
      <c r="E200" s="45">
        <v>20.14</v>
      </c>
      <c r="F200" s="46"/>
      <c r="G200" s="46"/>
      <c r="H200" s="45">
        <v>100.96</v>
      </c>
      <c r="I200" s="45">
        <v>100.96</v>
      </c>
      <c r="J200" s="45">
        <v>16.84</v>
      </c>
      <c r="K200" s="46"/>
      <c r="L200" s="46">
        <f t="shared" si="24"/>
        <v>0.08103210651814757</v>
      </c>
      <c r="R200" s="49"/>
    </row>
    <row r="201" spans="1:18" ht="11.25" customHeight="1">
      <c r="A201" s="173" t="s">
        <v>204</v>
      </c>
      <c r="B201" s="173"/>
      <c r="C201" s="45">
        <v>151.004</v>
      </c>
      <c r="D201" s="45">
        <v>15.894</v>
      </c>
      <c r="E201" s="45">
        <v>0.233</v>
      </c>
      <c r="F201" s="46">
        <f t="shared" si="22"/>
        <v>-98.53403800176167</v>
      </c>
      <c r="G201" s="46"/>
      <c r="H201" s="45">
        <v>251.285</v>
      </c>
      <c r="I201" s="45">
        <v>47.696</v>
      </c>
      <c r="J201" s="45">
        <v>0.648</v>
      </c>
      <c r="K201" s="46">
        <f t="shared" si="23"/>
        <v>-98.64139550486414</v>
      </c>
      <c r="L201" s="46">
        <f t="shared" si="24"/>
        <v>0.0031181000607933274</v>
      </c>
      <c r="R201" s="49"/>
    </row>
    <row r="202" spans="1:18" ht="11.25" customHeight="1">
      <c r="A202" s="173" t="s">
        <v>205</v>
      </c>
      <c r="B202" s="173"/>
      <c r="C202" s="45">
        <v>0.064</v>
      </c>
      <c r="D202" s="45">
        <v>0.064</v>
      </c>
      <c r="E202" s="45">
        <v>0.089</v>
      </c>
      <c r="F202" s="46">
        <f t="shared" si="22"/>
        <v>39.0625</v>
      </c>
      <c r="G202" s="46"/>
      <c r="H202" s="45">
        <v>9.925</v>
      </c>
      <c r="I202" s="45">
        <v>9.925</v>
      </c>
      <c r="J202" s="45">
        <v>3.974</v>
      </c>
      <c r="K202" s="46">
        <f t="shared" si="23"/>
        <v>-59.95969773299748</v>
      </c>
      <c r="L202" s="46">
        <f t="shared" si="24"/>
        <v>0.01912242228640846</v>
      </c>
      <c r="R202" s="49"/>
    </row>
    <row r="203" spans="1:18" ht="11.25" customHeight="1">
      <c r="A203" s="173" t="s">
        <v>206</v>
      </c>
      <c r="B203" s="173"/>
      <c r="C203" s="45">
        <v>10.047</v>
      </c>
      <c r="D203" s="45">
        <v>5.841</v>
      </c>
      <c r="E203" s="45">
        <v>3.148</v>
      </c>
      <c r="F203" s="46">
        <f t="shared" si="22"/>
        <v>-46.10511898647491</v>
      </c>
      <c r="G203" s="46"/>
      <c r="H203" s="45">
        <v>20.504</v>
      </c>
      <c r="I203" s="45">
        <v>11.855</v>
      </c>
      <c r="J203" s="45">
        <v>6.828</v>
      </c>
      <c r="K203" s="46">
        <f t="shared" si="23"/>
        <v>-42.40404892450442</v>
      </c>
      <c r="L203" s="46">
        <f t="shared" si="24"/>
        <v>0.032855535825766724</v>
      </c>
      <c r="R203" s="49"/>
    </row>
    <row r="204" spans="1:18" ht="11.25" customHeight="1">
      <c r="A204" s="173" t="s">
        <v>207</v>
      </c>
      <c r="B204" s="173"/>
      <c r="C204" s="45">
        <v>105.563</v>
      </c>
      <c r="D204" s="45">
        <v>105.414</v>
      </c>
      <c r="E204" s="45">
        <v>0.915</v>
      </c>
      <c r="F204" s="46">
        <f t="shared" si="22"/>
        <v>-99.13199385280892</v>
      </c>
      <c r="G204" s="46"/>
      <c r="H204" s="45">
        <v>117.522</v>
      </c>
      <c r="I204" s="45">
        <v>117.144</v>
      </c>
      <c r="J204" s="45">
        <v>1.698</v>
      </c>
      <c r="K204" s="46">
        <f t="shared" si="23"/>
        <v>-98.55050194632247</v>
      </c>
      <c r="L204" s="46">
        <f t="shared" si="24"/>
        <v>0.008170577011152884</v>
      </c>
      <c r="R204" s="49"/>
    </row>
    <row r="205" spans="1:18" ht="11.25" customHeight="1">
      <c r="A205" s="173" t="s">
        <v>208</v>
      </c>
      <c r="B205" s="173"/>
      <c r="C205" s="45">
        <v>1452.578</v>
      </c>
      <c r="D205" s="45">
        <v>915.7</v>
      </c>
      <c r="E205" s="45">
        <v>845.507</v>
      </c>
      <c r="F205" s="46">
        <f t="shared" si="22"/>
        <v>-7.665501801900206</v>
      </c>
      <c r="G205" s="46"/>
      <c r="H205" s="45">
        <v>4653.097</v>
      </c>
      <c r="I205" s="45">
        <v>2959.293</v>
      </c>
      <c r="J205" s="45">
        <v>2248.831</v>
      </c>
      <c r="K205" s="46">
        <f t="shared" si="23"/>
        <v>-24.007828896969656</v>
      </c>
      <c r="L205" s="46">
        <f t="shared" si="24"/>
        <v>10.821111231194319</v>
      </c>
      <c r="R205" s="49"/>
    </row>
    <row r="206" spans="1:18" ht="11.25" customHeight="1">
      <c r="A206" s="173" t="s">
        <v>213</v>
      </c>
      <c r="B206" s="173"/>
      <c r="C206" s="45">
        <v>216.762</v>
      </c>
      <c r="D206" s="45">
        <v>196.736</v>
      </c>
      <c r="E206" s="45">
        <v>178.6</v>
      </c>
      <c r="F206" s="46">
        <f t="shared" si="22"/>
        <v>-9.218445022771633</v>
      </c>
      <c r="G206" s="46"/>
      <c r="H206" s="45">
        <v>134.689</v>
      </c>
      <c r="I206" s="45">
        <v>112.443</v>
      </c>
      <c r="J206" s="45">
        <v>71.806</v>
      </c>
      <c r="K206" s="46">
        <f t="shared" si="23"/>
        <v>-36.14008875608086</v>
      </c>
      <c r="L206" s="46">
        <f t="shared" si="24"/>
        <v>0.3455220570452556</v>
      </c>
      <c r="R206" s="49"/>
    </row>
    <row r="207" spans="1:18" ht="11.25" customHeight="1">
      <c r="A207" s="173" t="s">
        <v>209</v>
      </c>
      <c r="B207" s="173"/>
      <c r="C207" s="45">
        <v>37.63</v>
      </c>
      <c r="D207" s="45">
        <v>35.752</v>
      </c>
      <c r="E207" s="45">
        <v>31.248</v>
      </c>
      <c r="F207" s="46">
        <f t="shared" si="22"/>
        <v>-12.597896621168047</v>
      </c>
      <c r="G207" s="46"/>
      <c r="H207" s="45">
        <v>53.75</v>
      </c>
      <c r="I207" s="45">
        <v>44.85</v>
      </c>
      <c r="J207" s="45">
        <v>40.689</v>
      </c>
      <c r="K207" s="46">
        <f t="shared" si="23"/>
        <v>-9.277591973244142</v>
      </c>
      <c r="L207" s="46">
        <f t="shared" si="24"/>
        <v>0.19579069965064763</v>
      </c>
      <c r="R207" s="49"/>
    </row>
    <row r="208" spans="1:18" ht="11.25">
      <c r="A208" s="194" t="s">
        <v>210</v>
      </c>
      <c r="B208" s="194"/>
      <c r="C208" s="45">
        <v>237.922</v>
      </c>
      <c r="D208" s="45">
        <v>135.592</v>
      </c>
      <c r="E208" s="45">
        <v>58.658</v>
      </c>
      <c r="F208" s="46">
        <f t="shared" si="22"/>
        <v>-56.73933565402089</v>
      </c>
      <c r="G208" s="46"/>
      <c r="H208" s="45">
        <v>226.619</v>
      </c>
      <c r="I208" s="45">
        <v>150.929</v>
      </c>
      <c r="J208" s="45">
        <v>62.289</v>
      </c>
      <c r="K208" s="46">
        <f t="shared" si="23"/>
        <v>-58.729601335727395</v>
      </c>
      <c r="L208" s="46">
        <f t="shared" si="24"/>
        <v>0.29972736834375857</v>
      </c>
      <c r="R208" s="49"/>
    </row>
    <row r="209" spans="1:18" ht="11.25" customHeight="1">
      <c r="A209" s="173" t="s">
        <v>211</v>
      </c>
      <c r="B209" s="173"/>
      <c r="C209" s="45">
        <v>52.525</v>
      </c>
      <c r="D209" s="45">
        <v>50.612</v>
      </c>
      <c r="E209" s="45">
        <v>119.511</v>
      </c>
      <c r="F209" s="46">
        <f t="shared" si="22"/>
        <v>136.131747411681</v>
      </c>
      <c r="G209" s="46"/>
      <c r="H209" s="45">
        <v>1217.977</v>
      </c>
      <c r="I209" s="45">
        <v>1214.443</v>
      </c>
      <c r="J209" s="45">
        <v>48.564</v>
      </c>
      <c r="K209" s="46">
        <f t="shared" si="23"/>
        <v>-96.0011297360189</v>
      </c>
      <c r="L209" s="46">
        <f t="shared" si="24"/>
        <v>0.23368427677834436</v>
      </c>
      <c r="R209" s="49"/>
    </row>
    <row r="210" spans="1:18" ht="11.25" customHeight="1">
      <c r="A210" s="173" t="s">
        <v>243</v>
      </c>
      <c r="B210" s="173"/>
      <c r="C210" s="45">
        <v>483.437</v>
      </c>
      <c r="D210" s="45">
        <v>471.65</v>
      </c>
      <c r="E210" s="45">
        <v>997.476</v>
      </c>
      <c r="F210" s="46">
        <f t="shared" si="22"/>
        <v>111.4864836213294</v>
      </c>
      <c r="G210" s="46"/>
      <c r="H210" s="45">
        <v>329.032</v>
      </c>
      <c r="I210" s="45">
        <v>305.509</v>
      </c>
      <c r="J210" s="45">
        <v>500.069</v>
      </c>
      <c r="K210" s="46">
        <f t="shared" si="23"/>
        <v>63.68388492646696</v>
      </c>
      <c r="L210" s="46">
        <f t="shared" si="24"/>
        <v>2.4062734248470035</v>
      </c>
      <c r="R210" s="49"/>
    </row>
    <row r="211" spans="1:18" ht="11.25" customHeight="1">
      <c r="A211" s="173"/>
      <c r="B211" s="173"/>
      <c r="C211" s="45"/>
      <c r="D211" s="45"/>
      <c r="E211" s="45"/>
      <c r="F211" s="45"/>
      <c r="G211" s="45"/>
      <c r="H211" s="45"/>
      <c r="I211" s="45"/>
      <c r="J211" s="45"/>
      <c r="K211" s="46"/>
      <c r="L211" s="46"/>
      <c r="R211" s="49"/>
    </row>
    <row r="212" spans="1:18" s="55" customFormat="1" ht="11.25" customHeight="1">
      <c r="A212" s="169" t="s">
        <v>106</v>
      </c>
      <c r="B212" s="169"/>
      <c r="C212" s="53">
        <f>SUM(C214:C217)</f>
        <v>105369.19399999999</v>
      </c>
      <c r="D212" s="53">
        <f>SUM(D214:D217)</f>
        <v>68023.941</v>
      </c>
      <c r="E212" s="53">
        <f>SUM(E214:E217)</f>
        <v>48269.763</v>
      </c>
      <c r="F212" s="51">
        <f aca="true" t="shared" si="25" ref="F212:F217">+E212/D212*100-100</f>
        <v>-29.040037536196266</v>
      </c>
      <c r="G212" s="51"/>
      <c r="H212" s="53">
        <f>SUM(H214:H217)</f>
        <v>192136.73</v>
      </c>
      <c r="I212" s="53">
        <f>SUM(I214:I217)</f>
        <v>112298.186</v>
      </c>
      <c r="J212" s="53">
        <f>SUM(J214:J217)</f>
        <v>96678.2</v>
      </c>
      <c r="K212" s="51">
        <f aca="true" t="shared" si="26" ref="K212:K217">+J212/I212*100-100</f>
        <v>-13.909384075001896</v>
      </c>
      <c r="L212" s="51">
        <f>+J212/J192*100</f>
        <v>82.30727840604509</v>
      </c>
      <c r="M212" s="54"/>
      <c r="N212" s="54"/>
      <c r="O212" s="54"/>
      <c r="R212" s="54"/>
    </row>
    <row r="213" spans="1:18" ht="11.25" customHeight="1">
      <c r="A213" s="52"/>
      <c r="B213" s="52"/>
      <c r="C213" s="53"/>
      <c r="D213" s="53"/>
      <c r="E213" s="53"/>
      <c r="F213" s="46"/>
      <c r="G213" s="51"/>
      <c r="H213" s="53"/>
      <c r="I213" s="53"/>
      <c r="J213" s="53"/>
      <c r="K213" s="46"/>
      <c r="L213" s="46"/>
      <c r="R213" s="49"/>
    </row>
    <row r="214" spans="1:18" ht="11.25" customHeight="1">
      <c r="A214" s="43" t="s">
        <v>192</v>
      </c>
      <c r="B214" s="43"/>
      <c r="C214" s="45">
        <v>24355.459</v>
      </c>
      <c r="D214" s="45">
        <v>13890.897</v>
      </c>
      <c r="E214" s="45">
        <v>10614.55</v>
      </c>
      <c r="F214" s="46">
        <f t="shared" si="25"/>
        <v>-23.586288200106893</v>
      </c>
      <c r="H214" s="45">
        <v>56962.703</v>
      </c>
      <c r="I214" s="45">
        <v>25712.824</v>
      </c>
      <c r="J214" s="45">
        <v>27448.115</v>
      </c>
      <c r="K214" s="46">
        <f t="shared" si="26"/>
        <v>6.748737517123743</v>
      </c>
      <c r="L214" s="46">
        <f>+J214/$J$212*100</f>
        <v>28.39121435856274</v>
      </c>
      <c r="R214" s="49"/>
    </row>
    <row r="215" spans="1:18" ht="11.25" customHeight="1">
      <c r="A215" s="43" t="s">
        <v>193</v>
      </c>
      <c r="B215" s="43"/>
      <c r="C215" s="45">
        <v>8527.523</v>
      </c>
      <c r="D215" s="45">
        <v>5653.441</v>
      </c>
      <c r="E215" s="45">
        <v>1664.773</v>
      </c>
      <c r="F215" s="46">
        <f t="shared" si="25"/>
        <v>-70.55292520077595</v>
      </c>
      <c r="H215" s="45">
        <v>34006.022</v>
      </c>
      <c r="I215" s="45">
        <v>19427.616</v>
      </c>
      <c r="J215" s="45">
        <v>14097.835</v>
      </c>
      <c r="K215" s="46">
        <f t="shared" si="26"/>
        <v>-27.434045433057776</v>
      </c>
      <c r="L215" s="46">
        <f>+J215/$J$212*100</f>
        <v>14.582227430796188</v>
      </c>
      <c r="R215" s="49"/>
    </row>
    <row r="216" spans="1:18" ht="11.25" customHeight="1">
      <c r="A216" s="43" t="s">
        <v>194</v>
      </c>
      <c r="B216" s="43"/>
      <c r="C216" s="45">
        <v>5534.206</v>
      </c>
      <c r="D216" s="45">
        <v>3769.284</v>
      </c>
      <c r="E216" s="45">
        <v>2891.928</v>
      </c>
      <c r="F216" s="46">
        <f t="shared" si="25"/>
        <v>-23.276463116071923</v>
      </c>
      <c r="H216" s="45">
        <v>26928.333</v>
      </c>
      <c r="I216" s="45">
        <v>18652.479</v>
      </c>
      <c r="J216" s="45">
        <v>12884.584</v>
      </c>
      <c r="K216" s="46">
        <f t="shared" si="26"/>
        <v>-30.92294059143559</v>
      </c>
      <c r="L216" s="46">
        <f>+J216/$J$212*100</f>
        <v>13.327289916444455</v>
      </c>
      <c r="R216" s="49"/>
    </row>
    <row r="217" spans="1:18" ht="11.25" customHeight="1">
      <c r="A217" s="43" t="s">
        <v>244</v>
      </c>
      <c r="B217" s="43"/>
      <c r="C217" s="45">
        <v>66952.006</v>
      </c>
      <c r="D217" s="45">
        <v>44710.319</v>
      </c>
      <c r="E217" s="45">
        <v>33098.512</v>
      </c>
      <c r="F217" s="46">
        <f t="shared" si="25"/>
        <v>-25.97120141325763</v>
      </c>
      <c r="H217" s="45">
        <v>74239.672</v>
      </c>
      <c r="I217" s="45">
        <v>48505.267</v>
      </c>
      <c r="J217" s="45">
        <v>42247.666</v>
      </c>
      <c r="K217" s="46">
        <f t="shared" si="26"/>
        <v>-12.900869095308764</v>
      </c>
      <c r="L217" s="46">
        <f>+J217/$J$212*100</f>
        <v>43.69926829419663</v>
      </c>
      <c r="R217" s="49"/>
    </row>
    <row r="218" spans="1:18" ht="11.25">
      <c r="A218" s="159"/>
      <c r="B218" s="159"/>
      <c r="C218" s="171"/>
      <c r="D218" s="171"/>
      <c r="E218" s="171"/>
      <c r="F218" s="171"/>
      <c r="G218" s="171"/>
      <c r="H218" s="171"/>
      <c r="I218" s="171"/>
      <c r="J218" s="171"/>
      <c r="K218" s="159"/>
      <c r="L218" s="159"/>
      <c r="R218" s="49"/>
    </row>
    <row r="219" spans="1:18" ht="11.25">
      <c r="A219" s="43" t="s">
        <v>93</v>
      </c>
      <c r="B219" s="43"/>
      <c r="C219" s="43"/>
      <c r="D219" s="43"/>
      <c r="E219" s="43"/>
      <c r="F219" s="43"/>
      <c r="G219" s="43"/>
      <c r="H219" s="43"/>
      <c r="I219" s="43"/>
      <c r="J219" s="43"/>
      <c r="K219" s="43"/>
      <c r="L219" s="43"/>
      <c r="R219" s="49"/>
    </row>
    <row r="220" spans="1:18" ht="19.5" customHeight="1">
      <c r="A220" s="288" t="s">
        <v>464</v>
      </c>
      <c r="B220" s="288"/>
      <c r="C220" s="288"/>
      <c r="D220" s="288"/>
      <c r="E220" s="288"/>
      <c r="F220" s="288"/>
      <c r="G220" s="288"/>
      <c r="H220" s="288"/>
      <c r="I220" s="288"/>
      <c r="J220" s="288"/>
      <c r="K220" s="288"/>
      <c r="L220" s="288"/>
      <c r="R220" s="49"/>
    </row>
    <row r="221" spans="1:18" ht="19.5" customHeight="1">
      <c r="A221" s="289" t="s">
        <v>308</v>
      </c>
      <c r="B221" s="289"/>
      <c r="C221" s="289"/>
      <c r="D221" s="289"/>
      <c r="E221" s="289"/>
      <c r="F221" s="289"/>
      <c r="G221" s="289"/>
      <c r="H221" s="289"/>
      <c r="I221" s="289"/>
      <c r="J221" s="289"/>
      <c r="K221" s="289"/>
      <c r="L221" s="289"/>
      <c r="R221" s="49"/>
    </row>
    <row r="222" spans="1:21" ht="11.25">
      <c r="A222" s="43"/>
      <c r="B222" s="43"/>
      <c r="C222" s="287" t="s">
        <v>262</v>
      </c>
      <c r="D222" s="287"/>
      <c r="E222" s="287"/>
      <c r="F222" s="287"/>
      <c r="G222" s="50"/>
      <c r="H222" s="287" t="s">
        <v>181</v>
      </c>
      <c r="I222" s="287"/>
      <c r="J222" s="287"/>
      <c r="K222" s="287"/>
      <c r="L222" s="50"/>
      <c r="M222" s="284"/>
      <c r="N222" s="284"/>
      <c r="O222" s="284"/>
      <c r="P222" s="156"/>
      <c r="Q222" s="156"/>
      <c r="R222" s="156"/>
      <c r="S222" s="156"/>
      <c r="T222" s="156"/>
      <c r="U222" s="156"/>
    </row>
    <row r="223" spans="1:21" ht="11.25">
      <c r="A223" s="43" t="s">
        <v>197</v>
      </c>
      <c r="B223" s="158" t="s">
        <v>165</v>
      </c>
      <c r="C223" s="157">
        <f>+C188</f>
        <v>2008</v>
      </c>
      <c r="D223" s="285" t="str">
        <f>+D188</f>
        <v>Enero - julio</v>
      </c>
      <c r="E223" s="285"/>
      <c r="F223" s="285"/>
      <c r="G223" s="50"/>
      <c r="H223" s="157">
        <f>+H188</f>
        <v>2008</v>
      </c>
      <c r="I223" s="285" t="str">
        <f>+D223</f>
        <v>Enero - julio</v>
      </c>
      <c r="J223" s="285"/>
      <c r="K223" s="285"/>
      <c r="L223" s="158" t="s">
        <v>385</v>
      </c>
      <c r="M223" s="286"/>
      <c r="N223" s="286"/>
      <c r="O223" s="286"/>
      <c r="P223" s="156"/>
      <c r="Q223" s="156"/>
      <c r="R223" s="156"/>
      <c r="S223" s="156"/>
      <c r="T223" s="156"/>
      <c r="U223" s="156"/>
    </row>
    <row r="224" spans="1:15" ht="11.25">
      <c r="A224" s="159"/>
      <c r="B224" s="163" t="s">
        <v>48</v>
      </c>
      <c r="C224" s="159"/>
      <c r="D224" s="160">
        <f>+D189</f>
        <v>2008</v>
      </c>
      <c r="E224" s="160">
        <f>+E189</f>
        <v>2009</v>
      </c>
      <c r="F224" s="161" t="str">
        <f>+F189</f>
        <v>Var % 09/08</v>
      </c>
      <c r="G224" s="163"/>
      <c r="H224" s="159"/>
      <c r="I224" s="160">
        <f>+I189</f>
        <v>2008</v>
      </c>
      <c r="J224" s="160">
        <f>+J189</f>
        <v>2009</v>
      </c>
      <c r="K224" s="161" t="str">
        <f>+K189</f>
        <v>Var % 09/08</v>
      </c>
      <c r="L224" s="163">
        <v>2008</v>
      </c>
      <c r="M224" s="164" t="s">
        <v>345</v>
      </c>
      <c r="N224" s="164" t="s">
        <v>345</v>
      </c>
      <c r="O224" s="163" t="s">
        <v>319</v>
      </c>
    </row>
    <row r="225" spans="1:18" ht="11.25" customHeight="1">
      <c r="A225" s="43"/>
      <c r="B225" s="43"/>
      <c r="C225" s="43"/>
      <c r="D225" s="43"/>
      <c r="E225" s="43"/>
      <c r="F225" s="43"/>
      <c r="G225" s="43"/>
      <c r="H225" s="43"/>
      <c r="I225" s="43"/>
      <c r="J225" s="43"/>
      <c r="K225" s="43"/>
      <c r="L225" s="43"/>
      <c r="R225" s="49"/>
    </row>
    <row r="226" spans="1:15" s="55" customFormat="1" ht="11.25">
      <c r="A226" s="52" t="s">
        <v>388</v>
      </c>
      <c r="B226" s="52"/>
      <c r="C226" s="52"/>
      <c r="D226" s="52"/>
      <c r="E226" s="52"/>
      <c r="F226" s="52"/>
      <c r="G226" s="52"/>
      <c r="H226" s="53">
        <f>+H191</f>
        <v>6827981</v>
      </c>
      <c r="I226" s="53">
        <f>+I191</f>
        <v>4672780</v>
      </c>
      <c r="J226" s="53">
        <f>+J191</f>
        <v>3890464</v>
      </c>
      <c r="K226" s="51">
        <f>+J226/I226*100-100</f>
        <v>-16.741982288915807</v>
      </c>
      <c r="L226" s="52"/>
      <c r="M226" s="54"/>
      <c r="N226" s="54"/>
      <c r="O226" s="54"/>
    </row>
    <row r="227" spans="1:18" s="167" customFormat="1" ht="11.25">
      <c r="A227" s="165" t="s">
        <v>389</v>
      </c>
      <c r="B227" s="165"/>
      <c r="C227" s="165">
        <f>+C229+C244+C245+C246+C247+C248</f>
        <v>599069.473</v>
      </c>
      <c r="D227" s="165">
        <f>+D229+D244+D245+D246+D247+D248</f>
        <v>333100.06999999995</v>
      </c>
      <c r="E227" s="165">
        <f>+E229+E244+E245+E246+E247+E248</f>
        <v>363749.688</v>
      </c>
      <c r="F227" s="166">
        <f>+E227/D227*100-100</f>
        <v>9.201324394798263</v>
      </c>
      <c r="G227" s="165"/>
      <c r="H227" s="165">
        <f>+H229+H244+H245+H246+H247+H248</f>
        <v>1396837.028</v>
      </c>
      <c r="I227" s="165">
        <f>+I229+I244+I245+I246+I247+I248</f>
        <v>769141.7159999999</v>
      </c>
      <c r="J227" s="165">
        <f>+J229+J244+J245+J246+J247+J248</f>
        <v>745270.603</v>
      </c>
      <c r="K227" s="166">
        <f>+J227/I227*100-100</f>
        <v>-3.1036039917512284</v>
      </c>
      <c r="L227" s="166">
        <f>+J227/$J$226*100</f>
        <v>19.156342354022556</v>
      </c>
      <c r="M227" s="172"/>
      <c r="N227" s="172"/>
      <c r="O227" s="172"/>
      <c r="R227" s="54"/>
    </row>
    <row r="228" spans="1:18" ht="11.25" customHeight="1">
      <c r="A228" s="43"/>
      <c r="B228" s="43"/>
      <c r="C228" s="45"/>
      <c r="D228" s="45"/>
      <c r="E228" s="45"/>
      <c r="F228" s="46"/>
      <c r="G228" s="46"/>
      <c r="H228" s="45"/>
      <c r="I228" s="45"/>
      <c r="J228" s="45"/>
      <c r="K228" s="46"/>
      <c r="L228" s="156"/>
      <c r="R228" s="49"/>
    </row>
    <row r="229" spans="1:18" s="55" customFormat="1" ht="11.25" customHeight="1">
      <c r="A229" s="52" t="s">
        <v>177</v>
      </c>
      <c r="B229" s="52">
        <v>22042110</v>
      </c>
      <c r="C229" s="53">
        <f>SUM(C230:C241)</f>
        <v>326991.899</v>
      </c>
      <c r="D229" s="53">
        <f>SUM(D230:D241)</f>
        <v>178204.32299999997</v>
      </c>
      <c r="E229" s="53">
        <f>SUM(E230:E241)</f>
        <v>192417.02800000002</v>
      </c>
      <c r="F229" s="51">
        <f>+E229/D229*100-100</f>
        <v>7.975510784887092</v>
      </c>
      <c r="G229" s="51"/>
      <c r="H229" s="53">
        <f>SUM(H230:H241)</f>
        <v>1095473.6150000002</v>
      </c>
      <c r="I229" s="53">
        <f>SUM(I230:I241)</f>
        <v>607185.064</v>
      </c>
      <c r="J229" s="53">
        <f>SUM(J230:J241)</f>
        <v>573204.4509999999</v>
      </c>
      <c r="K229" s="51">
        <f aca="true" t="shared" si="27" ref="K229:K248">+J229/I229*100-100</f>
        <v>-5.59641779989505</v>
      </c>
      <c r="L229" s="51">
        <f>+J229/J227*100</f>
        <v>76.9122582713758</v>
      </c>
      <c r="M229" s="54">
        <f>+I229/D229</f>
        <v>3.407240934329074</v>
      </c>
      <c r="N229" s="54">
        <f>+J229/E229</f>
        <v>2.978969465218015</v>
      </c>
      <c r="O229" s="54">
        <f>+N229/M229*100-100</f>
        <v>-12.569450689444437</v>
      </c>
      <c r="P229" s="53">
        <f>SUM(P230:P241)</f>
        <v>100.00000000000001</v>
      </c>
      <c r="R229" s="54"/>
    </row>
    <row r="230" spans="1:18" ht="11.25" customHeight="1">
      <c r="A230" s="43" t="s">
        <v>327</v>
      </c>
      <c r="B230" s="195">
        <v>22042111</v>
      </c>
      <c r="C230" s="45">
        <v>49802.864</v>
      </c>
      <c r="D230" s="45">
        <v>27322.421</v>
      </c>
      <c r="E230" s="45">
        <v>27831.342</v>
      </c>
      <c r="F230" s="46">
        <f aca="true" t="shared" si="28" ref="F230:F241">+E230/D230*100-100</f>
        <v>1.862649726391382</v>
      </c>
      <c r="G230" s="46"/>
      <c r="H230" s="45">
        <v>153532.466</v>
      </c>
      <c r="I230" s="45">
        <v>86864.164</v>
      </c>
      <c r="J230" s="45">
        <v>75894.411</v>
      </c>
      <c r="K230" s="46">
        <f t="shared" si="27"/>
        <v>-12.628628993654985</v>
      </c>
      <c r="L230" s="46">
        <f aca="true" t="shared" si="29" ref="L230:L241">+J230/$J$229*100</f>
        <v>13.240373634153796</v>
      </c>
      <c r="M230" s="49">
        <f aca="true" t="shared" si="30" ref="M230:M237">+I230/D230</f>
        <v>3.1792264675227724</v>
      </c>
      <c r="N230" s="49">
        <f aca="true" t="shared" si="31" ref="N230:N237">+J230/E230</f>
        <v>2.7269404040954974</v>
      </c>
      <c r="O230" s="49">
        <f aca="true" t="shared" si="32" ref="O230:O237">+N230/M230*100-100</f>
        <v>-14.226292717665146</v>
      </c>
      <c r="P230" s="196">
        <f>+J230/$J$229*100</f>
        <v>13.240373634153796</v>
      </c>
      <c r="R230" s="49"/>
    </row>
    <row r="231" spans="1:18" ht="11.25" customHeight="1">
      <c r="A231" s="43" t="s">
        <v>328</v>
      </c>
      <c r="B231" s="195">
        <v>22042112</v>
      </c>
      <c r="C231" s="45">
        <v>36726.501</v>
      </c>
      <c r="D231" s="45">
        <v>20269.39</v>
      </c>
      <c r="E231" s="45">
        <v>18538.391</v>
      </c>
      <c r="F231" s="46">
        <f t="shared" si="28"/>
        <v>-8.539965928920395</v>
      </c>
      <c r="G231" s="46"/>
      <c r="H231" s="45">
        <v>118325.742</v>
      </c>
      <c r="I231" s="45">
        <v>66204.116</v>
      </c>
      <c r="J231" s="45">
        <v>55767.585</v>
      </c>
      <c r="K231" s="46">
        <f t="shared" si="27"/>
        <v>-15.764172426983237</v>
      </c>
      <c r="L231" s="46">
        <f t="shared" si="29"/>
        <v>9.729091409305894</v>
      </c>
      <c r="M231" s="49">
        <f t="shared" si="30"/>
        <v>3.2662115633474906</v>
      </c>
      <c r="N231" s="49">
        <f t="shared" si="31"/>
        <v>3.008221425473225</v>
      </c>
      <c r="O231" s="49">
        <f t="shared" si="32"/>
        <v>-7.898757715800116</v>
      </c>
      <c r="P231" s="196">
        <f aca="true" t="shared" si="33" ref="P231:P241">+J231/$J$229*100</f>
        <v>9.729091409305894</v>
      </c>
      <c r="R231" s="49"/>
    </row>
    <row r="232" spans="1:18" ht="11.25" customHeight="1">
      <c r="A232" s="43" t="s">
        <v>323</v>
      </c>
      <c r="B232" s="195">
        <v>22042113</v>
      </c>
      <c r="C232" s="45">
        <v>10754.642</v>
      </c>
      <c r="D232" s="45">
        <v>4423.937</v>
      </c>
      <c r="E232" s="45">
        <v>13446.237</v>
      </c>
      <c r="F232" s="46">
        <f t="shared" si="28"/>
        <v>203.94277766613766</v>
      </c>
      <c r="G232" s="46"/>
      <c r="H232" s="45">
        <v>28984.906</v>
      </c>
      <c r="I232" s="45">
        <v>12482.055</v>
      </c>
      <c r="J232" s="45">
        <v>32343.314</v>
      </c>
      <c r="K232" s="46">
        <f t="shared" si="27"/>
        <v>159.11850252222087</v>
      </c>
      <c r="L232" s="46">
        <f t="shared" si="29"/>
        <v>5.642544112065872</v>
      </c>
      <c r="M232" s="49">
        <f t="shared" si="30"/>
        <v>2.82148118293728</v>
      </c>
      <c r="N232" s="49">
        <f t="shared" si="31"/>
        <v>2.4053803305712966</v>
      </c>
      <c r="O232" s="49">
        <f t="shared" si="32"/>
        <v>-14.747603311421159</v>
      </c>
      <c r="P232" s="196">
        <f t="shared" si="33"/>
        <v>5.642544112065872</v>
      </c>
      <c r="R232" s="49"/>
    </row>
    <row r="233" spans="1:18" ht="11.25" customHeight="1">
      <c r="A233" s="43" t="s">
        <v>324</v>
      </c>
      <c r="B233" s="195">
        <v>22042119</v>
      </c>
      <c r="C233" s="45">
        <v>3041.13</v>
      </c>
      <c r="D233" s="45">
        <v>1554.447</v>
      </c>
      <c r="E233" s="45">
        <v>1821.744</v>
      </c>
      <c r="F233" s="46">
        <f t="shared" si="28"/>
        <v>17.1956329164005</v>
      </c>
      <c r="G233" s="46"/>
      <c r="H233" s="45">
        <v>10651.744</v>
      </c>
      <c r="I233" s="45">
        <v>5466.231</v>
      </c>
      <c r="J233" s="45">
        <v>4950.485</v>
      </c>
      <c r="K233" s="46">
        <f t="shared" si="27"/>
        <v>-9.43512998261508</v>
      </c>
      <c r="L233" s="46">
        <f t="shared" si="29"/>
        <v>0.8636508302340452</v>
      </c>
      <c r="M233" s="49">
        <f t="shared" si="30"/>
        <v>3.51651165977354</v>
      </c>
      <c r="N233" s="49">
        <f t="shared" si="31"/>
        <v>2.717442736191254</v>
      </c>
      <c r="O233" s="49">
        <f t="shared" si="32"/>
        <v>-22.723340653838335</v>
      </c>
      <c r="P233" s="196">
        <f t="shared" si="33"/>
        <v>0.8636508302340452</v>
      </c>
      <c r="R233" s="49"/>
    </row>
    <row r="234" spans="1:18" ht="11.25" customHeight="1">
      <c r="A234" s="43" t="s">
        <v>329</v>
      </c>
      <c r="B234" s="195">
        <v>22042121</v>
      </c>
      <c r="C234" s="45">
        <v>92017.749</v>
      </c>
      <c r="D234" s="45">
        <v>52819.831</v>
      </c>
      <c r="E234" s="45">
        <v>44172.015</v>
      </c>
      <c r="F234" s="46">
        <f t="shared" si="28"/>
        <v>-16.372290172605815</v>
      </c>
      <c r="G234" s="46"/>
      <c r="H234" s="45">
        <v>318391.531</v>
      </c>
      <c r="I234" s="45">
        <v>184559.887</v>
      </c>
      <c r="J234" s="45">
        <v>144368.615</v>
      </c>
      <c r="K234" s="46">
        <f t="shared" si="27"/>
        <v>-21.77681870817358</v>
      </c>
      <c r="L234" s="46">
        <f t="shared" si="29"/>
        <v>25.186234117362083</v>
      </c>
      <c r="M234" s="49">
        <f t="shared" si="30"/>
        <v>3.4941400513000502</v>
      </c>
      <c r="N234" s="49">
        <f t="shared" si="31"/>
        <v>3.26832758252029</v>
      </c>
      <c r="O234" s="49">
        <f t="shared" si="32"/>
        <v>-6.462604974741723</v>
      </c>
      <c r="P234" s="196">
        <f t="shared" si="33"/>
        <v>25.186234117362083</v>
      </c>
      <c r="R234" s="49"/>
    </row>
    <row r="235" spans="1:18" ht="11.25" customHeight="1">
      <c r="A235" s="43" t="s">
        <v>330</v>
      </c>
      <c r="B235" s="195">
        <v>22042122</v>
      </c>
      <c r="C235" s="45">
        <v>41969.819</v>
      </c>
      <c r="D235" s="45">
        <v>24454.897</v>
      </c>
      <c r="E235" s="45">
        <v>21358.764</v>
      </c>
      <c r="F235" s="46">
        <f t="shared" si="28"/>
        <v>-12.660584912706852</v>
      </c>
      <c r="G235" s="46"/>
      <c r="H235" s="45">
        <v>131621.503</v>
      </c>
      <c r="I235" s="45">
        <v>78300.516</v>
      </c>
      <c r="J235" s="45">
        <v>58195.236</v>
      </c>
      <c r="K235" s="46">
        <f t="shared" si="27"/>
        <v>-25.677072166420984</v>
      </c>
      <c r="L235" s="46">
        <f t="shared" si="29"/>
        <v>10.152614114994025</v>
      </c>
      <c r="M235" s="49">
        <f t="shared" si="30"/>
        <v>3.2018338085823874</v>
      </c>
      <c r="N235" s="49">
        <f t="shared" si="31"/>
        <v>2.724653729963026</v>
      </c>
      <c r="O235" s="49">
        <f t="shared" si="32"/>
        <v>-14.90333687339735</v>
      </c>
      <c r="P235" s="196">
        <f t="shared" si="33"/>
        <v>10.152614114994025</v>
      </c>
      <c r="R235" s="49"/>
    </row>
    <row r="236" spans="1:18" ht="11.25" customHeight="1">
      <c r="A236" s="43" t="s">
        <v>331</v>
      </c>
      <c r="B236" s="195">
        <v>22042124</v>
      </c>
      <c r="C236" s="45">
        <v>19714.609</v>
      </c>
      <c r="D236" s="45">
        <v>10810.594</v>
      </c>
      <c r="E236" s="45">
        <v>10425.358</v>
      </c>
      <c r="F236" s="46">
        <f t="shared" si="28"/>
        <v>-3.563504466082051</v>
      </c>
      <c r="G236" s="46"/>
      <c r="H236" s="45">
        <v>70177.378</v>
      </c>
      <c r="I236" s="45">
        <v>38198.174</v>
      </c>
      <c r="J236" s="45">
        <v>36275.067</v>
      </c>
      <c r="K236" s="46">
        <f t="shared" si="27"/>
        <v>-5.034552175190356</v>
      </c>
      <c r="L236" s="46">
        <f t="shared" si="29"/>
        <v>6.3284691765242425</v>
      </c>
      <c r="M236" s="49">
        <f t="shared" si="30"/>
        <v>3.533401957376255</v>
      </c>
      <c r="N236" s="49">
        <f t="shared" si="31"/>
        <v>3.4795032458357786</v>
      </c>
      <c r="O236" s="49">
        <f t="shared" si="32"/>
        <v>-1.5254056060041137</v>
      </c>
      <c r="P236" s="196">
        <f t="shared" si="33"/>
        <v>6.3284691765242425</v>
      </c>
      <c r="R236" s="49"/>
    </row>
    <row r="237" spans="1:18" ht="11.25" customHeight="1">
      <c r="A237" s="43" t="s">
        <v>332</v>
      </c>
      <c r="B237" s="195">
        <v>22042125</v>
      </c>
      <c r="C237" s="45">
        <v>7892.497</v>
      </c>
      <c r="D237" s="45">
        <v>4436.411</v>
      </c>
      <c r="E237" s="45">
        <v>3381.622</v>
      </c>
      <c r="F237" s="46">
        <f t="shared" si="28"/>
        <v>-23.775727722251176</v>
      </c>
      <c r="G237" s="46"/>
      <c r="H237" s="45">
        <v>33680.979</v>
      </c>
      <c r="I237" s="45">
        <v>18779.225</v>
      </c>
      <c r="J237" s="45">
        <v>12721.622</v>
      </c>
      <c r="K237" s="46">
        <f t="shared" si="27"/>
        <v>-32.25693818568125</v>
      </c>
      <c r="L237" s="46">
        <f t="shared" si="29"/>
        <v>2.21938646460371</v>
      </c>
      <c r="M237" s="49">
        <f t="shared" si="30"/>
        <v>4.232976836456316</v>
      </c>
      <c r="N237" s="49">
        <f t="shared" si="31"/>
        <v>3.761988182002601</v>
      </c>
      <c r="O237" s="49">
        <f t="shared" si="32"/>
        <v>-11.12665324311125</v>
      </c>
      <c r="P237" s="196">
        <f t="shared" si="33"/>
        <v>2.21938646460371</v>
      </c>
      <c r="R237" s="49"/>
    </row>
    <row r="238" spans="1:18" ht="11.25" customHeight="1">
      <c r="A238" s="43" t="s">
        <v>333</v>
      </c>
      <c r="B238" s="195">
        <v>22042126</v>
      </c>
      <c r="C238" s="45">
        <v>4753.106</v>
      </c>
      <c r="D238" s="45">
        <v>2991.69</v>
      </c>
      <c r="E238" s="45">
        <v>2458.227</v>
      </c>
      <c r="F238" s="46">
        <f t="shared" si="28"/>
        <v>-17.831493236264464</v>
      </c>
      <c r="G238" s="46"/>
      <c r="H238" s="45">
        <v>22959.93</v>
      </c>
      <c r="I238" s="45">
        <v>14189.218</v>
      </c>
      <c r="J238" s="45">
        <v>10950.513</v>
      </c>
      <c r="K238" s="46">
        <f t="shared" si="27"/>
        <v>-22.82511270177116</v>
      </c>
      <c r="L238" s="46">
        <f t="shared" si="29"/>
        <v>1.9104026461929904</v>
      </c>
      <c r="M238" s="49">
        <f aca="true" t="shared" si="34" ref="M238:M247">+I238/D238</f>
        <v>4.742877102908389</v>
      </c>
      <c r="N238" s="49">
        <f aca="true" t="shared" si="35" ref="N238:N247">+J238/E238</f>
        <v>4.454638648098813</v>
      </c>
      <c r="O238" s="49">
        <f aca="true" t="shared" si="36" ref="O238:O247">+N238/M238*100-100</f>
        <v>-6.077291242331057</v>
      </c>
      <c r="P238" s="196">
        <f t="shared" si="33"/>
        <v>1.9104026461929904</v>
      </c>
      <c r="R238" s="49"/>
    </row>
    <row r="239" spans="1:18" ht="11.25" customHeight="1">
      <c r="A239" s="43" t="s">
        <v>325</v>
      </c>
      <c r="B239" s="195">
        <v>22042127</v>
      </c>
      <c r="C239" s="45">
        <v>48784.409</v>
      </c>
      <c r="D239" s="45">
        <v>22693.492</v>
      </c>
      <c r="E239" s="45">
        <v>40938.035</v>
      </c>
      <c r="F239" s="46">
        <f t="shared" si="28"/>
        <v>80.39548519020346</v>
      </c>
      <c r="G239" s="46"/>
      <c r="H239" s="45">
        <v>167916.076</v>
      </c>
      <c r="I239" s="45">
        <v>78851.33</v>
      </c>
      <c r="J239" s="45">
        <v>119343.857</v>
      </c>
      <c r="K239" s="46">
        <f t="shared" si="27"/>
        <v>51.35300444520087</v>
      </c>
      <c r="L239" s="46">
        <f t="shared" si="29"/>
        <v>20.82046934419217</v>
      </c>
      <c r="M239" s="49">
        <f t="shared" si="34"/>
        <v>3.4746230328941885</v>
      </c>
      <c r="N239" s="49">
        <f t="shared" si="35"/>
        <v>2.9152316910179006</v>
      </c>
      <c r="O239" s="49">
        <f t="shared" si="36"/>
        <v>-16.099339024134167</v>
      </c>
      <c r="P239" s="196">
        <f t="shared" si="33"/>
        <v>20.82046934419217</v>
      </c>
      <c r="R239" s="49"/>
    </row>
    <row r="240" spans="1:18" ht="11.25" customHeight="1">
      <c r="A240" s="43" t="s">
        <v>326</v>
      </c>
      <c r="B240" s="195">
        <v>22042129</v>
      </c>
      <c r="C240" s="45">
        <v>3044.837</v>
      </c>
      <c r="D240" s="45">
        <v>1551.606</v>
      </c>
      <c r="E240" s="45">
        <v>1966.18</v>
      </c>
      <c r="F240" s="46">
        <f t="shared" si="28"/>
        <v>26.71902531957211</v>
      </c>
      <c r="G240" s="46"/>
      <c r="H240" s="45">
        <v>16358.205</v>
      </c>
      <c r="I240" s="45">
        <v>8899.78</v>
      </c>
      <c r="J240" s="45">
        <v>8567.392</v>
      </c>
      <c r="K240" s="46">
        <f t="shared" si="27"/>
        <v>-3.7347889498392135</v>
      </c>
      <c r="L240" s="46">
        <f t="shared" si="29"/>
        <v>1.4946485473121356</v>
      </c>
      <c r="M240" s="49">
        <f t="shared" si="34"/>
        <v>5.735850467193347</v>
      </c>
      <c r="N240" s="49">
        <f t="shared" si="35"/>
        <v>4.357379283687149</v>
      </c>
      <c r="O240" s="49">
        <f t="shared" si="36"/>
        <v>-24.032550907497907</v>
      </c>
      <c r="P240" s="196">
        <f t="shared" si="33"/>
        <v>1.4946485473121356</v>
      </c>
      <c r="R240" s="49"/>
    </row>
    <row r="241" spans="1:18" ht="11.25" customHeight="1">
      <c r="A241" s="43" t="s">
        <v>334</v>
      </c>
      <c r="B241" s="195">
        <v>22042130</v>
      </c>
      <c r="C241" s="45">
        <v>8489.736</v>
      </c>
      <c r="D241" s="45">
        <v>4875.607</v>
      </c>
      <c r="E241" s="45">
        <v>6079.113</v>
      </c>
      <c r="F241" s="46">
        <f t="shared" si="28"/>
        <v>24.68422906111998</v>
      </c>
      <c r="G241" s="46"/>
      <c r="H241" s="45">
        <v>22873.155</v>
      </c>
      <c r="I241" s="45">
        <v>14390.368</v>
      </c>
      <c r="J241" s="45">
        <v>13826.354</v>
      </c>
      <c r="K241" s="46">
        <f t="shared" si="27"/>
        <v>-3.9193855223160483</v>
      </c>
      <c r="L241" s="46">
        <f t="shared" si="29"/>
        <v>2.412115603059056</v>
      </c>
      <c r="M241" s="49">
        <f t="shared" si="34"/>
        <v>2.9515028590286296</v>
      </c>
      <c r="N241" s="49">
        <f t="shared" si="35"/>
        <v>2.2744031900706565</v>
      </c>
      <c r="O241" s="49">
        <f t="shared" si="36"/>
        <v>-22.94084408174396</v>
      </c>
      <c r="P241" s="196">
        <f t="shared" si="33"/>
        <v>2.412115603059056</v>
      </c>
      <c r="R241" s="49"/>
    </row>
    <row r="242" spans="1:18" ht="11.25" customHeight="1">
      <c r="A242" s="43"/>
      <c r="B242" s="195"/>
      <c r="C242" s="45"/>
      <c r="D242" s="45"/>
      <c r="E242" s="45"/>
      <c r="F242" s="46"/>
      <c r="G242" s="46"/>
      <c r="H242" s="45"/>
      <c r="I242" s="45"/>
      <c r="J242" s="45"/>
      <c r="K242" s="46"/>
      <c r="L242" s="46"/>
      <c r="P242" s="196"/>
      <c r="R242" s="49"/>
    </row>
    <row r="243" spans="1:18" s="55" customFormat="1" ht="11.25" customHeight="1">
      <c r="A243" s="52" t="s">
        <v>394</v>
      </c>
      <c r="B243" s="52"/>
      <c r="C243" s="53">
        <f>SUM(C244:C247)</f>
        <v>254968.57700000002</v>
      </c>
      <c r="D243" s="53">
        <f>SUM(D244:D247)</f>
        <v>146602.339</v>
      </c>
      <c r="E243" s="53">
        <f>SUM(E244:E247)</f>
        <v>164036.576</v>
      </c>
      <c r="F243" s="51">
        <f aca="true" t="shared" si="37" ref="F243:F248">+E243/D243*100-100</f>
        <v>11.892195662717214</v>
      </c>
      <c r="G243" s="51"/>
      <c r="H243" s="53">
        <f>SUM(H244:H247)</f>
        <v>272269.979</v>
      </c>
      <c r="I243" s="53">
        <f>SUM(I244:I247)</f>
        <v>148024.35</v>
      </c>
      <c r="J243" s="53">
        <f>SUM(J244:J247)</f>
        <v>157228.27099999998</v>
      </c>
      <c r="K243" s="51">
        <f>+J243/I243*100-100</f>
        <v>6.217842537393324</v>
      </c>
      <c r="L243" s="51">
        <f>+J243/J227*100</f>
        <v>21.096803009148072</v>
      </c>
      <c r="M243" s="54"/>
      <c r="N243" s="54"/>
      <c r="O243" s="54"/>
      <c r="P243" s="197"/>
      <c r="R243" s="54"/>
    </row>
    <row r="244" spans="1:18" ht="11.25" customHeight="1">
      <c r="A244" s="43" t="s">
        <v>178</v>
      </c>
      <c r="B244" s="43">
        <v>22042990</v>
      </c>
      <c r="C244" s="45">
        <v>208409.959</v>
      </c>
      <c r="D244" s="45">
        <v>123520.899</v>
      </c>
      <c r="E244" s="45">
        <v>138026.594</v>
      </c>
      <c r="F244" s="46">
        <f t="shared" si="37"/>
        <v>11.74351475534516</v>
      </c>
      <c r="G244" s="46"/>
      <c r="H244" s="45">
        <v>182460.38</v>
      </c>
      <c r="I244" s="45">
        <v>104319.764</v>
      </c>
      <c r="J244" s="45">
        <v>109914.505</v>
      </c>
      <c r="K244" s="46">
        <f t="shared" si="27"/>
        <v>5.363069072894007</v>
      </c>
      <c r="L244" s="46">
        <f>+J244/$J$227*100</f>
        <v>14.748267885188543</v>
      </c>
      <c r="M244" s="49">
        <f t="shared" si="34"/>
        <v>0.8445515280778517</v>
      </c>
      <c r="N244" s="49">
        <f t="shared" si="35"/>
        <v>0.7963284597169731</v>
      </c>
      <c r="O244" s="49">
        <f t="shared" si="36"/>
        <v>-5.709902446169437</v>
      </c>
      <c r="R244" s="49"/>
    </row>
    <row r="245" spans="1:18" ht="11.25" customHeight="1">
      <c r="A245" s="43" t="s">
        <v>94</v>
      </c>
      <c r="B245" s="43">
        <v>22042190</v>
      </c>
      <c r="C245" s="45">
        <v>43590.714</v>
      </c>
      <c r="D245" s="45">
        <v>21978.306</v>
      </c>
      <c r="E245" s="45">
        <v>24972.027</v>
      </c>
      <c r="F245" s="46">
        <f t="shared" si="37"/>
        <v>13.621254522527806</v>
      </c>
      <c r="G245" s="46"/>
      <c r="H245" s="45">
        <v>78936.04</v>
      </c>
      <c r="I245" s="45">
        <v>39817.092</v>
      </c>
      <c r="J245" s="45">
        <v>43215.072</v>
      </c>
      <c r="K245" s="46">
        <f t="shared" si="27"/>
        <v>8.533973299707583</v>
      </c>
      <c r="L245" s="46">
        <f>+J245/$J$227*100</f>
        <v>5.798574615185781</v>
      </c>
      <c r="M245" s="49">
        <f t="shared" si="34"/>
        <v>1.811654273991817</v>
      </c>
      <c r="N245" s="49">
        <f t="shared" si="35"/>
        <v>1.730539214938379</v>
      </c>
      <c r="O245" s="49">
        <f t="shared" si="36"/>
        <v>-4.47740279246041</v>
      </c>
      <c r="R245" s="49"/>
    </row>
    <row r="246" spans="1:18" ht="11.25" customHeight="1">
      <c r="A246" s="43" t="s">
        <v>95</v>
      </c>
      <c r="B246" s="43">
        <v>22041000</v>
      </c>
      <c r="C246" s="45">
        <v>2727.894</v>
      </c>
      <c r="D246" s="45">
        <v>976.228</v>
      </c>
      <c r="E246" s="45">
        <v>907.596</v>
      </c>
      <c r="F246" s="46">
        <f t="shared" si="37"/>
        <v>-7.0303248831215654</v>
      </c>
      <c r="G246" s="46"/>
      <c r="H246" s="45">
        <v>9884.507</v>
      </c>
      <c r="I246" s="45">
        <v>3349.978</v>
      </c>
      <c r="J246" s="45">
        <v>3630.585</v>
      </c>
      <c r="K246" s="46">
        <f t="shared" si="27"/>
        <v>8.376383367293755</v>
      </c>
      <c r="L246" s="46">
        <f>+J246/$J$227*100</f>
        <v>0.48714990036981237</v>
      </c>
      <c r="M246" s="49">
        <f t="shared" si="34"/>
        <v>3.431552874943149</v>
      </c>
      <c r="N246" s="49">
        <f t="shared" si="35"/>
        <v>4.000221464175691</v>
      </c>
      <c r="O246" s="49">
        <f t="shared" si="36"/>
        <v>16.57175657658962</v>
      </c>
      <c r="R246" s="49"/>
    </row>
    <row r="247" spans="1:18" ht="11.25" customHeight="1">
      <c r="A247" s="43" t="s">
        <v>96</v>
      </c>
      <c r="B247" s="43">
        <v>22082010</v>
      </c>
      <c r="C247" s="45">
        <v>240.01</v>
      </c>
      <c r="D247" s="45">
        <v>126.906</v>
      </c>
      <c r="E247" s="45">
        <v>130.359</v>
      </c>
      <c r="F247" s="46">
        <f t="shared" si="37"/>
        <v>2.7209115408254974</v>
      </c>
      <c r="G247" s="46"/>
      <c r="H247" s="45">
        <v>989.052</v>
      </c>
      <c r="I247" s="45">
        <v>537.516</v>
      </c>
      <c r="J247" s="45">
        <v>468.109</v>
      </c>
      <c r="K247" s="46">
        <f t="shared" si="27"/>
        <v>-12.912545859100007</v>
      </c>
      <c r="L247" s="46">
        <f>+J247/$J$227*100</f>
        <v>0.06281060840393834</v>
      </c>
      <c r="M247" s="49">
        <f t="shared" si="34"/>
        <v>4.235544418703607</v>
      </c>
      <c r="N247" s="49">
        <f t="shared" si="35"/>
        <v>3.590921992344218</v>
      </c>
      <c r="O247" s="49">
        <f t="shared" si="36"/>
        <v>-15.21935228710673</v>
      </c>
      <c r="R247" s="49"/>
    </row>
    <row r="248" spans="1:18" ht="11.25" customHeight="1">
      <c r="A248" s="43" t="s">
        <v>10</v>
      </c>
      <c r="B248" s="50" t="s">
        <v>221</v>
      </c>
      <c r="C248" s="45">
        <v>17108.997</v>
      </c>
      <c r="D248" s="45">
        <v>8293.408</v>
      </c>
      <c r="E248" s="45">
        <v>7296.084</v>
      </c>
      <c r="F248" s="46">
        <f t="shared" si="37"/>
        <v>-12.025502664284687</v>
      </c>
      <c r="G248" s="46"/>
      <c r="H248" s="45">
        <v>29093.434</v>
      </c>
      <c r="I248" s="45">
        <v>13932.302</v>
      </c>
      <c r="J248" s="45">
        <v>14837.881</v>
      </c>
      <c r="K248" s="46">
        <f t="shared" si="27"/>
        <v>6.499851926838801</v>
      </c>
      <c r="L248" s="46">
        <f>+J248/$J$227*100</f>
        <v>1.9909387194760986</v>
      </c>
      <c r="R248" s="49"/>
    </row>
    <row r="249" spans="1:18" ht="11.25">
      <c r="A249" s="159"/>
      <c r="B249" s="159"/>
      <c r="C249" s="171"/>
      <c r="D249" s="171"/>
      <c r="E249" s="171"/>
      <c r="F249" s="171"/>
      <c r="G249" s="171"/>
      <c r="H249" s="171"/>
      <c r="I249" s="171"/>
      <c r="J249" s="171"/>
      <c r="K249" s="159"/>
      <c r="L249" s="159"/>
      <c r="R249" s="49"/>
    </row>
    <row r="250" spans="1:18" ht="11.25">
      <c r="A250" s="43" t="s">
        <v>93</v>
      </c>
      <c r="B250" s="43"/>
      <c r="C250" s="43"/>
      <c r="D250" s="43"/>
      <c r="E250" s="43"/>
      <c r="F250" s="43"/>
      <c r="G250" s="43"/>
      <c r="H250" s="43"/>
      <c r="I250" s="43"/>
      <c r="J250" s="43"/>
      <c r="K250" s="43"/>
      <c r="L250" s="43"/>
      <c r="R250" s="49"/>
    </row>
    <row r="251" spans="1:18" ht="19.5" customHeight="1">
      <c r="A251" s="288" t="s">
        <v>465</v>
      </c>
      <c r="B251" s="288"/>
      <c r="C251" s="288"/>
      <c r="D251" s="288"/>
      <c r="E251" s="288"/>
      <c r="F251" s="288"/>
      <c r="G251" s="288"/>
      <c r="H251" s="288"/>
      <c r="I251" s="288"/>
      <c r="J251" s="288"/>
      <c r="K251" s="288"/>
      <c r="L251" s="288"/>
      <c r="R251" s="49"/>
    </row>
    <row r="252" spans="1:18" ht="19.5" customHeight="1">
      <c r="A252" s="289" t="s">
        <v>310</v>
      </c>
      <c r="B252" s="289"/>
      <c r="C252" s="289"/>
      <c r="D252" s="289"/>
      <c r="E252" s="289"/>
      <c r="F252" s="289"/>
      <c r="G252" s="289"/>
      <c r="H252" s="289"/>
      <c r="I252" s="289"/>
      <c r="J252" s="289"/>
      <c r="K252" s="289"/>
      <c r="L252" s="289"/>
      <c r="R252" s="49"/>
    </row>
    <row r="253" spans="1:21" ht="11.25">
      <c r="A253" s="43"/>
      <c r="B253" s="43"/>
      <c r="C253" s="287" t="s">
        <v>180</v>
      </c>
      <c r="D253" s="287"/>
      <c r="E253" s="287"/>
      <c r="F253" s="287"/>
      <c r="G253" s="50"/>
      <c r="H253" s="287" t="s">
        <v>181</v>
      </c>
      <c r="I253" s="287"/>
      <c r="J253" s="287"/>
      <c r="K253" s="287"/>
      <c r="L253" s="50"/>
      <c r="M253" s="284" t="s">
        <v>344</v>
      </c>
      <c r="N253" s="284" t="s">
        <v>344</v>
      </c>
      <c r="O253" s="284" t="s">
        <v>319</v>
      </c>
      <c r="P253" s="156"/>
      <c r="Q253" s="156"/>
      <c r="R253" s="156"/>
      <c r="S253" s="156"/>
      <c r="T253" s="156"/>
      <c r="U253" s="156"/>
    </row>
    <row r="254" spans="1:21" ht="11.25">
      <c r="A254" s="43" t="s">
        <v>197</v>
      </c>
      <c r="B254" s="158" t="s">
        <v>165</v>
      </c>
      <c r="C254" s="157">
        <f>+C223</f>
        <v>2008</v>
      </c>
      <c r="D254" s="285" t="str">
        <f>+D223</f>
        <v>Enero - julio</v>
      </c>
      <c r="E254" s="285"/>
      <c r="F254" s="285"/>
      <c r="G254" s="50"/>
      <c r="H254" s="157">
        <f>+H223</f>
        <v>2008</v>
      </c>
      <c r="I254" s="285" t="str">
        <f>+D254</f>
        <v>Enero - julio</v>
      </c>
      <c r="J254" s="285"/>
      <c r="K254" s="285"/>
      <c r="L254" s="158" t="s">
        <v>385</v>
      </c>
      <c r="M254" s="286"/>
      <c r="N254" s="286"/>
      <c r="O254" s="286"/>
      <c r="P254" s="156"/>
      <c r="Q254" s="156"/>
      <c r="R254" s="156"/>
      <c r="S254" s="156"/>
      <c r="T254" s="156"/>
      <c r="U254" s="156"/>
    </row>
    <row r="255" spans="1:15" ht="11.25">
      <c r="A255" s="159"/>
      <c r="B255" s="163" t="s">
        <v>48</v>
      </c>
      <c r="C255" s="159"/>
      <c r="D255" s="160">
        <f>+D224</f>
        <v>2008</v>
      </c>
      <c r="E255" s="160">
        <f>+E224</f>
        <v>2009</v>
      </c>
      <c r="F255" s="161" t="str">
        <f>+F224</f>
        <v>Var % 09/08</v>
      </c>
      <c r="G255" s="163"/>
      <c r="H255" s="159"/>
      <c r="I255" s="160">
        <f>+I224</f>
        <v>2008</v>
      </c>
      <c r="J255" s="160">
        <f>+J224</f>
        <v>2009</v>
      </c>
      <c r="K255" s="161" t="str">
        <f>+K224</f>
        <v>Var % 09/08</v>
      </c>
      <c r="L255" s="163">
        <v>2008</v>
      </c>
      <c r="M255" s="164"/>
      <c r="N255" s="164"/>
      <c r="O255" s="163"/>
    </row>
    <row r="256" spans="1:18" ht="11.25">
      <c r="A256" s="43"/>
      <c r="B256" s="43"/>
      <c r="C256" s="43"/>
      <c r="D256" s="43"/>
      <c r="E256" s="43"/>
      <c r="F256" s="43"/>
      <c r="G256" s="43"/>
      <c r="H256" s="43"/>
      <c r="I256" s="43"/>
      <c r="J256" s="43"/>
      <c r="K256" s="43"/>
      <c r="L256" s="43"/>
      <c r="R256" s="49"/>
    </row>
    <row r="257" spans="1:18" s="167" customFormat="1" ht="11.25">
      <c r="A257" s="165" t="s">
        <v>387</v>
      </c>
      <c r="B257" s="165"/>
      <c r="C257" s="165"/>
      <c r="D257" s="165"/>
      <c r="E257" s="165"/>
      <c r="F257" s="165"/>
      <c r="G257" s="165"/>
      <c r="H257" s="165">
        <f>(H259+H268)</f>
        <v>1084040.219</v>
      </c>
      <c r="I257" s="165">
        <f>(+I259+I268)</f>
        <v>676751.6749999999</v>
      </c>
      <c r="J257" s="165">
        <f>(+J259+J268)</f>
        <v>570716.319</v>
      </c>
      <c r="K257" s="166">
        <f>+J257/I257*100-100</f>
        <v>-15.66828127909693</v>
      </c>
      <c r="L257" s="165">
        <f>(+L259+L268)</f>
        <v>100</v>
      </c>
      <c r="M257" s="172"/>
      <c r="N257" s="172"/>
      <c r="O257" s="172"/>
      <c r="R257" s="172"/>
    </row>
    <row r="258" spans="1:18" ht="11.25" customHeight="1">
      <c r="A258" s="43"/>
      <c r="B258" s="43"/>
      <c r="C258" s="45"/>
      <c r="D258" s="45"/>
      <c r="E258" s="45"/>
      <c r="F258" s="46"/>
      <c r="G258" s="46"/>
      <c r="H258" s="45"/>
      <c r="I258" s="45"/>
      <c r="J258" s="45"/>
      <c r="K258" s="46"/>
      <c r="L258" s="46"/>
      <c r="R258" s="49"/>
    </row>
    <row r="259" spans="1:13" ht="11.25" customHeight="1">
      <c r="A259" s="52" t="s">
        <v>99</v>
      </c>
      <c r="B259" s="52"/>
      <c r="C259" s="53"/>
      <c r="D259" s="53"/>
      <c r="E259" s="53"/>
      <c r="F259" s="51"/>
      <c r="G259" s="51"/>
      <c r="H259" s="53">
        <f>SUM(H261:H266)</f>
        <v>88711.83299999998</v>
      </c>
      <c r="I259" s="53">
        <f>SUM(I261:I266)</f>
        <v>62850.568999999996</v>
      </c>
      <c r="J259" s="53">
        <f>SUM(J261:J266)</f>
        <v>60106.755</v>
      </c>
      <c r="K259" s="51">
        <f>+J259/I259*100-100</f>
        <v>-4.365615210261652</v>
      </c>
      <c r="L259" s="198">
        <f>+J259/$J$257*100</f>
        <v>10.531809411954102</v>
      </c>
      <c r="M259" s="48"/>
    </row>
    <row r="260" spans="1:13" ht="11.25" customHeight="1">
      <c r="A260" s="52"/>
      <c r="B260" s="52"/>
      <c r="C260" s="45"/>
      <c r="D260" s="45"/>
      <c r="E260" s="45"/>
      <c r="F260" s="46"/>
      <c r="G260" s="46"/>
      <c r="H260" s="45"/>
      <c r="I260" s="45"/>
      <c r="J260" s="45"/>
      <c r="K260" s="46"/>
      <c r="L260" s="172"/>
      <c r="M260" s="48"/>
    </row>
    <row r="261" spans="1:13" ht="11.25" customHeight="1">
      <c r="A261" s="43" t="s">
        <v>100</v>
      </c>
      <c r="B261" s="43"/>
      <c r="C261" s="45">
        <v>1071118</v>
      </c>
      <c r="D261" s="45">
        <v>686452</v>
      </c>
      <c r="E261" s="45">
        <v>754161</v>
      </c>
      <c r="F261" s="46">
        <f aca="true" t="shared" si="38" ref="F261:F277">+E261/D261*100-100</f>
        <v>9.863617558110406</v>
      </c>
      <c r="G261" s="46"/>
      <c r="H261" s="45">
        <v>2306.362</v>
      </c>
      <c r="I261" s="45">
        <v>1455.073</v>
      </c>
      <c r="J261" s="45">
        <v>1617.49</v>
      </c>
      <c r="K261" s="46">
        <f aca="true" t="shared" si="39" ref="K261:K278">+J261/I261*100-100</f>
        <v>11.162120388461602</v>
      </c>
      <c r="L261" s="172">
        <f aca="true" t="shared" si="40" ref="L261:L266">+J261/$J$259*100</f>
        <v>2.6910286539341546</v>
      </c>
      <c r="M261" s="48"/>
    </row>
    <row r="262" spans="1:13" ht="11.25" customHeight="1">
      <c r="A262" s="43" t="s">
        <v>101</v>
      </c>
      <c r="B262" s="43"/>
      <c r="C262" s="45">
        <v>890</v>
      </c>
      <c r="D262" s="45">
        <v>238</v>
      </c>
      <c r="E262" s="45">
        <v>252</v>
      </c>
      <c r="F262" s="46">
        <f t="shared" si="38"/>
        <v>5.882352941176478</v>
      </c>
      <c r="G262" s="46"/>
      <c r="H262" s="45">
        <v>5538.315</v>
      </c>
      <c r="I262" s="45">
        <v>2608.166</v>
      </c>
      <c r="J262" s="45">
        <v>3782.75</v>
      </c>
      <c r="K262" s="46">
        <f t="shared" si="39"/>
        <v>45.03486357846853</v>
      </c>
      <c r="L262" s="172">
        <f t="shared" si="40"/>
        <v>6.2933858266013525</v>
      </c>
      <c r="M262" s="48"/>
    </row>
    <row r="263" spans="1:13" ht="11.25" customHeight="1">
      <c r="A263" s="43" t="s">
        <v>102</v>
      </c>
      <c r="B263" s="43"/>
      <c r="C263" s="45">
        <v>390</v>
      </c>
      <c r="D263" s="45">
        <v>0</v>
      </c>
      <c r="E263" s="45">
        <v>278</v>
      </c>
      <c r="F263" s="46"/>
      <c r="G263" s="46"/>
      <c r="H263" s="45">
        <v>491.661</v>
      </c>
      <c r="I263" s="45">
        <v>0</v>
      </c>
      <c r="J263" s="45">
        <v>328.466</v>
      </c>
      <c r="K263" s="46"/>
      <c r="L263" s="172">
        <f t="shared" si="40"/>
        <v>0.5464710247625246</v>
      </c>
      <c r="M263" s="48"/>
    </row>
    <row r="264" spans="1:13" ht="11.25" customHeight="1">
      <c r="A264" s="43" t="s">
        <v>103</v>
      </c>
      <c r="B264" s="43"/>
      <c r="C264" s="45">
        <v>3350.741</v>
      </c>
      <c r="D264" s="45">
        <v>2929.562</v>
      </c>
      <c r="E264" s="45">
        <v>3305.62</v>
      </c>
      <c r="F264" s="46">
        <f t="shared" si="38"/>
        <v>12.836662955076577</v>
      </c>
      <c r="G264" s="46"/>
      <c r="H264" s="45">
        <v>8683.423</v>
      </c>
      <c r="I264" s="45">
        <v>7883.536</v>
      </c>
      <c r="J264" s="45">
        <v>6320.244</v>
      </c>
      <c r="K264" s="46">
        <f t="shared" si="39"/>
        <v>-19.8298327045123</v>
      </c>
      <c r="L264" s="172">
        <f t="shared" si="40"/>
        <v>10.515031130860416</v>
      </c>
      <c r="M264" s="48"/>
    </row>
    <row r="265" spans="1:13" ht="11.25" customHeight="1">
      <c r="A265" s="43" t="s">
        <v>104</v>
      </c>
      <c r="B265" s="43"/>
      <c r="C265" s="45">
        <v>10335.609</v>
      </c>
      <c r="D265" s="45">
        <v>8411.668</v>
      </c>
      <c r="E265" s="45">
        <v>8372.044</v>
      </c>
      <c r="F265" s="46">
        <f t="shared" si="38"/>
        <v>-0.47105996099703873</v>
      </c>
      <c r="G265" s="46"/>
      <c r="H265" s="45">
        <v>29774.571</v>
      </c>
      <c r="I265" s="45">
        <v>23783.493</v>
      </c>
      <c r="J265" s="45">
        <v>24458.898</v>
      </c>
      <c r="K265" s="46">
        <f t="shared" si="39"/>
        <v>2.839805742579543</v>
      </c>
      <c r="L265" s="172">
        <f t="shared" si="40"/>
        <v>40.692427997485474</v>
      </c>
      <c r="M265" s="48"/>
    </row>
    <row r="266" spans="1:13" ht="11.25" customHeight="1">
      <c r="A266" s="43" t="s">
        <v>105</v>
      </c>
      <c r="B266" s="43"/>
      <c r="C266" s="199"/>
      <c r="D266" s="199"/>
      <c r="E266" s="45"/>
      <c r="F266" s="200"/>
      <c r="G266" s="46"/>
      <c r="H266" s="45">
        <v>41917.501</v>
      </c>
      <c r="I266" s="45">
        <v>27120.301</v>
      </c>
      <c r="J266" s="45">
        <v>23598.907</v>
      </c>
      <c r="K266" s="46">
        <f t="shared" si="39"/>
        <v>-12.984347039511107</v>
      </c>
      <c r="L266" s="172">
        <f t="shared" si="40"/>
        <v>39.26165536635608</v>
      </c>
      <c r="M266" s="48"/>
    </row>
    <row r="267" spans="1:13" ht="11.25" customHeight="1">
      <c r="A267" s="43"/>
      <c r="B267" s="43"/>
      <c r="C267" s="45"/>
      <c r="D267" s="45"/>
      <c r="E267" s="45"/>
      <c r="F267" s="46"/>
      <c r="G267" s="46"/>
      <c r="H267" s="45"/>
      <c r="I267" s="45"/>
      <c r="J267" s="45"/>
      <c r="K267" s="46"/>
      <c r="L267" s="172"/>
      <c r="M267" s="48"/>
    </row>
    <row r="268" spans="1:13" ht="11.25" customHeight="1">
      <c r="A268" s="52" t="s">
        <v>106</v>
      </c>
      <c r="B268" s="52"/>
      <c r="C268" s="45"/>
      <c r="D268" s="45"/>
      <c r="E268" s="45"/>
      <c r="F268" s="46"/>
      <c r="G268" s="46"/>
      <c r="H268" s="53">
        <f>(H270+H280+H287)</f>
        <v>995328.3859999999</v>
      </c>
      <c r="I268" s="53">
        <f>(I270+I280+I287)</f>
        <v>613901.1059999999</v>
      </c>
      <c r="J268" s="53">
        <f>(J270+J280+J287)</f>
        <v>510609.564</v>
      </c>
      <c r="K268" s="51">
        <f t="shared" si="39"/>
        <v>-16.825436701526314</v>
      </c>
      <c r="L268" s="198">
        <f>+J268/$J$257*100</f>
        <v>89.4681905880459</v>
      </c>
      <c r="M268" s="48"/>
    </row>
    <row r="269" spans="1:13" ht="11.25" customHeight="1">
      <c r="A269" s="52"/>
      <c r="B269" s="52"/>
      <c r="C269" s="45"/>
      <c r="D269" s="45"/>
      <c r="E269" s="45"/>
      <c r="F269" s="46"/>
      <c r="G269" s="46"/>
      <c r="H269" s="45"/>
      <c r="I269" s="45"/>
      <c r="J269" s="45"/>
      <c r="K269" s="46"/>
      <c r="L269" s="172"/>
      <c r="M269" s="48"/>
    </row>
    <row r="270" spans="1:13" ht="11.25" customHeight="1">
      <c r="A270" s="52" t="s">
        <v>107</v>
      </c>
      <c r="B270" s="52"/>
      <c r="C270" s="45"/>
      <c r="D270" s="45"/>
      <c r="E270" s="45"/>
      <c r="F270" s="46"/>
      <c r="G270" s="46"/>
      <c r="H270" s="53">
        <f>SUM(H271:H278)</f>
        <v>226339.173</v>
      </c>
      <c r="I270" s="53">
        <f>SUM(I271:I278)</f>
        <v>136153.01799999998</v>
      </c>
      <c r="J270" s="53">
        <f>SUM(J271:J278)</f>
        <v>81763.746</v>
      </c>
      <c r="K270" s="51">
        <f t="shared" si="39"/>
        <v>-39.94716591592555</v>
      </c>
      <c r="L270" s="198">
        <f>+J270/$J$257*100</f>
        <v>14.32651271357811</v>
      </c>
      <c r="M270" s="48"/>
    </row>
    <row r="271" spans="1:15" ht="11.25" customHeight="1">
      <c r="A271" s="43" t="s">
        <v>108</v>
      </c>
      <c r="B271" s="43"/>
      <c r="C271" s="45">
        <v>629.006</v>
      </c>
      <c r="D271" s="45">
        <v>333.124</v>
      </c>
      <c r="E271" s="45">
        <v>1410.269</v>
      </c>
      <c r="F271" s="46">
        <f t="shared" si="38"/>
        <v>323.3465616407103</v>
      </c>
      <c r="G271" s="46"/>
      <c r="H271" s="45">
        <v>1236.57</v>
      </c>
      <c r="I271" s="45">
        <v>486.266</v>
      </c>
      <c r="J271" s="45">
        <v>1815.945</v>
      </c>
      <c r="K271" s="46">
        <f t="shared" si="39"/>
        <v>273.4468377390153</v>
      </c>
      <c r="L271" s="172">
        <f>+J271/$J$270*100</f>
        <v>2.220966001239718</v>
      </c>
      <c r="M271" s="47">
        <f>+I271/D271*1000</f>
        <v>1459.7147008321226</v>
      </c>
      <c r="N271" s="47">
        <f>+J271/E271*1000</f>
        <v>1287.658595629628</v>
      </c>
      <c r="O271" s="46">
        <f aca="true" t="shared" si="41" ref="O271:O285">+N271/M271*100-100</f>
        <v>-11.786968035905403</v>
      </c>
    </row>
    <row r="272" spans="1:15" ht="11.25" customHeight="1">
      <c r="A272" s="43" t="s">
        <v>109</v>
      </c>
      <c r="B272" s="43"/>
      <c r="C272" s="45">
        <v>4694.391</v>
      </c>
      <c r="D272" s="45">
        <v>1454.578</v>
      </c>
      <c r="E272" s="45">
        <v>52.516</v>
      </c>
      <c r="F272" s="46">
        <f t="shared" si="38"/>
        <v>-96.38960578257061</v>
      </c>
      <c r="G272" s="46"/>
      <c r="H272" s="45">
        <v>18074.339</v>
      </c>
      <c r="I272" s="45">
        <v>5889.692</v>
      </c>
      <c r="J272" s="45">
        <v>140.523</v>
      </c>
      <c r="K272" s="46">
        <f t="shared" si="39"/>
        <v>-97.61408576203985</v>
      </c>
      <c r="L272" s="172">
        <f aca="true" t="shared" si="42" ref="L272:L278">+J272/$J$270*100</f>
        <v>0.17186467948765458</v>
      </c>
      <c r="M272" s="47">
        <f aca="true" t="shared" si="43" ref="M272:M285">+I272/D272*1000</f>
        <v>4049.0726519994114</v>
      </c>
      <c r="N272" s="47">
        <f aca="true" t="shared" si="44" ref="N272:N277">+J272/E272*1000</f>
        <v>2675.8130855358368</v>
      </c>
      <c r="O272" s="46">
        <f t="shared" si="41"/>
        <v>-33.91540939097415</v>
      </c>
    </row>
    <row r="273" spans="1:15" ht="11.25" customHeight="1">
      <c r="A273" s="43" t="s">
        <v>110</v>
      </c>
      <c r="B273" s="43"/>
      <c r="C273" s="45">
        <v>14527.851</v>
      </c>
      <c r="D273" s="45">
        <v>8107.197</v>
      </c>
      <c r="E273" s="45">
        <v>9917.972</v>
      </c>
      <c r="F273" s="46">
        <f t="shared" si="38"/>
        <v>22.33540149573274</v>
      </c>
      <c r="G273" s="46"/>
      <c r="H273" s="45">
        <v>66755.124</v>
      </c>
      <c r="I273" s="45">
        <v>40702.728</v>
      </c>
      <c r="J273" s="45">
        <v>34430.968</v>
      </c>
      <c r="K273" s="46">
        <f t="shared" si="39"/>
        <v>-15.408696930584114</v>
      </c>
      <c r="L273" s="172">
        <f t="shared" si="42"/>
        <v>42.11031133529523</v>
      </c>
      <c r="M273" s="47">
        <f t="shared" si="43"/>
        <v>5020.567281145382</v>
      </c>
      <c r="N273" s="47">
        <f t="shared" si="44"/>
        <v>3471.573422469836</v>
      </c>
      <c r="O273" s="46">
        <f t="shared" si="41"/>
        <v>-30.852964853050665</v>
      </c>
    </row>
    <row r="274" spans="1:15" ht="11.25" customHeight="1">
      <c r="A274" s="43" t="s">
        <v>111</v>
      </c>
      <c r="B274" s="43"/>
      <c r="C274" s="45">
        <v>29.485</v>
      </c>
      <c r="D274" s="45">
        <v>20.595</v>
      </c>
      <c r="E274" s="45">
        <v>24.031</v>
      </c>
      <c r="F274" s="46">
        <f t="shared" si="38"/>
        <v>16.683661082787097</v>
      </c>
      <c r="G274" s="46"/>
      <c r="H274" s="45">
        <v>23.306</v>
      </c>
      <c r="I274" s="45">
        <v>12.229</v>
      </c>
      <c r="J274" s="45">
        <v>21.394</v>
      </c>
      <c r="K274" s="46">
        <f t="shared" si="39"/>
        <v>74.94480333633166</v>
      </c>
      <c r="L274" s="172">
        <f t="shared" si="42"/>
        <v>0.02616563091421961</v>
      </c>
      <c r="M274" s="47">
        <f t="shared" si="43"/>
        <v>593.7848992473901</v>
      </c>
      <c r="N274" s="47">
        <f t="shared" si="44"/>
        <v>890.2667387957222</v>
      </c>
      <c r="O274" s="46">
        <f t="shared" si="41"/>
        <v>49.93084868344019</v>
      </c>
    </row>
    <row r="275" spans="1:15" ht="11.25" customHeight="1">
      <c r="A275" s="43" t="s">
        <v>112</v>
      </c>
      <c r="B275" s="43"/>
      <c r="C275" s="45">
        <v>12253.95</v>
      </c>
      <c r="D275" s="45">
        <v>7965.042</v>
      </c>
      <c r="E275" s="45">
        <v>5450.466</v>
      </c>
      <c r="F275" s="46">
        <f t="shared" si="38"/>
        <v>-31.57015367903898</v>
      </c>
      <c r="G275" s="46"/>
      <c r="H275" s="45">
        <v>55808.889</v>
      </c>
      <c r="I275" s="45">
        <v>37069.485</v>
      </c>
      <c r="J275" s="45">
        <v>15971.14</v>
      </c>
      <c r="K275" s="46">
        <f t="shared" si="39"/>
        <v>-56.91566796787169</v>
      </c>
      <c r="L275" s="172">
        <f t="shared" si="42"/>
        <v>19.533278233118136</v>
      </c>
      <c r="M275" s="47">
        <f t="shared" si="43"/>
        <v>4654.022539994139</v>
      </c>
      <c r="N275" s="47">
        <f t="shared" si="44"/>
        <v>2930.2338552336623</v>
      </c>
      <c r="O275" s="46">
        <f t="shared" si="41"/>
        <v>-37.03868363221652</v>
      </c>
    </row>
    <row r="276" spans="1:15" ht="11.25" customHeight="1">
      <c r="A276" s="43" t="s">
        <v>179</v>
      </c>
      <c r="B276" s="43"/>
      <c r="C276" s="45">
        <v>34100.385</v>
      </c>
      <c r="D276" s="45">
        <v>22003.378</v>
      </c>
      <c r="E276" s="45">
        <v>13513.869</v>
      </c>
      <c r="F276" s="46">
        <f t="shared" si="38"/>
        <v>-38.58275306637008</v>
      </c>
      <c r="G276" s="46"/>
      <c r="H276" s="45">
        <v>64014.917</v>
      </c>
      <c r="I276" s="45">
        <v>39700.091</v>
      </c>
      <c r="J276" s="45">
        <v>21897.672</v>
      </c>
      <c r="K276" s="46">
        <f t="shared" si="39"/>
        <v>-44.84226245224476</v>
      </c>
      <c r="L276" s="172">
        <f t="shared" si="42"/>
        <v>26.78163987251758</v>
      </c>
      <c r="M276" s="47">
        <f t="shared" si="43"/>
        <v>1804.2725530598075</v>
      </c>
      <c r="N276" s="47">
        <f t="shared" si="44"/>
        <v>1620.3851021495027</v>
      </c>
      <c r="O276" s="46">
        <f t="shared" si="41"/>
        <v>-10.191777877375344</v>
      </c>
    </row>
    <row r="277" spans="1:15" ht="11.25" customHeight="1">
      <c r="A277" s="43" t="s">
        <v>113</v>
      </c>
      <c r="B277" s="43"/>
      <c r="C277" s="45">
        <v>3525.594</v>
      </c>
      <c r="D277" s="45">
        <v>2210.319</v>
      </c>
      <c r="E277" s="45">
        <v>2155.747</v>
      </c>
      <c r="F277" s="46">
        <f t="shared" si="38"/>
        <v>-2.4689648869688057</v>
      </c>
      <c r="G277" s="46"/>
      <c r="H277" s="45">
        <v>5741.342</v>
      </c>
      <c r="I277" s="45">
        <v>3668.934</v>
      </c>
      <c r="J277" s="45">
        <v>3015.566</v>
      </c>
      <c r="K277" s="46">
        <f t="shared" si="39"/>
        <v>-17.808115381743036</v>
      </c>
      <c r="L277" s="172">
        <f t="shared" si="42"/>
        <v>3.688145599395605</v>
      </c>
      <c r="M277" s="47">
        <f t="shared" si="43"/>
        <v>1659.9115331316432</v>
      </c>
      <c r="N277" s="47">
        <f t="shared" si="44"/>
        <v>1398.849679484652</v>
      </c>
      <c r="O277" s="46">
        <f t="shared" si="41"/>
        <v>-15.727455857509682</v>
      </c>
    </row>
    <row r="278" spans="1:19" ht="11.25" customHeight="1">
      <c r="A278" s="43" t="s">
        <v>10</v>
      </c>
      <c r="B278" s="43"/>
      <c r="C278" s="199"/>
      <c r="D278" s="199"/>
      <c r="E278" s="199"/>
      <c r="F278" s="46"/>
      <c r="G278" s="46"/>
      <c r="H278" s="45">
        <v>14684.686</v>
      </c>
      <c r="I278" s="45">
        <v>8623.593</v>
      </c>
      <c r="J278" s="45">
        <v>4470.538</v>
      </c>
      <c r="K278" s="46">
        <f t="shared" si="39"/>
        <v>-48.159218553101944</v>
      </c>
      <c r="L278" s="172">
        <f t="shared" si="42"/>
        <v>5.467628648031854</v>
      </c>
      <c r="M278" s="47"/>
      <c r="O278" s="46"/>
      <c r="S278" s="47"/>
    </row>
    <row r="279" spans="1:15" ht="11.25" customHeight="1">
      <c r="A279" s="43"/>
      <c r="B279" s="43"/>
      <c r="C279" s="45"/>
      <c r="D279" s="45"/>
      <c r="E279" s="45"/>
      <c r="F279" s="46"/>
      <c r="G279" s="46"/>
      <c r="H279" s="45"/>
      <c r="I279" s="45"/>
      <c r="J279" s="45"/>
      <c r="K279" s="46"/>
      <c r="L279" s="172"/>
      <c r="M279" s="47"/>
      <c r="O279" s="46"/>
    </row>
    <row r="280" spans="1:15" ht="11.25" customHeight="1">
      <c r="A280" s="52" t="s">
        <v>114</v>
      </c>
      <c r="B280" s="52"/>
      <c r="C280" s="53">
        <f>SUM(C281:C285)</f>
        <v>212879.601</v>
      </c>
      <c r="D280" s="53">
        <f>SUM(D281:D285)</f>
        <v>127190.341</v>
      </c>
      <c r="E280" s="53">
        <f>SUM(E281:E285)</f>
        <v>146398.528</v>
      </c>
      <c r="F280" s="51">
        <f aca="true" t="shared" si="45" ref="F280:F285">+E280/D280*100-100</f>
        <v>15.101922715971014</v>
      </c>
      <c r="G280" s="51"/>
      <c r="H280" s="53">
        <f>SUM(H281:H285)</f>
        <v>611165.449</v>
      </c>
      <c r="I280" s="53">
        <f>SUM(I281:I285)</f>
        <v>384098.517</v>
      </c>
      <c r="J280" s="53">
        <f>SUM(J281:J285)</f>
        <v>363677.155</v>
      </c>
      <c r="K280" s="51">
        <f aca="true" t="shared" si="46" ref="K280:K285">+J280/I280*100-100</f>
        <v>-5.316698996783671</v>
      </c>
      <c r="L280" s="198">
        <f>+J280/$J$257*100</f>
        <v>63.72292904419298</v>
      </c>
      <c r="M280" s="47">
        <f t="shared" si="43"/>
        <v>3019.8717448206226</v>
      </c>
      <c r="N280" s="47">
        <f aca="true" t="shared" si="47" ref="N280:N285">+J280/E280*1000</f>
        <v>2484.158549736238</v>
      </c>
      <c r="O280" s="46">
        <f t="shared" si="41"/>
        <v>-17.7396008954084</v>
      </c>
    </row>
    <row r="281" spans="1:15" ht="11.25" customHeight="1">
      <c r="A281" s="43" t="s">
        <v>115</v>
      </c>
      <c r="B281" s="43"/>
      <c r="C281" s="45">
        <v>4504.998</v>
      </c>
      <c r="D281" s="45">
        <v>2775.65</v>
      </c>
      <c r="E281" s="45">
        <v>2629.059</v>
      </c>
      <c r="F281" s="46">
        <f t="shared" si="45"/>
        <v>-5.281321492263075</v>
      </c>
      <c r="G281" s="46"/>
      <c r="H281" s="45">
        <v>32105.871</v>
      </c>
      <c r="I281" s="45">
        <v>18199.666</v>
      </c>
      <c r="J281" s="45">
        <v>14233.3</v>
      </c>
      <c r="K281" s="46">
        <f t="shared" si="46"/>
        <v>-21.793619729065355</v>
      </c>
      <c r="L281" s="172">
        <f>+J281/$J$280*100</f>
        <v>3.91371847373806</v>
      </c>
      <c r="M281" s="47">
        <f t="shared" si="43"/>
        <v>6556.9023471979535</v>
      </c>
      <c r="N281" s="47">
        <f t="shared" si="47"/>
        <v>5413.838183167437</v>
      </c>
      <c r="O281" s="46">
        <f t="shared" si="41"/>
        <v>-17.43299051142644</v>
      </c>
    </row>
    <row r="282" spans="1:15" ht="11.25" customHeight="1">
      <c r="A282" s="43" t="s">
        <v>116</v>
      </c>
      <c r="B282" s="43"/>
      <c r="C282" s="45">
        <v>78014.299</v>
      </c>
      <c r="D282" s="45">
        <v>42193.872</v>
      </c>
      <c r="E282" s="45">
        <v>59417.876</v>
      </c>
      <c r="F282" s="46">
        <f t="shared" si="45"/>
        <v>40.82110312132528</v>
      </c>
      <c r="G282" s="46"/>
      <c r="H282" s="45">
        <v>184979.809</v>
      </c>
      <c r="I282" s="45">
        <v>104590.338</v>
      </c>
      <c r="J282" s="45">
        <v>117138.159</v>
      </c>
      <c r="K282" s="46">
        <f t="shared" si="46"/>
        <v>11.997112964679403</v>
      </c>
      <c r="L282" s="172">
        <f>+J282/$J$280*100</f>
        <v>32.20938059746975</v>
      </c>
      <c r="M282" s="47">
        <f t="shared" si="43"/>
        <v>2478.803983668529</v>
      </c>
      <c r="N282" s="47">
        <f t="shared" si="47"/>
        <v>1971.4295913236617</v>
      </c>
      <c r="O282" s="46">
        <f t="shared" si="41"/>
        <v>-20.468516094361505</v>
      </c>
    </row>
    <row r="283" spans="1:27" ht="11.25" customHeight="1">
      <c r="A283" s="43" t="s">
        <v>117</v>
      </c>
      <c r="B283" s="43"/>
      <c r="C283" s="45">
        <v>4472.679</v>
      </c>
      <c r="D283" s="45">
        <v>3412.047</v>
      </c>
      <c r="E283" s="45">
        <v>4565.672</v>
      </c>
      <c r="F283" s="46">
        <f t="shared" si="45"/>
        <v>33.81034903680987</v>
      </c>
      <c r="G283" s="46"/>
      <c r="H283" s="45">
        <v>23965.251</v>
      </c>
      <c r="I283" s="45">
        <v>18680.97</v>
      </c>
      <c r="J283" s="45">
        <v>20730.411</v>
      </c>
      <c r="K283" s="46">
        <f t="shared" si="46"/>
        <v>10.970741883317615</v>
      </c>
      <c r="L283" s="172">
        <f>+J283/$J$280*100</f>
        <v>5.7002235952929174</v>
      </c>
      <c r="M283" s="47">
        <f t="shared" si="43"/>
        <v>5475.003714778842</v>
      </c>
      <c r="N283" s="47">
        <f t="shared" si="47"/>
        <v>4540.49502460974</v>
      </c>
      <c r="O283" s="46">
        <f t="shared" si="41"/>
        <v>-17.068640294189294</v>
      </c>
      <c r="V283" s="47"/>
      <c r="W283" s="47"/>
      <c r="X283" s="47"/>
      <c r="Y283" s="47"/>
      <c r="Z283" s="47"/>
      <c r="AA283" s="47"/>
    </row>
    <row r="284" spans="1:15" ht="11.25" customHeight="1">
      <c r="A284" s="43" t="s">
        <v>118</v>
      </c>
      <c r="B284" s="43"/>
      <c r="C284" s="45">
        <v>105817.328</v>
      </c>
      <c r="D284" s="45">
        <v>67728.773</v>
      </c>
      <c r="E284" s="45">
        <v>68099.199</v>
      </c>
      <c r="F284" s="46">
        <f t="shared" si="45"/>
        <v>0.546925602801025</v>
      </c>
      <c r="G284" s="46"/>
      <c r="H284" s="45">
        <v>343186.904</v>
      </c>
      <c r="I284" s="45">
        <v>227480.674</v>
      </c>
      <c r="J284" s="45">
        <v>199495.187</v>
      </c>
      <c r="K284" s="46">
        <f t="shared" si="46"/>
        <v>-12.3023580455894</v>
      </c>
      <c r="L284" s="172">
        <f>+J284/$J$280*100</f>
        <v>54.85502299422684</v>
      </c>
      <c r="M284" s="47">
        <f t="shared" si="43"/>
        <v>3358.700651494159</v>
      </c>
      <c r="N284" s="47">
        <f t="shared" si="47"/>
        <v>2929.479199894848</v>
      </c>
      <c r="O284" s="46">
        <f t="shared" si="41"/>
        <v>-12.779389893182852</v>
      </c>
    </row>
    <row r="285" spans="1:25" ht="11.25" customHeight="1">
      <c r="A285" s="43" t="s">
        <v>119</v>
      </c>
      <c r="B285" s="43"/>
      <c r="C285" s="45">
        <v>20070.297</v>
      </c>
      <c r="D285" s="45">
        <v>11079.999</v>
      </c>
      <c r="E285" s="45">
        <v>11686.722</v>
      </c>
      <c r="F285" s="46">
        <f t="shared" si="45"/>
        <v>5.475839844389881</v>
      </c>
      <c r="G285" s="46"/>
      <c r="H285" s="45">
        <v>26927.614</v>
      </c>
      <c r="I285" s="45">
        <v>15146.869</v>
      </c>
      <c r="J285" s="45">
        <v>12080.098</v>
      </c>
      <c r="K285" s="46">
        <f t="shared" si="46"/>
        <v>-20.246897230048006</v>
      </c>
      <c r="L285" s="172">
        <f>+J285/$J$280*100</f>
        <v>3.3216543392724236</v>
      </c>
      <c r="M285" s="47">
        <f t="shared" si="43"/>
        <v>1367.0460620077674</v>
      </c>
      <c r="N285" s="47">
        <f t="shared" si="47"/>
        <v>1033.6600802175324</v>
      </c>
      <c r="O285" s="46">
        <f t="shared" si="41"/>
        <v>-24.387326152024045</v>
      </c>
      <c r="T285" s="47"/>
      <c r="U285" s="47"/>
      <c r="V285" s="47"/>
      <c r="W285" s="47"/>
      <c r="X285" s="47"/>
      <c r="Y285" s="47"/>
    </row>
    <row r="286" spans="1:25" ht="11.25" customHeight="1">
      <c r="A286" s="43"/>
      <c r="B286" s="43"/>
      <c r="C286" s="45"/>
      <c r="D286" s="45"/>
      <c r="E286" s="45"/>
      <c r="F286" s="46"/>
      <c r="G286" s="46"/>
      <c r="H286" s="45"/>
      <c r="I286" s="45"/>
      <c r="J286" s="45"/>
      <c r="K286" s="46"/>
      <c r="L286" s="172"/>
      <c r="M286" s="48"/>
      <c r="O286" s="201"/>
      <c r="T286" s="47"/>
      <c r="U286" s="47"/>
      <c r="V286" s="47"/>
      <c r="W286" s="47"/>
      <c r="X286" s="47"/>
      <c r="Y286" s="47"/>
    </row>
    <row r="287" spans="1:15" ht="11.25" customHeight="1">
      <c r="A287" s="52" t="s">
        <v>120</v>
      </c>
      <c r="B287" s="52"/>
      <c r="C287" s="45"/>
      <c r="D287" s="45"/>
      <c r="E287" s="45"/>
      <c r="F287" s="46"/>
      <c r="G287" s="46"/>
      <c r="H287" s="53">
        <v>157823.764</v>
      </c>
      <c r="I287" s="53">
        <v>93649.571</v>
      </c>
      <c r="J287" s="53">
        <v>65168.663</v>
      </c>
      <c r="K287" s="51">
        <f>+J287/I287*100-100</f>
        <v>-30.412214061290257</v>
      </c>
      <c r="L287" s="198">
        <f>+J287/$J$257*100</f>
        <v>11.418748830274819</v>
      </c>
      <c r="M287" s="48"/>
      <c r="O287" s="201"/>
    </row>
    <row r="288" spans="1:15" ht="11.25" customHeight="1">
      <c r="A288" s="156" t="s">
        <v>270</v>
      </c>
      <c r="B288" s="43">
        <v>16010000</v>
      </c>
      <c r="C288" s="45">
        <v>3879.633</v>
      </c>
      <c r="D288" s="45">
        <v>2397.409</v>
      </c>
      <c r="E288" s="45">
        <v>2256.913</v>
      </c>
      <c r="F288" s="46">
        <f>+E288/D288*100-100</f>
        <v>-5.860326711045133</v>
      </c>
      <c r="G288" s="46"/>
      <c r="H288" s="45">
        <v>7048.209</v>
      </c>
      <c r="I288" s="45">
        <v>4277.517</v>
      </c>
      <c r="J288" s="45">
        <v>4075.451</v>
      </c>
      <c r="K288" s="46">
        <v>3694.662</v>
      </c>
      <c r="L288" s="172">
        <f>+J288/$J$287*100</f>
        <v>6.253697425095249</v>
      </c>
      <c r="M288" s="48"/>
      <c r="O288" s="201"/>
    </row>
    <row r="289" spans="1:13" ht="11.25">
      <c r="A289" s="43" t="s">
        <v>10</v>
      </c>
      <c r="B289" s="43"/>
      <c r="C289" s="45"/>
      <c r="D289" s="45"/>
      <c r="E289" s="45"/>
      <c r="F289" s="45"/>
      <c r="G289" s="45"/>
      <c r="H289" s="45">
        <f>+H287-H288</f>
        <v>150775.555</v>
      </c>
      <c r="I289" s="45">
        <f>+I287-I288</f>
        <v>89372.054</v>
      </c>
      <c r="J289" s="45">
        <f>+J287-J288</f>
        <v>61093.212</v>
      </c>
      <c r="K289" s="46">
        <f>+J289/I289*100-100</f>
        <v>-31.64170535903763</v>
      </c>
      <c r="L289" s="172">
        <f>+J289/$J$287*100</f>
        <v>93.74630257490475</v>
      </c>
      <c r="M289" s="48"/>
    </row>
    <row r="290" spans="1:18" ht="11.25">
      <c r="A290" s="159"/>
      <c r="B290" s="159"/>
      <c r="C290" s="171"/>
      <c r="D290" s="171"/>
      <c r="E290" s="171"/>
      <c r="F290" s="171"/>
      <c r="G290" s="171"/>
      <c r="H290" s="171"/>
      <c r="I290" s="171"/>
      <c r="J290" s="171"/>
      <c r="K290" s="159"/>
      <c r="L290" s="159"/>
      <c r="R290" s="49"/>
    </row>
    <row r="291" spans="1:18" ht="11.25">
      <c r="A291" s="43" t="s">
        <v>393</v>
      </c>
      <c r="B291" s="43"/>
      <c r="C291" s="43"/>
      <c r="D291" s="43"/>
      <c r="E291" s="43"/>
      <c r="F291" s="43"/>
      <c r="G291" s="43"/>
      <c r="H291" s="43"/>
      <c r="I291" s="43"/>
      <c r="J291" s="43"/>
      <c r="K291" s="43"/>
      <c r="L291" s="43"/>
      <c r="R291" s="49"/>
    </row>
    <row r="292" spans="1:18" ht="19.5" customHeight="1">
      <c r="A292" s="288" t="s">
        <v>466</v>
      </c>
      <c r="B292" s="288"/>
      <c r="C292" s="288"/>
      <c r="D292" s="288"/>
      <c r="E292" s="288"/>
      <c r="F292" s="288"/>
      <c r="G292" s="288"/>
      <c r="H292" s="288"/>
      <c r="I292" s="288"/>
      <c r="J292" s="288"/>
      <c r="K292" s="288"/>
      <c r="L292" s="288"/>
      <c r="R292" s="49"/>
    </row>
    <row r="293" spans="1:18" ht="19.5" customHeight="1">
      <c r="A293" s="289" t="s">
        <v>311</v>
      </c>
      <c r="B293" s="289"/>
      <c r="C293" s="289"/>
      <c r="D293" s="289"/>
      <c r="E293" s="289"/>
      <c r="F293" s="289"/>
      <c r="G293" s="289"/>
      <c r="H293" s="289"/>
      <c r="I293" s="289"/>
      <c r="J293" s="289"/>
      <c r="K293" s="289"/>
      <c r="L293" s="289"/>
      <c r="R293" s="49"/>
    </row>
    <row r="294" spans="1:21" ht="11.25">
      <c r="A294" s="43"/>
      <c r="B294" s="43"/>
      <c r="C294" s="287" t="s">
        <v>180</v>
      </c>
      <c r="D294" s="287"/>
      <c r="E294" s="287"/>
      <c r="F294" s="287"/>
      <c r="G294" s="50"/>
      <c r="H294" s="287" t="s">
        <v>181</v>
      </c>
      <c r="I294" s="287"/>
      <c r="J294" s="287"/>
      <c r="K294" s="287"/>
      <c r="L294" s="50"/>
      <c r="M294" s="284" t="s">
        <v>344</v>
      </c>
      <c r="N294" s="284" t="s">
        <v>344</v>
      </c>
      <c r="O294" s="284" t="s">
        <v>319</v>
      </c>
      <c r="P294" s="156"/>
      <c r="Q294" s="156"/>
      <c r="R294" s="156"/>
      <c r="S294" s="156"/>
      <c r="T294" s="156"/>
      <c r="U294" s="156"/>
    </row>
    <row r="295" spans="1:21" ht="11.25">
      <c r="A295" s="43" t="s">
        <v>197</v>
      </c>
      <c r="B295" s="158" t="s">
        <v>165</v>
      </c>
      <c r="C295" s="157">
        <f>+C254</f>
        <v>2008</v>
      </c>
      <c r="D295" s="285" t="str">
        <f>+D254</f>
        <v>Enero - julio</v>
      </c>
      <c r="E295" s="285"/>
      <c r="F295" s="285"/>
      <c r="G295" s="50"/>
      <c r="H295" s="157">
        <f>+H254</f>
        <v>2008</v>
      </c>
      <c r="I295" s="285" t="str">
        <f>+D295</f>
        <v>Enero - julio</v>
      </c>
      <c r="J295" s="285"/>
      <c r="K295" s="285"/>
      <c r="L295" s="158" t="s">
        <v>385</v>
      </c>
      <c r="M295" s="286"/>
      <c r="N295" s="286"/>
      <c r="O295" s="286"/>
      <c r="P295" s="156"/>
      <c r="Q295" s="156"/>
      <c r="R295" s="156"/>
      <c r="S295" s="156"/>
      <c r="T295" s="156"/>
      <c r="U295" s="156"/>
    </row>
    <row r="296" spans="1:15" ht="11.25">
      <c r="A296" s="159"/>
      <c r="B296" s="163" t="s">
        <v>48</v>
      </c>
      <c r="C296" s="159"/>
      <c r="D296" s="160">
        <f>+D255</f>
        <v>2008</v>
      </c>
      <c r="E296" s="160">
        <f>+E255</f>
        <v>2009</v>
      </c>
      <c r="F296" s="161" t="str">
        <f>+F255</f>
        <v>Var % 09/08</v>
      </c>
      <c r="G296" s="163"/>
      <c r="H296" s="159"/>
      <c r="I296" s="160">
        <f>+I255</f>
        <v>2008</v>
      </c>
      <c r="J296" s="160">
        <f>+J255</f>
        <v>2009</v>
      </c>
      <c r="K296" s="161" t="str">
        <f>+K255</f>
        <v>Var % 09/08</v>
      </c>
      <c r="L296" s="163">
        <v>2008</v>
      </c>
      <c r="M296" s="164"/>
      <c r="N296" s="164"/>
      <c r="O296" s="163"/>
    </row>
    <row r="297" spans="1:18" ht="11.25">
      <c r="A297" s="43"/>
      <c r="B297" s="43"/>
      <c r="C297" s="45"/>
      <c r="D297" s="45"/>
      <c r="E297" s="45"/>
      <c r="F297" s="46"/>
      <c r="G297" s="46"/>
      <c r="H297" s="45"/>
      <c r="I297" s="45"/>
      <c r="J297" s="45"/>
      <c r="K297" s="46"/>
      <c r="L297" s="46"/>
      <c r="R297" s="49"/>
    </row>
    <row r="298" spans="1:18" s="167" customFormat="1" ht="11.25">
      <c r="A298" s="165" t="s">
        <v>386</v>
      </c>
      <c r="B298" s="165"/>
      <c r="C298" s="165"/>
      <c r="D298" s="165"/>
      <c r="E298" s="165"/>
      <c r="F298" s="165"/>
      <c r="G298" s="165"/>
      <c r="H298" s="165">
        <f>+H300+H310</f>
        <v>4830069.601000001</v>
      </c>
      <c r="I298" s="165">
        <f>+I300+I310</f>
        <v>2928103.4390000002</v>
      </c>
      <c r="J298" s="165">
        <f>+J300+J310</f>
        <v>2024142.605</v>
      </c>
      <c r="K298" s="166">
        <f>+J298/I298*100-100</f>
        <v>-30.871888675788</v>
      </c>
      <c r="L298" s="165">
        <f>+L300+L310</f>
        <v>100.00000000000001</v>
      </c>
      <c r="M298" s="172"/>
      <c r="N298" s="172"/>
      <c r="O298" s="172"/>
      <c r="R298" s="172"/>
    </row>
    <row r="299" spans="1:18" ht="11.25">
      <c r="A299" s="43"/>
      <c r="B299" s="43"/>
      <c r="C299" s="45"/>
      <c r="D299" s="45"/>
      <c r="E299" s="45"/>
      <c r="F299" s="46"/>
      <c r="G299" s="46"/>
      <c r="H299" s="45"/>
      <c r="I299" s="45"/>
      <c r="J299" s="45"/>
      <c r="K299" s="46"/>
      <c r="L299" s="46"/>
      <c r="R299" s="49"/>
    </row>
    <row r="300" spans="1:18" ht="11.25">
      <c r="A300" s="52" t="s">
        <v>99</v>
      </c>
      <c r="B300" s="52"/>
      <c r="C300" s="53"/>
      <c r="D300" s="53"/>
      <c r="E300" s="53"/>
      <c r="F300" s="51"/>
      <c r="G300" s="51"/>
      <c r="H300" s="53">
        <f>+H302+H305+H308</f>
        <v>348448.33800000005</v>
      </c>
      <c r="I300" s="53">
        <f>+I302+I305+I308</f>
        <v>196453.62600000002</v>
      </c>
      <c r="J300" s="53">
        <f>+J302+J305+J308</f>
        <v>173620.14</v>
      </c>
      <c r="K300" s="51">
        <f>+J300/I300*100-100</f>
        <v>-11.62283764617304</v>
      </c>
      <c r="L300" s="51">
        <f>+J300/$J$298*100</f>
        <v>8.577465815458197</v>
      </c>
      <c r="R300" s="49"/>
    </row>
    <row r="301" spans="1:18" ht="11.25">
      <c r="A301" s="52"/>
      <c r="B301" s="52"/>
      <c r="C301" s="45"/>
      <c r="D301" s="45"/>
      <c r="E301" s="45"/>
      <c r="F301" s="46"/>
      <c r="G301" s="46"/>
      <c r="H301" s="45"/>
      <c r="I301" s="45"/>
      <c r="J301" s="45"/>
      <c r="K301" s="51"/>
      <c r="L301" s="46"/>
      <c r="R301" s="49"/>
    </row>
    <row r="302" spans="1:18" ht="11.25">
      <c r="A302" s="52" t="s">
        <v>123</v>
      </c>
      <c r="B302" s="52"/>
      <c r="C302" s="53">
        <f>+C303+C304</f>
        <v>4059140.864</v>
      </c>
      <c r="D302" s="53">
        <f>+D303+D304</f>
        <v>2222374.929</v>
      </c>
      <c r="E302" s="53">
        <f>+E303+E304</f>
        <v>2106938.269</v>
      </c>
      <c r="F302" s="51">
        <f aca="true" t="shared" si="48" ref="F302:F307">+E302/D302*100-100</f>
        <v>-5.194292758330519</v>
      </c>
      <c r="G302" s="45"/>
      <c r="H302" s="53">
        <f>+H303+H304</f>
        <v>338508.292</v>
      </c>
      <c r="I302" s="53">
        <f>+I303+I304</f>
        <v>190748.38100000002</v>
      </c>
      <c r="J302" s="53">
        <f>+J303+J304</f>
        <v>169484.318</v>
      </c>
      <c r="K302" s="51">
        <f aca="true" t="shared" si="49" ref="K302:K308">+J302/I302*100-100</f>
        <v>-11.147703004619487</v>
      </c>
      <c r="L302" s="51">
        <f aca="true" t="shared" si="50" ref="L302:L329">+J302/$J$298*100</f>
        <v>8.373141179941717</v>
      </c>
      <c r="R302" s="49"/>
    </row>
    <row r="303" spans="1:18" ht="11.25">
      <c r="A303" s="43" t="s">
        <v>151</v>
      </c>
      <c r="B303" s="43"/>
      <c r="C303" s="45">
        <v>51669.99</v>
      </c>
      <c r="D303" s="45">
        <v>18142.47</v>
      </c>
      <c r="E303" s="45">
        <v>0</v>
      </c>
      <c r="F303" s="46"/>
      <c r="G303" s="46"/>
      <c r="H303" s="45">
        <v>3452.048</v>
      </c>
      <c r="I303" s="45">
        <v>1347.39</v>
      </c>
      <c r="J303" s="45">
        <v>0</v>
      </c>
      <c r="K303" s="46"/>
      <c r="L303" s="46">
        <f t="shared" si="50"/>
        <v>0</v>
      </c>
      <c r="R303" s="49"/>
    </row>
    <row r="304" spans="1:18" ht="11.25">
      <c r="A304" s="43" t="s">
        <v>152</v>
      </c>
      <c r="B304" s="43"/>
      <c r="C304" s="45">
        <v>4007470.874</v>
      </c>
      <c r="D304" s="45">
        <v>2204232.459</v>
      </c>
      <c r="E304" s="45">
        <v>2106938.269</v>
      </c>
      <c r="F304" s="46">
        <f t="shared" si="48"/>
        <v>-4.413971385038934</v>
      </c>
      <c r="G304" s="46"/>
      <c r="H304" s="45">
        <v>335056.244</v>
      </c>
      <c r="I304" s="45">
        <v>189400.991</v>
      </c>
      <c r="J304" s="45">
        <v>169484.318</v>
      </c>
      <c r="K304" s="46">
        <f t="shared" si="49"/>
        <v>-10.515611821693156</v>
      </c>
      <c r="L304" s="46">
        <f t="shared" si="50"/>
        <v>8.373141179941717</v>
      </c>
      <c r="R304" s="49"/>
    </row>
    <row r="305" spans="1:18" ht="11.25">
      <c r="A305" s="52" t="s">
        <v>153</v>
      </c>
      <c r="B305" s="52"/>
      <c r="C305" s="53">
        <f>+C306+C307</f>
        <v>25479</v>
      </c>
      <c r="D305" s="53">
        <f>+D306+D307</f>
        <v>14821</v>
      </c>
      <c r="E305" s="53">
        <f>+E306+E307</f>
        <v>5272</v>
      </c>
      <c r="F305" s="51">
        <f t="shared" si="48"/>
        <v>-64.4288509547264</v>
      </c>
      <c r="G305" s="46"/>
      <c r="H305" s="53">
        <f>+H306+H307</f>
        <v>5494.706</v>
      </c>
      <c r="I305" s="53">
        <f>+I306+I307</f>
        <v>3169.919</v>
      </c>
      <c r="J305" s="53">
        <f>+J306+J307</f>
        <v>1032.584</v>
      </c>
      <c r="K305" s="51">
        <f t="shared" si="49"/>
        <v>-67.4255398954989</v>
      </c>
      <c r="L305" s="46">
        <f t="shared" si="50"/>
        <v>0.051013401795374</v>
      </c>
      <c r="R305" s="49"/>
    </row>
    <row r="306" spans="1:18" ht="11.25">
      <c r="A306" s="43" t="s">
        <v>151</v>
      </c>
      <c r="B306" s="43"/>
      <c r="C306" s="45">
        <v>23976</v>
      </c>
      <c r="D306" s="45">
        <v>13902</v>
      </c>
      <c r="E306" s="45">
        <v>4463</v>
      </c>
      <c r="F306" s="46">
        <f t="shared" si="48"/>
        <v>-67.89670550999855</v>
      </c>
      <c r="G306" s="46"/>
      <c r="H306" s="45">
        <v>4582.008</v>
      </c>
      <c r="I306" s="45">
        <v>2616.696</v>
      </c>
      <c r="J306" s="45">
        <v>748.073</v>
      </c>
      <c r="K306" s="46">
        <f t="shared" si="49"/>
        <v>-71.41154341199741</v>
      </c>
      <c r="L306" s="46">
        <f t="shared" si="50"/>
        <v>0.036957524541607084</v>
      </c>
      <c r="R306" s="49"/>
    </row>
    <row r="307" spans="1:18" ht="11.25">
      <c r="A307" s="43" t="s">
        <v>152</v>
      </c>
      <c r="B307" s="43"/>
      <c r="C307" s="45">
        <v>1503</v>
      </c>
      <c r="D307" s="45">
        <v>919</v>
      </c>
      <c r="E307" s="45">
        <v>809</v>
      </c>
      <c r="F307" s="46">
        <f t="shared" si="48"/>
        <v>-11.969532100108822</v>
      </c>
      <c r="G307" s="46"/>
      <c r="H307" s="45">
        <v>912.698</v>
      </c>
      <c r="I307" s="45">
        <v>553.223</v>
      </c>
      <c r="J307" s="45">
        <v>284.511</v>
      </c>
      <c r="K307" s="46">
        <f t="shared" si="49"/>
        <v>-48.572094797215584</v>
      </c>
      <c r="L307" s="46">
        <f t="shared" si="50"/>
        <v>0.014055877253766912</v>
      </c>
      <c r="R307" s="49"/>
    </row>
    <row r="308" spans="1:18" ht="11.25">
      <c r="A308" s="52" t="s">
        <v>124</v>
      </c>
      <c r="B308" s="52"/>
      <c r="C308" s="199"/>
      <c r="D308" s="199"/>
      <c r="E308" s="199"/>
      <c r="F308" s="46"/>
      <c r="G308" s="46"/>
      <c r="H308" s="53">
        <v>4445.34</v>
      </c>
      <c r="I308" s="53">
        <v>2535.326</v>
      </c>
      <c r="J308" s="53">
        <v>3103.238</v>
      </c>
      <c r="K308" s="51">
        <f t="shared" si="49"/>
        <v>22.39995961071672</v>
      </c>
      <c r="L308" s="46">
        <f t="shared" si="50"/>
        <v>0.15331123372110433</v>
      </c>
      <c r="R308" s="49"/>
    </row>
    <row r="309" spans="1:18" ht="11.25">
      <c r="A309" s="43"/>
      <c r="B309" s="43"/>
      <c r="C309" s="45"/>
      <c r="D309" s="45"/>
      <c r="E309" s="45"/>
      <c r="F309" s="46"/>
      <c r="G309" s="46"/>
      <c r="H309" s="45"/>
      <c r="I309" s="45"/>
      <c r="J309" s="45"/>
      <c r="K309" s="46"/>
      <c r="L309" s="46"/>
      <c r="R309" s="49"/>
    </row>
    <row r="310" spans="1:18" ht="11.25">
      <c r="A310" s="52" t="s">
        <v>106</v>
      </c>
      <c r="B310" s="52"/>
      <c r="C310" s="45"/>
      <c r="D310" s="45"/>
      <c r="E310" s="45"/>
      <c r="F310" s="46"/>
      <c r="G310" s="46"/>
      <c r="H310" s="53">
        <f>+H312+H319+H324+H328+H329</f>
        <v>4481621.263</v>
      </c>
      <c r="I310" s="53">
        <f>+I312+I319+I324+I328+I329</f>
        <v>2731649.813</v>
      </c>
      <c r="J310" s="53">
        <f>+J312+J319+J324+J328+J329</f>
        <v>1850522.465</v>
      </c>
      <c r="K310" s="51">
        <f>+J310/I310*100-100</f>
        <v>-32.2562337165873</v>
      </c>
      <c r="L310" s="51">
        <f t="shared" si="50"/>
        <v>91.42253418454182</v>
      </c>
      <c r="R310" s="49"/>
    </row>
    <row r="311" spans="1:18" ht="11.25">
      <c r="A311" s="52"/>
      <c r="B311" s="52"/>
      <c r="C311" s="45"/>
      <c r="D311" s="45"/>
      <c r="E311" s="45"/>
      <c r="F311" s="46"/>
      <c r="G311" s="46"/>
      <c r="H311" s="45"/>
      <c r="I311" s="45"/>
      <c r="J311" s="45"/>
      <c r="K311" s="46"/>
      <c r="L311" s="46"/>
      <c r="R311" s="49"/>
    </row>
    <row r="312" spans="1:18" ht="11.25">
      <c r="A312" s="52" t="s">
        <v>125</v>
      </c>
      <c r="B312" s="52"/>
      <c r="C312" s="53">
        <f>SUM(C313:C317)</f>
        <v>4060314.7670000005</v>
      </c>
      <c r="D312" s="53">
        <f>SUM(D313:D317)</f>
        <v>2416930.7830000003</v>
      </c>
      <c r="E312" s="53">
        <f>SUM(E313:E317)</f>
        <v>2571455.302</v>
      </c>
      <c r="F312" s="51">
        <f>+E312/D312*100-100</f>
        <v>6.39341929387804</v>
      </c>
      <c r="G312" s="46"/>
      <c r="H312" s="53">
        <f>SUM(H313:H317)</f>
        <v>2563090.71</v>
      </c>
      <c r="I312" s="53">
        <f>SUM(I313:I317)</f>
        <v>1621979.678</v>
      </c>
      <c r="J312" s="53">
        <f>SUM(J313:J317)</f>
        <v>1079402.159</v>
      </c>
      <c r="K312" s="51">
        <f>+J312/I312*100-100</f>
        <v>-33.45156085241655</v>
      </c>
      <c r="L312" s="51">
        <f t="shared" si="50"/>
        <v>53.32638897742089</v>
      </c>
      <c r="M312" s="47">
        <f>+I312/D312*1000</f>
        <v>671.0906615152329</v>
      </c>
      <c r="N312" s="47">
        <f>+J312/E312*1000</f>
        <v>419.7631427466282</v>
      </c>
      <c r="O312" s="46">
        <f>+N312/M312*100-100</f>
        <v>-37.45060588403075</v>
      </c>
      <c r="R312" s="49"/>
    </row>
    <row r="313" spans="1:18" ht="11.25">
      <c r="A313" s="43" t="s">
        <v>161</v>
      </c>
      <c r="B313" s="43"/>
      <c r="C313" s="45">
        <v>317647.997</v>
      </c>
      <c r="D313" s="45">
        <v>194794.321</v>
      </c>
      <c r="E313" s="45">
        <v>198829.931</v>
      </c>
      <c r="F313" s="46">
        <f>+E313/D313*100-100</f>
        <v>2.0717287748855995</v>
      </c>
      <c r="G313" s="46"/>
      <c r="H313" s="45">
        <v>166486.492</v>
      </c>
      <c r="I313" s="45">
        <v>103719.92</v>
      </c>
      <c r="J313" s="45">
        <v>74344.134</v>
      </c>
      <c r="K313" s="46">
        <f>+J313/I313*100-100</f>
        <v>-28.322221999399915</v>
      </c>
      <c r="L313" s="46">
        <f t="shared" si="50"/>
        <v>3.67287037071185</v>
      </c>
      <c r="M313" s="47">
        <f>+I313/D313*1000</f>
        <v>532.4586439047163</v>
      </c>
      <c r="N313" s="47">
        <f>+J313/E313*1000</f>
        <v>373.90816174452124</v>
      </c>
      <c r="O313" s="46">
        <f>+N313/M313*100-100</f>
        <v>-29.777051039586027</v>
      </c>
      <c r="R313" s="49"/>
    </row>
    <row r="314" spans="1:18" ht="11.25">
      <c r="A314" s="43" t="s">
        <v>162</v>
      </c>
      <c r="B314" s="43"/>
      <c r="C314" s="45">
        <v>0</v>
      </c>
      <c r="D314" s="45">
        <v>0</v>
      </c>
      <c r="E314" s="45">
        <v>0</v>
      </c>
      <c r="F314" s="46"/>
      <c r="G314" s="46"/>
      <c r="H314" s="45">
        <v>0</v>
      </c>
      <c r="I314" s="45">
        <v>0</v>
      </c>
      <c r="J314" s="45">
        <v>0</v>
      </c>
      <c r="K314" s="46"/>
      <c r="L314" s="46">
        <f t="shared" si="50"/>
        <v>0</v>
      </c>
      <c r="M314" s="47"/>
      <c r="N314" s="47"/>
      <c r="O314" s="46"/>
      <c r="R314" s="49"/>
    </row>
    <row r="315" spans="1:18" ht="11.25">
      <c r="A315" s="43" t="s">
        <v>163</v>
      </c>
      <c r="B315" s="43"/>
      <c r="C315" s="45">
        <v>1891474.124</v>
      </c>
      <c r="D315" s="45">
        <v>1104093.693</v>
      </c>
      <c r="E315" s="45">
        <v>1267766.721</v>
      </c>
      <c r="F315" s="46">
        <f>+E315/D315*100-100</f>
        <v>14.824197351881807</v>
      </c>
      <c r="G315" s="46"/>
      <c r="H315" s="45">
        <v>1216740.246</v>
      </c>
      <c r="I315" s="45">
        <v>765234.145</v>
      </c>
      <c r="J315" s="45">
        <v>569444.373</v>
      </c>
      <c r="K315" s="46">
        <f>+J315/I315*100-100</f>
        <v>-25.585603214294622</v>
      </c>
      <c r="L315" s="46">
        <f t="shared" si="50"/>
        <v>28.132621268549407</v>
      </c>
      <c r="M315" s="47">
        <f>+I315/D315*1000</f>
        <v>693.0880502729219</v>
      </c>
      <c r="N315" s="47">
        <f>+J315/E315*1000</f>
        <v>449.1712580614427</v>
      </c>
      <c r="O315" s="46">
        <f>+N315/M315*100-100</f>
        <v>-35.19275683882162</v>
      </c>
      <c r="R315" s="49"/>
    </row>
    <row r="316" spans="1:18" ht="11.25">
      <c r="A316" s="43" t="s">
        <v>164</v>
      </c>
      <c r="B316" s="43"/>
      <c r="C316" s="45">
        <v>1851190.41</v>
      </c>
      <c r="D316" s="45">
        <v>1118040.533</v>
      </c>
      <c r="E316" s="45">
        <v>1104858.65</v>
      </c>
      <c r="F316" s="46">
        <f>+E316/D316*100-100</f>
        <v>-1.1790165571752311</v>
      </c>
      <c r="G316" s="46"/>
      <c r="H316" s="45">
        <v>1179862.244</v>
      </c>
      <c r="I316" s="45">
        <v>753023.885</v>
      </c>
      <c r="J316" s="45">
        <v>435613.652</v>
      </c>
      <c r="K316" s="46">
        <f>+J316/I316*100-100</f>
        <v>-42.15141635248396</v>
      </c>
      <c r="L316" s="46">
        <f t="shared" si="50"/>
        <v>21.52089733815963</v>
      </c>
      <c r="M316" s="47">
        <f>+I316/D316*1000</f>
        <v>673.5210958581588</v>
      </c>
      <c r="N316" s="47">
        <f>+J316/E316*1000</f>
        <v>394.27093411451324</v>
      </c>
      <c r="O316" s="46">
        <f>+N316/M316*100-100</f>
        <v>-41.4612346162435</v>
      </c>
      <c r="R316" s="49"/>
    </row>
    <row r="317" spans="1:18" ht="11.25">
      <c r="A317" s="43" t="s">
        <v>10</v>
      </c>
      <c r="B317" s="43"/>
      <c r="C317" s="45">
        <v>2.236</v>
      </c>
      <c r="D317" s="45">
        <v>2.236</v>
      </c>
      <c r="E317" s="45">
        <v>0</v>
      </c>
      <c r="F317" s="46"/>
      <c r="G317" s="46"/>
      <c r="H317" s="45">
        <v>1.728</v>
      </c>
      <c r="I317" s="45">
        <v>1.728</v>
      </c>
      <c r="J317" s="45">
        <v>0</v>
      </c>
      <c r="K317" s="46"/>
      <c r="L317" s="46">
        <f t="shared" si="50"/>
        <v>0</v>
      </c>
      <c r="M317" s="47"/>
      <c r="N317" s="47"/>
      <c r="O317" s="46"/>
      <c r="R317" s="49"/>
    </row>
    <row r="318" spans="1:18" ht="11.25">
      <c r="A318" s="43"/>
      <c r="B318" s="43"/>
      <c r="C318" s="45"/>
      <c r="D318" s="45"/>
      <c r="E318" s="45"/>
      <c r="F318" s="46"/>
      <c r="G318" s="46"/>
      <c r="H318" s="45"/>
      <c r="I318" s="45"/>
      <c r="J318" s="45"/>
      <c r="K318" s="46"/>
      <c r="L318" s="46"/>
      <c r="M318" s="47"/>
      <c r="N318" s="47"/>
      <c r="O318" s="46"/>
      <c r="R318" s="49"/>
    </row>
    <row r="319" spans="1:18" ht="11.25">
      <c r="A319" s="52" t="s">
        <v>154</v>
      </c>
      <c r="B319" s="52"/>
      <c r="C319" s="45"/>
      <c r="D319" s="45"/>
      <c r="E319" s="45"/>
      <c r="F319" s="46"/>
      <c r="G319" s="46"/>
      <c r="H319" s="53">
        <f>+H320+H321+H322</f>
        <v>742053.2470000001</v>
      </c>
      <c r="I319" s="53">
        <f>+I320+I321+I322</f>
        <v>450022.569</v>
      </c>
      <c r="J319" s="53">
        <f>+J320+J321+J322</f>
        <v>230753.597</v>
      </c>
      <c r="K319" s="51">
        <f aca="true" t="shared" si="51" ref="K319:K329">+J319/I319*100-100</f>
        <v>-48.72399455148215</v>
      </c>
      <c r="L319" s="51">
        <f t="shared" si="50"/>
        <v>11.40006620235139</v>
      </c>
      <c r="M319" s="47"/>
      <c r="N319" s="47"/>
      <c r="O319" s="46"/>
      <c r="R319" s="49"/>
    </row>
    <row r="320" spans="1:18" ht="11.25">
      <c r="A320" s="43" t="s">
        <v>155</v>
      </c>
      <c r="B320" s="43"/>
      <c r="C320" s="45">
        <v>5369872</v>
      </c>
      <c r="D320" s="45">
        <v>2209781</v>
      </c>
      <c r="E320" s="45">
        <v>1326508</v>
      </c>
      <c r="F320" s="46">
        <f>+E320/D320*100-100</f>
        <v>-39.97106500598928</v>
      </c>
      <c r="G320" s="46"/>
      <c r="H320" s="45">
        <v>729935.925</v>
      </c>
      <c r="I320" s="45">
        <v>441792.194</v>
      </c>
      <c r="J320" s="45">
        <v>226928.787</v>
      </c>
      <c r="K320" s="46">
        <f t="shared" si="51"/>
        <v>-48.634496018279584</v>
      </c>
      <c r="L320" s="46">
        <f t="shared" si="50"/>
        <v>11.2111066897878</v>
      </c>
      <c r="M320" s="47">
        <f>+I320/D320*1000</f>
        <v>199.92578178561587</v>
      </c>
      <c r="N320" s="47">
        <f>+J320/E320*1000</f>
        <v>171.07230940182797</v>
      </c>
      <c r="O320" s="46">
        <f>+N320/M320*100-100</f>
        <v>-14.432091812314638</v>
      </c>
      <c r="R320" s="49"/>
    </row>
    <row r="321" spans="1:18" ht="11.25">
      <c r="A321" s="43" t="s">
        <v>156</v>
      </c>
      <c r="B321" s="43"/>
      <c r="C321" s="45">
        <v>64044</v>
      </c>
      <c r="D321" s="45">
        <v>27857</v>
      </c>
      <c r="E321" s="45">
        <v>23755</v>
      </c>
      <c r="F321" s="46">
        <f>+E321/D321*100-100</f>
        <v>-14.725203718993427</v>
      </c>
      <c r="G321" s="46"/>
      <c r="H321" s="45">
        <v>10364.613</v>
      </c>
      <c r="I321" s="45">
        <v>6727.762</v>
      </c>
      <c r="J321" s="45">
        <v>2181.963</v>
      </c>
      <c r="K321" s="46">
        <f t="shared" si="51"/>
        <v>-67.5677736519217</v>
      </c>
      <c r="L321" s="46">
        <f t="shared" si="50"/>
        <v>0.10779690099947281</v>
      </c>
      <c r="M321" s="47">
        <f>+I321/D321*1000</f>
        <v>241.51064364432636</v>
      </c>
      <c r="N321" s="47">
        <f>+J321/E321*1000</f>
        <v>91.85278888655021</v>
      </c>
      <c r="O321" s="46">
        <f>+N321/M321*100-100</f>
        <v>-61.967395100887494</v>
      </c>
      <c r="R321" s="49"/>
    </row>
    <row r="322" spans="1:18" ht="11.25">
      <c r="A322" s="43" t="s">
        <v>157</v>
      </c>
      <c r="B322" s="43"/>
      <c r="C322" s="199"/>
      <c r="D322" s="199"/>
      <c r="E322" s="199"/>
      <c r="F322" s="46"/>
      <c r="G322" s="46"/>
      <c r="H322" s="45">
        <v>1752.709</v>
      </c>
      <c r="I322" s="45">
        <v>1502.613</v>
      </c>
      <c r="J322" s="45">
        <v>1642.847</v>
      </c>
      <c r="K322" s="46">
        <f t="shared" si="51"/>
        <v>9.332675812068715</v>
      </c>
      <c r="L322" s="46">
        <f t="shared" si="50"/>
        <v>0.08116261156411951</v>
      </c>
      <c r="M322" s="47"/>
      <c r="N322" s="47"/>
      <c r="O322" s="46"/>
      <c r="R322" s="49"/>
    </row>
    <row r="323" spans="1:18" ht="11.25">
      <c r="A323" s="43"/>
      <c r="B323" s="43"/>
      <c r="C323" s="45"/>
      <c r="D323" s="45"/>
      <c r="E323" s="45"/>
      <c r="F323" s="46"/>
      <c r="G323" s="46"/>
      <c r="H323" s="45"/>
      <c r="I323" s="45"/>
      <c r="J323" s="45"/>
      <c r="K323" s="46"/>
      <c r="L323" s="46"/>
      <c r="M323" s="47"/>
      <c r="N323" s="47"/>
      <c r="O323" s="46"/>
      <c r="R323" s="49"/>
    </row>
    <row r="324" spans="1:18" ht="11.25">
      <c r="A324" s="52" t="s">
        <v>126</v>
      </c>
      <c r="B324" s="52"/>
      <c r="C324" s="45"/>
      <c r="D324" s="45"/>
      <c r="E324" s="45"/>
      <c r="F324" s="46"/>
      <c r="G324" s="46"/>
      <c r="H324" s="53">
        <f>SUM(H325:H327)</f>
        <v>1024250.352</v>
      </c>
      <c r="I324" s="53">
        <f>SUM(I325:I327)</f>
        <v>584535.248</v>
      </c>
      <c r="J324" s="53">
        <f>SUM(J325:J327)</f>
        <v>459255.696</v>
      </c>
      <c r="K324" s="51">
        <f t="shared" si="51"/>
        <v>-21.43233490685921</v>
      </c>
      <c r="L324" s="51">
        <f t="shared" si="50"/>
        <v>22.688900222027588</v>
      </c>
      <c r="M324" s="47"/>
      <c r="N324" s="47"/>
      <c r="O324" s="46"/>
      <c r="R324" s="49"/>
    </row>
    <row r="325" spans="1:18" ht="11.25">
      <c r="A325" s="43" t="s">
        <v>158</v>
      </c>
      <c r="B325" s="43"/>
      <c r="C325" s="199"/>
      <c r="D325" s="199"/>
      <c r="E325" s="199"/>
      <c r="F325" s="46"/>
      <c r="G325" s="46"/>
      <c r="H325" s="45">
        <v>559406.85</v>
      </c>
      <c r="I325" s="45">
        <v>308204.314</v>
      </c>
      <c r="J325" s="45">
        <v>242698.461</v>
      </c>
      <c r="K325" s="46">
        <f t="shared" si="51"/>
        <v>-21.2540350749276</v>
      </c>
      <c r="L325" s="46">
        <f t="shared" si="50"/>
        <v>11.990185889101426</v>
      </c>
      <c r="M325" s="47"/>
      <c r="N325" s="47"/>
      <c r="O325" s="46"/>
      <c r="R325" s="49"/>
    </row>
    <row r="326" spans="1:18" ht="11.25">
      <c r="A326" s="43" t="s">
        <v>159</v>
      </c>
      <c r="B326" s="43"/>
      <c r="C326" s="199"/>
      <c r="D326" s="199"/>
      <c r="E326" s="199"/>
      <c r="F326" s="46"/>
      <c r="G326" s="46"/>
      <c r="H326" s="45">
        <v>15235.88</v>
      </c>
      <c r="I326" s="45">
        <v>6263.971</v>
      </c>
      <c r="J326" s="45">
        <v>7346.084</v>
      </c>
      <c r="K326" s="46">
        <f t="shared" si="51"/>
        <v>17.275191727420207</v>
      </c>
      <c r="L326" s="46">
        <f t="shared" si="50"/>
        <v>0.36292324374052687</v>
      </c>
      <c r="M326" s="47"/>
      <c r="N326" s="47"/>
      <c r="O326" s="46"/>
      <c r="R326" s="49"/>
    </row>
    <row r="327" spans="1:18" ht="11.25">
      <c r="A327" s="43" t="s">
        <v>160</v>
      </c>
      <c r="B327" s="43"/>
      <c r="C327" s="199"/>
      <c r="D327" s="199"/>
      <c r="E327" s="199"/>
      <c r="F327" s="46"/>
      <c r="G327" s="46"/>
      <c r="H327" s="45">
        <v>449607.622</v>
      </c>
      <c r="I327" s="45">
        <v>270066.963</v>
      </c>
      <c r="J327" s="45">
        <v>209211.151</v>
      </c>
      <c r="K327" s="46">
        <f t="shared" si="51"/>
        <v>-22.53360104619682</v>
      </c>
      <c r="L327" s="46">
        <f t="shared" si="50"/>
        <v>10.335791089185637</v>
      </c>
      <c r="M327" s="47"/>
      <c r="N327" s="47"/>
      <c r="O327" s="46"/>
      <c r="R327" s="49"/>
    </row>
    <row r="328" spans="1:18" ht="11.25">
      <c r="A328" s="52" t="s">
        <v>25</v>
      </c>
      <c r="B328" s="52"/>
      <c r="C328" s="53">
        <v>220100.219</v>
      </c>
      <c r="D328" s="53">
        <v>115792.709</v>
      </c>
      <c r="E328" s="53">
        <v>124490.038</v>
      </c>
      <c r="F328" s="51">
        <f>+E328/D328*100-100</f>
        <v>7.511119719981679</v>
      </c>
      <c r="G328" s="46"/>
      <c r="H328" s="53">
        <v>151314.844</v>
      </c>
      <c r="I328" s="53">
        <v>74771.43</v>
      </c>
      <c r="J328" s="53">
        <v>80938.768</v>
      </c>
      <c r="K328" s="51">
        <f t="shared" si="51"/>
        <v>8.248254714400943</v>
      </c>
      <c r="L328" s="46">
        <f t="shared" si="50"/>
        <v>3.998669253839455</v>
      </c>
      <c r="M328" s="47">
        <f>+I328/D328*1000</f>
        <v>645.7352163684156</v>
      </c>
      <c r="N328" s="47">
        <f>+J328/E328*1000</f>
        <v>650.1626097985446</v>
      </c>
      <c r="O328" s="46">
        <f>+N328/M328*100-100</f>
        <v>0.685636049870169</v>
      </c>
      <c r="R328" s="49"/>
    </row>
    <row r="329" spans="1:18" ht="11.25">
      <c r="A329" s="52" t="s">
        <v>127</v>
      </c>
      <c r="B329" s="52"/>
      <c r="C329" s="53"/>
      <c r="D329" s="53"/>
      <c r="E329" s="53"/>
      <c r="F329" s="51"/>
      <c r="G329" s="51"/>
      <c r="H329" s="53">
        <v>912.11</v>
      </c>
      <c r="I329" s="53">
        <v>340.888</v>
      </c>
      <c r="J329" s="53">
        <v>172.245</v>
      </c>
      <c r="K329" s="51">
        <f t="shared" si="51"/>
        <v>-49.471673980896945</v>
      </c>
      <c r="L329" s="46">
        <f t="shared" si="50"/>
        <v>0.008509528902485604</v>
      </c>
      <c r="M329" s="47"/>
      <c r="N329" s="47"/>
      <c r="O329" s="46"/>
      <c r="R329" s="49"/>
    </row>
    <row r="330" spans="1:18" ht="11.25">
      <c r="A330" s="159"/>
      <c r="B330" s="159"/>
      <c r="C330" s="171"/>
      <c r="D330" s="171"/>
      <c r="E330" s="171"/>
      <c r="F330" s="171"/>
      <c r="G330" s="171"/>
      <c r="H330" s="171"/>
      <c r="I330" s="171"/>
      <c r="J330" s="171"/>
      <c r="K330" s="159"/>
      <c r="L330" s="159"/>
      <c r="R330" s="49"/>
    </row>
    <row r="331" spans="1:18" ht="11.25">
      <c r="A331" s="43" t="s">
        <v>93</v>
      </c>
      <c r="B331" s="43"/>
      <c r="C331" s="43"/>
      <c r="D331" s="43"/>
      <c r="E331" s="43"/>
      <c r="F331" s="43"/>
      <c r="G331" s="43"/>
      <c r="H331" s="43"/>
      <c r="I331" s="43"/>
      <c r="J331" s="43"/>
      <c r="K331" s="43"/>
      <c r="L331" s="43"/>
      <c r="R331" s="49"/>
    </row>
    <row r="332" spans="1:18" ht="19.5" customHeight="1">
      <c r="A332" s="288" t="s">
        <v>467</v>
      </c>
      <c r="B332" s="288"/>
      <c r="C332" s="288"/>
      <c r="D332" s="288"/>
      <c r="E332" s="288"/>
      <c r="F332" s="288"/>
      <c r="G332" s="288"/>
      <c r="H332" s="288"/>
      <c r="I332" s="288"/>
      <c r="J332" s="288"/>
      <c r="K332" s="288"/>
      <c r="L332" s="154"/>
      <c r="R332" s="49"/>
    </row>
    <row r="333" spans="1:18" ht="19.5" customHeight="1">
      <c r="A333" s="289" t="s">
        <v>420</v>
      </c>
      <c r="B333" s="289"/>
      <c r="C333" s="289"/>
      <c r="D333" s="289"/>
      <c r="E333" s="289"/>
      <c r="F333" s="289"/>
      <c r="G333" s="289"/>
      <c r="H333" s="289"/>
      <c r="I333" s="289"/>
      <c r="J333" s="289"/>
      <c r="K333" s="289"/>
      <c r="L333" s="155"/>
      <c r="R333" s="49"/>
    </row>
    <row r="334" spans="1:21" ht="11.25">
      <c r="A334" s="43"/>
      <c r="B334" s="43"/>
      <c r="C334" s="287" t="s">
        <v>180</v>
      </c>
      <c r="D334" s="287"/>
      <c r="E334" s="287"/>
      <c r="F334" s="287"/>
      <c r="G334" s="50"/>
      <c r="H334" s="287" t="s">
        <v>348</v>
      </c>
      <c r="I334" s="287"/>
      <c r="J334" s="287"/>
      <c r="K334" s="287"/>
      <c r="L334" s="50"/>
      <c r="M334" s="284"/>
      <c r="N334" s="284"/>
      <c r="O334" s="284"/>
      <c r="P334" s="156"/>
      <c r="Q334" s="156"/>
      <c r="R334" s="156"/>
      <c r="S334" s="156"/>
      <c r="T334" s="156"/>
      <c r="U334" s="156"/>
    </row>
    <row r="335" spans="1:21" ht="11.25">
      <c r="A335" s="43" t="s">
        <v>197</v>
      </c>
      <c r="B335" s="158" t="s">
        <v>165</v>
      </c>
      <c r="C335" s="157">
        <f>+C295</f>
        <v>2008</v>
      </c>
      <c r="D335" s="285" t="str">
        <f>+D295</f>
        <v>Enero - julio</v>
      </c>
      <c r="E335" s="285"/>
      <c r="F335" s="285"/>
      <c r="G335" s="50"/>
      <c r="H335" s="157">
        <f>+H295</f>
        <v>2008</v>
      </c>
      <c r="I335" s="285" t="str">
        <f>+D335</f>
        <v>Enero - julio</v>
      </c>
      <c r="J335" s="285"/>
      <c r="K335" s="285"/>
      <c r="L335" s="158" t="s">
        <v>385</v>
      </c>
      <c r="M335" s="290" t="s">
        <v>344</v>
      </c>
      <c r="N335" s="286"/>
      <c r="O335" s="286"/>
      <c r="P335" s="156"/>
      <c r="Q335" s="156"/>
      <c r="R335" s="156"/>
      <c r="S335" s="156"/>
      <c r="T335" s="156"/>
      <c r="U335" s="156"/>
    </row>
    <row r="336" spans="1:22" ht="15.75">
      <c r="A336" s="159"/>
      <c r="B336" s="163" t="s">
        <v>48</v>
      </c>
      <c r="C336" s="159"/>
      <c r="D336" s="160">
        <f>+D296</f>
        <v>2008</v>
      </c>
      <c r="E336" s="160">
        <f>+E296</f>
        <v>2009</v>
      </c>
      <c r="F336" s="161" t="str">
        <f>+F296</f>
        <v>Var % 09/08</v>
      </c>
      <c r="G336" s="163"/>
      <c r="H336" s="159"/>
      <c r="I336" s="160">
        <f>+I296</f>
        <v>2008</v>
      </c>
      <c r="J336" s="160">
        <f>+J296</f>
        <v>2009</v>
      </c>
      <c r="K336" s="161" t="str">
        <f>+K296</f>
        <v>Var % 09/08</v>
      </c>
      <c r="L336" s="163">
        <v>2008</v>
      </c>
      <c r="M336" s="164"/>
      <c r="N336" s="164"/>
      <c r="O336" s="163"/>
      <c r="T336" s="245"/>
      <c r="U336" s="245"/>
      <c r="V336" s="245"/>
    </row>
    <row r="337" spans="1:22" ht="15.75">
      <c r="A337" s="43"/>
      <c r="B337" s="43"/>
      <c r="C337" s="43"/>
      <c r="D337" s="43"/>
      <c r="E337" s="43"/>
      <c r="F337" s="43"/>
      <c r="G337" s="43"/>
      <c r="H337" s="43"/>
      <c r="I337" s="43"/>
      <c r="J337" s="43"/>
      <c r="K337" s="43"/>
      <c r="L337" s="43"/>
      <c r="M337" s="48"/>
      <c r="N337" s="48"/>
      <c r="O337" s="48"/>
      <c r="R337" s="49"/>
      <c r="T337" s="246"/>
      <c r="U337" s="246"/>
      <c r="V337" s="246"/>
    </row>
    <row r="338" spans="1:23" s="167" customFormat="1" ht="15.75">
      <c r="A338" s="165" t="s">
        <v>128</v>
      </c>
      <c r="B338" s="165"/>
      <c r="C338" s="165"/>
      <c r="D338" s="165"/>
      <c r="E338" s="165"/>
      <c r="F338" s="165"/>
      <c r="G338" s="165"/>
      <c r="H338" s="165">
        <f>+H340+H349</f>
        <v>4010769</v>
      </c>
      <c r="I338" s="165">
        <f>(I340+I349)</f>
        <v>2333109</v>
      </c>
      <c r="J338" s="165">
        <f>(J340+J349)</f>
        <v>1636113</v>
      </c>
      <c r="K338" s="166">
        <f>+J338/I338*100-100</f>
        <v>-29.874129327005292</v>
      </c>
      <c r="L338" s="165">
        <f>(L340+L349)</f>
        <v>100</v>
      </c>
      <c r="M338" s="48"/>
      <c r="N338" s="48"/>
      <c r="O338" s="48"/>
      <c r="Q338" s="57"/>
      <c r="R338" s="57"/>
      <c r="S338" s="57"/>
      <c r="T338" s="247"/>
      <c r="U338" s="246"/>
      <c r="V338" s="246"/>
      <c r="W338" s="57"/>
    </row>
    <row r="339" spans="1:23" ht="15.75">
      <c r="A339" s="43"/>
      <c r="B339" s="43"/>
      <c r="C339" s="45"/>
      <c r="D339" s="45"/>
      <c r="E339" s="45"/>
      <c r="F339" s="46"/>
      <c r="G339" s="46"/>
      <c r="H339" s="45"/>
      <c r="I339" s="45"/>
      <c r="J339" s="45"/>
      <c r="K339" s="46"/>
      <c r="L339" s="46"/>
      <c r="M339" s="48"/>
      <c r="N339" s="48"/>
      <c r="O339" s="48"/>
      <c r="Q339" s="58"/>
      <c r="R339" s="58"/>
      <c r="S339" s="58"/>
      <c r="T339" s="247"/>
      <c r="U339" s="246"/>
      <c r="V339" s="246"/>
      <c r="W339" s="58"/>
    </row>
    <row r="340" spans="1:23" ht="15.75">
      <c r="A340" s="52" t="s">
        <v>99</v>
      </c>
      <c r="B340" s="52"/>
      <c r="C340" s="53"/>
      <c r="D340" s="53"/>
      <c r="E340" s="53"/>
      <c r="F340" s="51"/>
      <c r="G340" s="51"/>
      <c r="H340" s="53">
        <f>SUM(H342:H347)</f>
        <v>1251133</v>
      </c>
      <c r="I340" s="53">
        <f>SUM(I342:I347)</f>
        <v>682355</v>
      </c>
      <c r="J340" s="53">
        <f>SUM(J342:J347)</f>
        <v>399866</v>
      </c>
      <c r="K340" s="51">
        <f>+J340/I340*100-100</f>
        <v>-41.39912508884671</v>
      </c>
      <c r="L340" s="51">
        <f>+J340/$J$338*100</f>
        <v>24.43999894872787</v>
      </c>
      <c r="M340" s="48"/>
      <c r="N340" s="48"/>
      <c r="O340" s="48"/>
      <c r="P340" s="47"/>
      <c r="Q340" s="58"/>
      <c r="R340" s="58"/>
      <c r="S340" s="58"/>
      <c r="T340" s="248"/>
      <c r="U340" s="245"/>
      <c r="V340" s="245"/>
      <c r="W340" s="58"/>
    </row>
    <row r="341" spans="1:23" ht="12.75">
      <c r="A341" s="52"/>
      <c r="B341" s="52"/>
      <c r="C341" s="45"/>
      <c r="D341" s="45"/>
      <c r="E341" s="45"/>
      <c r="F341" s="46"/>
      <c r="G341" s="46"/>
      <c r="H341" s="45"/>
      <c r="I341" s="45"/>
      <c r="J341" s="45"/>
      <c r="K341" s="46"/>
      <c r="L341" s="51"/>
      <c r="M341" s="48"/>
      <c r="N341" s="48"/>
      <c r="O341" s="48"/>
      <c r="P341" s="47"/>
      <c r="Q341" s="58"/>
      <c r="R341" s="58"/>
      <c r="S341" s="58"/>
      <c r="T341" s="235"/>
      <c r="U341" s="244"/>
      <c r="V341" s="244"/>
      <c r="W341" s="58"/>
    </row>
    <row r="342" spans="1:25" ht="12.75">
      <c r="A342" s="43" t="s">
        <v>129</v>
      </c>
      <c r="B342" s="44">
        <v>10059000</v>
      </c>
      <c r="C342" s="45">
        <v>1438073.429</v>
      </c>
      <c r="D342" s="45">
        <v>794359.043</v>
      </c>
      <c r="E342" s="45">
        <v>385525.193</v>
      </c>
      <c r="F342" s="46">
        <f>+E342/D342*100-100</f>
        <v>-51.46713612725876</v>
      </c>
      <c r="G342" s="46"/>
      <c r="H342" s="45">
        <v>398999.121</v>
      </c>
      <c r="I342" s="45">
        <v>223964.466</v>
      </c>
      <c r="J342" s="45">
        <v>76720.13</v>
      </c>
      <c r="K342" s="46">
        <f aca="true" t="shared" si="52" ref="K342:K368">+J342/I342*100-100</f>
        <v>-65.74450788099571</v>
      </c>
      <c r="L342" s="46">
        <f aca="true" t="shared" si="53" ref="L342:L368">+J342/$J$338*100</f>
        <v>4.689170613521194</v>
      </c>
      <c r="M342" s="47">
        <f>+I342/D342*1000</f>
        <v>281.94362231236033</v>
      </c>
      <c r="N342" s="47">
        <f>+J342/E342*1000</f>
        <v>199.00159935851454</v>
      </c>
      <c r="O342" s="46">
        <f>+N342/M342*100-100</f>
        <v>-29.417946138875877</v>
      </c>
      <c r="P342" s="47"/>
      <c r="Q342" s="57"/>
      <c r="R342" s="57"/>
      <c r="S342" s="57"/>
      <c r="T342" s="243"/>
      <c r="U342" s="243"/>
      <c r="V342" s="243"/>
      <c r="W342" s="57"/>
      <c r="X342" s="57"/>
      <c r="Y342" s="57"/>
    </row>
    <row r="343" spans="1:25" ht="12.75">
      <c r="A343" s="43" t="s">
        <v>130</v>
      </c>
      <c r="B343" s="44">
        <v>10019000</v>
      </c>
      <c r="C343" s="45">
        <v>778467.216</v>
      </c>
      <c r="D343" s="45">
        <v>386420.028</v>
      </c>
      <c r="E343" s="45">
        <v>431505.594</v>
      </c>
      <c r="F343" s="46">
        <f>+E343/D343*100-100</f>
        <v>11.667502389394784</v>
      </c>
      <c r="G343" s="46"/>
      <c r="H343" s="45">
        <v>301488.976</v>
      </c>
      <c r="I343" s="45">
        <v>156838.026</v>
      </c>
      <c r="J343" s="45">
        <v>104319.058</v>
      </c>
      <c r="K343" s="46">
        <f t="shared" si="52"/>
        <v>-33.48611898494566</v>
      </c>
      <c r="L343" s="46">
        <f t="shared" si="53"/>
        <v>6.376030139727513</v>
      </c>
      <c r="M343" s="47">
        <f aca="true" t="shared" si="54" ref="M343:M367">+I343/D343*1000</f>
        <v>405.8744750155652</v>
      </c>
      <c r="N343" s="47">
        <f aca="true" t="shared" si="55" ref="N343:N367">+J343/E343*1000</f>
        <v>241.75598057252535</v>
      </c>
      <c r="O343" s="46">
        <f aca="true" t="shared" si="56" ref="O343:O367">+N343/M343*100-100</f>
        <v>-40.43577621794176</v>
      </c>
      <c r="Q343" s="58"/>
      <c r="R343" s="58"/>
      <c r="S343" s="58"/>
      <c r="T343" s="235"/>
      <c r="U343" s="244"/>
      <c r="V343" s="244"/>
      <c r="W343" s="58"/>
      <c r="X343" s="58"/>
      <c r="Y343" s="58"/>
    </row>
    <row r="344" spans="1:25" ht="12.75">
      <c r="A344" s="43" t="s">
        <v>131</v>
      </c>
      <c r="B344" s="44">
        <v>10011000</v>
      </c>
      <c r="C344" s="45">
        <v>13947.12</v>
      </c>
      <c r="D344" s="45">
        <v>1.53</v>
      </c>
      <c r="E344" s="45">
        <v>4967.986</v>
      </c>
      <c r="F344" s="46"/>
      <c r="G344" s="46"/>
      <c r="H344" s="45">
        <v>8039.56</v>
      </c>
      <c r="I344" s="45">
        <v>0.829</v>
      </c>
      <c r="J344" s="45">
        <v>1592.455</v>
      </c>
      <c r="K344" s="46"/>
      <c r="L344" s="46">
        <f t="shared" si="53"/>
        <v>0.0973316024015456</v>
      </c>
      <c r="M344" s="47">
        <f t="shared" si="54"/>
        <v>541.8300653594771</v>
      </c>
      <c r="N344" s="47">
        <f t="shared" si="55"/>
        <v>320.54337512223265</v>
      </c>
      <c r="O344" s="46">
        <f t="shared" si="56"/>
        <v>-40.840607486487826</v>
      </c>
      <c r="Q344" s="58"/>
      <c r="R344" s="58"/>
      <c r="S344" s="58"/>
      <c r="T344" s="110"/>
      <c r="U344" s="58"/>
      <c r="V344" s="58"/>
      <c r="W344" s="58"/>
      <c r="X344" s="58"/>
      <c r="Y344" s="58"/>
    </row>
    <row r="345" spans="1:25" ht="12.75">
      <c r="A345" s="43" t="s">
        <v>132</v>
      </c>
      <c r="B345" s="44">
        <v>10030000</v>
      </c>
      <c r="C345" s="45">
        <v>72900.165</v>
      </c>
      <c r="D345" s="45">
        <v>62792.259</v>
      </c>
      <c r="E345" s="45">
        <v>68698.405</v>
      </c>
      <c r="F345" s="46">
        <f>+E345/D345*100-100</f>
        <v>9.405850488672513</v>
      </c>
      <c r="G345" s="46"/>
      <c r="H345" s="45">
        <v>32252.732</v>
      </c>
      <c r="I345" s="45">
        <v>27989.434</v>
      </c>
      <c r="J345" s="45">
        <v>14998.874</v>
      </c>
      <c r="K345" s="46">
        <f t="shared" si="52"/>
        <v>-46.41237118263986</v>
      </c>
      <c r="L345" s="46">
        <f t="shared" si="53"/>
        <v>0.9167382693004701</v>
      </c>
      <c r="M345" s="47">
        <f t="shared" si="54"/>
        <v>445.74656885652104</v>
      </c>
      <c r="N345" s="47">
        <f t="shared" si="55"/>
        <v>218.3292901778433</v>
      </c>
      <c r="O345" s="46">
        <f t="shared" si="56"/>
        <v>-51.019412053372385</v>
      </c>
      <c r="Q345" s="58"/>
      <c r="R345" s="58"/>
      <c r="S345" s="58"/>
      <c r="T345" s="110"/>
      <c r="U345" s="58"/>
      <c r="V345" s="58"/>
      <c r="W345" s="58"/>
      <c r="X345" s="58"/>
      <c r="Y345" s="58"/>
    </row>
    <row r="346" spans="1:25" ht="12.75">
      <c r="A346" s="44" t="s">
        <v>47</v>
      </c>
      <c r="B346" s="44">
        <v>12010000</v>
      </c>
      <c r="C346" s="45">
        <v>133008.724</v>
      </c>
      <c r="D346" s="45">
        <v>101086.789</v>
      </c>
      <c r="E346" s="45">
        <v>14851.556</v>
      </c>
      <c r="F346" s="46">
        <f>+E346/D346*100-100</f>
        <v>-85.30811380308063</v>
      </c>
      <c r="G346" s="46"/>
      <c r="H346" s="45">
        <v>66132.441</v>
      </c>
      <c r="I346" s="45">
        <v>49145.08</v>
      </c>
      <c r="J346" s="45">
        <v>5961.474</v>
      </c>
      <c r="K346" s="46">
        <f t="shared" si="52"/>
        <v>-87.86964229176145</v>
      </c>
      <c r="L346" s="46">
        <f t="shared" si="53"/>
        <v>0.36436810904870265</v>
      </c>
      <c r="M346" s="47">
        <f t="shared" si="54"/>
        <v>486.16718847405474</v>
      </c>
      <c r="N346" s="47">
        <f t="shared" si="55"/>
        <v>401.4040010353124</v>
      </c>
      <c r="O346" s="46">
        <f t="shared" si="56"/>
        <v>-17.434987273573668</v>
      </c>
      <c r="S346" s="57"/>
      <c r="T346" s="57"/>
      <c r="U346" s="57"/>
      <c r="W346" s="57"/>
      <c r="X346" s="57"/>
      <c r="Y346" s="57"/>
    </row>
    <row r="347" spans="1:25" ht="12.75">
      <c r="A347" s="43" t="s">
        <v>133</v>
      </c>
      <c r="B347" s="50" t="s">
        <v>221</v>
      </c>
      <c r="C347" s="45"/>
      <c r="D347" s="45"/>
      <c r="E347" s="45"/>
      <c r="F347" s="46"/>
      <c r="G347" s="46"/>
      <c r="H347" s="45">
        <v>444220.1699999999</v>
      </c>
      <c r="I347" s="45">
        <v>224417.16499999998</v>
      </c>
      <c r="J347" s="45">
        <v>196274.009</v>
      </c>
      <c r="K347" s="46">
        <f t="shared" si="52"/>
        <v>-12.54055410601056</v>
      </c>
      <c r="L347" s="46">
        <f t="shared" si="53"/>
        <v>11.996360214728444</v>
      </c>
      <c r="M347" s="47"/>
      <c r="N347" s="47"/>
      <c r="O347" s="46"/>
      <c r="P347" s="47"/>
      <c r="Q347" s="47"/>
      <c r="R347" s="47"/>
      <c r="S347" s="47"/>
      <c r="T347" s="57"/>
      <c r="U347" s="57"/>
      <c r="V347" s="57"/>
      <c r="W347" s="58"/>
      <c r="X347" s="58"/>
      <c r="Y347" s="58"/>
    </row>
    <row r="348" spans="1:25" ht="12.75">
      <c r="A348" s="43"/>
      <c r="B348" s="43"/>
      <c r="C348" s="45"/>
      <c r="D348" s="45"/>
      <c r="E348" s="45"/>
      <c r="F348" s="46"/>
      <c r="G348" s="46"/>
      <c r="H348" s="45"/>
      <c r="I348" s="45"/>
      <c r="J348" s="45"/>
      <c r="K348" s="46"/>
      <c r="L348" s="51"/>
      <c r="M348" s="47"/>
      <c r="N348" s="47"/>
      <c r="O348" s="46"/>
      <c r="Q348" s="45"/>
      <c r="R348" s="45"/>
      <c r="S348" s="45"/>
      <c r="T348" s="58"/>
      <c r="U348" s="58"/>
      <c r="V348" s="58"/>
      <c r="W348" s="58"/>
      <c r="X348" s="58"/>
      <c r="Y348" s="58"/>
    </row>
    <row r="349" spans="1:25" ht="12.75">
      <c r="A349" s="52" t="s">
        <v>106</v>
      </c>
      <c r="B349" s="52"/>
      <c r="C349" s="45"/>
      <c r="D349" s="45"/>
      <c r="E349" s="45"/>
      <c r="F349" s="46"/>
      <c r="G349" s="46"/>
      <c r="H349" s="53">
        <f>SUM(H351:H368)</f>
        <v>2759636</v>
      </c>
      <c r="I349" s="53">
        <f>SUM(I351:I368)</f>
        <v>1650754</v>
      </c>
      <c r="J349" s="53">
        <f>SUM(J351:J368)-1</f>
        <v>1236247</v>
      </c>
      <c r="K349" s="51">
        <f t="shared" si="52"/>
        <v>-25.110161780616608</v>
      </c>
      <c r="L349" s="51">
        <f t="shared" si="53"/>
        <v>75.56000105127212</v>
      </c>
      <c r="M349" s="47"/>
      <c r="N349" s="47"/>
      <c r="O349" s="46"/>
      <c r="P349" s="47"/>
      <c r="Q349" s="47"/>
      <c r="R349" s="47"/>
      <c r="S349" s="47"/>
      <c r="T349" s="58"/>
      <c r="U349" s="58"/>
      <c r="V349" s="58"/>
      <c r="W349" s="58"/>
      <c r="X349" s="58"/>
      <c r="Y349" s="58"/>
    </row>
    <row r="350" spans="1:23" ht="12.75">
      <c r="A350" s="43"/>
      <c r="B350" s="43"/>
      <c r="C350" s="45"/>
      <c r="D350" s="45"/>
      <c r="E350" s="45"/>
      <c r="F350" s="46"/>
      <c r="G350" s="46"/>
      <c r="H350" s="45"/>
      <c r="I350" s="45"/>
      <c r="J350" s="45"/>
      <c r="K350" s="46"/>
      <c r="L350" s="51"/>
      <c r="M350" s="47"/>
      <c r="N350" s="47"/>
      <c r="O350" s="46"/>
      <c r="P350" s="47"/>
      <c r="Q350" s="47"/>
      <c r="R350" s="47"/>
      <c r="T350" s="58"/>
      <c r="U350" s="58"/>
      <c r="V350" s="58"/>
      <c r="W350" s="47"/>
    </row>
    <row r="351" spans="1:25" ht="11.25" customHeight="1">
      <c r="A351" s="43" t="s">
        <v>134</v>
      </c>
      <c r="B351" s="44">
        <v>10062000</v>
      </c>
      <c r="C351" s="45">
        <v>2405.536</v>
      </c>
      <c r="D351" s="45">
        <v>295.697</v>
      </c>
      <c r="E351" s="45">
        <v>0.026</v>
      </c>
      <c r="F351" s="46"/>
      <c r="G351" s="46"/>
      <c r="H351" s="45">
        <v>2077.426</v>
      </c>
      <c r="I351" s="45">
        <v>259.707</v>
      </c>
      <c r="J351" s="45">
        <v>0.478</v>
      </c>
      <c r="K351" s="46"/>
      <c r="L351" s="46">
        <f t="shared" si="53"/>
        <v>2.9215585965028087E-05</v>
      </c>
      <c r="M351" s="47">
        <f t="shared" si="54"/>
        <v>878.2875713991011</v>
      </c>
      <c r="N351" s="47">
        <f t="shared" si="55"/>
        <v>18384.615384615383</v>
      </c>
      <c r="O351" s="46">
        <f t="shared" si="56"/>
        <v>1993.2341505560553</v>
      </c>
      <c r="Q351" s="47"/>
      <c r="R351" s="47"/>
      <c r="S351" s="47"/>
      <c r="T351" s="57"/>
      <c r="U351" s="57"/>
      <c r="V351" s="57"/>
      <c r="W351" s="47"/>
      <c r="X351" s="47"/>
      <c r="Y351" s="47"/>
    </row>
    <row r="352" spans="1:22" ht="12.75">
      <c r="A352" s="43" t="s">
        <v>135</v>
      </c>
      <c r="B352" s="44">
        <v>10063000</v>
      </c>
      <c r="C352" s="45">
        <v>92816.906</v>
      </c>
      <c r="D352" s="45">
        <v>58400.724</v>
      </c>
      <c r="E352" s="45">
        <v>56759.531</v>
      </c>
      <c r="F352" s="46">
        <f aca="true" t="shared" si="57" ref="F352:F367">+E352/D352*100-100</f>
        <v>-2.810227147183994</v>
      </c>
      <c r="G352" s="46"/>
      <c r="H352" s="45">
        <v>68335.419</v>
      </c>
      <c r="I352" s="45">
        <v>39773.715</v>
      </c>
      <c r="J352" s="45">
        <v>29772.137</v>
      </c>
      <c r="K352" s="46">
        <f t="shared" si="52"/>
        <v>-25.146200197793945</v>
      </c>
      <c r="L352" s="46">
        <f t="shared" si="53"/>
        <v>1.8196870876278106</v>
      </c>
      <c r="M352" s="47">
        <f t="shared" si="54"/>
        <v>681.0483205653408</v>
      </c>
      <c r="N352" s="47">
        <f t="shared" si="55"/>
        <v>524.5310606953394</v>
      </c>
      <c r="O352" s="46">
        <f t="shared" si="56"/>
        <v>-22.981814233104018</v>
      </c>
      <c r="T352" s="58"/>
      <c r="U352" s="58"/>
      <c r="V352" s="58"/>
    </row>
    <row r="353" spans="1:22" ht="12.75">
      <c r="A353" s="43" t="s">
        <v>136</v>
      </c>
      <c r="B353" s="44">
        <v>10064000</v>
      </c>
      <c r="C353" s="45">
        <v>29668.9</v>
      </c>
      <c r="D353" s="45">
        <v>20927.746</v>
      </c>
      <c r="E353" s="45">
        <v>13383.293</v>
      </c>
      <c r="F353" s="46">
        <f t="shared" si="57"/>
        <v>-36.05000270932187</v>
      </c>
      <c r="G353" s="46"/>
      <c r="H353" s="45">
        <v>17065.018</v>
      </c>
      <c r="I353" s="45">
        <v>11951.272</v>
      </c>
      <c r="J353" s="45">
        <v>4760.066</v>
      </c>
      <c r="K353" s="46">
        <f t="shared" si="52"/>
        <v>-60.171051248770844</v>
      </c>
      <c r="L353" s="46">
        <f t="shared" si="53"/>
        <v>0.29093748414687737</v>
      </c>
      <c r="M353" s="47">
        <f t="shared" si="54"/>
        <v>571.0730625266573</v>
      </c>
      <c r="N353" s="47">
        <f t="shared" si="55"/>
        <v>355.6722549524994</v>
      </c>
      <c r="O353" s="46">
        <f t="shared" si="56"/>
        <v>-37.71860760182558</v>
      </c>
      <c r="Q353" s="47"/>
      <c r="R353" s="47"/>
      <c r="S353" s="47"/>
      <c r="T353" s="58"/>
      <c r="U353" s="58"/>
      <c r="V353" s="58"/>
    </row>
    <row r="354" spans="1:22" ht="12.75">
      <c r="A354" s="43" t="s">
        <v>137</v>
      </c>
      <c r="B354" s="44">
        <v>11010000</v>
      </c>
      <c r="C354" s="45">
        <v>4466.003</v>
      </c>
      <c r="D354" s="45">
        <v>2008.55</v>
      </c>
      <c r="E354" s="45">
        <v>1331.704</v>
      </c>
      <c r="F354" s="46">
        <f t="shared" si="57"/>
        <v>-33.69824002389784</v>
      </c>
      <c r="G354" s="46"/>
      <c r="H354" s="45">
        <v>1889.908</v>
      </c>
      <c r="I354" s="45">
        <v>612.219</v>
      </c>
      <c r="J354" s="45">
        <v>482.083</v>
      </c>
      <c r="K354" s="46">
        <f t="shared" si="52"/>
        <v>-21.256445814324607</v>
      </c>
      <c r="L354" s="46">
        <f t="shared" si="53"/>
        <v>0.029465140855185434</v>
      </c>
      <c r="M354" s="47">
        <f t="shared" si="54"/>
        <v>304.80645241592197</v>
      </c>
      <c r="N354" s="47">
        <f t="shared" si="55"/>
        <v>362.00461964520645</v>
      </c>
      <c r="O354" s="46">
        <f t="shared" si="56"/>
        <v>18.765405645427435</v>
      </c>
      <c r="P354" s="47"/>
      <c r="T354" s="58"/>
      <c r="U354" s="58"/>
      <c r="V354" s="58"/>
    </row>
    <row r="355" spans="1:15" ht="11.25">
      <c r="A355" s="43" t="s">
        <v>138</v>
      </c>
      <c r="B355" s="44">
        <v>15121110</v>
      </c>
      <c r="C355" s="45">
        <v>1813.336</v>
      </c>
      <c r="D355" s="45">
        <v>556.016</v>
      </c>
      <c r="E355" s="45">
        <v>1113.824</v>
      </c>
      <c r="F355" s="46">
        <f t="shared" si="57"/>
        <v>100.32229288365806</v>
      </c>
      <c r="G355" s="46"/>
      <c r="H355" s="45">
        <v>3291.884</v>
      </c>
      <c r="I355" s="45">
        <v>1016.45</v>
      </c>
      <c r="J355" s="45">
        <v>1572.61</v>
      </c>
      <c r="K355" s="46">
        <f t="shared" si="52"/>
        <v>54.71592306557133</v>
      </c>
      <c r="L355" s="46">
        <f t="shared" si="53"/>
        <v>0.0961186666202151</v>
      </c>
      <c r="M355" s="47">
        <f t="shared" si="54"/>
        <v>1828.0948749676272</v>
      </c>
      <c r="N355" s="47">
        <f t="shared" si="55"/>
        <v>1411.9017008073088</v>
      </c>
      <c r="O355" s="46">
        <f t="shared" si="56"/>
        <v>-22.766497508379516</v>
      </c>
    </row>
    <row r="356" spans="1:22" ht="11.25">
      <c r="A356" s="43" t="s">
        <v>139</v>
      </c>
      <c r="B356" s="44">
        <v>15121910</v>
      </c>
      <c r="C356" s="45">
        <v>3851.353</v>
      </c>
      <c r="D356" s="45">
        <v>2501.865</v>
      </c>
      <c r="E356" s="45">
        <v>5520.423</v>
      </c>
      <c r="F356" s="46">
        <f t="shared" si="57"/>
        <v>120.65231337422281</v>
      </c>
      <c r="G356" s="46"/>
      <c r="H356" s="45">
        <v>6983.906</v>
      </c>
      <c r="I356" s="45">
        <v>4861.147</v>
      </c>
      <c r="J356" s="45">
        <v>6496.757</v>
      </c>
      <c r="K356" s="46">
        <f t="shared" si="52"/>
        <v>33.6465858777774</v>
      </c>
      <c r="L356" s="46">
        <f t="shared" si="53"/>
        <v>0.39708485905313384</v>
      </c>
      <c r="M356" s="47">
        <f t="shared" si="54"/>
        <v>1943.0093150509722</v>
      </c>
      <c r="N356" s="47">
        <f t="shared" si="55"/>
        <v>1176.8585487017933</v>
      </c>
      <c r="O356" s="46">
        <f t="shared" si="56"/>
        <v>-39.431142219155035</v>
      </c>
      <c r="T356" s="47"/>
      <c r="U356" s="47"/>
      <c r="V356" s="47"/>
    </row>
    <row r="357" spans="1:15" ht="11.25">
      <c r="A357" s="43" t="s">
        <v>140</v>
      </c>
      <c r="B357" s="44">
        <v>15071000</v>
      </c>
      <c r="C357" s="45">
        <v>54.001</v>
      </c>
      <c r="D357" s="45">
        <v>0</v>
      </c>
      <c r="E357" s="45">
        <v>0</v>
      </c>
      <c r="F357" s="46"/>
      <c r="G357" s="46"/>
      <c r="H357" s="45">
        <v>45.498</v>
      </c>
      <c r="I357" s="45">
        <v>0</v>
      </c>
      <c r="J357" s="45">
        <v>0</v>
      </c>
      <c r="K357" s="46"/>
      <c r="L357" s="46">
        <f t="shared" si="53"/>
        <v>0</v>
      </c>
      <c r="M357" s="47"/>
      <c r="N357" s="47"/>
      <c r="O357" s="46"/>
    </row>
    <row r="358" spans="1:15" ht="11.25">
      <c r="A358" s="43" t="s">
        <v>141</v>
      </c>
      <c r="B358" s="44">
        <v>15079000</v>
      </c>
      <c r="C358" s="45">
        <v>4132.332</v>
      </c>
      <c r="D358" s="45">
        <v>1210.975</v>
      </c>
      <c r="E358" s="45">
        <v>1661.104</v>
      </c>
      <c r="F358" s="46">
        <f t="shared" si="57"/>
        <v>37.17079213030823</v>
      </c>
      <c r="G358" s="46"/>
      <c r="H358" s="45">
        <v>6325.249</v>
      </c>
      <c r="I358" s="45">
        <v>1727.797</v>
      </c>
      <c r="J358" s="45">
        <v>2025.859</v>
      </c>
      <c r="K358" s="46">
        <f t="shared" si="52"/>
        <v>17.25098492473363</v>
      </c>
      <c r="L358" s="46">
        <f t="shared" si="53"/>
        <v>0.12382145976469841</v>
      </c>
      <c r="M358" s="47">
        <f t="shared" si="54"/>
        <v>1426.7817254691467</v>
      </c>
      <c r="N358" s="47">
        <f t="shared" si="55"/>
        <v>1219.5858898660167</v>
      </c>
      <c r="O358" s="46">
        <f t="shared" si="56"/>
        <v>-14.52190141663057</v>
      </c>
    </row>
    <row r="359" spans="1:15" ht="11.25">
      <c r="A359" s="43" t="s">
        <v>142</v>
      </c>
      <c r="B359" s="44">
        <v>15179000</v>
      </c>
      <c r="C359" s="45">
        <v>275962.662</v>
      </c>
      <c r="D359" s="45">
        <v>189384.547</v>
      </c>
      <c r="E359" s="45">
        <v>129294.5</v>
      </c>
      <c r="F359" s="46">
        <f t="shared" si="57"/>
        <v>-31.729118321359124</v>
      </c>
      <c r="G359" s="46"/>
      <c r="H359" s="45">
        <v>382398.035</v>
      </c>
      <c r="I359" s="45">
        <v>264473.931</v>
      </c>
      <c r="J359" s="45">
        <v>133688.063</v>
      </c>
      <c r="K359" s="46">
        <f t="shared" si="52"/>
        <v>-49.451326830393725</v>
      </c>
      <c r="L359" s="46">
        <f t="shared" si="53"/>
        <v>8.171077608942658</v>
      </c>
      <c r="M359" s="47">
        <f t="shared" si="54"/>
        <v>1396.4916102684977</v>
      </c>
      <c r="N359" s="47">
        <f t="shared" si="55"/>
        <v>1033.9810510114507</v>
      </c>
      <c r="O359" s="46">
        <f t="shared" si="56"/>
        <v>-25.958663596077642</v>
      </c>
    </row>
    <row r="360" spans="1:15" ht="11.25">
      <c r="A360" s="43" t="s">
        <v>14</v>
      </c>
      <c r="B360" s="44">
        <v>17019900</v>
      </c>
      <c r="C360" s="45">
        <v>548540.027</v>
      </c>
      <c r="D360" s="45">
        <v>354754.194</v>
      </c>
      <c r="E360" s="45">
        <v>355940.692</v>
      </c>
      <c r="F360" s="46">
        <f t="shared" si="57"/>
        <v>0.3344563700915444</v>
      </c>
      <c r="G360" s="46"/>
      <c r="H360" s="45">
        <v>222185.267</v>
      </c>
      <c r="I360" s="45">
        <v>138365.473</v>
      </c>
      <c r="J360" s="45">
        <v>154388.618</v>
      </c>
      <c r="K360" s="46">
        <f t="shared" si="52"/>
        <v>11.580305875874103</v>
      </c>
      <c r="L360" s="46">
        <f t="shared" si="53"/>
        <v>9.436305316319837</v>
      </c>
      <c r="M360" s="47">
        <f t="shared" si="54"/>
        <v>390.0319582972992</v>
      </c>
      <c r="N360" s="47">
        <f t="shared" si="55"/>
        <v>433.748153751412</v>
      </c>
      <c r="O360" s="46">
        <f t="shared" si="56"/>
        <v>11.20836242367362</v>
      </c>
    </row>
    <row r="361" spans="1:18" ht="11.25">
      <c r="A361" s="43" t="s">
        <v>109</v>
      </c>
      <c r="B361" s="50" t="s">
        <v>221</v>
      </c>
      <c r="C361" s="45">
        <v>7068.525</v>
      </c>
      <c r="D361" s="45">
        <v>4959.616</v>
      </c>
      <c r="E361" s="45">
        <v>3147.429</v>
      </c>
      <c r="F361" s="46">
        <f t="shared" si="57"/>
        <v>-36.53885704054507</v>
      </c>
      <c r="G361" s="46"/>
      <c r="H361" s="45">
        <v>24949.988</v>
      </c>
      <c r="I361" s="45">
        <v>17395.67</v>
      </c>
      <c r="J361" s="45">
        <v>6999.337</v>
      </c>
      <c r="K361" s="46">
        <f t="shared" si="52"/>
        <v>-59.7639125138612</v>
      </c>
      <c r="L361" s="46">
        <f t="shared" si="53"/>
        <v>0.4278027862378699</v>
      </c>
      <c r="M361" s="47">
        <f t="shared" si="54"/>
        <v>3507.463077786667</v>
      </c>
      <c r="N361" s="47">
        <f t="shared" si="55"/>
        <v>2223.8268122966397</v>
      </c>
      <c r="O361" s="46">
        <f t="shared" si="56"/>
        <v>-36.59728518938671</v>
      </c>
      <c r="R361" s="49"/>
    </row>
    <row r="362" spans="1:18" ht="11.25">
      <c r="A362" s="43" t="s">
        <v>110</v>
      </c>
      <c r="B362" s="50" t="s">
        <v>221</v>
      </c>
      <c r="C362" s="45">
        <v>416.202</v>
      </c>
      <c r="D362" s="45">
        <v>310.709</v>
      </c>
      <c r="E362" s="45">
        <v>1110.436</v>
      </c>
      <c r="F362" s="46">
        <f t="shared" si="57"/>
        <v>257.38778084960524</v>
      </c>
      <c r="G362" s="51"/>
      <c r="H362" s="45">
        <v>1944.142</v>
      </c>
      <c r="I362" s="45">
        <v>1452.883</v>
      </c>
      <c r="J362" s="45">
        <v>2388.602</v>
      </c>
      <c r="K362" s="46">
        <f t="shared" si="52"/>
        <v>64.40429132972164</v>
      </c>
      <c r="L362" s="46">
        <f t="shared" si="53"/>
        <v>0.14599248340426363</v>
      </c>
      <c r="M362" s="47">
        <f t="shared" si="54"/>
        <v>4676.024833525903</v>
      </c>
      <c r="N362" s="47">
        <f t="shared" si="55"/>
        <v>2151.0487772370493</v>
      </c>
      <c r="O362" s="46">
        <f t="shared" si="56"/>
        <v>-53.99834573557909</v>
      </c>
      <c r="R362" s="49"/>
    </row>
    <row r="363" spans="1:18" ht="11.25">
      <c r="A363" s="43" t="s">
        <v>112</v>
      </c>
      <c r="B363" s="50" t="s">
        <v>221</v>
      </c>
      <c r="C363" s="45">
        <v>7139.1</v>
      </c>
      <c r="D363" s="45">
        <v>4507.062</v>
      </c>
      <c r="E363" s="45">
        <v>5304.255</v>
      </c>
      <c r="F363" s="46">
        <f t="shared" si="57"/>
        <v>17.687642193517632</v>
      </c>
      <c r="G363" s="46"/>
      <c r="H363" s="45">
        <v>33620.638</v>
      </c>
      <c r="I363" s="45">
        <v>21230.463</v>
      </c>
      <c r="J363" s="45">
        <v>17064.595</v>
      </c>
      <c r="K363" s="46">
        <f t="shared" si="52"/>
        <v>-19.622125056811043</v>
      </c>
      <c r="L363" s="46">
        <f t="shared" si="53"/>
        <v>1.0429961133491392</v>
      </c>
      <c r="M363" s="47">
        <f t="shared" si="54"/>
        <v>4710.488340297959</v>
      </c>
      <c r="N363" s="47">
        <f t="shared" si="55"/>
        <v>3217.1520788499042</v>
      </c>
      <c r="O363" s="46">
        <f t="shared" si="56"/>
        <v>-31.702366157509587</v>
      </c>
      <c r="R363" s="49"/>
    </row>
    <row r="364" spans="1:18" ht="11.25">
      <c r="A364" s="43" t="s">
        <v>143</v>
      </c>
      <c r="B364" s="50" t="s">
        <v>221</v>
      </c>
      <c r="C364" s="45">
        <v>86840.178</v>
      </c>
      <c r="D364" s="45">
        <v>47179.702</v>
      </c>
      <c r="E364" s="45">
        <v>58455.915</v>
      </c>
      <c r="F364" s="46">
        <f t="shared" si="57"/>
        <v>23.90056003321091</v>
      </c>
      <c r="G364" s="46"/>
      <c r="H364" s="45">
        <v>419426.659</v>
      </c>
      <c r="I364" s="45">
        <v>218997.39</v>
      </c>
      <c r="J364" s="45">
        <v>205639.867</v>
      </c>
      <c r="K364" s="46">
        <f t="shared" si="52"/>
        <v>-6.099398262234999</v>
      </c>
      <c r="L364" s="46">
        <f t="shared" si="53"/>
        <v>12.568805883212223</v>
      </c>
      <c r="M364" s="47">
        <f t="shared" si="54"/>
        <v>4641.771370238837</v>
      </c>
      <c r="N364" s="47">
        <f t="shared" si="55"/>
        <v>3517.862426753563</v>
      </c>
      <c r="O364" s="46">
        <f t="shared" si="56"/>
        <v>-24.21293195721195</v>
      </c>
      <c r="P364" s="47"/>
      <c r="R364" s="49"/>
    </row>
    <row r="365" spans="1:18" ht="11.25">
      <c r="A365" s="43" t="s">
        <v>144</v>
      </c>
      <c r="B365" s="50" t="s">
        <v>221</v>
      </c>
      <c r="C365" s="45">
        <v>3095.952</v>
      </c>
      <c r="D365" s="45">
        <v>1501.415</v>
      </c>
      <c r="E365" s="45">
        <v>1822.748</v>
      </c>
      <c r="F365" s="46">
        <f t="shared" si="57"/>
        <v>21.402010769840444</v>
      </c>
      <c r="G365" s="46"/>
      <c r="H365" s="45">
        <v>13164.136</v>
      </c>
      <c r="I365" s="45">
        <v>6686.128</v>
      </c>
      <c r="J365" s="45">
        <v>5246.758</v>
      </c>
      <c r="K365" s="46">
        <f t="shared" si="52"/>
        <v>-21.5277063197115</v>
      </c>
      <c r="L365" s="46">
        <f t="shared" si="53"/>
        <v>0.32068432926087626</v>
      </c>
      <c r="M365" s="47">
        <f t="shared" si="54"/>
        <v>4453.217797877335</v>
      </c>
      <c r="N365" s="47">
        <f t="shared" si="55"/>
        <v>2878.4878655743964</v>
      </c>
      <c r="O365" s="46">
        <f t="shared" si="56"/>
        <v>-35.36161948004312</v>
      </c>
      <c r="P365" s="47"/>
      <c r="Q365" s="47"/>
      <c r="R365" s="49"/>
    </row>
    <row r="366" spans="1:18" ht="11.25">
      <c r="A366" s="43" t="s">
        <v>145</v>
      </c>
      <c r="B366" s="50" t="s">
        <v>221</v>
      </c>
      <c r="C366" s="45">
        <v>2854.1</v>
      </c>
      <c r="D366" s="45">
        <v>2116.352</v>
      </c>
      <c r="E366" s="45">
        <v>2141.567</v>
      </c>
      <c r="F366" s="46">
        <f t="shared" si="57"/>
        <v>1.1914369632273036</v>
      </c>
      <c r="G366" s="46"/>
      <c r="H366" s="45">
        <v>7727.731</v>
      </c>
      <c r="I366" s="45">
        <v>5737.529</v>
      </c>
      <c r="J366" s="45">
        <v>5259.28</v>
      </c>
      <c r="K366" s="46">
        <f t="shared" si="52"/>
        <v>-8.33545242211413</v>
      </c>
      <c r="L366" s="46">
        <f t="shared" si="53"/>
        <v>0.32144967982040357</v>
      </c>
      <c r="M366" s="47">
        <f t="shared" si="54"/>
        <v>2711.0466500846746</v>
      </c>
      <c r="N366" s="47">
        <f t="shared" si="55"/>
        <v>2455.8092275422623</v>
      </c>
      <c r="O366" s="46">
        <f t="shared" si="56"/>
        <v>-9.414718943860308</v>
      </c>
      <c r="P366" s="47"/>
      <c r="Q366" s="47"/>
      <c r="R366" s="49"/>
    </row>
    <row r="367" spans="1:18" ht="11.25">
      <c r="A367" s="43" t="s">
        <v>146</v>
      </c>
      <c r="B367" s="50" t="s">
        <v>221</v>
      </c>
      <c r="C367" s="45">
        <v>24477.33</v>
      </c>
      <c r="D367" s="45">
        <v>14793.215</v>
      </c>
      <c r="E367" s="45">
        <v>17157.833</v>
      </c>
      <c r="F367" s="46">
        <f t="shared" si="57"/>
        <v>15.984476667174775</v>
      </c>
      <c r="G367" s="46"/>
      <c r="H367" s="45">
        <v>41443.83</v>
      </c>
      <c r="I367" s="45">
        <v>25102.414</v>
      </c>
      <c r="J367" s="45">
        <v>23130.587</v>
      </c>
      <c r="K367" s="46">
        <f t="shared" si="52"/>
        <v>-7.855128992773359</v>
      </c>
      <c r="L367" s="46">
        <f t="shared" si="53"/>
        <v>1.4137524119666551</v>
      </c>
      <c r="M367" s="47">
        <f t="shared" si="54"/>
        <v>1696.8869850130616</v>
      </c>
      <c r="N367" s="47">
        <f t="shared" si="55"/>
        <v>1348.10654702141</v>
      </c>
      <c r="O367" s="46">
        <f t="shared" si="56"/>
        <v>-20.554134781637615</v>
      </c>
      <c r="R367" s="49"/>
    </row>
    <row r="368" spans="1:21" ht="11.25">
      <c r="A368" s="43" t="s">
        <v>133</v>
      </c>
      <c r="B368" s="50" t="s">
        <v>221</v>
      </c>
      <c r="C368" s="45"/>
      <c r="D368" s="45"/>
      <c r="E368" s="45"/>
      <c r="F368" s="46"/>
      <c r="G368" s="46"/>
      <c r="H368" s="45">
        <v>1506761.266</v>
      </c>
      <c r="I368" s="45">
        <v>891109.8120000002</v>
      </c>
      <c r="J368" s="45">
        <v>637332.3030000001</v>
      </c>
      <c r="K368" s="46">
        <f t="shared" si="52"/>
        <v>-28.478814348416137</v>
      </c>
      <c r="L368" s="46">
        <f t="shared" si="53"/>
        <v>38.95405164557705</v>
      </c>
      <c r="M368" s="47"/>
      <c r="N368" s="47"/>
      <c r="O368" s="46"/>
      <c r="R368" s="49"/>
      <c r="S368" s="47"/>
      <c r="T368" s="47"/>
      <c r="U368" s="47"/>
    </row>
    <row r="369" spans="1:18" ht="11.25">
      <c r="A369" s="159"/>
      <c r="B369" s="159"/>
      <c r="C369" s="171"/>
      <c r="D369" s="171"/>
      <c r="E369" s="171"/>
      <c r="F369" s="171"/>
      <c r="G369" s="171"/>
      <c r="H369" s="202"/>
      <c r="I369" s="202"/>
      <c r="J369" s="202"/>
      <c r="K369" s="159"/>
      <c r="L369" s="159"/>
      <c r="R369" s="49"/>
    </row>
    <row r="370" spans="1:18" ht="11.25">
      <c r="A370" s="43" t="s">
        <v>147</v>
      </c>
      <c r="B370" s="43"/>
      <c r="C370" s="43"/>
      <c r="D370" s="43"/>
      <c r="E370" s="43"/>
      <c r="F370" s="43"/>
      <c r="G370" s="43"/>
      <c r="H370" s="43"/>
      <c r="I370" s="43"/>
      <c r="J370" s="43"/>
      <c r="K370" s="43"/>
      <c r="L370" s="43"/>
      <c r="R370" s="49"/>
    </row>
    <row r="371" ht="11.25">
      <c r="R371" s="49"/>
    </row>
    <row r="372" spans="1:18" ht="19.5" customHeight="1">
      <c r="A372" s="288" t="s">
        <v>468</v>
      </c>
      <c r="B372" s="288"/>
      <c r="C372" s="288"/>
      <c r="D372" s="288"/>
      <c r="E372" s="288"/>
      <c r="F372" s="288"/>
      <c r="G372" s="288"/>
      <c r="H372" s="288"/>
      <c r="I372" s="288"/>
      <c r="J372" s="288"/>
      <c r="K372" s="288"/>
      <c r="L372" s="154"/>
      <c r="R372" s="49"/>
    </row>
    <row r="373" spans="1:20" ht="19.5" customHeight="1">
      <c r="A373" s="289" t="s">
        <v>421</v>
      </c>
      <c r="B373" s="289"/>
      <c r="C373" s="289"/>
      <c r="D373" s="289"/>
      <c r="E373" s="289"/>
      <c r="F373" s="289"/>
      <c r="G373" s="289"/>
      <c r="H373" s="289"/>
      <c r="I373" s="289"/>
      <c r="J373" s="289"/>
      <c r="K373" s="289"/>
      <c r="L373" s="155"/>
      <c r="R373" s="49"/>
      <c r="S373" s="47"/>
      <c r="T373" s="47"/>
    </row>
    <row r="374" spans="1:21" ht="12.75">
      <c r="A374" s="43"/>
      <c r="B374" s="43"/>
      <c r="C374" s="287" t="s">
        <v>180</v>
      </c>
      <c r="D374" s="287"/>
      <c r="E374" s="287"/>
      <c r="F374" s="287"/>
      <c r="G374" s="50"/>
      <c r="H374" s="287" t="s">
        <v>348</v>
      </c>
      <c r="I374" s="287"/>
      <c r="J374" s="287"/>
      <c r="K374" s="287"/>
      <c r="L374" s="50"/>
      <c r="M374" s="284"/>
      <c r="N374" s="284"/>
      <c r="O374" s="284"/>
      <c r="P374" s="156"/>
      <c r="Q374" s="156"/>
      <c r="R374" s="57"/>
      <c r="S374" s="57"/>
      <c r="T374" s="57"/>
      <c r="U374" s="156"/>
    </row>
    <row r="375" spans="1:21" ht="12.75">
      <c r="A375" s="43" t="s">
        <v>197</v>
      </c>
      <c r="B375" s="158" t="s">
        <v>165</v>
      </c>
      <c r="C375" s="157">
        <f>+C335</f>
        <v>2008</v>
      </c>
      <c r="D375" s="285" t="str">
        <f>+D335</f>
        <v>Enero - julio</v>
      </c>
      <c r="E375" s="285"/>
      <c r="F375" s="285"/>
      <c r="G375" s="50"/>
      <c r="H375" s="157">
        <f>+H335</f>
        <v>2008</v>
      </c>
      <c r="I375" s="285" t="str">
        <f>+D375</f>
        <v>Enero - julio</v>
      </c>
      <c r="J375" s="285"/>
      <c r="K375" s="285"/>
      <c r="L375" s="158" t="s">
        <v>385</v>
      </c>
      <c r="M375" s="286"/>
      <c r="N375" s="286"/>
      <c r="O375" s="286"/>
      <c r="P375" s="156"/>
      <c r="Q375" s="156"/>
      <c r="R375" s="58"/>
      <c r="S375" s="58"/>
      <c r="T375" s="58"/>
      <c r="U375" s="156"/>
    </row>
    <row r="376" spans="1:20" ht="12.75">
      <c r="A376" s="159"/>
      <c r="B376" s="163" t="s">
        <v>48</v>
      </c>
      <c r="C376" s="159"/>
      <c r="D376" s="160">
        <f>+D336</f>
        <v>2008</v>
      </c>
      <c r="E376" s="160">
        <f>+E336</f>
        <v>2009</v>
      </c>
      <c r="F376" s="161" t="str">
        <f>+F336</f>
        <v>Var % 09/08</v>
      </c>
      <c r="G376" s="163"/>
      <c r="H376" s="159"/>
      <c r="I376" s="160">
        <f>+I336</f>
        <v>2008</v>
      </c>
      <c r="J376" s="160">
        <f>+J336</f>
        <v>2009</v>
      </c>
      <c r="K376" s="161" t="str">
        <f>+K336</f>
        <v>Var % 09/08</v>
      </c>
      <c r="L376" s="163">
        <v>2008</v>
      </c>
      <c r="M376" s="164"/>
      <c r="N376" s="164"/>
      <c r="O376" s="163"/>
      <c r="R376" s="58"/>
      <c r="S376" s="58"/>
      <c r="T376" s="58"/>
    </row>
    <row r="377" spans="1:20" s="167" customFormat="1" ht="12.75">
      <c r="A377" s="165" t="s">
        <v>395</v>
      </c>
      <c r="B377" s="165"/>
      <c r="C377" s="165"/>
      <c r="D377" s="165"/>
      <c r="E377" s="165"/>
      <c r="F377" s="165"/>
      <c r="G377" s="165"/>
      <c r="H377" s="165">
        <f>+H387+H379+H393+H398</f>
        <v>1124268.377</v>
      </c>
      <c r="I377" s="165">
        <f>+I387+I379+I393+I398</f>
        <v>606664.8550000001</v>
      </c>
      <c r="J377" s="165">
        <f>+J387+J379+J393+J398</f>
        <v>272789.69200000004</v>
      </c>
      <c r="K377" s="166">
        <f>+J377/I377*100-100</f>
        <v>-55.034531875099304</v>
      </c>
      <c r="L377" s="165"/>
      <c r="R377" s="58"/>
      <c r="S377" s="58"/>
      <c r="T377" s="58"/>
    </row>
    <row r="378" spans="1:20" ht="12.75">
      <c r="A378" s="156"/>
      <c r="B378" s="167"/>
      <c r="C378" s="167"/>
      <c r="D378" s="167"/>
      <c r="F378" s="167"/>
      <c r="G378" s="167"/>
      <c r="H378" s="167"/>
      <c r="J378" s="203"/>
      <c r="K378" s="167"/>
      <c r="M378" s="48"/>
      <c r="N378" s="48"/>
      <c r="O378" s="48"/>
      <c r="R378" s="57"/>
      <c r="S378" s="57"/>
      <c r="T378" s="57"/>
    </row>
    <row r="379" spans="1:20" ht="12.75">
      <c r="A379" s="190" t="s">
        <v>401</v>
      </c>
      <c r="B379" s="204"/>
      <c r="C379" s="56">
        <f>SUM(C380:C385)</f>
        <v>1045509.089</v>
      </c>
      <c r="D379" s="56">
        <f>SUM(D380:D385)</f>
        <v>623724.8300000001</v>
      </c>
      <c r="E379" s="56">
        <f>SUM(E380:E385)</f>
        <v>311002.27</v>
      </c>
      <c r="F379" s="51">
        <f aca="true" t="shared" si="58" ref="F379:F396">+E379/D379*100-100</f>
        <v>-50.13790456281819</v>
      </c>
      <c r="G379" s="56"/>
      <c r="H379" s="56">
        <f>SUM(H380:H385)</f>
        <v>787179.025</v>
      </c>
      <c r="I379" s="56">
        <f>SUM(I380:I385)</f>
        <v>422195.78400000004</v>
      </c>
      <c r="J379" s="56">
        <f>SUM(J380:J385)</f>
        <v>112278.38999999998</v>
      </c>
      <c r="K379" s="51">
        <f aca="true" t="shared" si="59" ref="K379:K396">+J379/I379*100-100</f>
        <v>-73.4060845098349</v>
      </c>
      <c r="L379" s="54">
        <f aca="true" t="shared" si="60" ref="L379:L385">+J379/$J$379*100</f>
        <v>100</v>
      </c>
      <c r="M379" s="47">
        <f aca="true" t="shared" si="61" ref="M379:M406">+I379/D379*1000</f>
        <v>676.8943028931525</v>
      </c>
      <c r="N379" s="47">
        <f aca="true" t="shared" si="62" ref="N379:N406">+J379/E379*1000</f>
        <v>361.0211269519029</v>
      </c>
      <c r="O379" s="46">
        <f aca="true" t="shared" si="63" ref="O379:O406">+N379/M379*100-100</f>
        <v>-46.665066405664525</v>
      </c>
      <c r="R379" s="58"/>
      <c r="S379" s="58"/>
      <c r="T379" s="58"/>
    </row>
    <row r="380" spans="1:20" ht="12.75">
      <c r="A380" s="156" t="s">
        <v>402</v>
      </c>
      <c r="B380" s="204" t="s">
        <v>221</v>
      </c>
      <c r="C380" s="205">
        <v>492926.06</v>
      </c>
      <c r="D380" s="205">
        <v>257297.323</v>
      </c>
      <c r="E380" s="205">
        <v>142663.912</v>
      </c>
      <c r="F380" s="46">
        <f t="shared" si="58"/>
        <v>-44.55289688342384</v>
      </c>
      <c r="G380" s="205"/>
      <c r="H380" s="205">
        <v>324133.092</v>
      </c>
      <c r="I380" s="205">
        <v>142280.71</v>
      </c>
      <c r="J380" s="205">
        <v>42907.981</v>
      </c>
      <c r="K380" s="46">
        <f t="shared" si="59"/>
        <v>-69.84272780196275</v>
      </c>
      <c r="L380" s="49">
        <f t="shared" si="60"/>
        <v>38.215707403713225</v>
      </c>
      <c r="M380" s="47">
        <f t="shared" si="61"/>
        <v>552.9816958103369</v>
      </c>
      <c r="N380" s="47">
        <f t="shared" si="62"/>
        <v>300.7626834177938</v>
      </c>
      <c r="O380" s="46">
        <f t="shared" si="63"/>
        <v>-45.61073437031988</v>
      </c>
      <c r="R380" s="58"/>
      <c r="S380" s="58"/>
      <c r="T380" s="58"/>
    </row>
    <row r="381" spans="1:20" ht="12.75">
      <c r="A381" s="156" t="s">
        <v>403</v>
      </c>
      <c r="B381" s="204" t="s">
        <v>221</v>
      </c>
      <c r="C381" s="205">
        <v>100795.883</v>
      </c>
      <c r="D381" s="205">
        <v>84372.509</v>
      </c>
      <c r="E381" s="205">
        <v>56864.565</v>
      </c>
      <c r="F381" s="46">
        <f t="shared" si="58"/>
        <v>-32.60297023998659</v>
      </c>
      <c r="G381" s="205"/>
      <c r="H381" s="205">
        <v>95730.416</v>
      </c>
      <c r="I381" s="205">
        <v>77699.057</v>
      </c>
      <c r="J381" s="205">
        <v>20046.984</v>
      </c>
      <c r="K381" s="46">
        <f t="shared" si="59"/>
        <v>-74.19919266201649</v>
      </c>
      <c r="L381" s="49">
        <f t="shared" si="60"/>
        <v>17.85471273679646</v>
      </c>
      <c r="M381" s="47">
        <f t="shared" si="61"/>
        <v>920.9049004338605</v>
      </c>
      <c r="N381" s="47">
        <f t="shared" si="62"/>
        <v>352.5391252003774</v>
      </c>
      <c r="O381" s="46">
        <f t="shared" si="63"/>
        <v>-61.718183383073786</v>
      </c>
      <c r="R381" s="58"/>
      <c r="S381" s="58"/>
      <c r="T381" s="58"/>
    </row>
    <row r="382" spans="1:20" ht="11.25">
      <c r="A382" s="156" t="s">
        <v>404</v>
      </c>
      <c r="B382" s="204" t="s">
        <v>221</v>
      </c>
      <c r="C382" s="205">
        <v>68035.668</v>
      </c>
      <c r="D382" s="205">
        <v>48826.824</v>
      </c>
      <c r="E382" s="205">
        <v>19333.322</v>
      </c>
      <c r="F382" s="46">
        <f t="shared" si="58"/>
        <v>-60.404301537204226</v>
      </c>
      <c r="G382" s="205"/>
      <c r="H382" s="205">
        <v>38412.426</v>
      </c>
      <c r="I382" s="205">
        <v>21918.116</v>
      </c>
      <c r="J382" s="205">
        <v>9293.647</v>
      </c>
      <c r="K382" s="46">
        <f t="shared" si="59"/>
        <v>-57.5983309879371</v>
      </c>
      <c r="L382" s="49">
        <f t="shared" si="60"/>
        <v>8.277324781732267</v>
      </c>
      <c r="M382" s="47">
        <f t="shared" si="61"/>
        <v>448.8949762532169</v>
      </c>
      <c r="N382" s="47">
        <f t="shared" si="62"/>
        <v>480.7061611036117</v>
      </c>
      <c r="O382" s="46">
        <f t="shared" si="63"/>
        <v>7.086553989958318</v>
      </c>
      <c r="R382" s="47"/>
      <c r="S382" s="47"/>
      <c r="T382" s="47"/>
    </row>
    <row r="383" spans="1:15" ht="11.25">
      <c r="A383" s="156" t="s">
        <v>405</v>
      </c>
      <c r="B383" s="204" t="s">
        <v>221</v>
      </c>
      <c r="C383" s="205">
        <v>75583.712</v>
      </c>
      <c r="D383" s="205">
        <v>33385.543</v>
      </c>
      <c r="E383" s="205">
        <v>3143.008</v>
      </c>
      <c r="F383" s="46">
        <f t="shared" si="58"/>
        <v>-90.58572149028697</v>
      </c>
      <c r="G383" s="205"/>
      <c r="H383" s="205">
        <v>90936.434</v>
      </c>
      <c r="I383" s="205">
        <v>39218.606</v>
      </c>
      <c r="J383" s="205">
        <v>2029.428</v>
      </c>
      <c r="K383" s="46">
        <f t="shared" si="59"/>
        <v>-94.82534386867295</v>
      </c>
      <c r="L383" s="49">
        <f t="shared" si="60"/>
        <v>1.8074965271589667</v>
      </c>
      <c r="M383" s="47">
        <f t="shared" si="61"/>
        <v>1174.718230582621</v>
      </c>
      <c r="N383" s="47">
        <f t="shared" si="62"/>
        <v>645.6960974964111</v>
      </c>
      <c r="O383" s="46">
        <f t="shared" si="63"/>
        <v>-45.03395957546624</v>
      </c>
    </row>
    <row r="384" spans="1:15" ht="11.25">
      <c r="A384" s="156" t="s">
        <v>406</v>
      </c>
      <c r="B384" s="204" t="s">
        <v>221</v>
      </c>
      <c r="C384" s="205">
        <v>87767.065</v>
      </c>
      <c r="D384" s="205">
        <v>67791.812</v>
      </c>
      <c r="E384" s="205">
        <v>19285.412</v>
      </c>
      <c r="F384" s="46">
        <f t="shared" si="58"/>
        <v>-71.55200394997556</v>
      </c>
      <c r="G384" s="205"/>
      <c r="H384" s="205">
        <v>96510.637</v>
      </c>
      <c r="I384" s="205">
        <v>70645.411</v>
      </c>
      <c r="J384" s="205">
        <v>7304.609</v>
      </c>
      <c r="K384" s="46">
        <f t="shared" si="59"/>
        <v>-89.66017905961365</v>
      </c>
      <c r="L384" s="49">
        <f t="shared" si="60"/>
        <v>6.505801338975383</v>
      </c>
      <c r="M384" s="47">
        <f t="shared" si="61"/>
        <v>1042.0935643378286</v>
      </c>
      <c r="N384" s="47">
        <f t="shared" si="62"/>
        <v>378.7634404699262</v>
      </c>
      <c r="O384" s="46">
        <f t="shared" si="63"/>
        <v>-63.65360525850655</v>
      </c>
    </row>
    <row r="385" spans="1:15" ht="11.25">
      <c r="A385" s="156" t="s">
        <v>407</v>
      </c>
      <c r="B385" s="204" t="s">
        <v>221</v>
      </c>
      <c r="C385" s="205">
        <v>220400.701</v>
      </c>
      <c r="D385" s="205">
        <v>132050.819</v>
      </c>
      <c r="E385" s="205">
        <v>69712.051</v>
      </c>
      <c r="F385" s="46">
        <f t="shared" si="58"/>
        <v>-47.20816460820284</v>
      </c>
      <c r="G385" s="205"/>
      <c r="H385" s="205">
        <v>141456.02</v>
      </c>
      <c r="I385" s="205">
        <v>70433.884</v>
      </c>
      <c r="J385" s="205">
        <v>30695.741</v>
      </c>
      <c r="K385" s="46">
        <f t="shared" si="59"/>
        <v>-56.41907096873999</v>
      </c>
      <c r="L385" s="49">
        <f t="shared" si="60"/>
        <v>27.338957211623722</v>
      </c>
      <c r="M385" s="47">
        <f t="shared" si="61"/>
        <v>533.3846812415454</v>
      </c>
      <c r="N385" s="47">
        <f t="shared" si="62"/>
        <v>440.32187490796963</v>
      </c>
      <c r="O385" s="46">
        <f t="shared" si="63"/>
        <v>-17.447596379587793</v>
      </c>
    </row>
    <row r="386" spans="1:15" ht="11.25">
      <c r="A386" s="156"/>
      <c r="B386" s="204"/>
      <c r="C386" s="167"/>
      <c r="D386" s="167"/>
      <c r="E386" s="167"/>
      <c r="F386" s="46"/>
      <c r="G386" s="167"/>
      <c r="H386" s="167"/>
      <c r="I386" s="167"/>
      <c r="J386" s="206"/>
      <c r="K386" s="46"/>
      <c r="M386" s="47"/>
      <c r="N386" s="47"/>
      <c r="O386" s="46"/>
    </row>
    <row r="387" spans="1:15" ht="11.25">
      <c r="A387" s="190" t="s">
        <v>396</v>
      </c>
      <c r="C387" s="56">
        <f>SUM(C388:C391)</f>
        <v>32544.638</v>
      </c>
      <c r="D387" s="56">
        <f>SUM(D388:D391)</f>
        <v>18963.869</v>
      </c>
      <c r="E387" s="56">
        <f>SUM(E388:E391)</f>
        <v>18039.237999999998</v>
      </c>
      <c r="F387" s="51">
        <f>+E387/D387*100-100</f>
        <v>-4.875750829116157</v>
      </c>
      <c r="G387" s="56"/>
      <c r="H387" s="56">
        <f>SUM(H388:H391)</f>
        <v>252952.463</v>
      </c>
      <c r="I387" s="56">
        <f>SUM(I388:I391)</f>
        <v>130836.63</v>
      </c>
      <c r="J387" s="56">
        <f>SUM(J388:J391)</f>
        <v>118405.403</v>
      </c>
      <c r="K387" s="51">
        <f>+J387/I387*100-100</f>
        <v>-9.501335367626012</v>
      </c>
      <c r="L387" s="54">
        <f>+J387/$J$387*100</f>
        <v>100</v>
      </c>
      <c r="M387" s="48"/>
      <c r="N387" s="48"/>
      <c r="O387" s="48"/>
    </row>
    <row r="388" spans="1:15" ht="11.25">
      <c r="A388" s="156" t="s">
        <v>397</v>
      </c>
      <c r="B388" s="204" t="s">
        <v>221</v>
      </c>
      <c r="C388" s="47">
        <v>9670.295</v>
      </c>
      <c r="D388" s="205">
        <v>6403.506</v>
      </c>
      <c r="E388" s="205">
        <v>4831.005</v>
      </c>
      <c r="F388" s="46">
        <f>+E388/D388*100-100</f>
        <v>-24.556875561606404</v>
      </c>
      <c r="G388" s="47"/>
      <c r="H388" s="205">
        <v>64902.985</v>
      </c>
      <c r="I388" s="205">
        <v>43107.851</v>
      </c>
      <c r="J388" s="205">
        <v>35951.941</v>
      </c>
      <c r="K388" s="46">
        <f>+J388/I388*100-100</f>
        <v>-16.6000156212844</v>
      </c>
      <c r="L388" s="49">
        <f>+J388/$J$387*100</f>
        <v>30.36342944586743</v>
      </c>
      <c r="M388" s="47">
        <f aca="true" t="shared" si="64" ref="M388:N391">+I388/D388*1000</f>
        <v>6731.913892170945</v>
      </c>
      <c r="N388" s="47">
        <f t="shared" si="64"/>
        <v>7441.917572016588</v>
      </c>
      <c r="O388" s="46">
        <f>+N388/M388*100-100</f>
        <v>10.546832464261911</v>
      </c>
    </row>
    <row r="389" spans="1:15" ht="11.25">
      <c r="A389" s="156" t="s">
        <v>398</v>
      </c>
      <c r="B389" s="204" t="s">
        <v>221</v>
      </c>
      <c r="C389" s="47">
        <v>3911.104</v>
      </c>
      <c r="D389" s="205">
        <v>2070.516</v>
      </c>
      <c r="E389" s="205">
        <v>1783.742</v>
      </c>
      <c r="F389" s="46">
        <f>+E389/D389*100-100</f>
        <v>-13.850363870648678</v>
      </c>
      <c r="G389" s="205"/>
      <c r="H389" s="205">
        <v>56369.893</v>
      </c>
      <c r="I389" s="205">
        <v>25295.003</v>
      </c>
      <c r="J389" s="205">
        <v>21723.375</v>
      </c>
      <c r="K389" s="46">
        <f>+J389/I389*100-100</f>
        <v>-14.119895538261062</v>
      </c>
      <c r="L389" s="49">
        <f>+J389/$J$387*100</f>
        <v>18.346607882412258</v>
      </c>
      <c r="M389" s="47">
        <f t="shared" si="64"/>
        <v>12216.762874568465</v>
      </c>
      <c r="N389" s="47">
        <f t="shared" si="64"/>
        <v>12178.540954913882</v>
      </c>
      <c r="O389" s="46">
        <f>+N389/M389*100-100</f>
        <v>-0.3128645456002914</v>
      </c>
    </row>
    <row r="390" spans="1:15" ht="11.25">
      <c r="A390" s="156" t="s">
        <v>399</v>
      </c>
      <c r="B390" s="204" t="s">
        <v>221</v>
      </c>
      <c r="C390" s="47">
        <v>8336.048</v>
      </c>
      <c r="D390" s="205">
        <v>3730.481</v>
      </c>
      <c r="E390" s="205">
        <v>3604.392</v>
      </c>
      <c r="F390" s="46">
        <f>+E390/D390*100-100</f>
        <v>-3.3799662831683293</v>
      </c>
      <c r="G390" s="205"/>
      <c r="H390" s="205">
        <v>91431.712</v>
      </c>
      <c r="I390" s="205">
        <v>38114.877</v>
      </c>
      <c r="J390" s="205">
        <v>31634.552</v>
      </c>
      <c r="K390" s="46">
        <f>+J390/I390*100-100</f>
        <v>-17.002088187245107</v>
      </c>
      <c r="L390" s="49">
        <f>+J390/$J$387*100</f>
        <v>26.71715242589056</v>
      </c>
      <c r="M390" s="47">
        <f t="shared" si="64"/>
        <v>10217.14813719732</v>
      </c>
      <c r="N390" s="47">
        <f t="shared" si="64"/>
        <v>8776.66802057046</v>
      </c>
      <c r="O390" s="46">
        <f>+N390/M390*100-100</f>
        <v>-14.098651573647444</v>
      </c>
    </row>
    <row r="391" spans="1:15" ht="11.25">
      <c r="A391" s="156" t="s">
        <v>400</v>
      </c>
      <c r="B391" s="204" t="s">
        <v>221</v>
      </c>
      <c r="C391" s="205">
        <v>10627.191</v>
      </c>
      <c r="D391" s="205">
        <v>6759.366</v>
      </c>
      <c r="E391" s="205">
        <v>7820.099</v>
      </c>
      <c r="F391" s="46">
        <f>+E391/D391*100-100</f>
        <v>15.692788347309488</v>
      </c>
      <c r="G391" s="205"/>
      <c r="H391" s="205">
        <v>40247.873</v>
      </c>
      <c r="I391" s="205">
        <v>24318.899</v>
      </c>
      <c r="J391" s="205">
        <v>29095.535</v>
      </c>
      <c r="K391" s="46">
        <f>+J391/I391*100-100</f>
        <v>19.6416622315015</v>
      </c>
      <c r="L391" s="49">
        <f>+J391/$J$387*100</f>
        <v>24.572810245829743</v>
      </c>
      <c r="M391" s="47">
        <f t="shared" si="64"/>
        <v>3597.807693798501</v>
      </c>
      <c r="N391" s="47">
        <f t="shared" si="64"/>
        <v>3720.6095472704374</v>
      </c>
      <c r="O391" s="46">
        <f>+N391/M391*100-100</f>
        <v>3.413241171383575</v>
      </c>
    </row>
    <row r="392" spans="1:15" ht="11.25">
      <c r="A392" s="156"/>
      <c r="B392" s="204"/>
      <c r="C392" s="205"/>
      <c r="D392" s="205"/>
      <c r="E392" s="205"/>
      <c r="F392" s="46"/>
      <c r="G392" s="205"/>
      <c r="H392" s="205"/>
      <c r="I392" s="205"/>
      <c r="J392" s="205"/>
      <c r="K392" s="46"/>
      <c r="L392" s="49"/>
      <c r="M392" s="47"/>
      <c r="N392" s="47"/>
      <c r="O392" s="46"/>
    </row>
    <row r="393" spans="1:15" ht="11.25">
      <c r="A393" s="190" t="s">
        <v>408</v>
      </c>
      <c r="B393" s="204"/>
      <c r="C393" s="56">
        <f>SUM(C394:C396)</f>
        <v>2207.164</v>
      </c>
      <c r="D393" s="56">
        <f>SUM(D394:D396)</f>
        <v>1298.101</v>
      </c>
      <c r="E393" s="56">
        <f>SUM(E394:E396)</f>
        <v>1306.934</v>
      </c>
      <c r="F393" s="51">
        <f t="shared" si="58"/>
        <v>0.6804555269582124</v>
      </c>
      <c r="G393" s="56"/>
      <c r="H393" s="56">
        <f>SUM(H394:H396)</f>
        <v>57062.007999999994</v>
      </c>
      <c r="I393" s="56">
        <f>SUM(I394:I396)</f>
        <v>37626.759</v>
      </c>
      <c r="J393" s="56">
        <f>SUM(J394:J396)</f>
        <v>30761.499</v>
      </c>
      <c r="K393" s="51">
        <f t="shared" si="59"/>
        <v>-18.245685205042506</v>
      </c>
      <c r="L393" s="54">
        <f>+J393/$J$393*100</f>
        <v>100</v>
      </c>
      <c r="M393" s="47">
        <f t="shared" si="61"/>
        <v>28986.00262999566</v>
      </c>
      <c r="N393" s="47">
        <f t="shared" si="62"/>
        <v>23537.148012064878</v>
      </c>
      <c r="O393" s="46">
        <f t="shared" si="63"/>
        <v>-18.79822715634522</v>
      </c>
    </row>
    <row r="394" spans="1:15" ht="11.25">
      <c r="A394" s="156" t="s">
        <v>409</v>
      </c>
      <c r="B394" s="204" t="s">
        <v>221</v>
      </c>
      <c r="C394" s="205">
        <v>1282.861</v>
      </c>
      <c r="D394" s="205">
        <v>839.734</v>
      </c>
      <c r="E394" s="205">
        <v>806.275</v>
      </c>
      <c r="F394" s="46">
        <f t="shared" si="58"/>
        <v>-3.9844760364591707</v>
      </c>
      <c r="G394" s="205"/>
      <c r="H394" s="205">
        <v>11896.124</v>
      </c>
      <c r="I394" s="205">
        <v>7443.478</v>
      </c>
      <c r="J394" s="205">
        <v>6750.511</v>
      </c>
      <c r="K394" s="46">
        <f t="shared" si="59"/>
        <v>-9.309720536555616</v>
      </c>
      <c r="L394" s="49">
        <f>+J394/$J$393*100</f>
        <v>21.944675062811474</v>
      </c>
      <c r="M394" s="47">
        <f t="shared" si="61"/>
        <v>8864.090295260166</v>
      </c>
      <c r="N394" s="47">
        <f t="shared" si="62"/>
        <v>8372.46721031906</v>
      </c>
      <c r="O394" s="46">
        <f t="shared" si="63"/>
        <v>-5.546232817641624</v>
      </c>
    </row>
    <row r="395" spans="1:15" ht="11.25">
      <c r="A395" s="156" t="s">
        <v>410</v>
      </c>
      <c r="B395" s="204" t="s">
        <v>221</v>
      </c>
      <c r="C395" s="205">
        <v>120.995</v>
      </c>
      <c r="D395" s="205">
        <v>69.103</v>
      </c>
      <c r="E395" s="205">
        <v>78.624</v>
      </c>
      <c r="F395" s="46">
        <f t="shared" si="58"/>
        <v>13.777983589713912</v>
      </c>
      <c r="G395" s="205"/>
      <c r="H395" s="205">
        <v>26280.909</v>
      </c>
      <c r="I395" s="205">
        <v>19100.764</v>
      </c>
      <c r="J395" s="205">
        <v>16845.595</v>
      </c>
      <c r="K395" s="46">
        <f t="shared" si="59"/>
        <v>-11.80669527145615</v>
      </c>
      <c r="L395" s="49">
        <f>+J395/$J$393*100</f>
        <v>54.761944468310865</v>
      </c>
      <c r="M395" s="47">
        <f t="shared" si="61"/>
        <v>276410.05455624213</v>
      </c>
      <c r="N395" s="47">
        <f t="shared" si="62"/>
        <v>214255.1256613757</v>
      </c>
      <c r="O395" s="46">
        <f t="shared" si="63"/>
        <v>-22.486493479642775</v>
      </c>
    </row>
    <row r="396" spans="1:15" ht="11.25">
      <c r="A396" s="156" t="s">
        <v>411</v>
      </c>
      <c r="B396" s="204" t="s">
        <v>221</v>
      </c>
      <c r="C396" s="205">
        <v>803.308</v>
      </c>
      <c r="D396" s="205">
        <v>389.264</v>
      </c>
      <c r="E396" s="205">
        <v>422.035</v>
      </c>
      <c r="F396" s="46">
        <f t="shared" si="58"/>
        <v>8.418708126104661</v>
      </c>
      <c r="G396" s="205"/>
      <c r="H396" s="205">
        <v>18884.975</v>
      </c>
      <c r="I396" s="205">
        <v>11082.517</v>
      </c>
      <c r="J396" s="205">
        <v>7165.393</v>
      </c>
      <c r="K396" s="46">
        <f t="shared" si="59"/>
        <v>-35.34507549142492</v>
      </c>
      <c r="L396" s="49">
        <f>+J396/$J$393*100</f>
        <v>23.293380468877668</v>
      </c>
      <c r="M396" s="47">
        <f t="shared" si="61"/>
        <v>28470.43908504254</v>
      </c>
      <c r="N396" s="47">
        <f t="shared" si="62"/>
        <v>16978.196121174784</v>
      </c>
      <c r="O396" s="46">
        <f t="shared" si="63"/>
        <v>-40.365527660251</v>
      </c>
    </row>
    <row r="397" spans="1:15" ht="11.25">
      <c r="A397" s="156"/>
      <c r="C397" s="167"/>
      <c r="D397" s="167"/>
      <c r="E397" s="167"/>
      <c r="F397" s="206"/>
      <c r="G397" s="167"/>
      <c r="H397" s="167"/>
      <c r="I397" s="167"/>
      <c r="J397" s="205"/>
      <c r="K397" s="206"/>
      <c r="M397" s="47"/>
      <c r="N397" s="47"/>
      <c r="O397" s="46"/>
    </row>
    <row r="398" spans="1:15" ht="11.25">
      <c r="A398" s="190" t="s">
        <v>411</v>
      </c>
      <c r="C398" s="56"/>
      <c r="D398" s="56"/>
      <c r="E398" s="56"/>
      <c r="F398" s="206"/>
      <c r="G398" s="56"/>
      <c r="H398" s="56">
        <f>SUM(H399:H400)</f>
        <v>27074.881</v>
      </c>
      <c r="I398" s="56">
        <f>SUM(I399:I400)</f>
        <v>16005.682</v>
      </c>
      <c r="J398" s="56">
        <f>SUM(J399:J400)</f>
        <v>11344.4</v>
      </c>
      <c r="K398" s="51">
        <f>+J398/I398*100-100</f>
        <v>-29.122670311705562</v>
      </c>
      <c r="L398" s="54">
        <f>+J398/$J$398*100</f>
        <v>100</v>
      </c>
      <c r="M398" s="47"/>
      <c r="N398" s="47"/>
      <c r="O398" s="46"/>
    </row>
    <row r="399" spans="1:15" ht="22.5">
      <c r="A399" s="207" t="s">
        <v>412</v>
      </c>
      <c r="C399" s="205">
        <v>499.534</v>
      </c>
      <c r="D399" s="205">
        <v>294.259</v>
      </c>
      <c r="E399" s="205">
        <v>242.433</v>
      </c>
      <c r="F399" s="46">
        <f>+E399/D399*100-100</f>
        <v>-17.612375492338387</v>
      </c>
      <c r="G399" s="205"/>
      <c r="H399" s="205">
        <v>15015.23</v>
      </c>
      <c r="I399" s="205">
        <v>8887.727</v>
      </c>
      <c r="J399" s="205">
        <v>6644.009</v>
      </c>
      <c r="K399" s="46">
        <f>+J399/I399*100-100</f>
        <v>-25.245127353709222</v>
      </c>
      <c r="L399" s="49">
        <f>+J399/$J$398*100</f>
        <v>58.56642043651493</v>
      </c>
      <c r="M399" s="47">
        <f t="shared" si="61"/>
        <v>30203.75587492651</v>
      </c>
      <c r="N399" s="47">
        <f t="shared" si="62"/>
        <v>27405.547099611027</v>
      </c>
      <c r="O399" s="46">
        <f t="shared" si="63"/>
        <v>-9.264439783260215</v>
      </c>
    </row>
    <row r="400" spans="1:15" ht="11.25">
      <c r="A400" s="156" t="s">
        <v>413</v>
      </c>
      <c r="C400" s="205">
        <v>4009.368</v>
      </c>
      <c r="D400" s="205">
        <v>2438.146</v>
      </c>
      <c r="E400" s="205">
        <v>1908.84</v>
      </c>
      <c r="F400" s="46">
        <f>+E400/D400*100-100</f>
        <v>-21.709364410498807</v>
      </c>
      <c r="G400" s="205"/>
      <c r="H400" s="205">
        <v>12059.651</v>
      </c>
      <c r="I400" s="205">
        <v>7117.955</v>
      </c>
      <c r="J400" s="205">
        <v>4700.391</v>
      </c>
      <c r="K400" s="46">
        <f>+J400/I400*100-100</f>
        <v>-33.964305759168184</v>
      </c>
      <c r="L400" s="49">
        <f>+J400/$J$398*100</f>
        <v>41.43357956348507</v>
      </c>
      <c r="M400" s="47">
        <f t="shared" si="61"/>
        <v>2919.4129473788685</v>
      </c>
      <c r="N400" s="47">
        <f t="shared" si="62"/>
        <v>2462.4332055070095</v>
      </c>
      <c r="O400" s="46">
        <f t="shared" si="63"/>
        <v>-15.653138151700958</v>
      </c>
    </row>
    <row r="401" spans="1:15" ht="11.25">
      <c r="A401" s="156"/>
      <c r="C401" s="167"/>
      <c r="D401" s="167"/>
      <c r="E401" s="167"/>
      <c r="G401" s="167"/>
      <c r="H401" s="167"/>
      <c r="I401" s="167"/>
      <c r="M401" s="47"/>
      <c r="N401" s="47"/>
      <c r="O401" s="46"/>
    </row>
    <row r="402" spans="1:15" s="167" customFormat="1" ht="11.25">
      <c r="A402" s="165" t="s">
        <v>419</v>
      </c>
      <c r="B402" s="165"/>
      <c r="C402" s="165"/>
      <c r="D402" s="165"/>
      <c r="E402" s="165"/>
      <c r="F402" s="165"/>
      <c r="G402" s="165"/>
      <c r="H402" s="165">
        <f>SUM(H404:H407)</f>
        <v>514130.28099999996</v>
      </c>
      <c r="I402" s="165">
        <f>SUM(I404:I407)</f>
        <v>287759.324</v>
      </c>
      <c r="J402" s="165">
        <f>SUM(J404:J407)</f>
        <v>168791.78100000002</v>
      </c>
      <c r="K402" s="166">
        <f>+J402/I402*100-100</f>
        <v>-41.34272396330761</v>
      </c>
      <c r="L402" s="165"/>
      <c r="M402" s="47"/>
      <c r="N402" s="47"/>
      <c r="O402" s="46"/>
    </row>
    <row r="403" spans="1:15" ht="11.25">
      <c r="A403" s="156"/>
      <c r="C403" s="167"/>
      <c r="D403" s="167"/>
      <c r="E403" s="167"/>
      <c r="F403" s="47"/>
      <c r="G403" s="167"/>
      <c r="H403" s="167"/>
      <c r="I403" s="167"/>
      <c r="J403" s="47"/>
      <c r="K403" s="47"/>
      <c r="M403" s="47"/>
      <c r="N403" s="47"/>
      <c r="O403" s="46"/>
    </row>
    <row r="404" spans="1:15" ht="11.25">
      <c r="A404" s="156" t="s">
        <v>414</v>
      </c>
      <c r="C404" s="205">
        <v>4268</v>
      </c>
      <c r="D404" s="205">
        <v>2719</v>
      </c>
      <c r="E404" s="205">
        <v>831</v>
      </c>
      <c r="F404" s="46">
        <f>+E404/D404*100-100</f>
        <v>-69.4372931224715</v>
      </c>
      <c r="G404" s="205"/>
      <c r="H404" s="205">
        <v>107091.379</v>
      </c>
      <c r="I404" s="205">
        <v>65790.026</v>
      </c>
      <c r="J404" s="205">
        <v>22907.048</v>
      </c>
      <c r="K404" s="46">
        <f>+J404/I404*100-100</f>
        <v>-65.18157934760507</v>
      </c>
      <c r="L404" s="49">
        <f>+J404/$J$402*100</f>
        <v>13.571186857729758</v>
      </c>
      <c r="M404" s="47">
        <f t="shared" si="61"/>
        <v>24196.405296064728</v>
      </c>
      <c r="N404" s="47">
        <f t="shared" si="62"/>
        <v>27565.641395908544</v>
      </c>
      <c r="O404" s="46">
        <f t="shared" si="63"/>
        <v>13.924531593094883</v>
      </c>
    </row>
    <row r="405" spans="1:15" ht="11.25">
      <c r="A405" s="156" t="s">
        <v>415</v>
      </c>
      <c r="C405" s="205">
        <v>200</v>
      </c>
      <c r="D405" s="205">
        <v>82</v>
      </c>
      <c r="E405" s="205">
        <v>26</v>
      </c>
      <c r="F405" s="46">
        <f>+E405/D405*100-100</f>
        <v>-68.29268292682927</v>
      </c>
      <c r="G405" s="205"/>
      <c r="H405" s="205">
        <v>9277.54</v>
      </c>
      <c r="I405" s="205">
        <v>2937.938</v>
      </c>
      <c r="J405" s="205">
        <v>2388.386</v>
      </c>
      <c r="K405" s="46">
        <f>+J405/I405*100-100</f>
        <v>-18.705364102305765</v>
      </c>
      <c r="L405" s="49">
        <f>+J405/$J$402*100</f>
        <v>1.414989513026111</v>
      </c>
      <c r="M405" s="47">
        <f t="shared" si="61"/>
        <v>35828.512195121955</v>
      </c>
      <c r="N405" s="47">
        <f t="shared" si="62"/>
        <v>91861</v>
      </c>
      <c r="O405" s="46">
        <f t="shared" si="63"/>
        <v>156.39077475426643</v>
      </c>
    </row>
    <row r="406" spans="1:15" ht="22.5">
      <c r="A406" s="207" t="s">
        <v>416</v>
      </c>
      <c r="C406" s="205">
        <v>1006</v>
      </c>
      <c r="D406" s="205">
        <v>689</v>
      </c>
      <c r="E406" s="205">
        <v>377</v>
      </c>
      <c r="F406" s="46">
        <f>+E406/D406*100-100</f>
        <v>-45.28301886792453</v>
      </c>
      <c r="G406" s="205"/>
      <c r="H406" s="205">
        <v>8827.133</v>
      </c>
      <c r="I406" s="205">
        <v>6009.048</v>
      </c>
      <c r="J406" s="205">
        <v>2136.831</v>
      </c>
      <c r="K406" s="46">
        <f>+J406/I406*100-100</f>
        <v>-64.43977481957208</v>
      </c>
      <c r="L406" s="49">
        <f>+J406/$J$402*100</f>
        <v>1.2659567825758056</v>
      </c>
      <c r="M406" s="47">
        <f t="shared" si="61"/>
        <v>8721.404934687953</v>
      </c>
      <c r="N406" s="47">
        <f t="shared" si="62"/>
        <v>5667.986737400531</v>
      </c>
      <c r="O406" s="46">
        <f t="shared" si="63"/>
        <v>-35.010622946114495</v>
      </c>
    </row>
    <row r="407" spans="1:15" ht="11.25">
      <c r="A407" s="156" t="s">
        <v>417</v>
      </c>
      <c r="C407" s="167"/>
      <c r="D407" s="167"/>
      <c r="E407" s="167"/>
      <c r="G407" s="167"/>
      <c r="H407" s="167">
        <v>388934.229</v>
      </c>
      <c r="I407" s="167">
        <v>213022.312</v>
      </c>
      <c r="J407" s="205">
        <v>141359.516</v>
      </c>
      <c r="K407" s="46">
        <f>+J407/I407*100-100</f>
        <v>-33.640981232050464</v>
      </c>
      <c r="L407" s="49">
        <f>+J407/$J$402*100</f>
        <v>83.74786684666832</v>
      </c>
      <c r="M407" s="47"/>
      <c r="N407" s="47"/>
      <c r="O407" s="46"/>
    </row>
    <row r="408" spans="3:15" ht="11.25">
      <c r="C408" s="205"/>
      <c r="D408" s="205"/>
      <c r="E408" s="205"/>
      <c r="G408" s="167"/>
      <c r="H408" s="167"/>
      <c r="I408" s="167"/>
      <c r="J408" s="205"/>
      <c r="M408" s="48"/>
      <c r="N408" s="48"/>
      <c r="O408" s="48"/>
    </row>
    <row r="409" spans="1:15" ht="11.25">
      <c r="A409" s="208"/>
      <c r="B409" s="208"/>
      <c r="C409" s="208"/>
      <c r="D409" s="209"/>
      <c r="E409" s="209"/>
      <c r="F409" s="209"/>
      <c r="G409" s="209"/>
      <c r="H409" s="209"/>
      <c r="I409" s="209"/>
      <c r="J409" s="209"/>
      <c r="K409" s="209"/>
      <c r="L409" s="209"/>
      <c r="M409" s="48"/>
      <c r="N409" s="48"/>
      <c r="O409" s="48"/>
    </row>
    <row r="410" spans="1:15" ht="11.25">
      <c r="A410" s="156" t="s">
        <v>418</v>
      </c>
      <c r="B410" s="167"/>
      <c r="C410" s="167"/>
      <c r="D410" s="167"/>
      <c r="F410" s="167"/>
      <c r="G410" s="167"/>
      <c r="H410" s="167"/>
      <c r="J410" s="203"/>
      <c r="K410" s="167"/>
      <c r="M410" s="48"/>
      <c r="N410" s="48"/>
      <c r="O410" s="48"/>
    </row>
    <row r="411" spans="13:15" ht="11.25">
      <c r="M411" s="48"/>
      <c r="N411" s="48"/>
      <c r="O411" s="48"/>
    </row>
  </sheetData>
  <sheetProtection/>
  <mergeCells count="80">
    <mergeCell ref="A43:L43"/>
    <mergeCell ref="A44:L44"/>
    <mergeCell ref="C45:F45"/>
    <mergeCell ref="H45:K45"/>
    <mergeCell ref="M45:O45"/>
    <mergeCell ref="D46:F46"/>
    <mergeCell ref="I46:K46"/>
    <mergeCell ref="M46:O46"/>
    <mergeCell ref="M3:O3"/>
    <mergeCell ref="M4:O4"/>
    <mergeCell ref="D98:F98"/>
    <mergeCell ref="I98:K98"/>
    <mergeCell ref="C97:F97"/>
    <mergeCell ref="H97:K97"/>
    <mergeCell ref="D4:F4"/>
    <mergeCell ref="I4:K4"/>
    <mergeCell ref="M97:O97"/>
    <mergeCell ref="M98:O98"/>
    <mergeCell ref="D254:F254"/>
    <mergeCell ref="I254:K254"/>
    <mergeCell ref="D295:F295"/>
    <mergeCell ref="I295:K295"/>
    <mergeCell ref="A292:L292"/>
    <mergeCell ref="A293:L293"/>
    <mergeCell ref="C294:F294"/>
    <mergeCell ref="H294:K294"/>
    <mergeCell ref="A251:L251"/>
    <mergeCell ref="A252:L252"/>
    <mergeCell ref="A220:L220"/>
    <mergeCell ref="A221:L221"/>
    <mergeCell ref="D223:F223"/>
    <mergeCell ref="I223:K223"/>
    <mergeCell ref="C222:F222"/>
    <mergeCell ref="H222:K222"/>
    <mergeCell ref="D154:F154"/>
    <mergeCell ref="I154:K154"/>
    <mergeCell ref="M294:O294"/>
    <mergeCell ref="M295:O295"/>
    <mergeCell ref="M253:O253"/>
    <mergeCell ref="M254:O254"/>
    <mergeCell ref="C187:F187"/>
    <mergeCell ref="H187:K187"/>
    <mergeCell ref="C253:F253"/>
    <mergeCell ref="H253:K253"/>
    <mergeCell ref="A185:L185"/>
    <mergeCell ref="A186:L186"/>
    <mergeCell ref="M222:O222"/>
    <mergeCell ref="M223:O223"/>
    <mergeCell ref="M153:O153"/>
    <mergeCell ref="M154:O154"/>
    <mergeCell ref="M187:O187"/>
    <mergeCell ref="M188:O188"/>
    <mergeCell ref="C153:F153"/>
    <mergeCell ref="H153:K153"/>
    <mergeCell ref="D188:F188"/>
    <mergeCell ref="I188:K188"/>
    <mergeCell ref="A1:L1"/>
    <mergeCell ref="A2:L2"/>
    <mergeCell ref="A95:L95"/>
    <mergeCell ref="A96:L96"/>
    <mergeCell ref="C3:F3"/>
    <mergeCell ref="H3:K3"/>
    <mergeCell ref="A151:L151"/>
    <mergeCell ref="A152:L152"/>
    <mergeCell ref="A372:K372"/>
    <mergeCell ref="A373:K373"/>
    <mergeCell ref="M334:O334"/>
    <mergeCell ref="M335:O335"/>
    <mergeCell ref="A333:K333"/>
    <mergeCell ref="A332:K332"/>
    <mergeCell ref="D335:F335"/>
    <mergeCell ref="I335:K335"/>
    <mergeCell ref="C334:F334"/>
    <mergeCell ref="H334:K334"/>
    <mergeCell ref="M374:O374"/>
    <mergeCell ref="D375:F375"/>
    <mergeCell ref="I375:K375"/>
    <mergeCell ref="M375:O375"/>
    <mergeCell ref="C374:F374"/>
    <mergeCell ref="H374:K374"/>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2" max="10" man="1"/>
    <brk id="94" max="10" man="1"/>
    <brk id="150" max="255" man="1"/>
    <brk id="184" max="255" man="1"/>
    <brk id="219" max="255" man="1"/>
    <brk id="250" max="255" man="1"/>
    <brk id="291" max="255" man="1"/>
    <brk id="331" max="255" man="1"/>
    <brk id="3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2009-07-15T16:17:30Z</cp:lastPrinted>
  <dcterms:created xsi:type="dcterms:W3CDTF">2004-11-22T15:10:56Z</dcterms:created>
  <dcterms:modified xsi:type="dcterms:W3CDTF">2009-08-12T13:39:50Z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