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12405" activeTab="7"/>
  </bookViews>
  <sheets>
    <sheet name="portada" sheetId="1" r:id="rId1"/>
    <sheet name="indice " sheetId="2" r:id="rId2"/>
    <sheet name="balanza" sheetId="3" r:id="rId3"/>
    <sheet name="balanza productos_region"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productos_region'!$A$1:$G$80</definedName>
    <definedName name="_xlnm.Print_Area" localSheetId="5">'prin paises exp e imp'!$A$1:$F$97</definedName>
    <definedName name="_xlnm.Print_Area" localSheetId="6">'prin prod exp e imp'!$A$1:$G$98</definedName>
    <definedName name="_xlnm.Print_Area" localSheetId="7">'productos'!$A$1:$K$336</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<sst xmlns="http://schemas.openxmlformats.org/spreadsheetml/2006/main" count="681" uniqueCount="488">
  <si>
    <t xml:space="preserve">Judías para siembra                                                                                                                                                                                                  </t>
  </si>
  <si>
    <t xml:space="preserve">Judías común, para siembra                                                                                                                                                                                                            </t>
  </si>
  <si>
    <t xml:space="preserve">Las demás judías para siembra                                                                                                                                                                                                         </t>
  </si>
  <si>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</si>
  <si>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</si>
  <si>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</si>
  <si>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</si>
  <si>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</si>
  <si>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</si>
  <si>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</si>
  <si>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</si>
  <si>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Las demás semillas de hortalizas                                                                                                                                                                                        </t>
  </si>
  <si>
    <t xml:space="preserve">Semillas de pepino                                                                                                                                                                                                         </t>
  </si>
  <si>
    <t xml:space="preserve">Semillas de brócoli                                                                                                                                                                                           </t>
  </si>
  <si>
    <t xml:space="preserve">Semillas de coliflor                                                                                                                                                                                                               </t>
  </si>
  <si>
    <t xml:space="preserve">Semillas de zapallo                                                                                                                                                                                            </t>
  </si>
  <si>
    <t xml:space="preserve">Semillas de pimiento                                                                                                                                                                                                  </t>
  </si>
  <si>
    <t xml:space="preserve">Semillas de cebolla                                                                                                                                                                                                </t>
  </si>
  <si>
    <t xml:space="preserve">Semillas de lechuga                                                                                                                                                                                                       </t>
  </si>
  <si>
    <t xml:space="preserve">Semillas de tomates                                                                                                                                                                                                               </t>
  </si>
  <si>
    <t xml:space="preserve">Semilla forrajera de fleo de los prados                                                                                                                                                                                      </t>
  </si>
  <si>
    <t xml:space="preserve">Semilla forrajera de pasto azul de kentucky                                                                                                                                                                           </t>
  </si>
  <si>
    <t xml:space="preserve">Semilla forrajera de festucas                                                                                                                                                                       </t>
  </si>
  <si>
    <t xml:space="preserve">Semilla forrajera de trébol                                                                                                                                                                                           </t>
  </si>
  <si>
    <t xml:space="preserve">Semilla forrajera de alfalfa                                                                                                                                                                                                       </t>
  </si>
  <si>
    <t xml:space="preserve">Semilla de remolacha azucarera </t>
  </si>
  <si>
    <t xml:space="preserve">Semilla de cártamo                                                                                                                                                                                                             </t>
  </si>
  <si>
    <t xml:space="preserve">Semilla de girasol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</si>
  <si>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</si>
  <si>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</si>
  <si>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</si>
  <si>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</si>
  <si>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</si>
  <si>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</si>
  <si>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</si>
  <si>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</si>
  <si>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</si>
  <si>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</si>
  <si>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</si>
  <si>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</si>
  <si>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</si>
  <si>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</si>
  <si>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</si>
  <si>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</si>
  <si>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</si>
  <si>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</si>
  <si>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</si>
  <si>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</si>
  <si>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</si>
  <si>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</si>
  <si>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</si>
  <si>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</si>
  <si>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</si>
  <si>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España</t>
  </si>
  <si>
    <t>Francia</t>
  </si>
  <si>
    <t>Taiwán</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</si>
  <si>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</si>
  <si>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</si>
  <si>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</si>
  <si>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</si>
  <si>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</si>
  <si>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</si>
  <si>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</si>
  <si>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</si>
  <si>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</si>
  <si>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</si>
  <si>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</si>
  <si>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</si>
  <si>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</si>
  <si>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</si>
  <si>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</si>
  <si>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</si>
  <si>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</si>
  <si>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</si>
  <si>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</si>
  <si>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</si>
  <si>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</si>
  <si>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</si>
  <si>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</si>
  <si>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</si>
  <si>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</si>
  <si>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</si>
  <si>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</si>
  <si>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</si>
  <si>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</si>
  <si>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</si>
  <si>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</si>
  <si>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</si>
  <si>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</si>
  <si>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</si>
  <si>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</si>
  <si>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</si>
  <si>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</si>
  <si>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</si>
  <si>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</si>
  <si>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</si>
  <si>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</si>
  <si>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</si>
  <si>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</si>
  <si>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</si>
  <si>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</si>
  <si>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</si>
  <si>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</si>
  <si>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</si>
  <si>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</si>
  <si>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</si>
  <si>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</si>
  <si>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</si>
  <si>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</si>
  <si>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</si>
  <si>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</si>
  <si>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</si>
  <si>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</si>
  <si>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</si>
  <si>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</si>
  <si>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</si>
  <si>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</si>
  <si>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</si>
  <si>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</si>
  <si>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</si>
  <si>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</si>
  <si>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</si>
  <si>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</si>
  <si>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</si>
  <si>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</si>
  <si>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</si>
  <si>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</si>
  <si>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</si>
  <si>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</si>
  <si>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</si>
  <si>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</si>
  <si>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</si>
  <si>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</si>
  <si>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</si>
  <si>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</si>
  <si>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</si>
  <si>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</si>
  <si>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</si>
  <si>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</si>
  <si>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</si>
  <si>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</si>
  <si>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</si>
  <si>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</si>
  <si>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</si>
  <si>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</si>
  <si>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</si>
  <si>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</si>
  <si>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</si>
  <si>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</si>
  <si>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</si>
  <si>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</si>
  <si>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</si>
  <si>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IMPORTACIONES DE PRODUCTOS SILVOAGROPECUARIOS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</si>
  <si>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</si>
  <si>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</si>
  <si>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</si>
  <si>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</si>
  <si>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</si>
  <si>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</si>
  <si>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</si>
  <si>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</si>
  <si>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</si>
  <si>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</si>
  <si>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</si>
  <si>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</si>
  <si>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</si>
  <si>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</si>
  <si>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</si>
  <si>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</si>
  <si>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</si>
  <si>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</si>
  <si>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</si>
  <si>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</si>
  <si>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</si>
  <si>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</si>
  <si>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</si>
  <si>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</si>
  <si>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</si>
  <si>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</si>
  <si>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</si>
  <si>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</si>
  <si>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</si>
  <si>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</si>
  <si>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</si>
  <si>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</si>
  <si>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</si>
  <si>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</si>
  <si>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</si>
  <si>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</si>
  <si>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</si>
  <si>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</si>
  <si>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</si>
  <si>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</si>
  <si>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 xml:space="preserve"> Fuente: ODEPA con información del Servicio Nacional de Aduanas.  * Cifras sujetas a revisión por informes de variación de valor (IVV).  ** Unidades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</si>
  <si>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</si>
  <si>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</si>
  <si>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</si>
  <si>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</si>
  <si>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</si>
  <si>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</si>
  <si>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</si>
  <si>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</si>
  <si>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</si>
  <si>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</si>
  <si>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</si>
  <si>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</si>
  <si>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</si>
  <si>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</si>
  <si>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</si>
  <si>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</si>
  <si>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</si>
  <si>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</si>
  <si>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</si>
  <si>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</si>
  <si>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</si>
  <si>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</si>
  <si>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</si>
  <si>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</si>
  <si>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</si>
  <si>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</si>
  <si>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</si>
  <si>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</si>
  <si>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</si>
  <si>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</si>
  <si>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</si>
  <si>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</si>
  <si>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</si>
  <si>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</si>
  <si>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</si>
  <si>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</si>
  <si>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</si>
  <si>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</si>
  <si>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</si>
  <si>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</si>
  <si>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</si>
  <si>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</si>
  <si>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</si>
  <si>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</si>
  <si>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</si>
  <si>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</si>
  <si>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</si>
  <si>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</si>
  <si>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</si>
  <si>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</si>
  <si>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</si>
  <si>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</si>
  <si>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</si>
  <si>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</si>
  <si>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</si>
  <si>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</si>
  <si>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</si>
  <si>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</si>
  <si>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</si>
  <si>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</si>
  <si>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</si>
  <si>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</si>
  <si>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</si>
  <si>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</si>
  <si>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</si>
  <si>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</si>
  <si>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</si>
  <si>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</si>
  <si>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</si>
  <si>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</si>
  <si>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</si>
  <si>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</si>
  <si>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</si>
  <si>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</si>
  <si>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</si>
  <si>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</si>
  <si>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</si>
  <si>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</si>
  <si>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</si>
  <si>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</si>
  <si>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</si>
  <si>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</si>
  <si>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Guatemala</t>
  </si>
  <si>
    <t xml:space="preserve">Semilla de amapola </t>
  </si>
  <si>
    <t xml:space="preserve">Trigo duro                                                                                                                                                                                                                                                </t>
  </si>
  <si>
    <t xml:space="preserve">Cebada                                                                                                                                                                                                                                                    </t>
  </si>
  <si>
    <t xml:space="preserve">Las demás semillas forrajeras, para siembra                                                                                                                                                                                                               </t>
  </si>
  <si>
    <t xml:space="preserve">Semilla forrajera de ballico, para siembra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</si>
  <si>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</si>
  <si>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</si>
  <si>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</si>
  <si>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</si>
  <si>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</si>
  <si>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</si>
  <si>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</si>
  <si>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</si>
  <si>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</si>
  <si>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 xml:space="preserve">Semilla de raps bajo contenido ácido erúsico                                                                                                                                         </t>
  </si>
  <si>
    <t>Alemania (desde 1994)</t>
  </si>
  <si>
    <t>Las demás preparaciones alimenticias nencop</t>
  </si>
  <si>
    <t>Volumen (miles de litros)</t>
  </si>
  <si>
    <t>Semilla de sésamo</t>
  </si>
  <si>
    <t>Semilla de mostaza</t>
  </si>
  <si>
    <t xml:space="preserve">Semilla de lino                                                                                                                                                                                           </t>
  </si>
  <si>
    <t>Semilla algodón</t>
  </si>
  <si>
    <t>Semilla algodón para siembra</t>
  </si>
  <si>
    <t xml:space="preserve">Semilla de raps para la siembra bajo contenido ácido erúsico                                                                                                                                         </t>
  </si>
  <si>
    <t>12051010*</t>
  </si>
  <si>
    <t xml:space="preserve">Semilla de raps para la siembra </t>
  </si>
  <si>
    <t>12059010*</t>
  </si>
  <si>
    <t>Semilla de sésamo para siembra</t>
  </si>
  <si>
    <t>Semilla de mostaza para siembra</t>
  </si>
  <si>
    <t xml:space="preserve">Semilla de cártamo para siembra                                                                                                                                                                                                            </t>
  </si>
  <si>
    <t>Semilla de amapola para siembra</t>
  </si>
  <si>
    <t xml:space="preserve"> Las demás semillas forrajeras de lupino                                                                                                                                                                                                     </t>
  </si>
  <si>
    <t xml:space="preserve"> Las demás semillas forrajeras, para siembra                                                                                                                                                                                                               </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</si>
  <si>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</si>
  <si>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</si>
  <si>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</si>
  <si>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</si>
  <si>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</si>
  <si>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</si>
  <si>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</si>
  <si>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</si>
  <si>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</si>
  <si>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</si>
  <si>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</si>
  <si>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</si>
  <si>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</si>
  <si>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</si>
  <si>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</si>
  <si>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</si>
  <si>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</si>
  <si>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</si>
  <si>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</si>
  <si>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</si>
  <si>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</si>
  <si>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</si>
  <si>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</si>
  <si>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</si>
  <si>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</si>
  <si>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</si>
  <si>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</si>
  <si>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</si>
  <si>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</si>
  <si>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</si>
  <si>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</si>
  <si>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</si>
  <si>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</si>
  <si>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</si>
  <si>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</si>
  <si>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</si>
  <si>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</si>
  <si>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</si>
  <si>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</si>
  <si>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</si>
  <si>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</si>
  <si>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</si>
  <si>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</si>
  <si>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</si>
  <si>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</si>
  <si>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Importaciones de productos silvoagropecuarios *</t>
  </si>
  <si>
    <t>Cuadro N° 15</t>
  </si>
  <si>
    <t>Importación de productos silvoagropecuarios por país de origen *</t>
  </si>
  <si>
    <t>Grafico 4</t>
  </si>
  <si>
    <t>Grafico 5</t>
  </si>
  <si>
    <t>Perú</t>
  </si>
  <si>
    <t>Los demás trigos y morcajo ( tranquillón)</t>
  </si>
  <si>
    <t>Madera simplemente aserrada (desde 2007)</t>
  </si>
  <si>
    <t>Pasta química de maderas distintas a las coníferas</t>
  </si>
  <si>
    <t>Ivan Nazif Astorga</t>
  </si>
  <si>
    <t xml:space="preserve"> 2008-2007</t>
  </si>
  <si>
    <t>Var % 08/07</t>
  </si>
  <si>
    <t>Liliana Yáñez Barrios</t>
  </si>
  <si>
    <t>Cerezas frescas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</si>
  <si>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</si>
  <si>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</si>
  <si>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</si>
  <si>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</si>
  <si>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</si>
  <si>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</si>
  <si>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</si>
  <si>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</si>
  <si>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</si>
  <si>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</si>
  <si>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</si>
  <si>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</si>
  <si>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</si>
  <si>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</si>
  <si>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</si>
  <si>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</si>
  <si>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</si>
  <si>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</si>
  <si>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</si>
  <si>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</si>
  <si>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</si>
  <si>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06031940</t>
  </si>
  <si>
    <t>Elaborado por:</t>
  </si>
  <si>
    <t>Departamento  de Información Agraria</t>
  </si>
  <si>
    <t>Var. (%)   2008/2007</t>
  </si>
  <si>
    <t>US$/ton</t>
  </si>
  <si>
    <t>US$/litro</t>
  </si>
  <si>
    <t>US$/kilo</t>
  </si>
  <si>
    <t>Precio medio</t>
  </si>
  <si>
    <t>Valor (miles de US$ CIF)</t>
  </si>
  <si>
    <t>Uvas frescas (total)</t>
  </si>
  <si>
    <t>Vino con denominación de origen (total)</t>
  </si>
  <si>
    <t>Las demás carnes porcinas congeladas (total)</t>
  </si>
  <si>
    <t>Los demás vinos (total)</t>
  </si>
  <si>
    <t>Ciruelas frescas</t>
  </si>
  <si>
    <t>Tortas y residuos de soja (total)</t>
  </si>
  <si>
    <t>Azúcar refinada (total)</t>
  </si>
  <si>
    <t>Habas de soja, incluso quebrantadas (total)</t>
  </si>
  <si>
    <t>Ron y aguardiente de caña (total)</t>
  </si>
  <si>
    <t>02032900</t>
  </si>
  <si>
    <t>02013000</t>
  </si>
  <si>
    <t>08030000</t>
  </si>
  <si>
    <t>Cuadro N° 7</t>
  </si>
  <si>
    <t>AVANCE MENSUAL MARZO 2008</t>
  </si>
  <si>
    <t>ABRIL 2008</t>
  </si>
  <si>
    <t>Avance mensual marzo 2008</t>
  </si>
  <si>
    <t>Abril 2008</t>
  </si>
  <si>
    <t>ene-mar</t>
  </si>
  <si>
    <t>Ene-mar 2007</t>
  </si>
  <si>
    <t>Ene-mar 2008</t>
  </si>
  <si>
    <t>Enero - marzo 2007</t>
  </si>
  <si>
    <t>Enero - marzo 2008</t>
  </si>
  <si>
    <t>Enero - Marzo</t>
  </si>
  <si>
    <t>Manzanas frescas (total)</t>
  </si>
  <si>
    <t>Las demás maderas en plaquitas no coníferas</t>
  </si>
  <si>
    <t>Mezclas aceites</t>
  </si>
  <si>
    <t xml:space="preserve">Carne bovina deshuesada fresca o refrigerada </t>
  </si>
  <si>
    <t>Las demás preparaciones  animales</t>
  </si>
  <si>
    <t>Barriles, cubas, tinas  (total)</t>
  </si>
  <si>
    <t>Residuos de la industria del almidón</t>
  </si>
  <si>
    <t>Arroz semiblanqueado o blanqueado</t>
  </si>
  <si>
    <t>EXPORTACIONES SILVOAGROPECUARIOS POR CLASE</t>
  </si>
  <si>
    <t>EXPORTACIONES SILVOAGROPECUARIOS POR SUBSECTOR</t>
  </si>
  <si>
    <t>Cuadro N° 3</t>
  </si>
  <si>
    <t>Cuadro N°4</t>
  </si>
  <si>
    <t>Cuadro N° 5</t>
  </si>
  <si>
    <t>Cuadro N° 6</t>
  </si>
  <si>
    <t>Cuadro N° 8</t>
  </si>
  <si>
    <t>Uvas</t>
  </si>
  <si>
    <t xml:space="preserve">Peras                                                                                                                         </t>
  </si>
  <si>
    <t xml:space="preserve">Arandanos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</si>
  <si>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</si>
  <si>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</si>
  <si>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</si>
  <si>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</si>
  <si>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</si>
  <si>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</si>
  <si>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</si>
  <si>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</si>
  <si>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</si>
  <si>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</si>
  <si>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</si>
  <si>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</si>
  <si>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</si>
  <si>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</si>
  <si>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</si>
  <si>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</si>
  <si>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</si>
  <si>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</si>
  <si>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</si>
  <si>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</si>
  <si>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</si>
  <si>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</si>
  <si>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</si>
  <si>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Pasta química de coníferas  semiblanqueada</t>
  </si>
  <si>
    <t xml:space="preserve">Arándanos </t>
  </si>
  <si>
    <t>Las demás maderas contrachapadas</t>
  </si>
  <si>
    <t>Listones y molduras  muebles de coníferas (total)</t>
  </si>
  <si>
    <t>Pasta química de coníferas cruda</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</si>
  <si>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</si>
  <si>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</si>
  <si>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</si>
  <si>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</si>
  <si>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</si>
  <si>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</si>
  <si>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</si>
  <si>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</si>
  <si>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</si>
  <si>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</si>
  <si>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</si>
  <si>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</si>
  <si>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 xml:space="preserve"> TOTAL  FORESTAL</t>
  </si>
  <si>
    <t xml:space="preserve"> TOTAL  PECUARIO</t>
  </si>
  <si>
    <t>TOTAL AGRICOLA</t>
  </si>
  <si>
    <t xml:space="preserve"> TOTAL VINOS Y ALCOHOLES</t>
  </si>
  <si>
    <t xml:space="preserve">TOTAL HORTALIZAS YTUBERCULOS </t>
  </si>
  <si>
    <t>TOTAL FLORES/BULBOS/MUSGOS</t>
  </si>
  <si>
    <t>TOTAL SEMILLAS</t>
  </si>
  <si>
    <t>TOTAL FRUTAS</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</si>
</sst>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6">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13">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
      <left>
        <color indexed="63"/>
      </left>
      <right>
        <color indexed="63"/>
      </right>
      <top style="thin">
        <color indexed="55"/>
      </top>
      <bottom style="thin"/>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70">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quotePrefix="1">
      <alignment horizontal="center" vertical="center"/>
    </xf>
    <xf numFmtId="0" fontId="1" fillId="0" borderId="0" xfId="0" applyFont="1" applyAlignment="1" quotePrefix="1">
      <alignment horizontal="center"/>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208" fontId="2"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1" fillId="0" borderId="4" xfId="0" applyFont="1" applyBorder="1" applyAlignment="1">
      <alignment/>
    </xf>
    <xf numFmtId="3" fontId="1" fillId="0" borderId="4" xfId="0" applyNumberFormat="1" applyFont="1" applyBorder="1" applyAlignment="1">
      <alignment/>
    </xf>
    <xf numFmtId="208" fontId="1" fillId="0" borderId="4" xfId="0" applyNumberFormat="1" applyFont="1" applyBorder="1" applyAlignment="1">
      <alignment/>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distributed"/>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17" fontId="0" fillId="0" borderId="0" xfId="0" applyNumberFormat="1" applyFont="1" applyAlignment="1" quotePrefix="1">
      <alignment/>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3" fontId="1" fillId="0" borderId="0" xfId="0" applyNumberFormat="1" applyFont="1" applyBorder="1" applyAlignment="1" quotePrefix="1">
      <alignment/>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2" fillId="0" borderId="0" xfId="0" applyNumberFormat="1" applyFont="1" applyAlignment="1">
      <alignment horizontal="center"/>
    </xf>
    <xf numFmtId="208" fontId="2"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3" fontId="2" fillId="0" borderId="0" xfId="0" applyNumberFormat="1" applyFont="1" applyAlignment="1">
      <alignment vertical="center"/>
    </xf>
    <xf numFmtId="0" fontId="2" fillId="0" borderId="0" xfId="0" applyFont="1" applyAlignment="1" quotePrefix="1">
      <alignment horizontal="center"/>
    </xf>
    <xf numFmtId="3" fontId="0" fillId="0" borderId="0" xfId="0" applyNumberFormat="1" applyFont="1" applyAlignment="1">
      <alignment/>
    </xf>
    <xf numFmtId="0" fontId="1" fillId="0" borderId="5" xfId="0" applyFont="1" applyBorder="1" applyAlignment="1">
      <alignment horizontal="center"/>
    </xf>
    <xf numFmtId="208" fontId="4" fillId="2" borderId="0" xfId="0" applyNumberFormat="1" applyFont="1" applyFill="1" applyBorder="1" applyAlignment="1">
      <alignment/>
    </xf>
    <xf numFmtId="208" fontId="0" fillId="2" borderId="0" xfId="0" applyNumberFormat="1" applyFont="1" applyFill="1" applyBorder="1" applyAlignment="1">
      <alignment/>
    </xf>
    <xf numFmtId="0" fontId="1" fillId="0" borderId="8" xfId="0" applyFont="1" applyBorder="1" applyAlignment="1">
      <alignment horizontal="center"/>
    </xf>
    <xf numFmtId="0" fontId="1" fillId="0" borderId="4" xfId="0" applyFont="1" applyBorder="1" applyAlignment="1">
      <alignment horizontal="center"/>
    </xf>
    <xf numFmtId="0" fontId="1" fillId="0" borderId="8" xfId="0" applyFont="1" applyBorder="1" applyAlignment="1">
      <alignment/>
    </xf>
    <xf numFmtId="0" fontId="1" fillId="2" borderId="4" xfId="0" applyFont="1" applyFill="1" applyBorder="1" applyAlignment="1">
      <alignment horizontal="center"/>
    </xf>
    <xf numFmtId="0" fontId="1" fillId="0" borderId="9" xfId="0" applyFont="1" applyBorder="1" applyAlignment="1" quotePrefix="1">
      <alignment horizontal="right"/>
    </xf>
    <xf numFmtId="0" fontId="1" fillId="0" borderId="9" xfId="0" applyFont="1" applyBorder="1" applyAlignment="1">
      <alignment horizontal="center"/>
    </xf>
    <xf numFmtId="0" fontId="1" fillId="2" borderId="0" xfId="0" applyFont="1" applyFill="1" applyBorder="1" applyAlignment="1">
      <alignment horizontal="center"/>
    </xf>
    <xf numFmtId="206" fontId="1" fillId="0" borderId="0" xfId="0" applyNumberFormat="1" applyFont="1" applyAlignment="1">
      <alignment vertical="center"/>
    </xf>
    <xf numFmtId="0" fontId="1" fillId="0" borderId="0" xfId="0" applyFont="1" applyBorder="1" applyAlignment="1">
      <alignment/>
    </xf>
    <xf numFmtId="0" fontId="1" fillId="0" borderId="10" xfId="0" applyFont="1" applyBorder="1" applyAlignment="1">
      <alignment/>
    </xf>
    <xf numFmtId="0" fontId="1" fillId="2" borderId="10" xfId="0" applyFont="1" applyFill="1" applyBorder="1" applyAlignment="1">
      <alignment horizontal="center"/>
    </xf>
    <xf numFmtId="0" fontId="1" fillId="0" borderId="10" xfId="0" applyFont="1" applyBorder="1" applyAlignment="1" quotePrefix="1">
      <alignment horizontal="right"/>
    </xf>
    <xf numFmtId="0" fontId="1" fillId="0" borderId="10" xfId="0" applyFont="1" applyBorder="1" applyAlignment="1">
      <alignment horizontal="center"/>
    </xf>
    <xf numFmtId="0" fontId="1" fillId="0" borderId="11" xfId="0" applyFont="1" applyBorder="1" applyAlignment="1">
      <alignment/>
    </xf>
    <xf numFmtId="0" fontId="1" fillId="2" borderId="11"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quotePrefix="1">
      <alignment horizontal="right"/>
    </xf>
    <xf numFmtId="0" fontId="1" fillId="0" borderId="12" xfId="0" applyFont="1" applyBorder="1" applyAlignment="1" quotePrefix="1">
      <alignment horizontal="right"/>
    </xf>
    <xf numFmtId="0" fontId="2" fillId="3" borderId="4" xfId="0" applyFont="1" applyFill="1" applyBorder="1" applyAlignment="1">
      <alignment horizontal="center" vertical="center" wrapText="1"/>
    </xf>
    <xf numFmtId="0" fontId="1" fillId="4" borderId="0" xfId="0" applyFont="1" applyFill="1" applyBorder="1" applyAlignment="1">
      <alignment vertical="top" wrapText="1"/>
    </xf>
    <xf numFmtId="0" fontId="22" fillId="5" borderId="0" xfId="0" applyFont="1" applyFill="1" applyBorder="1" applyAlignment="1">
      <alignment horizontal="left" vertical="center" wrapText="1"/>
    </xf>
    <xf numFmtId="0" fontId="8" fillId="4" borderId="5" xfId="0" applyFont="1" applyFill="1" applyBorder="1" applyAlignment="1">
      <alignment vertical="top" wrapText="1"/>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 fillId="3"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4" fillId="0" borderId="0" xfId="0" applyFont="1" applyAlignment="1">
      <alignment horizontal="center"/>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4" borderId="0" xfId="0" applyNumberFormat="1" applyFont="1" applyFill="1" applyBorder="1" applyAlignment="1">
      <alignment horizontal="center"/>
    </xf>
    <xf numFmtId="0" fontId="0" fillId="2" borderId="5" xfId="0" applyFont="1" applyFill="1" applyBorder="1" applyAlignment="1">
      <alignment vertical="top" wrapText="1"/>
    </xf>
    <xf numFmtId="0" fontId="0" fillId="2" borderId="5" xfId="0" applyFont="1" applyFill="1" applyBorder="1" applyAlignment="1">
      <alignment vertical="top"/>
    </xf>
    <xf numFmtId="0" fontId="4" fillId="4" borderId="0" xfId="0" applyFont="1" applyFill="1" applyAlignment="1">
      <alignment horizontal="center"/>
    </xf>
    <xf numFmtId="0" fontId="22"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3" borderId="0" xfId="0" applyFont="1" applyFill="1" applyBorder="1" applyAlignment="1">
      <alignment horizontal="left" vertical="center" wrapText="1"/>
    </xf>
    <xf numFmtId="0" fontId="2" fillId="2" borderId="0" xfId="0" applyFont="1" applyFill="1" applyBorder="1" applyAlignment="1">
      <alignment vertical="center" wrapText="1"/>
    </xf>
    <xf numFmtId="0" fontId="1" fillId="4" borderId="1" xfId="0" applyFont="1" applyFill="1" applyBorder="1" applyAlignment="1">
      <alignment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horizontal="center"/>
    </xf>
    <xf numFmtId="0" fontId="1" fillId="0" borderId="1" xfId="0" applyFont="1" applyBorder="1" applyAlignment="1" quotePrefix="1">
      <alignment horizontal="center"/>
    </xf>
    <xf numFmtId="0" fontId="1" fillId="0" borderId="6" xfId="0" applyFont="1" applyBorder="1" applyAlignment="1" quotePrefix="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28907342"/>
        <c:axId val="58839487"/>
      </c:bar3DChart>
      <c:catAx>
        <c:axId val="28907342"/>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58839487"/>
        <c:crosses val="autoZero"/>
        <c:auto val="1"/>
        <c:lblOffset val="100"/>
        <c:noMultiLvlLbl val="0"/>
      </c:catAx>
      <c:valAx>
        <c:axId val="58839487"/>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8907342"/>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marzo  2008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46368694"/>
        <c:axId val="14665063"/>
      </c:barChart>
      <c:catAx>
        <c:axId val="4636869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665063"/>
        <c:crosses val="autoZero"/>
        <c:auto val="1"/>
        <c:lblOffset val="100"/>
        <c:tickLblSkip val="1"/>
        <c:noMultiLvlLbl val="0"/>
      </c:catAx>
      <c:valAx>
        <c:axId val="14665063"/>
        <c:scaling>
          <c:orientation val="minMax"/>
          <c:max val="5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46368694"/>
        <c:crossesAt val="1"/>
        <c:crossBetween val="between"/>
        <c:dispUnits/>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2
Exportaciones silvoagropecuarias por clase
Participación  enero - marzo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75"/>
          <c:y val="0.437"/>
          <c:w val="0.708"/>
          <c:h val="0.38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productos_region'!$R$6:$R$7</c:f>
              <c:strCache/>
            </c:strRef>
          </c:cat>
          <c:val>
            <c:numRef>
              <c:f>'balanza productos_region'!$S$6:$S$7</c:f>
              <c:numCache/>
            </c:numRef>
          </c:val>
        </c:ser>
      </c:pie3DChart>
      <c:spPr>
        <a:noFill/>
        <a:ln>
          <a:noFill/>
        </a:ln>
      </c:spPr>
    </c:plotArea>
    <c:legend>
      <c:legendPos val="b"/>
      <c:layout>
        <c:manualLayout>
          <c:xMode val="edge"/>
          <c:yMode val="edge"/>
          <c:x val="0.29625"/>
          <c:y val="0.91625"/>
          <c:w val="0.336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3
Exportaciones silvoagropecuarias por sector
Participación enero - marzo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5"/>
          <c:y val="0.3575"/>
          <c:w val="0.789"/>
          <c:h val="0.49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productos_region'!$R$10:$R$12</c:f>
              <c:strCache/>
            </c:strRef>
          </c:cat>
          <c:val>
            <c:numRef>
              <c:f>'balanza productos_region'!$S$10:$S$12</c:f>
              <c:numCache/>
            </c:numRef>
          </c:val>
        </c:ser>
      </c:pie3DChart>
      <c:spPr>
        <a:noFill/>
        <a:ln>
          <a:noFill/>
        </a:ln>
      </c:spPr>
    </c:plotArea>
    <c:legend>
      <c:legendPos val="b"/>
      <c:layout>
        <c:manualLayout>
          <c:xMode val="edge"/>
          <c:yMode val="edge"/>
          <c:x val="0.22725"/>
          <c:y val="0.881"/>
          <c:w val="0.588"/>
          <c:h val="0.0557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productos_region'!#REF!</c:f>
              <c:strCache>
                <c:ptCount val="1"/>
                <c:pt idx="0">
                  <c:v>1</c:v>
                </c:pt>
              </c:strCache>
            </c:strRef>
          </c:cat>
          <c:val>
            <c:numRef>
              <c:f>'balanza productos_region'!#REF!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 marzo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25"/>
          <c:y val="0.388"/>
          <c:w val="0.634"/>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marzo 2008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59793336"/>
        <c:axId val="1269113"/>
      </c:barChart>
      <c:catAx>
        <c:axId val="59793336"/>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269113"/>
        <c:crosses val="autoZero"/>
        <c:auto val="1"/>
        <c:lblOffset val="100"/>
        <c:noMultiLvlLbl val="0"/>
      </c:catAx>
      <c:valAx>
        <c:axId val="1269113"/>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793336"/>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 marzo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11422018"/>
        <c:axId val="35689299"/>
      </c:barChart>
      <c:catAx>
        <c:axId val="11422018"/>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35689299"/>
        <c:crosses val="autoZero"/>
        <c:auto val="1"/>
        <c:lblOffset val="100"/>
        <c:noMultiLvlLbl val="0"/>
      </c:catAx>
      <c:valAx>
        <c:axId val="35689299"/>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422018"/>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 marzo 2008</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52768236"/>
        <c:axId val="5152077"/>
      </c:barChart>
      <c:catAx>
        <c:axId val="5276823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52077"/>
        <c:crosses val="autoZero"/>
        <c:auto val="1"/>
        <c:lblOffset val="100"/>
        <c:tickLblSkip val="1"/>
        <c:noMultiLvlLbl val="0"/>
      </c:catAx>
      <c:valAx>
        <c:axId val="5152077"/>
        <c:scaling>
          <c:orientation val="minMax"/>
          <c:max val="12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52768236"/>
        <c:crossesAt val="1"/>
        <c:crossBetween val="between"/>
        <c:dispUnits/>
        <c:majorUnit val="1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381625"/>
          <a:ext cx="1828800"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0.2915</cdr:x>
      <cdr:y>0.6925</cdr:y>
    </cdr:to>
    <cdr:sp>
      <cdr:nvSpPr>
        <cdr:cNvPr id="1" name="TextBox 1"/>
        <cdr:cNvSpPr txBox="1">
          <a:spLocks noChangeArrowheads="1"/>
        </cdr:cNvSpPr>
      </cdr:nvSpPr>
      <cdr:spPr>
        <a:xfrm>
          <a:off x="0" y="0"/>
          <a:ext cx="167640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7528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919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5913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5817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A1">
      <selection activeCell="A1" sqref="A1"/>
    </sheetView>
  </sheetViews>
  <sheetFormatPr defaultColWidth="11.421875" defaultRowHeight="12.75"/>
  <sheetData>
    <row r="1" spans="1:7" s="37" customFormat="1" ht="12.75">
      <c r="A1" s="58"/>
      <c r="B1" s="58"/>
      <c r="C1" s="58"/>
      <c r="D1" s="58"/>
      <c r="E1" s="58"/>
      <c r="F1" s="58"/>
      <c r="G1" s="58"/>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40.5" customHeight="1">
      <c r="A7" s="239" t="s">
        <v>191</v>
      </c>
      <c r="B7" s="239"/>
      <c r="C7" s="239"/>
      <c r="D7" s="239"/>
      <c r="E7" s="239"/>
      <c r="F7" s="239"/>
      <c r="G7" s="239"/>
    </row>
    <row r="8" spans="1:7" ht="20.25">
      <c r="A8" s="238"/>
      <c r="B8" s="238"/>
      <c r="C8" s="238"/>
      <c r="D8" s="238"/>
      <c r="E8" s="238"/>
      <c r="F8" s="238"/>
      <c r="G8" s="238"/>
    </row>
    <row r="9" spans="1:7" ht="20.25">
      <c r="A9" s="238"/>
      <c r="B9" s="238"/>
      <c r="C9" s="238"/>
      <c r="D9" s="238"/>
      <c r="E9" s="238"/>
      <c r="F9" s="238"/>
      <c r="G9" s="238"/>
    </row>
    <row r="10" spans="1:7" ht="20.25">
      <c r="A10" s="14"/>
      <c r="B10" s="13"/>
      <c r="C10" s="13"/>
      <c r="D10" s="13"/>
      <c r="E10" s="13"/>
      <c r="F10" s="13"/>
      <c r="G10" s="13"/>
    </row>
    <row r="11" spans="1:7" ht="20.25">
      <c r="A11" s="14"/>
      <c r="B11" s="13"/>
      <c r="C11" s="13"/>
      <c r="D11" s="13"/>
      <c r="E11" s="13"/>
      <c r="F11" s="13"/>
      <c r="G11" s="13"/>
    </row>
    <row r="12" spans="1:7" ht="20.25">
      <c r="A12" s="238" t="s">
        <v>412</v>
      </c>
      <c r="B12" s="238"/>
      <c r="C12" s="238"/>
      <c r="D12" s="238"/>
      <c r="E12" s="238"/>
      <c r="F12" s="238"/>
      <c r="G12" s="238"/>
    </row>
    <row r="13" spans="1:7" ht="20.25">
      <c r="A13" s="238"/>
      <c r="B13" s="238"/>
      <c r="C13" s="238"/>
      <c r="D13" s="238"/>
      <c r="E13" s="238"/>
      <c r="F13" s="238"/>
      <c r="G13" s="238"/>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40"/>
      <c r="B17" s="238"/>
      <c r="C17" s="238"/>
      <c r="D17" s="238"/>
      <c r="E17" s="238"/>
      <c r="F17" s="238"/>
      <c r="G17" s="238"/>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36"/>
      <c r="B31" s="237"/>
      <c r="C31" s="237"/>
      <c r="D31" s="237"/>
      <c r="E31" s="237"/>
      <c r="F31" s="237"/>
      <c r="G31" s="237"/>
    </row>
    <row r="32" spans="1:7" ht="18">
      <c r="A32" s="236" t="s">
        <v>413</v>
      </c>
      <c r="B32" s="237"/>
      <c r="C32" s="237"/>
      <c r="D32" s="237"/>
      <c r="E32" s="237"/>
      <c r="F32" s="237"/>
      <c r="G32" s="237"/>
    </row>
    <row r="33" spans="1:7" ht="20.25">
      <c r="A33" s="15"/>
      <c r="B33" s="13"/>
      <c r="C33" s="13"/>
      <c r="D33" s="13"/>
      <c r="E33" s="13"/>
      <c r="F33" s="13"/>
      <c r="G33" s="13"/>
    </row>
    <row r="34" spans="1:7" ht="13.5" thickBot="1">
      <c r="A34" s="18"/>
      <c r="B34" s="18"/>
      <c r="C34" s="18"/>
      <c r="D34" s="18"/>
      <c r="E34" s="18"/>
      <c r="F34" s="18"/>
      <c r="G34" s="18"/>
    </row>
    <row r="40" spans="1:7" ht="12.75">
      <c r="A40" s="235" t="s">
        <v>192</v>
      </c>
      <c r="B40" s="235"/>
      <c r="C40" s="235"/>
      <c r="D40" s="235"/>
      <c r="E40" s="235"/>
      <c r="F40" s="235"/>
      <c r="G40" s="235"/>
    </row>
    <row r="41" spans="1:7" ht="12.75">
      <c r="A41" s="235" t="s">
        <v>414</v>
      </c>
      <c r="B41" s="235"/>
      <c r="C41" s="235"/>
      <c r="D41" s="235"/>
      <c r="E41" s="235"/>
      <c r="F41" s="235"/>
      <c r="G41" s="235"/>
    </row>
    <row r="42" spans="1:7" ht="12.75">
      <c r="A42" s="235"/>
      <c r="B42" s="235"/>
      <c r="C42" s="235"/>
      <c r="D42" s="235"/>
      <c r="E42" s="235"/>
      <c r="F42" s="235"/>
      <c r="G42" s="235"/>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32"/>
      <c r="B46" s="232"/>
      <c r="C46" s="232"/>
      <c r="D46" s="232"/>
      <c r="E46" s="232"/>
      <c r="F46" s="232"/>
      <c r="G46" s="232"/>
    </row>
    <row r="47" spans="1:7" ht="12.75">
      <c r="A47" s="232"/>
      <c r="B47" s="232"/>
      <c r="C47" s="232"/>
      <c r="D47" s="232"/>
      <c r="E47" s="232"/>
      <c r="F47" s="232"/>
      <c r="G47" s="232"/>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32" t="s">
        <v>290</v>
      </c>
      <c r="B52" s="232"/>
      <c r="C52" s="232"/>
      <c r="D52" s="232"/>
      <c r="E52" s="232"/>
      <c r="F52" s="232"/>
      <c r="G52" s="232"/>
    </row>
    <row r="53" spans="1:7" ht="12.75">
      <c r="A53" s="232" t="s">
        <v>289</v>
      </c>
      <c r="B53" s="232"/>
      <c r="C53" s="232"/>
      <c r="D53" s="232"/>
      <c r="E53" s="232"/>
      <c r="F53" s="232"/>
      <c r="G53" s="232"/>
    </row>
    <row r="54" spans="1:7" ht="12.75">
      <c r="A54" s="16"/>
      <c r="B54" s="3"/>
      <c r="C54" s="3"/>
      <c r="D54" s="3"/>
      <c r="E54" s="3"/>
      <c r="F54" s="3"/>
      <c r="G54" s="3"/>
    </row>
    <row r="55" spans="1:7" ht="12.75">
      <c r="A55" s="16"/>
      <c r="B55" s="3"/>
      <c r="C55" s="3"/>
      <c r="D55" s="3"/>
      <c r="E55" s="3"/>
      <c r="F55" s="3"/>
      <c r="G55" s="3"/>
    </row>
    <row r="56" spans="1:7" ht="12.75">
      <c r="A56" s="232" t="s">
        <v>104</v>
      </c>
      <c r="B56" s="232"/>
      <c r="C56" s="232"/>
      <c r="D56" s="232"/>
      <c r="E56" s="232"/>
      <c r="F56" s="232"/>
      <c r="G56" s="232"/>
    </row>
    <row r="57" spans="1:7" ht="12.75">
      <c r="A57" s="232" t="s">
        <v>364</v>
      </c>
      <c r="B57" s="232"/>
      <c r="C57" s="232"/>
      <c r="D57" s="232"/>
      <c r="E57" s="232"/>
      <c r="F57" s="232"/>
      <c r="G57" s="232"/>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32" t="s">
        <v>391</v>
      </c>
      <c r="B63" s="232"/>
      <c r="C63" s="232"/>
      <c r="D63" s="232"/>
      <c r="E63" s="232"/>
      <c r="F63" s="232"/>
      <c r="G63" s="232"/>
    </row>
    <row r="64" spans="1:7" ht="12.75">
      <c r="A64" s="234" t="s">
        <v>367</v>
      </c>
      <c r="B64" s="234"/>
      <c r="C64" s="234"/>
      <c r="D64" s="234"/>
      <c r="E64" s="234"/>
      <c r="F64" s="234"/>
      <c r="G64" s="234"/>
    </row>
    <row r="65" spans="1:7" ht="12.75">
      <c r="A65" s="232" t="s">
        <v>392</v>
      </c>
      <c r="B65" s="232"/>
      <c r="C65" s="232"/>
      <c r="D65" s="232"/>
      <c r="E65" s="232"/>
      <c r="F65" s="232"/>
      <c r="G65" s="232"/>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33" t="s">
        <v>415</v>
      </c>
      <c r="B81" s="232"/>
      <c r="C81" s="232"/>
      <c r="D81" s="232"/>
      <c r="E81" s="232"/>
      <c r="F81" s="232"/>
      <c r="G81" s="232"/>
    </row>
    <row r="82" spans="1:7" ht="12.75">
      <c r="A82" s="3"/>
      <c r="B82" s="3"/>
      <c r="C82" s="3"/>
      <c r="D82" s="3"/>
      <c r="E82" s="3"/>
      <c r="F82" s="3"/>
      <c r="G82" s="3"/>
    </row>
    <row r="83" spans="1:7" ht="12.75">
      <c r="A83" s="232" t="s">
        <v>105</v>
      </c>
      <c r="B83" s="232"/>
      <c r="C83" s="232"/>
      <c r="D83" s="232"/>
      <c r="E83" s="232"/>
      <c r="F83" s="232"/>
      <c r="G83" s="232"/>
    </row>
    <row r="84" spans="1:7" ht="12.75">
      <c r="A84" s="232" t="s">
        <v>106</v>
      </c>
      <c r="B84" s="232"/>
      <c r="C84" s="232"/>
      <c r="D84" s="232"/>
      <c r="E84" s="232"/>
      <c r="F84" s="232"/>
      <c r="G84" s="232"/>
    </row>
    <row r="85" spans="1:7" ht="12.75">
      <c r="A85" s="232"/>
      <c r="B85" s="232"/>
      <c r="C85" s="232"/>
      <c r="D85" s="232"/>
      <c r="E85" s="232"/>
      <c r="F85" s="232"/>
      <c r="G85" s="232"/>
    </row>
  </sheetData>
  <mergeCells count="24">
    <mergeCell ref="A32:G32"/>
    <mergeCell ref="A13:G13"/>
    <mergeCell ref="A7:G7"/>
    <mergeCell ref="A8:G8"/>
    <mergeCell ref="A12:G12"/>
    <mergeCell ref="A17:G17"/>
    <mergeCell ref="A9:G9"/>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1.8974015748031496"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25">
      <selection activeCell="E56" sqref="E56"/>
    </sheetView>
  </sheetViews>
  <sheetFormatPr defaultColWidth="11.421875" defaultRowHeight="12.75"/>
  <cols>
    <col min="6" max="6" width="13.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41" t="s">
        <v>86</v>
      </c>
      <c r="B7" s="241"/>
      <c r="C7" s="241"/>
      <c r="D7" s="241"/>
      <c r="E7" s="241"/>
      <c r="F7" s="241"/>
      <c r="G7" s="241"/>
    </row>
    <row r="8" spans="1:7" ht="12.75">
      <c r="A8" s="8"/>
      <c r="B8" s="8"/>
      <c r="C8" s="8"/>
      <c r="D8" s="8"/>
      <c r="E8" s="8"/>
      <c r="F8" s="8"/>
      <c r="G8" s="8"/>
    </row>
    <row r="9" spans="1:7" ht="12.75">
      <c r="A9" s="8"/>
      <c r="B9" s="8"/>
      <c r="C9" s="8"/>
      <c r="D9" s="8"/>
      <c r="E9" s="8"/>
      <c r="F9" s="8"/>
      <c r="G9" s="8"/>
    </row>
    <row r="10" spans="1:7" ht="12.75">
      <c r="A10" s="20" t="s">
        <v>87</v>
      </c>
      <c r="B10" s="21" t="s">
        <v>88</v>
      </c>
      <c r="C10" s="21"/>
      <c r="D10" s="21"/>
      <c r="E10" s="21"/>
      <c r="F10" s="21"/>
      <c r="G10" s="22" t="s">
        <v>89</v>
      </c>
    </row>
    <row r="11" spans="1:7" ht="12.75">
      <c r="A11" s="8"/>
      <c r="B11" s="8"/>
      <c r="C11" s="8"/>
      <c r="D11" s="8"/>
      <c r="E11" s="8"/>
      <c r="F11" s="8"/>
      <c r="G11" s="9"/>
    </row>
    <row r="12" spans="1:7" ht="12.75">
      <c r="A12" s="10" t="s">
        <v>90</v>
      </c>
      <c r="B12" s="8" t="s">
        <v>91</v>
      </c>
      <c r="C12" s="8"/>
      <c r="D12" s="8"/>
      <c r="E12" s="8"/>
      <c r="F12" s="8"/>
      <c r="G12" s="11">
        <v>4</v>
      </c>
    </row>
    <row r="13" spans="1:7" ht="12.75">
      <c r="A13" s="10" t="s">
        <v>92</v>
      </c>
      <c r="B13" s="8" t="s">
        <v>93</v>
      </c>
      <c r="C13" s="8"/>
      <c r="D13" s="8"/>
      <c r="E13" s="8"/>
      <c r="F13" s="8"/>
      <c r="G13" s="11">
        <v>5</v>
      </c>
    </row>
    <row r="14" spans="1:7" ht="12.75">
      <c r="A14" s="10" t="s">
        <v>94</v>
      </c>
      <c r="B14" s="8" t="s">
        <v>95</v>
      </c>
      <c r="C14" s="8"/>
      <c r="D14" s="8"/>
      <c r="E14" s="8"/>
      <c r="F14" s="8"/>
      <c r="G14" s="11">
        <v>7</v>
      </c>
    </row>
    <row r="15" spans="1:7" ht="12.75">
      <c r="A15" s="10" t="s">
        <v>96</v>
      </c>
      <c r="B15" s="8" t="s">
        <v>97</v>
      </c>
      <c r="C15" s="8"/>
      <c r="D15" s="8"/>
      <c r="E15" s="8"/>
      <c r="F15" s="8"/>
      <c r="G15" s="11">
        <v>9</v>
      </c>
    </row>
    <row r="16" spans="1:7" ht="12.75">
      <c r="A16" s="10" t="s">
        <v>98</v>
      </c>
      <c r="B16" s="8" t="s">
        <v>71</v>
      </c>
      <c r="C16" s="8"/>
      <c r="D16" s="8"/>
      <c r="E16" s="8"/>
      <c r="F16" s="8"/>
      <c r="G16" s="11">
        <v>10</v>
      </c>
    </row>
    <row r="17" spans="1:7" ht="12.75">
      <c r="A17" s="10" t="s">
        <v>100</v>
      </c>
      <c r="B17" s="8" t="s">
        <v>99</v>
      </c>
      <c r="C17" s="8"/>
      <c r="D17" s="8"/>
      <c r="E17" s="8"/>
      <c r="F17" s="8"/>
      <c r="G17" s="11">
        <v>11</v>
      </c>
    </row>
    <row r="18" spans="1:7" ht="12.75">
      <c r="A18" s="10" t="s">
        <v>101</v>
      </c>
      <c r="B18" s="8" t="s">
        <v>73</v>
      </c>
      <c r="C18" s="8"/>
      <c r="D18" s="8"/>
      <c r="E18" s="8"/>
      <c r="F18" s="8"/>
      <c r="G18" s="11">
        <v>12</v>
      </c>
    </row>
    <row r="19" spans="1:7" ht="12.75">
      <c r="A19" s="10" t="s">
        <v>107</v>
      </c>
      <c r="B19" s="19" t="s">
        <v>121</v>
      </c>
      <c r="C19" s="8"/>
      <c r="D19" s="8"/>
      <c r="E19" s="8"/>
      <c r="F19" s="8"/>
      <c r="G19" s="11">
        <v>13</v>
      </c>
    </row>
    <row r="20" spans="1:7" ht="12.75">
      <c r="A20" s="10" t="s">
        <v>108</v>
      </c>
      <c r="B20" s="19" t="s">
        <v>216</v>
      </c>
      <c r="C20" s="8"/>
      <c r="D20" s="8"/>
      <c r="E20" s="8"/>
      <c r="F20" s="8"/>
      <c r="G20" s="11">
        <v>14</v>
      </c>
    </row>
    <row r="21" spans="1:7" ht="12.75">
      <c r="A21" s="10" t="s">
        <v>145</v>
      </c>
      <c r="B21" s="8" t="s">
        <v>217</v>
      </c>
      <c r="C21" s="8"/>
      <c r="D21" s="8"/>
      <c r="E21" s="8"/>
      <c r="F21" s="8"/>
      <c r="G21" s="11">
        <v>15</v>
      </c>
    </row>
    <row r="22" spans="1:7" ht="12.75">
      <c r="A22" s="10" t="s">
        <v>173</v>
      </c>
      <c r="B22" s="8" t="s">
        <v>221</v>
      </c>
      <c r="C22" s="8"/>
      <c r="D22" s="8"/>
      <c r="E22" s="8"/>
      <c r="F22" s="8"/>
      <c r="G22" s="11">
        <v>16</v>
      </c>
    </row>
    <row r="23" spans="1:7" ht="12.75">
      <c r="A23" s="10" t="s">
        <v>174</v>
      </c>
      <c r="B23" s="19" t="s">
        <v>122</v>
      </c>
      <c r="C23" s="8"/>
      <c r="D23" s="8"/>
      <c r="E23" s="8"/>
      <c r="F23" s="8"/>
      <c r="G23" s="11">
        <v>17</v>
      </c>
    </row>
    <row r="24" spans="1:7" ht="12.75">
      <c r="A24" s="10" t="s">
        <v>214</v>
      </c>
      <c r="B24" s="19" t="s">
        <v>146</v>
      </c>
      <c r="C24" s="8"/>
      <c r="D24" s="8"/>
      <c r="E24" s="8"/>
      <c r="F24" s="8"/>
      <c r="G24" s="11">
        <v>18</v>
      </c>
    </row>
    <row r="25" spans="1:7" ht="12.75">
      <c r="A25" s="10" t="s">
        <v>215</v>
      </c>
      <c r="B25" s="19" t="s">
        <v>175</v>
      </c>
      <c r="C25" s="8"/>
      <c r="D25" s="8"/>
      <c r="E25" s="8"/>
      <c r="F25" s="8"/>
      <c r="G25" s="11">
        <v>19</v>
      </c>
    </row>
    <row r="26" spans="1:7" ht="12.75">
      <c r="A26" s="10" t="s">
        <v>222</v>
      </c>
      <c r="B26" s="19" t="s">
        <v>152</v>
      </c>
      <c r="C26" s="8"/>
      <c r="D26" s="8"/>
      <c r="E26" s="8"/>
      <c r="F26" s="8"/>
      <c r="G26" s="11">
        <v>20</v>
      </c>
    </row>
    <row r="27" spans="1:7" ht="12.75">
      <c r="A27" s="10"/>
      <c r="B27" s="8"/>
      <c r="C27" s="8"/>
      <c r="D27" s="8"/>
      <c r="E27" s="8"/>
      <c r="F27" s="8"/>
      <c r="G27" s="11"/>
    </row>
    <row r="28" spans="1:7" ht="12.75">
      <c r="A28" s="10"/>
      <c r="B28" s="8"/>
      <c r="C28" s="8"/>
      <c r="D28" s="8"/>
      <c r="E28" s="8"/>
      <c r="F28" s="8"/>
      <c r="G28" s="11"/>
    </row>
    <row r="29" spans="1:7" ht="12.75">
      <c r="A29" s="10"/>
      <c r="B29" s="8"/>
      <c r="C29" s="8"/>
      <c r="D29" s="8"/>
      <c r="E29" s="8"/>
      <c r="F29" s="8"/>
      <c r="G29" s="11"/>
    </row>
    <row r="30" spans="1:7" ht="12.75">
      <c r="A30" s="10"/>
      <c r="B30" s="8"/>
      <c r="C30" s="8"/>
      <c r="D30" s="8"/>
      <c r="E30" s="8"/>
      <c r="F30" s="8"/>
      <c r="G30" s="11"/>
    </row>
    <row r="31" spans="1:7" ht="12.75">
      <c r="A31" s="20" t="s">
        <v>109</v>
      </c>
      <c r="B31" s="21" t="s">
        <v>88</v>
      </c>
      <c r="C31" s="21"/>
      <c r="D31" s="21"/>
      <c r="E31" s="21"/>
      <c r="F31" s="21"/>
      <c r="G31" s="22" t="s">
        <v>89</v>
      </c>
    </row>
    <row r="32" spans="1:7" ht="12.75">
      <c r="A32" s="12"/>
      <c r="B32" s="8"/>
      <c r="C32" s="8"/>
      <c r="D32" s="8"/>
      <c r="E32" s="8"/>
      <c r="F32" s="8"/>
      <c r="G32" s="11"/>
    </row>
    <row r="33" spans="1:7" ht="12.75">
      <c r="A33" s="10" t="s">
        <v>90</v>
      </c>
      <c r="B33" s="8" t="s">
        <v>91</v>
      </c>
      <c r="C33" s="8"/>
      <c r="D33" s="8"/>
      <c r="E33" s="8"/>
      <c r="F33" s="8"/>
      <c r="G33" s="11">
        <v>4</v>
      </c>
    </row>
    <row r="34" spans="1:7" ht="12.75">
      <c r="A34" s="10" t="s">
        <v>92</v>
      </c>
      <c r="B34" s="8" t="s">
        <v>430</v>
      </c>
      <c r="C34" s="8"/>
      <c r="D34" s="8"/>
      <c r="E34" s="8"/>
      <c r="F34" s="8"/>
      <c r="G34" s="11">
        <v>6</v>
      </c>
    </row>
    <row r="35" spans="1:7" ht="12.75">
      <c r="A35" s="10" t="s">
        <v>94</v>
      </c>
      <c r="B35" s="8" t="s">
        <v>431</v>
      </c>
      <c r="C35" s="8"/>
      <c r="D35" s="8"/>
      <c r="E35" s="8"/>
      <c r="F35" s="8"/>
      <c r="G35" s="11">
        <v>6</v>
      </c>
    </row>
    <row r="36" spans="1:7" ht="12.75">
      <c r="A36" s="10" t="s">
        <v>96</v>
      </c>
      <c r="B36" s="8" t="s">
        <v>102</v>
      </c>
      <c r="C36" s="8"/>
      <c r="D36" s="8"/>
      <c r="E36" s="8"/>
      <c r="F36" s="8"/>
      <c r="G36" s="11">
        <v>8</v>
      </c>
    </row>
    <row r="37" spans="1:7" ht="12.75">
      <c r="A37" s="10" t="s">
        <v>98</v>
      </c>
      <c r="B37" s="8" t="s">
        <v>103</v>
      </c>
      <c r="C37" s="8"/>
      <c r="D37" s="8"/>
      <c r="E37" s="8"/>
      <c r="F37" s="8"/>
      <c r="G37" s="11">
        <v>8</v>
      </c>
    </row>
    <row r="38" spans="1:7" ht="12.75">
      <c r="A38" s="10" t="s">
        <v>100</v>
      </c>
      <c r="B38" s="8" t="s">
        <v>208</v>
      </c>
      <c r="C38" s="8"/>
      <c r="D38" s="8"/>
      <c r="E38" s="8"/>
      <c r="F38" s="8"/>
      <c r="G38" s="11">
        <v>9</v>
      </c>
    </row>
    <row r="39" spans="1:7" ht="12.75">
      <c r="A39" s="10" t="s">
        <v>101</v>
      </c>
      <c r="B39" s="8" t="s">
        <v>71</v>
      </c>
      <c r="C39" s="8"/>
      <c r="D39" s="8"/>
      <c r="E39" s="8"/>
      <c r="F39" s="8"/>
      <c r="G39" s="11">
        <v>10</v>
      </c>
    </row>
    <row r="40" spans="1:7" ht="12.75">
      <c r="A40" s="10" t="s">
        <v>107</v>
      </c>
      <c r="B40" s="8" t="s">
        <v>99</v>
      </c>
      <c r="C40" s="8"/>
      <c r="D40" s="8"/>
      <c r="E40" s="8"/>
      <c r="F40" s="8"/>
      <c r="G40" s="11">
        <v>11</v>
      </c>
    </row>
    <row r="41" spans="1:7" ht="12.75">
      <c r="A41" s="10" t="s">
        <v>108</v>
      </c>
      <c r="B41" s="8" t="s">
        <v>73</v>
      </c>
      <c r="C41" s="8"/>
      <c r="D41" s="8"/>
      <c r="E41" s="8"/>
      <c r="F41" s="8"/>
      <c r="G41" s="11">
        <v>12</v>
      </c>
    </row>
    <row r="42" spans="1:7" ht="12.75">
      <c r="A42" s="23"/>
      <c r="B42" s="24"/>
      <c r="C42" s="24"/>
      <c r="D42" s="24"/>
      <c r="E42" s="24"/>
      <c r="F42" s="24"/>
      <c r="G42" s="25"/>
    </row>
    <row r="43" spans="1:7" ht="12.75">
      <c r="A43" s="10"/>
      <c r="B43" s="8"/>
      <c r="C43" s="8"/>
      <c r="D43" s="8"/>
      <c r="E43" s="8"/>
      <c r="F43" s="8"/>
      <c r="G43" s="11"/>
    </row>
    <row r="44" spans="1:7" ht="81.75" customHeight="1">
      <c r="A44" s="242" t="s">
        <v>110</v>
      </c>
      <c r="B44" s="242"/>
      <c r="C44" s="242"/>
      <c r="D44" s="242"/>
      <c r="E44" s="242"/>
      <c r="F44" s="242"/>
      <c r="G44" s="242"/>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sheetData>
  <mergeCells count="2">
    <mergeCell ref="A7:G7"/>
    <mergeCell ref="A44:G44"/>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topLeftCell="A1">
      <selection activeCell="B8" sqref="B8:D11"/>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90" customWidth="1"/>
    <col min="14" max="17" width="11.421875" style="90" customWidth="1"/>
    <col min="18" max="16384" width="11.421875" style="3" customWidth="1"/>
  </cols>
  <sheetData>
    <row r="1" spans="1:23" ht="15.75" customHeight="1">
      <c r="A1" s="243" t="s">
        <v>311</v>
      </c>
      <c r="B1" s="243"/>
      <c r="C1" s="243"/>
      <c r="D1" s="243"/>
      <c r="E1" s="243"/>
      <c r="F1" s="243"/>
      <c r="T1" s="91"/>
      <c r="U1" s="91"/>
      <c r="V1" s="91"/>
      <c r="W1" s="90"/>
    </row>
    <row r="2" spans="1:23" ht="15.75" customHeight="1">
      <c r="A2" s="244" t="s">
        <v>312</v>
      </c>
      <c r="B2" s="244"/>
      <c r="C2" s="244"/>
      <c r="D2" s="244"/>
      <c r="E2" s="244"/>
      <c r="F2" s="244"/>
      <c r="G2" s="89"/>
      <c r="T2" s="91"/>
      <c r="W2" s="90"/>
    </row>
    <row r="3" spans="1:23" ht="15.75" customHeight="1">
      <c r="A3" s="244" t="s">
        <v>313</v>
      </c>
      <c r="B3" s="244"/>
      <c r="C3" s="244"/>
      <c r="D3" s="244"/>
      <c r="E3" s="244"/>
      <c r="F3" s="244"/>
      <c r="G3" s="89"/>
      <c r="S3" s="37" t="s">
        <v>272</v>
      </c>
      <c r="T3" s="91"/>
      <c r="U3" s="91"/>
      <c r="V3" s="91"/>
      <c r="W3" s="90"/>
    </row>
    <row r="4" spans="1:23" ht="15.75" customHeight="1">
      <c r="A4" s="245" t="s">
        <v>321</v>
      </c>
      <c r="B4" s="245"/>
      <c r="C4" s="245"/>
      <c r="D4" s="245"/>
      <c r="E4" s="245"/>
      <c r="F4" s="245"/>
      <c r="G4" s="89"/>
      <c r="W4" s="90"/>
    </row>
    <row r="5" spans="1:23" ht="12.75">
      <c r="A5" s="92" t="s">
        <v>314</v>
      </c>
      <c r="B5" s="93">
        <v>2007</v>
      </c>
      <c r="C5" s="94">
        <v>2007</v>
      </c>
      <c r="D5" s="94">
        <v>2008</v>
      </c>
      <c r="E5" s="95" t="s">
        <v>330</v>
      </c>
      <c r="F5" s="95" t="s">
        <v>320</v>
      </c>
      <c r="G5" s="96"/>
      <c r="W5" s="90"/>
    </row>
    <row r="6" spans="1:23" ht="12.75">
      <c r="A6" s="97"/>
      <c r="B6" s="97" t="s">
        <v>319</v>
      </c>
      <c r="C6" s="94" t="s">
        <v>416</v>
      </c>
      <c r="D6" s="94" t="str">
        <f>+C6</f>
        <v>ene-mar</v>
      </c>
      <c r="E6" s="95" t="s">
        <v>365</v>
      </c>
      <c r="F6" s="98">
        <v>2008</v>
      </c>
      <c r="G6" s="96"/>
      <c r="T6" s="99">
        <v>2007</v>
      </c>
      <c r="U6" s="178" t="s">
        <v>417</v>
      </c>
      <c r="V6" s="178" t="s">
        <v>418</v>
      </c>
      <c r="W6" s="90"/>
    </row>
    <row r="7" spans="1:23" ht="15.75" customHeight="1">
      <c r="A7" s="244" t="s">
        <v>316</v>
      </c>
      <c r="B7" s="244"/>
      <c r="C7" s="244"/>
      <c r="D7" s="244"/>
      <c r="E7" s="244"/>
      <c r="F7" s="244"/>
      <c r="J7" s="91"/>
      <c r="K7" s="100"/>
      <c r="S7" s="3" t="s">
        <v>34</v>
      </c>
      <c r="T7" s="91">
        <f>+B8/1000</f>
        <v>10885.511</v>
      </c>
      <c r="U7" s="91">
        <f>+C8/1000</f>
        <v>2964.49</v>
      </c>
      <c r="V7" s="91">
        <f>+D8/1000</f>
        <v>3100.558</v>
      </c>
      <c r="W7" s="90"/>
    </row>
    <row r="8" spans="1:23" ht="15.75" customHeight="1">
      <c r="A8" s="92" t="s">
        <v>315</v>
      </c>
      <c r="B8" s="101">
        <v>10885511</v>
      </c>
      <c r="C8" s="101">
        <v>2964490</v>
      </c>
      <c r="D8" s="101">
        <v>3100558</v>
      </c>
      <c r="E8" s="103">
        <f>+(D8-C8)/C8</f>
        <v>0.04589929465101923</v>
      </c>
      <c r="F8" s="104"/>
      <c r="G8" s="105"/>
      <c r="J8" s="91"/>
      <c r="K8" s="100"/>
      <c r="S8" s="3" t="s">
        <v>35</v>
      </c>
      <c r="T8" s="91">
        <f>+B13/1000</f>
        <v>3123.754</v>
      </c>
      <c r="U8" s="91">
        <f>+C13/1000</f>
        <v>667.274</v>
      </c>
      <c r="V8" s="91">
        <f>+D13/1000</f>
        <v>897.086</v>
      </c>
      <c r="W8" s="90"/>
    </row>
    <row r="9" spans="1:23" ht="15.75" customHeight="1">
      <c r="A9" s="106" t="s">
        <v>77</v>
      </c>
      <c r="B9" s="107">
        <v>5477549</v>
      </c>
      <c r="C9" s="107">
        <v>1677399</v>
      </c>
      <c r="D9" s="107">
        <v>1627606</v>
      </c>
      <c r="E9" s="108">
        <f aca="true" t="shared" si="0" ref="E9:E21">+(D9-C9)/C9</f>
        <v>-0.02968464867333294</v>
      </c>
      <c r="F9" s="108">
        <f>+D9/$D$8</f>
        <v>0.5249397044015948</v>
      </c>
      <c r="G9" s="109"/>
      <c r="J9" s="91"/>
      <c r="K9" s="100"/>
      <c r="S9" s="3" t="s">
        <v>75</v>
      </c>
      <c r="T9" s="91">
        <f>+T7-T8</f>
        <v>7761.7570000000005</v>
      </c>
      <c r="U9" s="91">
        <f>+U7-U8</f>
        <v>2297.216</v>
      </c>
      <c r="V9" s="91">
        <f>+V7-V8</f>
        <v>2203.4719999999998</v>
      </c>
      <c r="W9" s="90"/>
    </row>
    <row r="10" spans="1:23" ht="15.75" customHeight="1">
      <c r="A10" s="106" t="s">
        <v>78</v>
      </c>
      <c r="B10" s="107">
        <v>912681</v>
      </c>
      <c r="C10" s="107">
        <v>209689</v>
      </c>
      <c r="D10" s="107">
        <v>277843</v>
      </c>
      <c r="E10" s="108">
        <f t="shared" si="0"/>
        <v>0.32502420250943065</v>
      </c>
      <c r="F10" s="108">
        <f>+D10/$D$8</f>
        <v>0.08961064427757842</v>
      </c>
      <c r="G10" s="109"/>
      <c r="J10" s="91"/>
      <c r="K10" s="100"/>
      <c r="W10" s="90"/>
    </row>
    <row r="11" spans="1:23" ht="15.75" customHeight="1">
      <c r="A11" s="106" t="s">
        <v>79</v>
      </c>
      <c r="B11" s="107">
        <v>4495281</v>
      </c>
      <c r="C11" s="107">
        <v>1077402</v>
      </c>
      <c r="D11" s="107">
        <v>1195109</v>
      </c>
      <c r="E11" s="108">
        <f t="shared" si="0"/>
        <v>0.10925077176392842</v>
      </c>
      <c r="F11" s="108">
        <f>+D11/$D$8</f>
        <v>0.38544965132082676</v>
      </c>
      <c r="G11" s="109"/>
      <c r="J11" s="91"/>
      <c r="K11" s="100"/>
      <c r="T11" s="91"/>
      <c r="U11" s="91"/>
      <c r="V11" s="91"/>
      <c r="W11" s="90"/>
    </row>
    <row r="12" spans="1:23" ht="15.75" customHeight="1">
      <c r="A12" s="244" t="s">
        <v>318</v>
      </c>
      <c r="B12" s="244"/>
      <c r="C12" s="244"/>
      <c r="D12" s="244"/>
      <c r="E12" s="244"/>
      <c r="F12" s="244"/>
      <c r="J12" s="91"/>
      <c r="K12" s="100"/>
      <c r="T12" s="91"/>
      <c r="U12" s="91"/>
      <c r="V12" s="91"/>
      <c r="W12" s="90"/>
    </row>
    <row r="13" spans="1:23" ht="15.75" customHeight="1">
      <c r="A13" s="110" t="s">
        <v>315</v>
      </c>
      <c r="B13" s="101">
        <v>3123754</v>
      </c>
      <c r="C13" s="101">
        <v>667274</v>
      </c>
      <c r="D13" s="101">
        <v>897086</v>
      </c>
      <c r="E13" s="103">
        <f t="shared" si="0"/>
        <v>0.3444042477303177</v>
      </c>
      <c r="F13" s="104"/>
      <c r="G13" s="105"/>
      <c r="J13" s="91"/>
      <c r="K13" s="100"/>
      <c r="T13" s="91"/>
      <c r="U13" s="91"/>
      <c r="V13" s="91"/>
      <c r="W13" s="90"/>
    </row>
    <row r="14" spans="1:23" ht="15.75" customHeight="1">
      <c r="A14" s="106" t="s">
        <v>77</v>
      </c>
      <c r="B14" s="107">
        <v>2384931</v>
      </c>
      <c r="C14" s="107">
        <v>500925</v>
      </c>
      <c r="D14" s="107">
        <v>687035</v>
      </c>
      <c r="E14" s="108">
        <f t="shared" si="0"/>
        <v>0.3715326645705445</v>
      </c>
      <c r="F14" s="108">
        <f>+D14/$D$13</f>
        <v>0.765851880421721</v>
      </c>
      <c r="G14" s="109"/>
      <c r="J14" s="91"/>
      <c r="K14" s="91"/>
      <c r="T14" s="91"/>
      <c r="U14" s="91"/>
      <c r="V14" s="91"/>
      <c r="W14" s="90"/>
    </row>
    <row r="15" spans="1:23" ht="15.75" customHeight="1">
      <c r="A15" s="106" t="s">
        <v>78</v>
      </c>
      <c r="B15" s="107">
        <v>570716</v>
      </c>
      <c r="C15" s="107">
        <v>123091</v>
      </c>
      <c r="D15" s="107">
        <v>147081</v>
      </c>
      <c r="E15" s="108">
        <f t="shared" si="0"/>
        <v>0.1948964587175342</v>
      </c>
      <c r="F15" s="108">
        <f>+D15/$D$13</f>
        <v>0.16395418053564542</v>
      </c>
      <c r="G15" s="109"/>
      <c r="T15" s="91"/>
      <c r="W15" s="90"/>
    </row>
    <row r="16" spans="1:23" ht="15.75" customHeight="1">
      <c r="A16" s="106" t="s">
        <v>79</v>
      </c>
      <c r="B16" s="107">
        <v>168107</v>
      </c>
      <c r="C16" s="107">
        <v>43258</v>
      </c>
      <c r="D16" s="107">
        <v>62970</v>
      </c>
      <c r="E16" s="108">
        <f t="shared" si="0"/>
        <v>0.4556844976651718</v>
      </c>
      <c r="F16" s="108">
        <f>+D16/$D$13</f>
        <v>0.07019393904263359</v>
      </c>
      <c r="G16" s="109"/>
      <c r="W16" s="90"/>
    </row>
    <row r="17" spans="1:6" ht="15.75" customHeight="1">
      <c r="A17" s="244" t="s">
        <v>331</v>
      </c>
      <c r="B17" s="244"/>
      <c r="C17" s="244"/>
      <c r="D17" s="244"/>
      <c r="E17" s="244"/>
      <c r="F17" s="244"/>
    </row>
    <row r="18" spans="1:7" ht="15.75" customHeight="1">
      <c r="A18" s="110" t="s">
        <v>315</v>
      </c>
      <c r="B18" s="101">
        <v>7761757</v>
      </c>
      <c r="C18" s="101">
        <v>2297216</v>
      </c>
      <c r="D18" s="101">
        <v>2203472</v>
      </c>
      <c r="E18" s="103">
        <f t="shared" si="0"/>
        <v>-0.040807655875633814</v>
      </c>
      <c r="F18" s="111"/>
      <c r="G18" s="109"/>
    </row>
    <row r="19" spans="1:7" ht="15.75" customHeight="1">
      <c r="A19" s="106" t="s">
        <v>77</v>
      </c>
      <c r="B19" s="107">
        <v>3092618</v>
      </c>
      <c r="C19" s="107">
        <v>1176474</v>
      </c>
      <c r="D19" s="107">
        <v>940571</v>
      </c>
      <c r="E19" s="108">
        <f t="shared" si="0"/>
        <v>-0.20051696850079134</v>
      </c>
      <c r="F19" s="108">
        <f>+D19/$D$18</f>
        <v>0.4268586122265225</v>
      </c>
      <c r="G19" s="109"/>
    </row>
    <row r="20" spans="1:7" ht="15.75" customHeight="1">
      <c r="A20" s="106" t="s">
        <v>78</v>
      </c>
      <c r="B20" s="107">
        <v>341965</v>
      </c>
      <c r="C20" s="107">
        <v>86598</v>
      </c>
      <c r="D20" s="107">
        <v>130762</v>
      </c>
      <c r="E20" s="108">
        <f t="shared" si="0"/>
        <v>0.5099886833414167</v>
      </c>
      <c r="F20" s="108">
        <f>+D20/$D$18</f>
        <v>0.0593436177087796</v>
      </c>
      <c r="G20" s="109"/>
    </row>
    <row r="21" spans="1:7" ht="15.75" customHeight="1">
      <c r="A21" s="106" t="s">
        <v>79</v>
      </c>
      <c r="B21" s="107">
        <v>4327174</v>
      </c>
      <c r="C21" s="107">
        <v>1034144</v>
      </c>
      <c r="D21" s="107">
        <v>1132139</v>
      </c>
      <c r="E21" s="108">
        <f t="shared" si="0"/>
        <v>0.09475953058761642</v>
      </c>
      <c r="F21" s="108">
        <f>+D21/$D$18</f>
        <v>0.5137977700646978</v>
      </c>
      <c r="G21" s="109"/>
    </row>
    <row r="22" spans="1:7" ht="15.75" customHeight="1">
      <c r="A22" s="112"/>
      <c r="B22" s="113"/>
      <c r="C22" s="113"/>
      <c r="D22" s="113"/>
      <c r="E22" s="114"/>
      <c r="F22" s="114"/>
      <c r="G22" s="105"/>
    </row>
    <row r="23" spans="1:7" ht="33" customHeight="1">
      <c r="A23" s="246" t="s">
        <v>111</v>
      </c>
      <c r="B23" s="247"/>
      <c r="C23" s="247"/>
      <c r="D23" s="247"/>
      <c r="E23" s="247"/>
      <c r="F23" s="115"/>
      <c r="G23" s="116"/>
    </row>
    <row r="24" spans="1:6" ht="12.75">
      <c r="A24" s="117"/>
      <c r="B24" s="117"/>
      <c r="C24" s="117"/>
      <c r="D24" s="117"/>
      <c r="E24" s="117"/>
      <c r="F24" s="117"/>
    </row>
    <row r="25" spans="1:6" ht="12.75">
      <c r="A25" s="117"/>
      <c r="B25" s="117"/>
      <c r="C25" s="117"/>
      <c r="D25" s="117"/>
      <c r="E25" s="117"/>
      <c r="F25" s="117"/>
    </row>
    <row r="26" spans="1:6" ht="12.75">
      <c r="A26" s="117"/>
      <c r="B26" s="117"/>
      <c r="C26" s="117"/>
      <c r="D26" s="117"/>
      <c r="E26" s="117"/>
      <c r="F26" s="117"/>
    </row>
    <row r="27" spans="1:6" ht="12.75">
      <c r="A27" s="117"/>
      <c r="B27" s="117"/>
      <c r="C27" s="117"/>
      <c r="D27" s="117"/>
      <c r="E27" s="117"/>
      <c r="F27" s="117"/>
    </row>
    <row r="28" spans="1:6" ht="12.75">
      <c r="A28" s="117"/>
      <c r="B28" s="117"/>
      <c r="C28" s="117"/>
      <c r="D28" s="117"/>
      <c r="E28" s="117"/>
      <c r="F28" s="117"/>
    </row>
    <row r="29" spans="1:6" ht="12.75">
      <c r="A29" s="117"/>
      <c r="B29" s="117"/>
      <c r="C29" s="117"/>
      <c r="D29" s="117"/>
      <c r="E29" s="117"/>
      <c r="F29" s="117"/>
    </row>
    <row r="30" spans="1:6" ht="12.75">
      <c r="A30" s="117"/>
      <c r="B30" s="117"/>
      <c r="C30" s="117"/>
      <c r="D30" s="117"/>
      <c r="E30" s="117"/>
      <c r="F30" s="117"/>
    </row>
    <row r="31" spans="1:6" ht="12.75">
      <c r="A31" s="117"/>
      <c r="B31" s="117"/>
      <c r="C31" s="117"/>
      <c r="D31" s="117"/>
      <c r="E31" s="117"/>
      <c r="F31" s="117"/>
    </row>
    <row r="32" spans="1:6" ht="12.75">
      <c r="A32" s="117"/>
      <c r="B32" s="117"/>
      <c r="C32" s="117"/>
      <c r="D32" s="117"/>
      <c r="E32" s="117"/>
      <c r="F32" s="117"/>
    </row>
    <row r="33" spans="1:6" ht="12.75">
      <c r="A33" s="117"/>
      <c r="B33" s="117"/>
      <c r="C33" s="117"/>
      <c r="D33" s="117"/>
      <c r="E33" s="117"/>
      <c r="F33" s="117"/>
    </row>
    <row r="34" spans="1:6" ht="12.75">
      <c r="A34" s="117"/>
      <c r="B34" s="117"/>
      <c r="C34" s="117"/>
      <c r="D34" s="117"/>
      <c r="E34" s="117"/>
      <c r="F34" s="117"/>
    </row>
    <row r="35" spans="1:6" ht="12.75">
      <c r="A35" s="117"/>
      <c r="B35" s="117"/>
      <c r="C35" s="117"/>
      <c r="D35" s="117"/>
      <c r="E35" s="117"/>
      <c r="F35" s="117"/>
    </row>
    <row r="36" spans="1:6" ht="12.75">
      <c r="A36" s="117"/>
      <c r="B36" s="117"/>
      <c r="C36" s="117"/>
      <c r="D36" s="117"/>
      <c r="E36" s="117"/>
      <c r="F36" s="117"/>
    </row>
    <row r="37" spans="1:6" ht="12.75">
      <c r="A37" s="117"/>
      <c r="B37" s="117"/>
      <c r="C37" s="117"/>
      <c r="D37" s="117"/>
      <c r="E37" s="117"/>
      <c r="F37" s="117"/>
    </row>
    <row r="38" spans="1:6" ht="12.75">
      <c r="A38" s="117"/>
      <c r="B38" s="117"/>
      <c r="C38" s="117"/>
      <c r="D38" s="117"/>
      <c r="E38" s="117"/>
      <c r="F38" s="117"/>
    </row>
    <row r="39" spans="1:6" ht="12.75">
      <c r="A39" s="117"/>
      <c r="B39" s="117"/>
      <c r="C39" s="117"/>
      <c r="D39" s="117"/>
      <c r="E39" s="117"/>
      <c r="F39" s="117"/>
    </row>
    <row r="40" spans="1:6" ht="12.75">
      <c r="A40" s="117"/>
      <c r="B40" s="117"/>
      <c r="C40" s="117"/>
      <c r="D40" s="117"/>
      <c r="E40" s="117"/>
      <c r="F40" s="117"/>
    </row>
    <row r="41" spans="1:6" ht="12.75">
      <c r="A41" s="117"/>
      <c r="B41" s="117"/>
      <c r="C41" s="117"/>
      <c r="D41" s="117"/>
      <c r="E41" s="117"/>
      <c r="F41" s="117"/>
    </row>
    <row r="42" spans="1:6" ht="12.75">
      <c r="A42" s="117"/>
      <c r="B42" s="117"/>
      <c r="C42" s="117"/>
      <c r="D42" s="117"/>
      <c r="E42" s="117"/>
      <c r="F42" s="117"/>
    </row>
    <row r="43" spans="1:6" ht="12.75">
      <c r="A43" s="117"/>
      <c r="B43" s="117"/>
      <c r="C43" s="117"/>
      <c r="D43" s="117"/>
      <c r="E43" s="117"/>
      <c r="F43" s="117"/>
    </row>
    <row r="44" spans="1:6" ht="12.75">
      <c r="A44" s="117"/>
      <c r="B44" s="117"/>
      <c r="C44" s="117"/>
      <c r="D44" s="117"/>
      <c r="E44" s="117"/>
      <c r="F44" s="117"/>
    </row>
    <row r="45" spans="1:6" ht="12.75">
      <c r="A45" s="117"/>
      <c r="B45" s="117"/>
      <c r="C45" s="117"/>
      <c r="D45" s="117"/>
      <c r="E45" s="117"/>
      <c r="F45" s="117"/>
    </row>
    <row r="46" spans="1:6" ht="12.75">
      <c r="A46" s="117"/>
      <c r="B46" s="117"/>
      <c r="C46" s="117"/>
      <c r="D46" s="117"/>
      <c r="E46" s="117"/>
      <c r="F46" s="117"/>
    </row>
    <row r="47" spans="1:6" ht="12.75">
      <c r="A47" s="117"/>
      <c r="B47" s="117"/>
      <c r="C47" s="117"/>
      <c r="D47" s="117"/>
      <c r="E47" s="117"/>
      <c r="F47" s="117"/>
    </row>
    <row r="48" spans="1:6" ht="12.75">
      <c r="A48" s="117"/>
      <c r="B48" s="117"/>
      <c r="C48" s="117"/>
      <c r="D48" s="117"/>
      <c r="E48" s="117"/>
      <c r="F48" s="117"/>
    </row>
  </sheetData>
  <mergeCells count="8">
    <mergeCell ref="A12:F12"/>
    <mergeCell ref="A17:F17"/>
    <mergeCell ref="A23:E23"/>
    <mergeCell ref="A7:F7"/>
    <mergeCell ref="A1:F1"/>
    <mergeCell ref="A2:F2"/>
    <mergeCell ref="A3:F3"/>
    <mergeCell ref="A4:F4"/>
  </mergeCells>
  <printOptions horizontalCentered="1" verticalCentered="1"/>
  <pageMargins left="0.7874015748031497" right="0.7874015748031497" top="1.3474015748031496" bottom="0.7874015748031497" header="0" footer="0.5905511811023623"/>
  <pageSetup horizontalDpi="300" verticalDpi="300" orientation="portrait" paperSize="127"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SheetLayoutView="100" workbookViewId="0" topLeftCell="A1">
      <selection activeCell="D23" sqref="D23"/>
    </sheetView>
  </sheetViews>
  <sheetFormatPr defaultColWidth="11.421875" defaultRowHeight="12.75"/>
  <cols>
    <col min="1" max="1" width="32.140625" style="118" customWidth="1"/>
    <col min="2" max="2" width="14.140625" style="118" bestFit="1" customWidth="1"/>
    <col min="3" max="3" width="13.7109375" style="118" bestFit="1" customWidth="1"/>
    <col min="4" max="4" width="13.421875" style="118" bestFit="1" customWidth="1"/>
    <col min="5" max="5" width="14.57421875" style="118" customWidth="1"/>
    <col min="6" max="6" width="14.00390625" style="118" customWidth="1"/>
    <col min="7" max="7" width="12.421875" style="118" customWidth="1"/>
    <col min="8" max="11" width="11.421875" style="118" customWidth="1"/>
    <col min="12" max="15" width="11.421875" style="119" customWidth="1"/>
    <col min="16" max="16" width="42.57421875" style="119" bestFit="1" customWidth="1"/>
    <col min="17" max="17" width="11.421875" style="119" customWidth="1"/>
    <col min="18" max="18" width="11.421875" style="118" customWidth="1"/>
    <col min="19" max="20" width="11.57421875" style="118" bestFit="1" customWidth="1"/>
    <col min="21" max="16384" width="11.421875" style="118" customWidth="1"/>
  </cols>
  <sheetData>
    <row r="1" spans="1:21" ht="15.75" customHeight="1">
      <c r="A1" s="243" t="s">
        <v>322</v>
      </c>
      <c r="B1" s="243"/>
      <c r="C1" s="243"/>
      <c r="D1" s="243"/>
      <c r="E1" s="243"/>
      <c r="F1" s="243"/>
      <c r="U1" s="120"/>
    </row>
    <row r="2" spans="1:21" ht="15.75" customHeight="1">
      <c r="A2" s="244" t="s">
        <v>323</v>
      </c>
      <c r="B2" s="244"/>
      <c r="C2" s="244"/>
      <c r="D2" s="244"/>
      <c r="E2" s="244"/>
      <c r="F2" s="244"/>
      <c r="G2" s="121"/>
      <c r="H2" s="121"/>
      <c r="U2" s="119"/>
    </row>
    <row r="3" spans="1:21" ht="15.75" customHeight="1">
      <c r="A3" s="244" t="s">
        <v>313</v>
      </c>
      <c r="B3" s="244"/>
      <c r="C3" s="244"/>
      <c r="D3" s="244"/>
      <c r="E3" s="244"/>
      <c r="F3" s="244"/>
      <c r="G3" s="121"/>
      <c r="H3" s="121"/>
      <c r="R3" s="122" t="s">
        <v>274</v>
      </c>
      <c r="U3" s="123"/>
    </row>
    <row r="4" spans="1:21" ht="15.75" customHeight="1">
      <c r="A4" s="245" t="s">
        <v>321</v>
      </c>
      <c r="B4" s="245"/>
      <c r="C4" s="245"/>
      <c r="D4" s="245"/>
      <c r="E4" s="245"/>
      <c r="F4" s="245"/>
      <c r="G4" s="121"/>
      <c r="H4" s="121"/>
      <c r="M4" s="124"/>
      <c r="N4" s="248"/>
      <c r="O4" s="248"/>
      <c r="R4" s="122"/>
      <c r="U4" s="119"/>
    </row>
    <row r="5" spans="1:21" ht="18" customHeight="1">
      <c r="A5" s="110" t="s">
        <v>324</v>
      </c>
      <c r="B5" s="93">
        <f>+balanza!B5</f>
        <v>2007</v>
      </c>
      <c r="C5" s="94">
        <f>+balanza!C5</f>
        <v>2007</v>
      </c>
      <c r="D5" s="94">
        <f>+balanza!D5</f>
        <v>2008</v>
      </c>
      <c r="E5" s="95" t="s">
        <v>329</v>
      </c>
      <c r="F5" s="95" t="s">
        <v>320</v>
      </c>
      <c r="G5" s="124"/>
      <c r="H5" s="124"/>
      <c r="M5" s="124"/>
      <c r="N5" s="102"/>
      <c r="O5" s="102"/>
      <c r="S5" s="125">
        <f>+S6+S7</f>
        <v>3100559</v>
      </c>
      <c r="U5" s="119"/>
    </row>
    <row r="6" spans="1:21" ht="18" customHeight="1">
      <c r="A6" s="126"/>
      <c r="B6" s="97" t="s">
        <v>319</v>
      </c>
      <c r="C6" s="94" t="str">
        <f>+balanza!C6</f>
        <v>ene-mar</v>
      </c>
      <c r="D6" s="94" t="str">
        <f>+C6</f>
        <v>ene-mar</v>
      </c>
      <c r="E6" s="95" t="s">
        <v>365</v>
      </c>
      <c r="F6" s="127">
        <v>2008</v>
      </c>
      <c r="G6" s="124"/>
      <c r="H6" s="124"/>
      <c r="M6" s="128"/>
      <c r="N6" s="128"/>
      <c r="O6" s="128"/>
      <c r="R6" s="118" t="s">
        <v>36</v>
      </c>
      <c r="S6" s="125">
        <f>D9</f>
        <v>1167169</v>
      </c>
      <c r="T6" s="129">
        <f>+S6/S5*100</f>
        <v>37.6438248715796</v>
      </c>
      <c r="U6" s="120"/>
    </row>
    <row r="7" spans="1:21" ht="18" customHeight="1">
      <c r="A7" s="244" t="s">
        <v>327</v>
      </c>
      <c r="B7" s="244"/>
      <c r="C7" s="244"/>
      <c r="D7" s="244"/>
      <c r="E7" s="244"/>
      <c r="F7" s="244"/>
      <c r="G7" s="124"/>
      <c r="H7" s="124"/>
      <c r="M7" s="128"/>
      <c r="N7" s="128"/>
      <c r="O7" s="128"/>
      <c r="R7" s="118" t="s">
        <v>38</v>
      </c>
      <c r="S7" s="125">
        <f>D13</f>
        <v>1933390</v>
      </c>
      <c r="T7" s="129">
        <f>+S7/S5*100</f>
        <v>62.35617512842039</v>
      </c>
      <c r="U7" s="119"/>
    </row>
    <row r="8" spans="1:21" ht="18" customHeight="1">
      <c r="A8" s="115" t="s">
        <v>315</v>
      </c>
      <c r="B8" s="130">
        <f>+balanza!B8</f>
        <v>10885511</v>
      </c>
      <c r="C8" s="130">
        <f>+balanza!C8</f>
        <v>2964490</v>
      </c>
      <c r="D8" s="130">
        <f>+balanza!D8</f>
        <v>3100558</v>
      </c>
      <c r="E8" s="108">
        <f>+(D8-C8)/C8</f>
        <v>0.04589929465101923</v>
      </c>
      <c r="F8" s="115"/>
      <c r="G8" s="131"/>
      <c r="H8" s="131"/>
      <c r="M8" s="128"/>
      <c r="N8" s="128"/>
      <c r="O8" s="128"/>
      <c r="T8" s="129">
        <f>SUM(T6:T7)</f>
        <v>100</v>
      </c>
      <c r="U8" s="119"/>
    </row>
    <row r="9" spans="1:21" s="122" customFormat="1" ht="18" customHeight="1">
      <c r="A9" s="92" t="s">
        <v>326</v>
      </c>
      <c r="B9" s="101">
        <v>3336530</v>
      </c>
      <c r="C9" s="101">
        <v>1272066</v>
      </c>
      <c r="D9" s="101">
        <v>1167169</v>
      </c>
      <c r="E9" s="103">
        <f aca="true" t="shared" si="0" ref="E9:E36">+(D9-C9)/C9</f>
        <v>-0.08246191628421795</v>
      </c>
      <c r="F9" s="132">
        <f>+D9/$D$8</f>
        <v>0.37643837012563547</v>
      </c>
      <c r="G9" s="131"/>
      <c r="H9" s="131"/>
      <c r="M9" s="133"/>
      <c r="N9" s="133"/>
      <c r="O9" s="133"/>
      <c r="P9" s="120"/>
      <c r="Q9" s="120"/>
      <c r="R9" s="122" t="s">
        <v>273</v>
      </c>
      <c r="S9" s="125">
        <f>SUM(S10:S12)</f>
        <v>3100559</v>
      </c>
      <c r="T9" s="129"/>
      <c r="U9" s="119"/>
    </row>
    <row r="10" spans="1:21" ht="18" customHeight="1">
      <c r="A10" s="115" t="s">
        <v>37</v>
      </c>
      <c r="B10" s="130">
        <v>3033368</v>
      </c>
      <c r="C10" s="130">
        <v>1194063</v>
      </c>
      <c r="D10" s="130">
        <v>1057608</v>
      </c>
      <c r="E10" s="108">
        <f t="shared" si="0"/>
        <v>-0.11427788986008276</v>
      </c>
      <c r="F10" s="134">
        <f>+D10/$D$9</f>
        <v>0.906130988742847</v>
      </c>
      <c r="G10" s="131"/>
      <c r="H10" s="135"/>
      <c r="M10" s="128"/>
      <c r="N10" s="128"/>
      <c r="O10" s="128"/>
      <c r="R10" s="118" t="s">
        <v>41</v>
      </c>
      <c r="S10" s="125">
        <f>D10+D14</f>
        <v>1627606</v>
      </c>
      <c r="T10" s="129">
        <f>+S10/$S9*100</f>
        <v>52.493953509673574</v>
      </c>
      <c r="U10" s="120"/>
    </row>
    <row r="11" spans="1:21" ht="18" customHeight="1">
      <c r="A11" s="115" t="s">
        <v>39</v>
      </c>
      <c r="B11" s="130">
        <v>68777</v>
      </c>
      <c r="C11" s="130">
        <v>17608</v>
      </c>
      <c r="D11" s="130">
        <v>22422</v>
      </c>
      <c r="E11" s="108">
        <f t="shared" si="0"/>
        <v>0.27339845524761475</v>
      </c>
      <c r="F11" s="134">
        <f>+D11/$D$9</f>
        <v>0.019210585613565815</v>
      </c>
      <c r="G11" s="131"/>
      <c r="H11" s="135"/>
      <c r="M11" s="128"/>
      <c r="N11" s="128"/>
      <c r="O11" s="128"/>
      <c r="R11" s="118" t="s">
        <v>42</v>
      </c>
      <c r="S11" s="125">
        <f>D11+D15</f>
        <v>277844</v>
      </c>
      <c r="T11" s="129">
        <f>+S11/S9*100</f>
        <v>8.961093789861764</v>
      </c>
      <c r="U11" s="119"/>
    </row>
    <row r="12" spans="1:21" ht="18" customHeight="1">
      <c r="A12" s="115" t="s">
        <v>40</v>
      </c>
      <c r="B12" s="130">
        <v>234385</v>
      </c>
      <c r="C12" s="130">
        <v>60395</v>
      </c>
      <c r="D12" s="130">
        <v>87139</v>
      </c>
      <c r="E12" s="108">
        <f t="shared" si="0"/>
        <v>0.4428181140822916</v>
      </c>
      <c r="F12" s="134">
        <f>+D12/$D$9</f>
        <v>0.07465842564358717</v>
      </c>
      <c r="G12" s="131"/>
      <c r="H12" s="135"/>
      <c r="M12" s="128"/>
      <c r="N12" s="128"/>
      <c r="O12" s="128"/>
      <c r="R12" s="118" t="s">
        <v>43</v>
      </c>
      <c r="S12" s="125">
        <f>D12+D16</f>
        <v>1195109</v>
      </c>
      <c r="T12" s="129">
        <f>+S12/S9*100</f>
        <v>38.544952700464655</v>
      </c>
      <c r="U12" s="119"/>
    </row>
    <row r="13" spans="1:21" s="122" customFormat="1" ht="18" customHeight="1">
      <c r="A13" s="92" t="s">
        <v>325</v>
      </c>
      <c r="B13" s="101">
        <v>7548981</v>
      </c>
      <c r="C13" s="101">
        <v>1692423</v>
      </c>
      <c r="D13" s="101">
        <v>1933390</v>
      </c>
      <c r="E13" s="103">
        <f t="shared" si="0"/>
        <v>0.14237988966115445</v>
      </c>
      <c r="F13" s="132">
        <f>+D13/$D$8</f>
        <v>0.6235619523969557</v>
      </c>
      <c r="G13" s="131"/>
      <c r="H13" s="131"/>
      <c r="M13" s="133"/>
      <c r="N13" s="133"/>
      <c r="O13" s="133"/>
      <c r="P13" s="120"/>
      <c r="Q13" s="120"/>
      <c r="R13" s="118"/>
      <c r="S13" s="118"/>
      <c r="T13" s="129">
        <f>SUM(T10:T12)</f>
        <v>100</v>
      </c>
      <c r="U13" s="119"/>
    </row>
    <row r="14" spans="1:21" ht="18" customHeight="1">
      <c r="A14" s="115" t="s">
        <v>37</v>
      </c>
      <c r="B14" s="130">
        <v>2444181</v>
      </c>
      <c r="C14" s="130">
        <v>483336</v>
      </c>
      <c r="D14" s="130">
        <v>569998</v>
      </c>
      <c r="E14" s="108">
        <f t="shared" si="0"/>
        <v>0.179299700415446</v>
      </c>
      <c r="F14" s="134">
        <f>+D14/$D$13</f>
        <v>0.29481791050951955</v>
      </c>
      <c r="G14" s="131"/>
      <c r="H14" s="135"/>
      <c r="M14" s="128"/>
      <c r="N14" s="128"/>
      <c r="O14" s="128"/>
      <c r="T14" s="129"/>
      <c r="U14" s="119"/>
    </row>
    <row r="15" spans="1:21" ht="18" customHeight="1">
      <c r="A15" s="115" t="s">
        <v>39</v>
      </c>
      <c r="B15" s="130">
        <v>843904</v>
      </c>
      <c r="C15" s="130">
        <v>192080</v>
      </c>
      <c r="D15" s="130">
        <v>255422</v>
      </c>
      <c r="E15" s="108">
        <f t="shared" si="0"/>
        <v>0.3297688463140358</v>
      </c>
      <c r="F15" s="134">
        <f>+D15/$D$13</f>
        <v>0.13211095536854955</v>
      </c>
      <c r="G15" s="131"/>
      <c r="H15" s="135"/>
      <c r="U15" s="119"/>
    </row>
    <row r="16" spans="1:15" ht="18" customHeight="1">
      <c r="A16" s="115" t="s">
        <v>40</v>
      </c>
      <c r="B16" s="130">
        <v>4260896</v>
      </c>
      <c r="C16" s="130">
        <v>1017007</v>
      </c>
      <c r="D16" s="130">
        <v>1107970</v>
      </c>
      <c r="E16" s="108">
        <f t="shared" si="0"/>
        <v>0.08944186224873575</v>
      </c>
      <c r="F16" s="134">
        <f>+D16/$D$13</f>
        <v>0.5730711341219309</v>
      </c>
      <c r="G16" s="131"/>
      <c r="H16" s="135"/>
      <c r="M16" s="128"/>
      <c r="N16" s="128"/>
      <c r="O16" s="128"/>
    </row>
    <row r="17" spans="1:15" ht="18" customHeight="1">
      <c r="A17" s="244" t="s">
        <v>328</v>
      </c>
      <c r="B17" s="244"/>
      <c r="C17" s="244"/>
      <c r="D17" s="244"/>
      <c r="E17" s="244"/>
      <c r="F17" s="244"/>
      <c r="G17" s="131"/>
      <c r="H17" s="135"/>
      <c r="M17" s="128"/>
      <c r="N17" s="128"/>
      <c r="O17" s="128"/>
    </row>
    <row r="18" spans="1:15" ht="18" customHeight="1">
      <c r="A18" s="115" t="s">
        <v>315</v>
      </c>
      <c r="B18" s="130">
        <f>+balanza!B13</f>
        <v>3123754</v>
      </c>
      <c r="C18" s="130">
        <f>+balanza!C13</f>
        <v>667274</v>
      </c>
      <c r="D18" s="130">
        <f>+balanza!D13</f>
        <v>897086</v>
      </c>
      <c r="E18" s="108">
        <f t="shared" si="0"/>
        <v>0.3444042477303177</v>
      </c>
      <c r="F18" s="131"/>
      <c r="G18" s="131"/>
      <c r="H18" s="131"/>
      <c r="M18" s="128"/>
      <c r="N18" s="128"/>
      <c r="O18" s="128"/>
    </row>
    <row r="19" spans="1:15" ht="18" customHeight="1">
      <c r="A19" s="92" t="s">
        <v>326</v>
      </c>
      <c r="B19" s="101">
        <v>1055187</v>
      </c>
      <c r="C19" s="101">
        <v>226372</v>
      </c>
      <c r="D19" s="101">
        <v>250396</v>
      </c>
      <c r="E19" s="103">
        <f t="shared" si="0"/>
        <v>0.10612619935327691</v>
      </c>
      <c r="F19" s="132">
        <f>+D19/$D$18</f>
        <v>0.27912151120405404</v>
      </c>
      <c r="G19" s="131"/>
      <c r="H19" s="135"/>
      <c r="M19" s="128"/>
      <c r="N19" s="128"/>
      <c r="O19" s="128"/>
    </row>
    <row r="20" spans="1:15" ht="18" customHeight="1">
      <c r="A20" s="115" t="s">
        <v>37</v>
      </c>
      <c r="B20" s="130">
        <v>1001875</v>
      </c>
      <c r="C20" s="130">
        <v>213909</v>
      </c>
      <c r="D20" s="130">
        <v>237331</v>
      </c>
      <c r="E20" s="108">
        <f t="shared" si="0"/>
        <v>0.10949515915646373</v>
      </c>
      <c r="F20" s="134">
        <f>+D20/$D$19</f>
        <v>0.9478226489241042</v>
      </c>
      <c r="G20" s="131"/>
      <c r="H20" s="135"/>
      <c r="M20" s="128"/>
      <c r="N20" s="128"/>
      <c r="O20" s="128"/>
    </row>
    <row r="21" spans="1:15" ht="18" customHeight="1">
      <c r="A21" s="115" t="s">
        <v>39</v>
      </c>
      <c r="B21" s="130">
        <v>42430</v>
      </c>
      <c r="C21" s="130">
        <v>10323</v>
      </c>
      <c r="D21" s="130">
        <v>10079</v>
      </c>
      <c r="E21" s="108">
        <f t="shared" si="0"/>
        <v>-0.023636539765572024</v>
      </c>
      <c r="F21" s="134">
        <f>+D21/$D$19</f>
        <v>0.040252240451125416</v>
      </c>
      <c r="G21" s="131"/>
      <c r="H21" s="135"/>
      <c r="M21" s="128"/>
      <c r="N21" s="128"/>
      <c r="O21" s="128"/>
    </row>
    <row r="22" spans="1:15" ht="18" customHeight="1">
      <c r="A22" s="115" t="s">
        <v>40</v>
      </c>
      <c r="B22" s="130">
        <v>10882</v>
      </c>
      <c r="C22" s="130">
        <v>2140</v>
      </c>
      <c r="D22" s="130">
        <v>2986</v>
      </c>
      <c r="E22" s="108">
        <f t="shared" si="0"/>
        <v>0.39532710280373834</v>
      </c>
      <c r="F22" s="134">
        <f>+D22/$D$19</f>
        <v>0.011925110624770363</v>
      </c>
      <c r="G22" s="131"/>
      <c r="H22" s="135"/>
      <c r="M22" s="128"/>
      <c r="N22" s="128"/>
      <c r="O22" s="128"/>
    </row>
    <row r="23" spans="1:15" ht="18" customHeight="1">
      <c r="A23" s="92" t="s">
        <v>325</v>
      </c>
      <c r="B23" s="101">
        <v>2068567</v>
      </c>
      <c r="C23" s="101">
        <v>440902</v>
      </c>
      <c r="D23" s="101">
        <v>646691</v>
      </c>
      <c r="E23" s="103">
        <f t="shared" si="0"/>
        <v>0.4667454445659126</v>
      </c>
      <c r="F23" s="132">
        <f>+D23/$D$18</f>
        <v>0.7208796035162738</v>
      </c>
      <c r="G23" s="131"/>
      <c r="H23" s="135"/>
      <c r="M23" s="128"/>
      <c r="N23" s="128"/>
      <c r="O23" s="128"/>
    </row>
    <row r="24" spans="1:15" ht="18" customHeight="1">
      <c r="A24" s="115" t="s">
        <v>37</v>
      </c>
      <c r="B24" s="130">
        <v>1383056</v>
      </c>
      <c r="C24" s="130">
        <v>287016</v>
      </c>
      <c r="D24" s="130">
        <v>449704</v>
      </c>
      <c r="E24" s="108">
        <f t="shared" si="0"/>
        <v>0.5668255428268807</v>
      </c>
      <c r="F24" s="134">
        <f>+D24/$D$23</f>
        <v>0.6953923898739893</v>
      </c>
      <c r="G24" s="131"/>
      <c r="H24" s="135"/>
      <c r="M24" s="128"/>
      <c r="N24" s="128"/>
      <c r="O24" s="128"/>
    </row>
    <row r="25" spans="1:8" ht="18" customHeight="1">
      <c r="A25" s="115" t="s">
        <v>39</v>
      </c>
      <c r="B25" s="130">
        <v>528286</v>
      </c>
      <c r="C25" s="130">
        <v>112768</v>
      </c>
      <c r="D25" s="130">
        <v>137003</v>
      </c>
      <c r="E25" s="108">
        <f t="shared" si="0"/>
        <v>0.21491025822928492</v>
      </c>
      <c r="F25" s="134">
        <f>+D25/$D$23</f>
        <v>0.21185233751513474</v>
      </c>
      <c r="G25" s="131"/>
      <c r="H25" s="135"/>
    </row>
    <row r="26" spans="1:15" ht="18" customHeight="1">
      <c r="A26" s="115" t="s">
        <v>40</v>
      </c>
      <c r="B26" s="130">
        <v>157225</v>
      </c>
      <c r="C26" s="130">
        <v>41118</v>
      </c>
      <c r="D26" s="130">
        <v>59984</v>
      </c>
      <c r="E26" s="108">
        <f t="shared" si="0"/>
        <v>0.4588258183763802</v>
      </c>
      <c r="F26" s="134">
        <f>+D26/$D$23</f>
        <v>0.09275527261087599</v>
      </c>
      <c r="G26" s="131"/>
      <c r="H26" s="135"/>
      <c r="M26" s="128"/>
      <c r="N26" s="128"/>
      <c r="O26" s="128"/>
    </row>
    <row r="27" spans="1:15" ht="18" customHeight="1">
      <c r="A27" s="244" t="s">
        <v>317</v>
      </c>
      <c r="B27" s="244"/>
      <c r="C27" s="244"/>
      <c r="D27" s="244"/>
      <c r="E27" s="244"/>
      <c r="F27" s="244"/>
      <c r="G27" s="131"/>
      <c r="H27" s="135"/>
      <c r="M27" s="128"/>
      <c r="N27" s="128"/>
      <c r="O27" s="128"/>
    </row>
    <row r="28" spans="1:15" ht="18" customHeight="1">
      <c r="A28" s="115" t="s">
        <v>315</v>
      </c>
      <c r="B28" s="130">
        <f>+balanza!B18</f>
        <v>7761757</v>
      </c>
      <c r="C28" s="130">
        <f>+balanza!C18</f>
        <v>2297216</v>
      </c>
      <c r="D28" s="130">
        <f>+balanza!D18</f>
        <v>2203472</v>
      </c>
      <c r="E28" s="108">
        <f t="shared" si="0"/>
        <v>-0.040807655875633814</v>
      </c>
      <c r="F28" s="131"/>
      <c r="G28" s="131"/>
      <c r="H28" s="131"/>
      <c r="M28" s="128"/>
      <c r="N28" s="128"/>
      <c r="O28" s="128"/>
    </row>
    <row r="29" spans="1:15" ht="18" customHeight="1">
      <c r="A29" s="92" t="s">
        <v>326</v>
      </c>
      <c r="B29" s="101">
        <v>2281343</v>
      </c>
      <c r="C29" s="101">
        <v>1045694</v>
      </c>
      <c r="D29" s="101">
        <v>916773</v>
      </c>
      <c r="E29" s="103">
        <f t="shared" si="0"/>
        <v>-0.12328750093239514</v>
      </c>
      <c r="F29" s="132">
        <f>+D29/$D$28</f>
        <v>0.4160583842227176</v>
      </c>
      <c r="G29" s="131"/>
      <c r="H29" s="135"/>
      <c r="M29" s="128"/>
      <c r="N29" s="128"/>
      <c r="O29" s="128"/>
    </row>
    <row r="30" spans="1:15" ht="18" customHeight="1">
      <c r="A30" s="115" t="s">
        <v>37</v>
      </c>
      <c r="B30" s="130">
        <v>2031493</v>
      </c>
      <c r="C30" s="130">
        <v>980154</v>
      </c>
      <c r="D30" s="130">
        <v>820277</v>
      </c>
      <c r="E30" s="108">
        <f t="shared" si="0"/>
        <v>-0.16311416369264423</v>
      </c>
      <c r="F30" s="134">
        <f>+D30/$D$29</f>
        <v>0.8947438460774914</v>
      </c>
      <c r="G30" s="131"/>
      <c r="H30" s="135"/>
      <c r="M30" s="128"/>
      <c r="N30" s="128"/>
      <c r="O30" s="128"/>
    </row>
    <row r="31" spans="1:15" ht="18" customHeight="1">
      <c r="A31" s="115" t="s">
        <v>39</v>
      </c>
      <c r="B31" s="130">
        <v>26347</v>
      </c>
      <c r="C31" s="130">
        <v>7285</v>
      </c>
      <c r="D31" s="130">
        <v>12343</v>
      </c>
      <c r="E31" s="108">
        <f t="shared" si="0"/>
        <v>0.6943033630748112</v>
      </c>
      <c r="F31" s="134">
        <f>+D31/$D$29</f>
        <v>0.013463529139710703</v>
      </c>
      <c r="G31" s="131"/>
      <c r="H31" s="135"/>
      <c r="M31" s="128"/>
      <c r="N31" s="128"/>
      <c r="O31" s="128"/>
    </row>
    <row r="32" spans="1:15" ht="18" customHeight="1">
      <c r="A32" s="115" t="s">
        <v>40</v>
      </c>
      <c r="B32" s="130">
        <v>223503</v>
      </c>
      <c r="C32" s="130">
        <v>58255</v>
      </c>
      <c r="D32" s="130">
        <v>84153</v>
      </c>
      <c r="E32" s="108">
        <f t="shared" si="0"/>
        <v>0.4445626984808171</v>
      </c>
      <c r="F32" s="134">
        <f>+D32/$D$29</f>
        <v>0.09179262478279793</v>
      </c>
      <c r="G32" s="131"/>
      <c r="H32" s="135"/>
      <c r="M32" s="128"/>
      <c r="N32" s="128"/>
      <c r="O32" s="128"/>
    </row>
    <row r="33" spans="1:15" ht="18" customHeight="1">
      <c r="A33" s="92" t="s">
        <v>325</v>
      </c>
      <c r="B33" s="101">
        <v>5480414</v>
      </c>
      <c r="C33" s="101">
        <v>1251521</v>
      </c>
      <c r="D33" s="101">
        <v>1286699</v>
      </c>
      <c r="E33" s="103">
        <f t="shared" si="0"/>
        <v>0.02810819794474084</v>
      </c>
      <c r="F33" s="132">
        <f>+D33/$D$28</f>
        <v>0.5839416157772824</v>
      </c>
      <c r="G33" s="131"/>
      <c r="H33" s="135"/>
      <c r="M33" s="128"/>
      <c r="N33" s="128"/>
      <c r="O33" s="128"/>
    </row>
    <row r="34" spans="1:15" ht="18" customHeight="1">
      <c r="A34" s="115" t="s">
        <v>37</v>
      </c>
      <c r="B34" s="130">
        <v>1061125</v>
      </c>
      <c r="C34" s="130">
        <v>196320</v>
      </c>
      <c r="D34" s="130">
        <v>120294</v>
      </c>
      <c r="E34" s="108">
        <f t="shared" si="0"/>
        <v>-0.3872555012224939</v>
      </c>
      <c r="F34" s="134">
        <f>+D34/$D$33</f>
        <v>0.09349039674391602</v>
      </c>
      <c r="G34" s="131"/>
      <c r="H34" s="135"/>
      <c r="M34" s="128"/>
      <c r="N34" s="128"/>
      <c r="O34" s="128"/>
    </row>
    <row r="35" spans="1:15" ht="18" customHeight="1">
      <c r="A35" s="115" t="s">
        <v>39</v>
      </c>
      <c r="B35" s="130">
        <v>315618</v>
      </c>
      <c r="C35" s="130">
        <v>79312</v>
      </c>
      <c r="D35" s="130">
        <v>118419</v>
      </c>
      <c r="E35" s="108">
        <f t="shared" si="0"/>
        <v>0.49307797054670166</v>
      </c>
      <c r="F35" s="134">
        <f>+D35/$D$33</f>
        <v>0.09203317947709604</v>
      </c>
      <c r="G35" s="135"/>
      <c r="H35" s="135"/>
      <c r="M35" s="128"/>
      <c r="N35" s="128"/>
      <c r="O35" s="128"/>
    </row>
    <row r="36" spans="1:15" ht="18" customHeight="1">
      <c r="A36" s="136" t="s">
        <v>40</v>
      </c>
      <c r="B36" s="137">
        <v>4103671</v>
      </c>
      <c r="C36" s="137">
        <v>975889</v>
      </c>
      <c r="D36" s="137">
        <v>1047986</v>
      </c>
      <c r="E36" s="138">
        <f t="shared" si="0"/>
        <v>0.07387827918953897</v>
      </c>
      <c r="F36" s="139">
        <f>+D36/$D$33</f>
        <v>0.814476423778988</v>
      </c>
      <c r="G36" s="131"/>
      <c r="H36" s="135"/>
      <c r="M36" s="128"/>
      <c r="N36" s="128"/>
      <c r="O36" s="128"/>
    </row>
    <row r="37" spans="1:15" ht="25.5" customHeight="1">
      <c r="A37" s="246" t="s">
        <v>111</v>
      </c>
      <c r="B37" s="247"/>
      <c r="C37" s="247"/>
      <c r="D37" s="247"/>
      <c r="E37" s="247"/>
      <c r="F37" s="140"/>
      <c r="G37" s="140"/>
      <c r="H37" s="140"/>
      <c r="M37" s="128"/>
      <c r="N37" s="128"/>
      <c r="O37" s="128"/>
    </row>
    <row r="39" spans="1:8" ht="15.75" customHeight="1">
      <c r="A39" s="251"/>
      <c r="B39" s="251"/>
      <c r="C39" s="251"/>
      <c r="D39" s="251"/>
      <c r="E39" s="251"/>
      <c r="F39" s="121"/>
      <c r="G39" s="121"/>
      <c r="H39" s="121"/>
    </row>
    <row r="40" ht="15.75" customHeight="1"/>
    <row r="41" ht="15.75" customHeight="1"/>
    <row r="42" spans="8:11" ht="15.75" customHeight="1">
      <c r="H42" s="141"/>
      <c r="I42" s="125"/>
      <c r="J42" s="125"/>
      <c r="K42" s="125"/>
    </row>
    <row r="43" spans="9:11" ht="15.75" customHeight="1">
      <c r="I43" s="125"/>
      <c r="J43" s="125"/>
      <c r="K43" s="125"/>
    </row>
    <row r="44" spans="9:11" ht="15.75" customHeight="1">
      <c r="I44" s="125"/>
      <c r="J44" s="125"/>
      <c r="K44" s="125"/>
    </row>
    <row r="45" spans="9:11" ht="15.75" customHeight="1">
      <c r="I45" s="125"/>
      <c r="J45" s="125"/>
      <c r="K45" s="125"/>
    </row>
    <row r="46" spans="9:11" ht="15.75" customHeight="1">
      <c r="I46" s="125"/>
      <c r="J46" s="125"/>
      <c r="K46" s="125"/>
    </row>
    <row r="47" spans="9:11" ht="15.75" customHeight="1">
      <c r="I47" s="125"/>
      <c r="J47" s="125"/>
      <c r="K47" s="125"/>
    </row>
    <row r="48" spans="9:11" ht="15.75" customHeight="1">
      <c r="I48" s="125"/>
      <c r="J48" s="125"/>
      <c r="K48" s="125"/>
    </row>
    <row r="49" spans="9:11" ht="15.75" customHeight="1">
      <c r="I49" s="125"/>
      <c r="J49" s="125"/>
      <c r="K49" s="125"/>
    </row>
    <row r="50" spans="9:11" ht="15.75" customHeight="1">
      <c r="I50" s="125"/>
      <c r="J50" s="125"/>
      <c r="K50" s="125"/>
    </row>
    <row r="51" ht="15.75" customHeight="1"/>
    <row r="52" spans="9:11" ht="15.75" customHeight="1">
      <c r="I52" s="125"/>
      <c r="J52" s="125"/>
      <c r="K52" s="125"/>
    </row>
    <row r="53" spans="9:11" ht="15.75" customHeight="1">
      <c r="I53" s="125"/>
      <c r="J53" s="125"/>
      <c r="K53" s="125"/>
    </row>
    <row r="54" spans="9:11" ht="15.75" customHeight="1">
      <c r="I54" s="125"/>
      <c r="J54" s="125"/>
      <c r="K54" s="125"/>
    </row>
    <row r="55" spans="9:11" ht="15.75" customHeight="1">
      <c r="I55" s="125"/>
      <c r="J55" s="125"/>
      <c r="K55" s="125"/>
    </row>
    <row r="56" spans="9:11" ht="15.75" customHeight="1">
      <c r="I56" s="125"/>
      <c r="J56" s="125"/>
      <c r="K56" s="125"/>
    </row>
    <row r="57" spans="9:11" ht="15.75" customHeight="1">
      <c r="I57" s="125"/>
      <c r="J57" s="125"/>
      <c r="K57" s="125"/>
    </row>
    <row r="58" spans="9:11" ht="15.75" customHeight="1">
      <c r="I58" s="125"/>
      <c r="J58" s="125"/>
      <c r="K58" s="125"/>
    </row>
    <row r="59" spans="9:11" ht="15.75" customHeight="1">
      <c r="I59" s="125"/>
      <c r="J59" s="125"/>
      <c r="K59" s="125"/>
    </row>
    <row r="60" spans="9:11" ht="15.75" customHeight="1">
      <c r="I60" s="125"/>
      <c r="J60" s="125"/>
      <c r="K60" s="125"/>
    </row>
    <row r="61" ht="15.75" customHeight="1"/>
    <row r="62" spans="9:11" ht="15.75" customHeight="1">
      <c r="I62" s="125"/>
      <c r="J62" s="125"/>
      <c r="K62" s="125"/>
    </row>
    <row r="63" spans="9:11" ht="15.75" customHeight="1">
      <c r="I63" s="125"/>
      <c r="J63" s="125"/>
      <c r="K63" s="125"/>
    </row>
    <row r="64" spans="9:11" ht="15.75" customHeight="1">
      <c r="I64" s="125"/>
      <c r="J64" s="125"/>
      <c r="K64" s="125"/>
    </row>
    <row r="65" spans="9:11" ht="15.75" customHeight="1">
      <c r="I65" s="125"/>
      <c r="J65" s="125"/>
      <c r="K65" s="125"/>
    </row>
    <row r="66" spans="9:11" ht="15.75" customHeight="1">
      <c r="I66" s="125"/>
      <c r="J66" s="125"/>
      <c r="K66" s="125"/>
    </row>
    <row r="67" spans="9:11" ht="15.75" customHeight="1">
      <c r="I67" s="125"/>
      <c r="J67" s="125"/>
      <c r="K67" s="125"/>
    </row>
    <row r="68" spans="9:11" ht="15.75" customHeight="1">
      <c r="I68" s="125"/>
      <c r="J68" s="125"/>
      <c r="K68" s="125"/>
    </row>
    <row r="69" spans="9:11" ht="15.75" customHeight="1">
      <c r="I69" s="125"/>
      <c r="J69" s="125"/>
      <c r="K69" s="125"/>
    </row>
    <row r="70" spans="9:11" ht="15.75" customHeight="1">
      <c r="I70" s="125"/>
      <c r="J70" s="125"/>
      <c r="K70" s="125"/>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19"/>
      <c r="B79" s="119"/>
      <c r="C79" s="119"/>
      <c r="D79" s="119"/>
      <c r="E79" s="119"/>
    </row>
    <row r="80" spans="1:6" ht="26.25" customHeight="1">
      <c r="A80" s="249" t="s">
        <v>114</v>
      </c>
      <c r="B80" s="250"/>
      <c r="C80" s="250"/>
      <c r="D80" s="250"/>
      <c r="E80" s="250"/>
      <c r="F80" s="119"/>
    </row>
  </sheetData>
  <mergeCells count="11">
    <mergeCell ref="N4:O4"/>
    <mergeCell ref="A17:F17"/>
    <mergeCell ref="A7:F7"/>
    <mergeCell ref="A80:E80"/>
    <mergeCell ref="A37:E37"/>
    <mergeCell ref="A39:E39"/>
    <mergeCell ref="A27:F27"/>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&amp;C&amp;P</oddFooter>
  </headerFooter>
  <rowBreaks count="1" manualBreakCount="1">
    <brk id="38" max="6"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1">
      <selection activeCell="A1" sqref="A1:D1"/>
    </sheetView>
  </sheetViews>
  <sheetFormatPr defaultColWidth="11.421875" defaultRowHeight="12.75"/>
  <cols>
    <col min="1" max="1" width="34.7109375" style="142" customWidth="1"/>
    <col min="2" max="2" width="12.140625" style="142" bestFit="1" customWidth="1"/>
    <col min="3" max="3" width="12.421875" style="174" bestFit="1" customWidth="1"/>
    <col min="4" max="4" width="11.7109375" style="142" customWidth="1"/>
    <col min="5" max="5" width="12.8515625" style="142" customWidth="1"/>
    <col min="6" max="6" width="12.7109375" style="142" customWidth="1"/>
    <col min="7" max="7" width="14.00390625" style="142" customWidth="1"/>
    <col min="8" max="16384" width="11.421875" style="142" customWidth="1"/>
  </cols>
  <sheetData>
    <row r="1" spans="1:26" ht="15.75" customHeight="1">
      <c r="A1" s="252" t="s">
        <v>432</v>
      </c>
      <c r="B1" s="253"/>
      <c r="C1" s="253"/>
      <c r="D1" s="253"/>
      <c r="U1" s="143"/>
      <c r="V1" s="143"/>
      <c r="W1" s="143"/>
      <c r="X1" s="143"/>
      <c r="Y1" s="143"/>
      <c r="Z1" s="143"/>
    </row>
    <row r="2" spans="1:256" ht="15.75" customHeight="1">
      <c r="A2" s="254" t="s">
        <v>332</v>
      </c>
      <c r="B2" s="255"/>
      <c r="C2" s="255"/>
      <c r="D2" s="255"/>
      <c r="E2" s="143"/>
      <c r="F2" s="143"/>
      <c r="G2" s="143"/>
      <c r="H2" s="143"/>
      <c r="I2" s="143"/>
      <c r="J2" s="143"/>
      <c r="K2" s="143"/>
      <c r="L2" s="143"/>
      <c r="M2" s="143"/>
      <c r="N2" s="143"/>
      <c r="O2" s="143"/>
      <c r="P2" s="143"/>
      <c r="Q2" s="254"/>
      <c r="R2" s="255"/>
      <c r="S2" s="255"/>
      <c r="T2" s="255"/>
      <c r="U2" s="143"/>
      <c r="V2" s="143" t="s">
        <v>358</v>
      </c>
      <c r="W2" s="143"/>
      <c r="X2" s="143"/>
      <c r="Y2" s="143"/>
      <c r="Z2" s="143"/>
      <c r="AA2" s="144"/>
      <c r="AB2" s="144"/>
      <c r="AC2" s="254"/>
      <c r="AD2" s="255"/>
      <c r="AE2" s="255"/>
      <c r="AF2" s="255"/>
      <c r="AG2" s="254"/>
      <c r="AH2" s="255"/>
      <c r="AI2" s="255"/>
      <c r="AJ2" s="255"/>
      <c r="AK2" s="254"/>
      <c r="AL2" s="255"/>
      <c r="AM2" s="255"/>
      <c r="AN2" s="255"/>
      <c r="AO2" s="254"/>
      <c r="AP2" s="255"/>
      <c r="AQ2" s="255"/>
      <c r="AR2" s="255"/>
      <c r="AS2" s="254"/>
      <c r="AT2" s="255"/>
      <c r="AU2" s="255"/>
      <c r="AV2" s="255"/>
      <c r="AW2" s="254"/>
      <c r="AX2" s="255"/>
      <c r="AY2" s="255"/>
      <c r="AZ2" s="255"/>
      <c r="BA2" s="254"/>
      <c r="BB2" s="255"/>
      <c r="BC2" s="255"/>
      <c r="BD2" s="255"/>
      <c r="BE2" s="254"/>
      <c r="BF2" s="255"/>
      <c r="BG2" s="255"/>
      <c r="BH2" s="255"/>
      <c r="BI2" s="254"/>
      <c r="BJ2" s="255"/>
      <c r="BK2" s="255"/>
      <c r="BL2" s="255"/>
      <c r="BM2" s="254"/>
      <c r="BN2" s="255"/>
      <c r="BO2" s="255"/>
      <c r="BP2" s="255"/>
      <c r="BQ2" s="254"/>
      <c r="BR2" s="255"/>
      <c r="BS2" s="255"/>
      <c r="BT2" s="255"/>
      <c r="BU2" s="254"/>
      <c r="BV2" s="255"/>
      <c r="BW2" s="255"/>
      <c r="BX2" s="255"/>
      <c r="BY2" s="254"/>
      <c r="BZ2" s="255"/>
      <c r="CA2" s="255"/>
      <c r="CB2" s="255"/>
      <c r="CC2" s="254"/>
      <c r="CD2" s="255"/>
      <c r="CE2" s="255"/>
      <c r="CF2" s="255"/>
      <c r="CG2" s="254"/>
      <c r="CH2" s="255"/>
      <c r="CI2" s="255"/>
      <c r="CJ2" s="255"/>
      <c r="CK2" s="254"/>
      <c r="CL2" s="255"/>
      <c r="CM2" s="255"/>
      <c r="CN2" s="255"/>
      <c r="CO2" s="254"/>
      <c r="CP2" s="255"/>
      <c r="CQ2" s="255"/>
      <c r="CR2" s="255"/>
      <c r="CS2" s="254"/>
      <c r="CT2" s="255"/>
      <c r="CU2" s="255"/>
      <c r="CV2" s="255"/>
      <c r="CW2" s="254"/>
      <c r="CX2" s="255"/>
      <c r="CY2" s="255"/>
      <c r="CZ2" s="255"/>
      <c r="DA2" s="254"/>
      <c r="DB2" s="255"/>
      <c r="DC2" s="255"/>
      <c r="DD2" s="255"/>
      <c r="DE2" s="254"/>
      <c r="DF2" s="255"/>
      <c r="DG2" s="255"/>
      <c r="DH2" s="255"/>
      <c r="DI2" s="254"/>
      <c r="DJ2" s="255"/>
      <c r="DK2" s="255"/>
      <c r="DL2" s="255"/>
      <c r="DM2" s="254"/>
      <c r="DN2" s="255"/>
      <c r="DO2" s="255"/>
      <c r="DP2" s="255"/>
      <c r="DQ2" s="254"/>
      <c r="DR2" s="255"/>
      <c r="DS2" s="255"/>
      <c r="DT2" s="255"/>
      <c r="DU2" s="254"/>
      <c r="DV2" s="255"/>
      <c r="DW2" s="255"/>
      <c r="DX2" s="255"/>
      <c r="DY2" s="254"/>
      <c r="DZ2" s="255"/>
      <c r="EA2" s="255"/>
      <c r="EB2" s="255"/>
      <c r="EC2" s="254"/>
      <c r="ED2" s="255"/>
      <c r="EE2" s="255"/>
      <c r="EF2" s="255"/>
      <c r="EG2" s="254"/>
      <c r="EH2" s="255"/>
      <c r="EI2" s="255"/>
      <c r="EJ2" s="255"/>
      <c r="EK2" s="254"/>
      <c r="EL2" s="255"/>
      <c r="EM2" s="255"/>
      <c r="EN2" s="255"/>
      <c r="EO2" s="254"/>
      <c r="EP2" s="255"/>
      <c r="EQ2" s="255"/>
      <c r="ER2" s="255"/>
      <c r="ES2" s="254"/>
      <c r="ET2" s="255"/>
      <c r="EU2" s="255"/>
      <c r="EV2" s="255"/>
      <c r="EW2" s="254"/>
      <c r="EX2" s="255"/>
      <c r="EY2" s="255"/>
      <c r="EZ2" s="255"/>
      <c r="FA2" s="254"/>
      <c r="FB2" s="255"/>
      <c r="FC2" s="255"/>
      <c r="FD2" s="255"/>
      <c r="FE2" s="254"/>
      <c r="FF2" s="255"/>
      <c r="FG2" s="255"/>
      <c r="FH2" s="255"/>
      <c r="FI2" s="254"/>
      <c r="FJ2" s="255"/>
      <c r="FK2" s="255"/>
      <c r="FL2" s="255"/>
      <c r="FM2" s="254"/>
      <c r="FN2" s="255"/>
      <c r="FO2" s="255"/>
      <c r="FP2" s="255"/>
      <c r="FQ2" s="254"/>
      <c r="FR2" s="255"/>
      <c r="FS2" s="255"/>
      <c r="FT2" s="255"/>
      <c r="FU2" s="254"/>
      <c r="FV2" s="255"/>
      <c r="FW2" s="255"/>
      <c r="FX2" s="255"/>
      <c r="FY2" s="254"/>
      <c r="FZ2" s="255"/>
      <c r="GA2" s="255"/>
      <c r="GB2" s="255"/>
      <c r="GC2" s="254"/>
      <c r="GD2" s="255"/>
      <c r="GE2" s="255"/>
      <c r="GF2" s="255"/>
      <c r="GG2" s="254"/>
      <c r="GH2" s="255"/>
      <c r="GI2" s="255"/>
      <c r="GJ2" s="255"/>
      <c r="GK2" s="254"/>
      <c r="GL2" s="255"/>
      <c r="GM2" s="255"/>
      <c r="GN2" s="255"/>
      <c r="GO2" s="254"/>
      <c r="GP2" s="255"/>
      <c r="GQ2" s="255"/>
      <c r="GR2" s="255"/>
      <c r="GS2" s="254"/>
      <c r="GT2" s="255"/>
      <c r="GU2" s="255"/>
      <c r="GV2" s="255"/>
      <c r="GW2" s="254"/>
      <c r="GX2" s="255"/>
      <c r="GY2" s="255"/>
      <c r="GZ2" s="255"/>
      <c r="HA2" s="254"/>
      <c r="HB2" s="255"/>
      <c r="HC2" s="255"/>
      <c r="HD2" s="255"/>
      <c r="HE2" s="254"/>
      <c r="HF2" s="255"/>
      <c r="HG2" s="255"/>
      <c r="HH2" s="255"/>
      <c r="HI2" s="254"/>
      <c r="HJ2" s="255"/>
      <c r="HK2" s="255"/>
      <c r="HL2" s="255"/>
      <c r="HM2" s="254"/>
      <c r="HN2" s="255"/>
      <c r="HO2" s="255"/>
      <c r="HP2" s="255"/>
      <c r="HQ2" s="254"/>
      <c r="HR2" s="255"/>
      <c r="HS2" s="255"/>
      <c r="HT2" s="255"/>
      <c r="HU2" s="254"/>
      <c r="HV2" s="255"/>
      <c r="HW2" s="255"/>
      <c r="HX2" s="255"/>
      <c r="HY2" s="254"/>
      <c r="HZ2" s="255"/>
      <c r="IA2" s="255"/>
      <c r="IB2" s="255"/>
      <c r="IC2" s="254"/>
      <c r="ID2" s="255"/>
      <c r="IE2" s="255"/>
      <c r="IF2" s="255"/>
      <c r="IG2" s="254"/>
      <c r="IH2" s="255"/>
      <c r="II2" s="255"/>
      <c r="IJ2" s="255"/>
      <c r="IK2" s="254"/>
      <c r="IL2" s="255"/>
      <c r="IM2" s="255"/>
      <c r="IN2" s="255"/>
      <c r="IO2" s="254"/>
      <c r="IP2" s="255"/>
      <c r="IQ2" s="255"/>
      <c r="IR2" s="255"/>
      <c r="IS2" s="254"/>
      <c r="IT2" s="255"/>
      <c r="IU2" s="255"/>
      <c r="IV2" s="255"/>
    </row>
    <row r="3" spans="1:256" ht="15.75" customHeight="1">
      <c r="A3" s="256" t="s">
        <v>321</v>
      </c>
      <c r="B3" s="257"/>
      <c r="C3" s="257"/>
      <c r="D3" s="257"/>
      <c r="E3" s="143"/>
      <c r="F3" s="143"/>
      <c r="M3" s="143"/>
      <c r="N3" s="143"/>
      <c r="O3" s="143"/>
      <c r="P3" s="143"/>
      <c r="Q3" s="254"/>
      <c r="R3" s="255"/>
      <c r="S3" s="255"/>
      <c r="T3" s="255"/>
      <c r="U3" s="143"/>
      <c r="V3" s="143"/>
      <c r="W3" s="143"/>
      <c r="X3" s="143"/>
      <c r="Y3" s="143"/>
      <c r="Z3" s="143"/>
      <c r="AA3" s="144"/>
      <c r="AB3" s="144"/>
      <c r="AC3" s="254"/>
      <c r="AD3" s="255"/>
      <c r="AE3" s="255"/>
      <c r="AF3" s="255"/>
      <c r="AG3" s="254"/>
      <c r="AH3" s="255"/>
      <c r="AI3" s="255"/>
      <c r="AJ3" s="255"/>
      <c r="AK3" s="254"/>
      <c r="AL3" s="255"/>
      <c r="AM3" s="255"/>
      <c r="AN3" s="255"/>
      <c r="AO3" s="254"/>
      <c r="AP3" s="255"/>
      <c r="AQ3" s="255"/>
      <c r="AR3" s="255"/>
      <c r="AS3" s="254"/>
      <c r="AT3" s="255"/>
      <c r="AU3" s="255"/>
      <c r="AV3" s="255"/>
      <c r="AW3" s="254"/>
      <c r="AX3" s="255"/>
      <c r="AY3" s="255"/>
      <c r="AZ3" s="255"/>
      <c r="BA3" s="254"/>
      <c r="BB3" s="255"/>
      <c r="BC3" s="255"/>
      <c r="BD3" s="255"/>
      <c r="BE3" s="254"/>
      <c r="BF3" s="255"/>
      <c r="BG3" s="255"/>
      <c r="BH3" s="255"/>
      <c r="BI3" s="254"/>
      <c r="BJ3" s="255"/>
      <c r="BK3" s="255"/>
      <c r="BL3" s="255"/>
      <c r="BM3" s="254"/>
      <c r="BN3" s="255"/>
      <c r="BO3" s="255"/>
      <c r="BP3" s="255"/>
      <c r="BQ3" s="254"/>
      <c r="BR3" s="255"/>
      <c r="BS3" s="255"/>
      <c r="BT3" s="255"/>
      <c r="BU3" s="254"/>
      <c r="BV3" s="255"/>
      <c r="BW3" s="255"/>
      <c r="BX3" s="255"/>
      <c r="BY3" s="254"/>
      <c r="BZ3" s="255"/>
      <c r="CA3" s="255"/>
      <c r="CB3" s="255"/>
      <c r="CC3" s="254"/>
      <c r="CD3" s="255"/>
      <c r="CE3" s="255"/>
      <c r="CF3" s="255"/>
      <c r="CG3" s="254"/>
      <c r="CH3" s="255"/>
      <c r="CI3" s="255"/>
      <c r="CJ3" s="255"/>
      <c r="CK3" s="254"/>
      <c r="CL3" s="255"/>
      <c r="CM3" s="255"/>
      <c r="CN3" s="255"/>
      <c r="CO3" s="254"/>
      <c r="CP3" s="255"/>
      <c r="CQ3" s="255"/>
      <c r="CR3" s="255"/>
      <c r="CS3" s="254"/>
      <c r="CT3" s="255"/>
      <c r="CU3" s="255"/>
      <c r="CV3" s="255"/>
      <c r="CW3" s="254"/>
      <c r="CX3" s="255"/>
      <c r="CY3" s="255"/>
      <c r="CZ3" s="255"/>
      <c r="DA3" s="254"/>
      <c r="DB3" s="255"/>
      <c r="DC3" s="255"/>
      <c r="DD3" s="255"/>
      <c r="DE3" s="254"/>
      <c r="DF3" s="255"/>
      <c r="DG3" s="255"/>
      <c r="DH3" s="255"/>
      <c r="DI3" s="254"/>
      <c r="DJ3" s="255"/>
      <c r="DK3" s="255"/>
      <c r="DL3" s="255"/>
      <c r="DM3" s="254"/>
      <c r="DN3" s="255"/>
      <c r="DO3" s="255"/>
      <c r="DP3" s="255"/>
      <c r="DQ3" s="254"/>
      <c r="DR3" s="255"/>
      <c r="DS3" s="255"/>
      <c r="DT3" s="255"/>
      <c r="DU3" s="254"/>
      <c r="DV3" s="255"/>
      <c r="DW3" s="255"/>
      <c r="DX3" s="255"/>
      <c r="DY3" s="254"/>
      <c r="DZ3" s="255"/>
      <c r="EA3" s="255"/>
      <c r="EB3" s="255"/>
      <c r="EC3" s="254"/>
      <c r="ED3" s="255"/>
      <c r="EE3" s="255"/>
      <c r="EF3" s="255"/>
      <c r="EG3" s="254"/>
      <c r="EH3" s="255"/>
      <c r="EI3" s="255"/>
      <c r="EJ3" s="255"/>
      <c r="EK3" s="254"/>
      <c r="EL3" s="255"/>
      <c r="EM3" s="255"/>
      <c r="EN3" s="255"/>
      <c r="EO3" s="254"/>
      <c r="EP3" s="255"/>
      <c r="EQ3" s="255"/>
      <c r="ER3" s="255"/>
      <c r="ES3" s="254"/>
      <c r="ET3" s="255"/>
      <c r="EU3" s="255"/>
      <c r="EV3" s="255"/>
      <c r="EW3" s="254"/>
      <c r="EX3" s="255"/>
      <c r="EY3" s="255"/>
      <c r="EZ3" s="255"/>
      <c r="FA3" s="254"/>
      <c r="FB3" s="255"/>
      <c r="FC3" s="255"/>
      <c r="FD3" s="255"/>
      <c r="FE3" s="254"/>
      <c r="FF3" s="255"/>
      <c r="FG3" s="255"/>
      <c r="FH3" s="255"/>
      <c r="FI3" s="254"/>
      <c r="FJ3" s="255"/>
      <c r="FK3" s="255"/>
      <c r="FL3" s="255"/>
      <c r="FM3" s="254"/>
      <c r="FN3" s="255"/>
      <c r="FO3" s="255"/>
      <c r="FP3" s="255"/>
      <c r="FQ3" s="254"/>
      <c r="FR3" s="255"/>
      <c r="FS3" s="255"/>
      <c r="FT3" s="255"/>
      <c r="FU3" s="254"/>
      <c r="FV3" s="255"/>
      <c r="FW3" s="255"/>
      <c r="FX3" s="255"/>
      <c r="FY3" s="254"/>
      <c r="FZ3" s="255"/>
      <c r="GA3" s="255"/>
      <c r="GB3" s="255"/>
      <c r="GC3" s="254"/>
      <c r="GD3" s="255"/>
      <c r="GE3" s="255"/>
      <c r="GF3" s="255"/>
      <c r="GG3" s="254"/>
      <c r="GH3" s="255"/>
      <c r="GI3" s="255"/>
      <c r="GJ3" s="255"/>
      <c r="GK3" s="254"/>
      <c r="GL3" s="255"/>
      <c r="GM3" s="255"/>
      <c r="GN3" s="255"/>
      <c r="GO3" s="254"/>
      <c r="GP3" s="255"/>
      <c r="GQ3" s="255"/>
      <c r="GR3" s="255"/>
      <c r="GS3" s="254"/>
      <c r="GT3" s="255"/>
      <c r="GU3" s="255"/>
      <c r="GV3" s="255"/>
      <c r="GW3" s="254"/>
      <c r="GX3" s="255"/>
      <c r="GY3" s="255"/>
      <c r="GZ3" s="255"/>
      <c r="HA3" s="254"/>
      <c r="HB3" s="255"/>
      <c r="HC3" s="255"/>
      <c r="HD3" s="255"/>
      <c r="HE3" s="254"/>
      <c r="HF3" s="255"/>
      <c r="HG3" s="255"/>
      <c r="HH3" s="255"/>
      <c r="HI3" s="254"/>
      <c r="HJ3" s="255"/>
      <c r="HK3" s="255"/>
      <c r="HL3" s="255"/>
      <c r="HM3" s="254"/>
      <c r="HN3" s="255"/>
      <c r="HO3" s="255"/>
      <c r="HP3" s="255"/>
      <c r="HQ3" s="254"/>
      <c r="HR3" s="255"/>
      <c r="HS3" s="255"/>
      <c r="HT3" s="255"/>
      <c r="HU3" s="254"/>
      <c r="HV3" s="255"/>
      <c r="HW3" s="255"/>
      <c r="HX3" s="255"/>
      <c r="HY3" s="254"/>
      <c r="HZ3" s="255"/>
      <c r="IA3" s="255"/>
      <c r="IB3" s="255"/>
      <c r="IC3" s="254"/>
      <c r="ID3" s="255"/>
      <c r="IE3" s="255"/>
      <c r="IF3" s="255"/>
      <c r="IG3" s="254"/>
      <c r="IH3" s="255"/>
      <c r="II3" s="255"/>
      <c r="IJ3" s="255"/>
      <c r="IK3" s="254"/>
      <c r="IL3" s="255"/>
      <c r="IM3" s="255"/>
      <c r="IN3" s="255"/>
      <c r="IO3" s="254"/>
      <c r="IP3" s="255"/>
      <c r="IQ3" s="255"/>
      <c r="IR3" s="255"/>
      <c r="IS3" s="254"/>
      <c r="IT3" s="255"/>
      <c r="IU3" s="255"/>
      <c r="IV3" s="255"/>
    </row>
    <row r="4" spans="1:26" s="143" customFormat="1" ht="13.5" customHeight="1">
      <c r="A4" s="145" t="s">
        <v>333</v>
      </c>
      <c r="B4" s="146" t="s">
        <v>34</v>
      </c>
      <c r="C4" s="146" t="s">
        <v>35</v>
      </c>
      <c r="D4" s="146" t="s">
        <v>75</v>
      </c>
      <c r="U4" s="142"/>
      <c r="V4" s="142" t="s">
        <v>74</v>
      </c>
      <c r="W4" s="147">
        <f>SUM(W5:W9)</f>
        <v>3100558</v>
      </c>
      <c r="X4" s="148">
        <f>SUM(X5:X9)</f>
        <v>100</v>
      </c>
      <c r="Y4" s="142"/>
      <c r="Z4" s="142"/>
    </row>
    <row r="5" spans="1:26" s="143" customFormat="1" ht="13.5" customHeight="1">
      <c r="A5" s="149"/>
      <c r="B5" s="150"/>
      <c r="C5" s="146"/>
      <c r="D5" s="150"/>
      <c r="E5" s="151"/>
      <c r="F5" s="151"/>
      <c r="U5" s="142"/>
      <c r="V5" s="142" t="s">
        <v>83</v>
      </c>
      <c r="W5" s="147">
        <f>+B9</f>
        <v>817121</v>
      </c>
      <c r="X5" s="152">
        <f>+W5/$W$4*100</f>
        <v>26.353998215805024</v>
      </c>
      <c r="Y5" s="142"/>
      <c r="Z5" s="142"/>
    </row>
    <row r="6" spans="1:24" ht="13.5" customHeight="1">
      <c r="A6" s="258" t="s">
        <v>80</v>
      </c>
      <c r="B6" s="225"/>
      <c r="C6" s="225"/>
      <c r="D6" s="225"/>
      <c r="E6" s="143"/>
      <c r="F6" s="143"/>
      <c r="V6" s="142" t="s">
        <v>81</v>
      </c>
      <c r="W6" s="147">
        <f>+B21</f>
        <v>79788</v>
      </c>
      <c r="X6" s="152">
        <f>+W6/$W$4*100</f>
        <v>2.5733432498279343</v>
      </c>
    </row>
    <row r="7" spans="1:24" ht="13.5" customHeight="1">
      <c r="A7" s="153">
        <v>2007</v>
      </c>
      <c r="B7" s="154">
        <v>2988328</v>
      </c>
      <c r="C7" s="170">
        <v>118653</v>
      </c>
      <c r="D7" s="154">
        <v>2869675</v>
      </c>
      <c r="E7" s="155"/>
      <c r="F7" s="155"/>
      <c r="V7" s="142" t="s">
        <v>82</v>
      </c>
      <c r="W7" s="147">
        <f>+B27</f>
        <v>1084572</v>
      </c>
      <c r="X7" s="152">
        <f>+W7/$W$4*100</f>
        <v>34.979897166897054</v>
      </c>
    </row>
    <row r="8" spans="1:24" ht="13.5" customHeight="1">
      <c r="A8" s="156" t="s">
        <v>419</v>
      </c>
      <c r="B8" s="154">
        <v>732237</v>
      </c>
      <c r="C8" s="170">
        <v>26782</v>
      </c>
      <c r="D8" s="154">
        <v>705455</v>
      </c>
      <c r="E8" s="155"/>
      <c r="F8" s="155"/>
      <c r="V8" s="142" t="s">
        <v>84</v>
      </c>
      <c r="W8" s="147">
        <f>+B15</f>
        <v>775254</v>
      </c>
      <c r="X8" s="152">
        <f>+W8/$W$4*100</f>
        <v>25.003692883668037</v>
      </c>
    </row>
    <row r="9" spans="1:24" ht="13.5" customHeight="1">
      <c r="A9" s="156" t="s">
        <v>420</v>
      </c>
      <c r="B9" s="154">
        <v>817121</v>
      </c>
      <c r="C9" s="170">
        <v>40595</v>
      </c>
      <c r="D9" s="154">
        <v>776526</v>
      </c>
      <c r="E9" s="155"/>
      <c r="F9" s="155"/>
      <c r="V9" s="142" t="s">
        <v>85</v>
      </c>
      <c r="W9" s="147">
        <f>+B33</f>
        <v>343823</v>
      </c>
      <c r="X9" s="152">
        <f>+W9/$W$4*100</f>
        <v>11.089068483801947</v>
      </c>
    </row>
    <row r="10" spans="1:22" ht="13.5" customHeight="1">
      <c r="A10" s="157" t="s">
        <v>393</v>
      </c>
      <c r="B10" s="158">
        <f>+B9/B8*100-100</f>
        <v>11.592421579352035</v>
      </c>
      <c r="C10" s="171">
        <f>+C9/C8*100-100</f>
        <v>51.57568516167575</v>
      </c>
      <c r="D10" s="158">
        <f>+D9/D8*100-100</f>
        <v>10.074490931384702</v>
      </c>
      <c r="E10" s="159"/>
      <c r="F10" s="159"/>
      <c r="V10" s="143" t="s">
        <v>359</v>
      </c>
    </row>
    <row r="11" spans="1:24" ht="13.5" customHeight="1">
      <c r="A11" s="157"/>
      <c r="B11" s="158"/>
      <c r="C11" s="171"/>
      <c r="D11" s="158"/>
      <c r="E11" s="159"/>
      <c r="F11" s="159"/>
      <c r="V11" s="142" t="s">
        <v>76</v>
      </c>
      <c r="W11" s="147">
        <f>SUM(W12:W16)</f>
        <v>897086</v>
      </c>
      <c r="X11" s="148">
        <f>SUM(X12:X16)</f>
        <v>100</v>
      </c>
    </row>
    <row r="12" spans="1:24" ht="13.5" customHeight="1">
      <c r="A12" s="258" t="s">
        <v>194</v>
      </c>
      <c r="B12" s="225"/>
      <c r="C12" s="225"/>
      <c r="D12" s="225"/>
      <c r="E12" s="143"/>
      <c r="F12" s="143"/>
      <c r="V12" s="142" t="s">
        <v>83</v>
      </c>
      <c r="W12" s="147">
        <f>+C9</f>
        <v>40595</v>
      </c>
      <c r="X12" s="152">
        <f>+W12/$W$11*100</f>
        <v>4.525207170772925</v>
      </c>
    </row>
    <row r="13" spans="1:24" ht="13.5" customHeight="1">
      <c r="A13" s="153">
        <f>+A7</f>
        <v>2007</v>
      </c>
      <c r="B13" s="154">
        <v>2737602</v>
      </c>
      <c r="C13" s="170">
        <v>252847</v>
      </c>
      <c r="D13" s="154">
        <v>2484755</v>
      </c>
      <c r="E13" s="155"/>
      <c r="F13" s="155"/>
      <c r="V13" s="142" t="s">
        <v>81</v>
      </c>
      <c r="W13" s="147">
        <f>+C21</f>
        <v>562724</v>
      </c>
      <c r="X13" s="152">
        <f>+W13/$W$11*100</f>
        <v>62.72798817504677</v>
      </c>
    </row>
    <row r="14" spans="1:24" ht="13.5" customHeight="1">
      <c r="A14" s="160" t="str">
        <f>+A8</f>
        <v>Enero - marzo 2007</v>
      </c>
      <c r="B14" s="154">
        <v>695768</v>
      </c>
      <c r="C14" s="170">
        <v>59462</v>
      </c>
      <c r="D14" s="154">
        <v>636306</v>
      </c>
      <c r="E14" s="155"/>
      <c r="F14" s="155"/>
      <c r="V14" s="142" t="s">
        <v>82</v>
      </c>
      <c r="W14" s="147">
        <f>+C27</f>
        <v>135848</v>
      </c>
      <c r="X14" s="152">
        <f>+W14/$W$11*100</f>
        <v>15.143252709327756</v>
      </c>
    </row>
    <row r="15" spans="1:24" ht="13.5" customHeight="1">
      <c r="A15" s="160" t="str">
        <f>+A9</f>
        <v>Enero - marzo 2008</v>
      </c>
      <c r="B15" s="154">
        <v>775254</v>
      </c>
      <c r="C15" s="170">
        <v>66417</v>
      </c>
      <c r="D15" s="154">
        <v>708837</v>
      </c>
      <c r="E15" s="155"/>
      <c r="F15" s="155"/>
      <c r="V15" s="142" t="s">
        <v>84</v>
      </c>
      <c r="W15" s="147">
        <f>+C15</f>
        <v>66417</v>
      </c>
      <c r="X15" s="152">
        <f>+W15/$W$11*100</f>
        <v>7.4036380012618626</v>
      </c>
    </row>
    <row r="16" spans="1:24" ht="13.5" customHeight="1">
      <c r="A16" s="157" t="str">
        <f>+A10</f>
        <v>Var. (%)   2008/2007</v>
      </c>
      <c r="B16" s="161">
        <f>+B15/B14*100-100</f>
        <v>11.424210368973561</v>
      </c>
      <c r="C16" s="172">
        <f>+C15/C14*100-100</f>
        <v>11.696545693047653</v>
      </c>
      <c r="D16" s="161">
        <f>+D15/D14*100-100</f>
        <v>11.398760973493879</v>
      </c>
      <c r="E16" s="159"/>
      <c r="F16" s="159"/>
      <c r="V16" s="142" t="s">
        <v>85</v>
      </c>
      <c r="W16" s="147">
        <f>+C33</f>
        <v>91502</v>
      </c>
      <c r="X16" s="152">
        <f>+W16/$W$11*100</f>
        <v>10.199913943590692</v>
      </c>
    </row>
    <row r="17" spans="1:6" ht="13.5" customHeight="1">
      <c r="A17" s="157"/>
      <c r="B17" s="161"/>
      <c r="C17" s="172"/>
      <c r="D17" s="161"/>
      <c r="E17" s="159"/>
      <c r="F17" s="159"/>
    </row>
    <row r="18" spans="1:6" ht="13.5" customHeight="1">
      <c r="A18" s="258" t="s">
        <v>81</v>
      </c>
      <c r="B18" s="225"/>
      <c r="C18" s="225"/>
      <c r="D18" s="225"/>
      <c r="E18" s="143"/>
      <c r="F18" s="143"/>
    </row>
    <row r="19" spans="1:6" ht="13.5" customHeight="1">
      <c r="A19" s="153">
        <f>+A7</f>
        <v>2007</v>
      </c>
      <c r="B19" s="154">
        <v>367240</v>
      </c>
      <c r="C19" s="170">
        <v>1893335</v>
      </c>
      <c r="D19" s="154">
        <v>-1526095</v>
      </c>
      <c r="E19" s="155"/>
      <c r="F19" s="155"/>
    </row>
    <row r="20" spans="1:6" ht="13.5" customHeight="1">
      <c r="A20" s="160" t="str">
        <f>+A14</f>
        <v>Enero - marzo 2007</v>
      </c>
      <c r="B20" s="154">
        <v>72121</v>
      </c>
      <c r="C20" s="170">
        <v>400493</v>
      </c>
      <c r="D20" s="154">
        <v>-328372</v>
      </c>
      <c r="E20" s="155"/>
      <c r="F20" s="155"/>
    </row>
    <row r="21" spans="1:10" ht="13.5" customHeight="1">
      <c r="A21" s="160" t="str">
        <f>+A15</f>
        <v>Enero - marzo 2008</v>
      </c>
      <c r="B21" s="154">
        <v>79788</v>
      </c>
      <c r="C21" s="170">
        <v>562724</v>
      </c>
      <c r="D21" s="154">
        <v>-482936</v>
      </c>
      <c r="E21" s="155"/>
      <c r="F21" s="155"/>
      <c r="G21" s="147"/>
      <c r="H21" s="147"/>
      <c r="I21" s="147"/>
      <c r="J21" s="147"/>
    </row>
    <row r="22" spans="1:10" ht="13.5" customHeight="1">
      <c r="A22" s="157" t="str">
        <f>+A16</f>
        <v>Var. (%)   2008/2007</v>
      </c>
      <c r="B22" s="161">
        <f>+B21/B20*100-100</f>
        <v>10.630745552612964</v>
      </c>
      <c r="C22" s="172">
        <f>+C21/C20*100-100</f>
        <v>40.507824106788405</v>
      </c>
      <c r="D22" s="161">
        <f>+D21/D20*100-100</f>
        <v>47.069786705322</v>
      </c>
      <c r="E22" s="159"/>
      <c r="F22" s="159"/>
      <c r="G22" s="147"/>
      <c r="H22" s="147"/>
      <c r="I22" s="147"/>
      <c r="J22" s="147"/>
    </row>
    <row r="23" spans="1:10" ht="13.5" customHeight="1">
      <c r="A23" s="157"/>
      <c r="B23" s="161"/>
      <c r="C23" s="172"/>
      <c r="D23" s="161"/>
      <c r="E23" s="159"/>
      <c r="F23" s="159"/>
      <c r="G23" s="147"/>
      <c r="H23" s="147"/>
      <c r="I23" s="147"/>
      <c r="J23" s="147"/>
    </row>
    <row r="24" spans="1:10" ht="13.5" customHeight="1">
      <c r="A24" s="258" t="s">
        <v>82</v>
      </c>
      <c r="B24" s="225"/>
      <c r="C24" s="225"/>
      <c r="D24" s="225"/>
      <c r="E24" s="143"/>
      <c r="F24" s="143"/>
      <c r="G24" s="147"/>
      <c r="H24" s="147"/>
      <c r="I24" s="147"/>
      <c r="J24" s="147"/>
    </row>
    <row r="25" spans="1:10" ht="13.5" customHeight="1">
      <c r="A25" s="153">
        <f>+A19</f>
        <v>2007</v>
      </c>
      <c r="B25" s="154">
        <v>3517473</v>
      </c>
      <c r="C25" s="170">
        <v>570993</v>
      </c>
      <c r="D25" s="154">
        <v>2946480</v>
      </c>
      <c r="E25" s="155"/>
      <c r="F25" s="155"/>
      <c r="G25" s="147"/>
      <c r="H25" s="147"/>
      <c r="I25" s="147"/>
      <c r="J25" s="147"/>
    </row>
    <row r="26" spans="1:6" ht="13.5" customHeight="1">
      <c r="A26" s="160" t="str">
        <f>+A20</f>
        <v>Enero - marzo 2007</v>
      </c>
      <c r="B26" s="154">
        <v>1198959</v>
      </c>
      <c r="C26" s="170">
        <v>125053</v>
      </c>
      <c r="D26" s="154">
        <v>1073906</v>
      </c>
      <c r="E26" s="155"/>
      <c r="F26" s="155"/>
    </row>
    <row r="27" spans="1:6" ht="13.5" customHeight="1">
      <c r="A27" s="160" t="str">
        <f>+A21</f>
        <v>Enero - marzo 2008</v>
      </c>
      <c r="B27" s="154">
        <v>1084572</v>
      </c>
      <c r="C27" s="170">
        <v>135848</v>
      </c>
      <c r="D27" s="154">
        <v>948724</v>
      </c>
      <c r="E27" s="155"/>
      <c r="F27" s="155"/>
    </row>
    <row r="28" spans="1:6" ht="13.5" customHeight="1">
      <c r="A28" s="157" t="str">
        <f>+A22</f>
        <v>Var. (%)   2008/2007</v>
      </c>
      <c r="B28" s="161">
        <f>+B27/B26*100-100</f>
        <v>-9.540526406657776</v>
      </c>
      <c r="C28" s="172">
        <f>+C27/C26*100-100</f>
        <v>8.63233988788754</v>
      </c>
      <c r="D28" s="161">
        <f>+D27/D26*100-100</f>
        <v>-11.656699934631149</v>
      </c>
      <c r="E28" s="149"/>
      <c r="F28" s="159"/>
    </row>
    <row r="29" spans="1:8" ht="13.5" customHeight="1">
      <c r="A29" s="157"/>
      <c r="B29" s="161"/>
      <c r="C29" s="172"/>
      <c r="D29" s="161"/>
      <c r="E29" s="159"/>
      <c r="F29" s="162"/>
      <c r="G29" s="163"/>
      <c r="H29" s="164"/>
    </row>
    <row r="30" spans="1:6" ht="13.5" customHeight="1">
      <c r="A30" s="258" t="s">
        <v>334</v>
      </c>
      <c r="B30" s="225"/>
      <c r="C30" s="225"/>
      <c r="D30" s="225"/>
      <c r="E30" s="143"/>
      <c r="F30" s="143"/>
    </row>
    <row r="31" spans="1:8" ht="13.5" customHeight="1">
      <c r="A31" s="153">
        <f>+A25</f>
        <v>2007</v>
      </c>
      <c r="B31" s="154">
        <f>+B37-(B7+B13+B19+B25)</f>
        <v>1274868</v>
      </c>
      <c r="C31" s="170">
        <f>+C37-(C7+C13+C19+C25)</f>
        <v>287926</v>
      </c>
      <c r="D31" s="154">
        <f>+D37-(D7+D13+D19+D25)</f>
        <v>986942</v>
      </c>
      <c r="E31" s="165"/>
      <c r="F31" s="155"/>
      <c r="G31" s="155"/>
      <c r="H31" s="155"/>
    </row>
    <row r="32" spans="1:8" ht="13.5" customHeight="1">
      <c r="A32" s="160" t="str">
        <f>+A26</f>
        <v>Enero - marzo 2007</v>
      </c>
      <c r="B32" s="154">
        <f aca="true" t="shared" si="0" ref="B32:D33">+B38-(B8+B14+B20+B26)</f>
        <v>265405</v>
      </c>
      <c r="C32" s="170">
        <f t="shared" si="0"/>
        <v>55484</v>
      </c>
      <c r="D32" s="154">
        <f t="shared" si="0"/>
        <v>209921</v>
      </c>
      <c r="E32" s="166"/>
      <c r="F32" s="155"/>
      <c r="G32" s="155"/>
      <c r="H32" s="155"/>
    </row>
    <row r="33" spans="1:8" ht="13.5" customHeight="1">
      <c r="A33" s="160" t="str">
        <f>+A27</f>
        <v>Enero - marzo 2008</v>
      </c>
      <c r="B33" s="154">
        <f t="shared" si="0"/>
        <v>343823</v>
      </c>
      <c r="C33" s="170">
        <f t="shared" si="0"/>
        <v>91502</v>
      </c>
      <c r="D33" s="154">
        <f t="shared" si="0"/>
        <v>252321</v>
      </c>
      <c r="E33" s="166"/>
      <c r="F33" s="155"/>
      <c r="G33" s="155"/>
      <c r="H33" s="155"/>
    </row>
    <row r="34" spans="1:8" ht="13.5" customHeight="1">
      <c r="A34" s="157" t="str">
        <f>+A28</f>
        <v>Var. (%)   2008/2007</v>
      </c>
      <c r="B34" s="161">
        <f>(B33/B32-1)*100</f>
        <v>29.546542077202776</v>
      </c>
      <c r="C34" s="172">
        <f>(C33/C32-1)*100</f>
        <v>64.91601182322833</v>
      </c>
      <c r="D34" s="161">
        <f>(D33/D32-1)*100</f>
        <v>20.198074513745645</v>
      </c>
      <c r="E34" s="159"/>
      <c r="F34" s="155"/>
      <c r="G34" s="155"/>
      <c r="H34" s="155"/>
    </row>
    <row r="35" spans="1:8" ht="13.5" customHeight="1">
      <c r="A35" s="157"/>
      <c r="B35" s="154"/>
      <c r="C35" s="170"/>
      <c r="E35" s="159"/>
      <c r="F35" s="167"/>
      <c r="G35" s="167"/>
      <c r="H35" s="155"/>
    </row>
    <row r="36" spans="1:8" ht="13.5" customHeight="1">
      <c r="A36" s="254" t="s">
        <v>317</v>
      </c>
      <c r="B36" s="255"/>
      <c r="C36" s="255"/>
      <c r="D36" s="255"/>
      <c r="E36" s="163"/>
      <c r="F36" s="163"/>
      <c r="G36" s="163"/>
      <c r="H36" s="164"/>
    </row>
    <row r="37" spans="1:8" ht="13.5" customHeight="1">
      <c r="A37" s="153">
        <f>+A31</f>
        <v>2007</v>
      </c>
      <c r="B37" s="154">
        <f>+balanza!B8</f>
        <v>10885511</v>
      </c>
      <c r="C37" s="170">
        <f>+balanza!B13</f>
        <v>3123754</v>
      </c>
      <c r="D37" s="154">
        <f>+B37-C37</f>
        <v>7761757</v>
      </c>
      <c r="E37" s="165"/>
      <c r="F37" s="155"/>
      <c r="G37" s="155"/>
      <c r="H37" s="155"/>
    </row>
    <row r="38" spans="1:8" ht="13.5" customHeight="1">
      <c r="A38" s="160" t="str">
        <f>+A32</f>
        <v>Enero - marzo 2007</v>
      </c>
      <c r="B38" s="154">
        <f>+balanza!C8</f>
        <v>2964490</v>
      </c>
      <c r="C38" s="170">
        <f>+balanza!C13</f>
        <v>667274</v>
      </c>
      <c r="D38" s="154">
        <f>+B38-C38</f>
        <v>2297216</v>
      </c>
      <c r="E38" s="167"/>
      <c r="F38" s="155"/>
      <c r="G38" s="155"/>
      <c r="H38" s="155"/>
    </row>
    <row r="39" spans="1:8" ht="13.5" customHeight="1">
      <c r="A39" s="160" t="str">
        <f>+A33</f>
        <v>Enero - marzo 2008</v>
      </c>
      <c r="B39" s="154">
        <f>+balanza!D8</f>
        <v>3100558</v>
      </c>
      <c r="C39" s="170">
        <f>+balanza!D13</f>
        <v>897086</v>
      </c>
      <c r="D39" s="154">
        <f>+B39-C39</f>
        <v>2203472</v>
      </c>
      <c r="E39" s="167"/>
      <c r="F39" s="155"/>
      <c r="G39" s="155"/>
      <c r="H39" s="155"/>
    </row>
    <row r="40" spans="1:8" ht="13.5" customHeight="1">
      <c r="A40" s="168" t="str">
        <f>+A34</f>
        <v>Var. (%)   2008/2007</v>
      </c>
      <c r="B40" s="169">
        <f>+B39/B38*100-100</f>
        <v>4.589929465101932</v>
      </c>
      <c r="C40" s="173">
        <f>+C39/C38*100-100</f>
        <v>34.440424773031765</v>
      </c>
      <c r="D40" s="169">
        <f>+D39/D38*100-100</f>
        <v>-4.080765587563377</v>
      </c>
      <c r="E40" s="159"/>
      <c r="F40" s="155"/>
      <c r="G40" s="155"/>
      <c r="H40" s="155"/>
    </row>
    <row r="41" spans="1:8" ht="26.25" customHeight="1">
      <c r="A41" s="228" t="s">
        <v>112</v>
      </c>
      <c r="B41" s="229"/>
      <c r="C41" s="229"/>
      <c r="D41" s="229"/>
      <c r="E41" s="159"/>
      <c r="F41" s="155"/>
      <c r="G41" s="155"/>
      <c r="H41" s="155"/>
    </row>
    <row r="42" spans="5:8" ht="13.5" customHeight="1">
      <c r="E42" s="159"/>
      <c r="F42" s="155"/>
      <c r="G42" s="155"/>
      <c r="H42" s="155"/>
    </row>
    <row r="43" ht="13.5" customHeight="1"/>
    <row r="44" spans="5:8" ht="13.5" customHeight="1">
      <c r="E44" s="165"/>
      <c r="F44" s="147"/>
      <c r="G44" s="147"/>
      <c r="H44" s="147"/>
    </row>
    <row r="45" spans="5:8" ht="13.5" customHeight="1">
      <c r="E45" s="167"/>
      <c r="F45" s="147"/>
      <c r="G45" s="147"/>
      <c r="H45" s="147"/>
    </row>
    <row r="46" spans="5:8" ht="13.5" customHeight="1">
      <c r="E46" s="167"/>
      <c r="F46" s="147"/>
      <c r="G46" s="147"/>
      <c r="H46" s="147"/>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43"/>
      <c r="B82" s="143"/>
      <c r="C82" s="175"/>
      <c r="D82" s="143"/>
    </row>
    <row r="83" spans="1:4" ht="34.5" customHeight="1">
      <c r="A83" s="226" t="s">
        <v>113</v>
      </c>
      <c r="B83" s="227"/>
      <c r="C83" s="227"/>
      <c r="D83" s="227"/>
    </row>
  </sheetData>
  <mergeCells count="127">
    <mergeCell ref="A36:D36"/>
    <mergeCell ref="IG3:IJ3"/>
    <mergeCell ref="IK3:IN3"/>
    <mergeCell ref="IO3:IR3"/>
    <mergeCell ref="HA3:HD3"/>
    <mergeCell ref="HE3:HH3"/>
    <mergeCell ref="HI3:HL3"/>
    <mergeCell ref="HM3:HP3"/>
    <mergeCell ref="GK3:GN3"/>
    <mergeCell ref="GO3:GR3"/>
    <mergeCell ref="IS3:IV3"/>
    <mergeCell ref="HQ3:HT3"/>
    <mergeCell ref="HU3:HX3"/>
    <mergeCell ref="HY3:IB3"/>
    <mergeCell ref="IC3:IF3"/>
    <mergeCell ref="GW3:GZ3"/>
    <mergeCell ref="FU3:FX3"/>
    <mergeCell ref="FY3:GB3"/>
    <mergeCell ref="GC3:GF3"/>
    <mergeCell ref="GG3:GJ3"/>
    <mergeCell ref="FI3:FL3"/>
    <mergeCell ref="FM3:FP3"/>
    <mergeCell ref="FQ3:FT3"/>
    <mergeCell ref="GS3:GV3"/>
    <mergeCell ref="ES3:EV3"/>
    <mergeCell ref="EW3:EZ3"/>
    <mergeCell ref="FA3:FD3"/>
    <mergeCell ref="FE3:FH3"/>
    <mergeCell ref="EC3:EF3"/>
    <mergeCell ref="EG3:EJ3"/>
    <mergeCell ref="EK3:EN3"/>
    <mergeCell ref="EO3:ER3"/>
    <mergeCell ref="DM3:DP3"/>
    <mergeCell ref="DQ3:DT3"/>
    <mergeCell ref="DU3:DX3"/>
    <mergeCell ref="DY3:EB3"/>
    <mergeCell ref="CW3:CZ3"/>
    <mergeCell ref="DA3:DD3"/>
    <mergeCell ref="DE3:DH3"/>
    <mergeCell ref="DI3:DL3"/>
    <mergeCell ref="CG3:CJ3"/>
    <mergeCell ref="CK3:CN3"/>
    <mergeCell ref="CO3:CR3"/>
    <mergeCell ref="CS3:CV3"/>
    <mergeCell ref="BQ3:BT3"/>
    <mergeCell ref="BU3:BX3"/>
    <mergeCell ref="BY3:CB3"/>
    <mergeCell ref="CC3:CF3"/>
    <mergeCell ref="BA3:BD3"/>
    <mergeCell ref="BE3:BH3"/>
    <mergeCell ref="BI3:BL3"/>
    <mergeCell ref="BM3:BP3"/>
    <mergeCell ref="AK3:AN3"/>
    <mergeCell ref="AO3:AR3"/>
    <mergeCell ref="AS3:AV3"/>
    <mergeCell ref="AW3:AZ3"/>
    <mergeCell ref="IK2:IN2"/>
    <mergeCell ref="IO2:IR2"/>
    <mergeCell ref="IS2:IV2"/>
    <mergeCell ref="Q3:T3"/>
    <mergeCell ref="AC3:AF3"/>
    <mergeCell ref="HU2:HX2"/>
    <mergeCell ref="HY2:IB2"/>
    <mergeCell ref="IC2:IF2"/>
    <mergeCell ref="IG2:IJ2"/>
    <mergeCell ref="HE2:HH2"/>
    <mergeCell ref="HI2:HL2"/>
    <mergeCell ref="HM2:HP2"/>
    <mergeCell ref="HQ2:HT2"/>
    <mergeCell ref="GO2:GR2"/>
    <mergeCell ref="GS2:GV2"/>
    <mergeCell ref="GW2:GZ2"/>
    <mergeCell ref="HA2:HD2"/>
    <mergeCell ref="FY2:GB2"/>
    <mergeCell ref="GC2:GF2"/>
    <mergeCell ref="GG2:GJ2"/>
    <mergeCell ref="GK2:GN2"/>
    <mergeCell ref="FI2:FL2"/>
    <mergeCell ref="FM2:FP2"/>
    <mergeCell ref="FQ2:FT2"/>
    <mergeCell ref="FU2:FX2"/>
    <mergeCell ref="ES2:EV2"/>
    <mergeCell ref="EW2:EZ2"/>
    <mergeCell ref="FA2:FD2"/>
    <mergeCell ref="FE2:FH2"/>
    <mergeCell ref="EC2:EF2"/>
    <mergeCell ref="EG2:EJ2"/>
    <mergeCell ref="EK2:EN2"/>
    <mergeCell ref="EO2:ER2"/>
    <mergeCell ref="DM2:DP2"/>
    <mergeCell ref="DQ2:DT2"/>
    <mergeCell ref="DU2:DX2"/>
    <mergeCell ref="DY2:EB2"/>
    <mergeCell ref="CW2:CZ2"/>
    <mergeCell ref="DA2:DD2"/>
    <mergeCell ref="DE2:DH2"/>
    <mergeCell ref="DI2:DL2"/>
    <mergeCell ref="CG2:CJ2"/>
    <mergeCell ref="CK2:CN2"/>
    <mergeCell ref="CO2:CR2"/>
    <mergeCell ref="CS2:CV2"/>
    <mergeCell ref="BQ2:BT2"/>
    <mergeCell ref="BU2:BX2"/>
    <mergeCell ref="BY2:CB2"/>
    <mergeCell ref="CC2:CF2"/>
    <mergeCell ref="BA2:BD2"/>
    <mergeCell ref="BE2:BH2"/>
    <mergeCell ref="BI2:BL2"/>
    <mergeCell ref="BM2:BP2"/>
    <mergeCell ref="AK2:AN2"/>
    <mergeCell ref="AO2:AR2"/>
    <mergeCell ref="AS2:AV2"/>
    <mergeCell ref="AW2:AZ2"/>
    <mergeCell ref="AC2:AF2"/>
    <mergeCell ref="AG2:AJ2"/>
    <mergeCell ref="Q2:T2"/>
    <mergeCell ref="A83:D83"/>
    <mergeCell ref="A41:D41"/>
    <mergeCell ref="A12:D12"/>
    <mergeCell ref="A18:D18"/>
    <mergeCell ref="A24:D24"/>
    <mergeCell ref="A30:D30"/>
    <mergeCell ref="AG3:AJ3"/>
    <mergeCell ref="A1:D1"/>
    <mergeCell ref="A2:D2"/>
    <mergeCell ref="A3:D3"/>
    <mergeCell ref="A6:D6"/>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1">
      <selection activeCell="A25" sqref="A25:F25"/>
    </sheetView>
  </sheetViews>
  <sheetFormatPr defaultColWidth="11.421875" defaultRowHeight="12.75"/>
  <cols>
    <col min="1" max="1" width="30.7109375" style="74" customWidth="1"/>
    <col min="2" max="5" width="11.421875" style="74" customWidth="1"/>
    <col min="6" max="6" width="14.57421875" style="184" bestFit="1" customWidth="1"/>
    <col min="7" max="16384" width="11.421875" style="74" customWidth="1"/>
  </cols>
  <sheetData>
    <row r="1" spans="1:6" ht="15.75" customHeight="1">
      <c r="A1" s="230" t="s">
        <v>433</v>
      </c>
      <c r="B1" s="230"/>
      <c r="C1" s="230"/>
      <c r="D1" s="230"/>
      <c r="E1" s="230"/>
      <c r="F1" s="230"/>
    </row>
    <row r="2" spans="1:6" ht="15.75" customHeight="1">
      <c r="A2" s="231" t="s">
        <v>335</v>
      </c>
      <c r="B2" s="231"/>
      <c r="C2" s="231"/>
      <c r="D2" s="231"/>
      <c r="E2" s="231"/>
      <c r="F2" s="231"/>
    </row>
    <row r="3" spans="1:6" ht="15.75" customHeight="1">
      <c r="A3" s="223" t="s">
        <v>336</v>
      </c>
      <c r="B3" s="223"/>
      <c r="C3" s="223"/>
      <c r="D3" s="223"/>
      <c r="E3" s="223"/>
      <c r="F3" s="223"/>
    </row>
    <row r="4" spans="1:6" ht="12.75" customHeight="1">
      <c r="A4" s="259" t="s">
        <v>60</v>
      </c>
      <c r="B4" s="68">
        <f>+'balanza productos_region'!B5</f>
        <v>2007</v>
      </c>
      <c r="C4" s="69">
        <f>+'balanza productos_region'!C5</f>
        <v>2007</v>
      </c>
      <c r="D4" s="69">
        <f>+'balanza productos_region'!D5</f>
        <v>2008</v>
      </c>
      <c r="E4" s="70" t="s">
        <v>330</v>
      </c>
      <c r="F4" s="71" t="s">
        <v>320</v>
      </c>
    </row>
    <row r="5" spans="1:6" ht="11.25">
      <c r="A5" s="260"/>
      <c r="B5" s="71" t="s">
        <v>319</v>
      </c>
      <c r="C5" s="69" t="str">
        <f>+balanza!C6</f>
        <v>ene-mar</v>
      </c>
      <c r="D5" s="69" t="str">
        <f>+C5</f>
        <v>ene-mar</v>
      </c>
      <c r="E5" s="70" t="str">
        <f>+'balanza productos_region'!E6</f>
        <v> 2008-2007</v>
      </c>
      <c r="F5" s="179">
        <f>+'balanza productos_region'!F6</f>
        <v>2008</v>
      </c>
    </row>
    <row r="6" spans="2:6" ht="11.25">
      <c r="B6" s="75"/>
      <c r="C6" s="75"/>
      <c r="D6" s="75"/>
      <c r="E6" s="75"/>
      <c r="F6" s="180"/>
    </row>
    <row r="7" spans="1:6" ht="12.75" customHeight="1">
      <c r="A7" s="76" t="s">
        <v>45</v>
      </c>
      <c r="B7" s="75">
        <v>2567714</v>
      </c>
      <c r="C7" s="75">
        <v>980330</v>
      </c>
      <c r="D7" s="75">
        <v>844036</v>
      </c>
      <c r="E7" s="73">
        <f>+(D7-C7)/C7</f>
        <v>-0.1390286944192262</v>
      </c>
      <c r="F7" s="181">
        <f>+D7/$D$23</f>
        <v>0.2722206776973693</v>
      </c>
    </row>
    <row r="8" spans="1:6" ht="11.25">
      <c r="A8" s="74" t="s">
        <v>50</v>
      </c>
      <c r="B8" s="75">
        <v>835593</v>
      </c>
      <c r="C8" s="75">
        <v>196053</v>
      </c>
      <c r="D8" s="75">
        <v>221515</v>
      </c>
      <c r="E8" s="73">
        <f aca="true" t="shared" si="0" ref="E8:E23">+(D8-C8)/C8</f>
        <v>0.12987304453387605</v>
      </c>
      <c r="F8" s="181">
        <f aca="true" t="shared" si="1" ref="F8:F23">+D8/$D$23</f>
        <v>0.07144359176638528</v>
      </c>
    </row>
    <row r="9" spans="1:6" ht="11.25">
      <c r="A9" s="74" t="s">
        <v>46</v>
      </c>
      <c r="B9" s="75">
        <v>746583</v>
      </c>
      <c r="C9" s="75">
        <v>181023</v>
      </c>
      <c r="D9" s="75">
        <v>191740</v>
      </c>
      <c r="E9" s="73">
        <f t="shared" si="0"/>
        <v>0.059202421791706025</v>
      </c>
      <c r="F9" s="181">
        <f t="shared" si="1"/>
        <v>0.06184048161653483</v>
      </c>
    </row>
    <row r="10" spans="1:6" ht="11.25">
      <c r="A10" s="74" t="s">
        <v>47</v>
      </c>
      <c r="B10" s="75">
        <v>748959</v>
      </c>
      <c r="C10" s="75">
        <v>176064</v>
      </c>
      <c r="D10" s="75">
        <v>187111</v>
      </c>
      <c r="E10" s="73">
        <f t="shared" si="0"/>
        <v>0.06274422937113777</v>
      </c>
      <c r="F10" s="181">
        <f t="shared" si="1"/>
        <v>0.06034752454235657</v>
      </c>
    </row>
    <row r="11" spans="1:6" ht="11.25">
      <c r="A11" s="74" t="s">
        <v>48</v>
      </c>
      <c r="B11" s="75">
        <v>566052</v>
      </c>
      <c r="C11" s="75">
        <v>162328</v>
      </c>
      <c r="D11" s="75">
        <v>174126</v>
      </c>
      <c r="E11" s="73">
        <f t="shared" si="0"/>
        <v>0.072680005913952</v>
      </c>
      <c r="F11" s="181">
        <f t="shared" si="1"/>
        <v>0.05615956869698938</v>
      </c>
    </row>
    <row r="12" spans="1:6" ht="11.25">
      <c r="A12" s="74" t="s">
        <v>49</v>
      </c>
      <c r="B12" s="75">
        <v>553215</v>
      </c>
      <c r="C12" s="75">
        <v>159402</v>
      </c>
      <c r="D12" s="75">
        <v>140487</v>
      </c>
      <c r="E12" s="73">
        <f t="shared" si="0"/>
        <v>-0.11866225015997289</v>
      </c>
      <c r="F12" s="181">
        <f t="shared" si="1"/>
        <v>0.04531023125514827</v>
      </c>
    </row>
    <row r="13" spans="1:6" ht="11.25">
      <c r="A13" s="74" t="s">
        <v>209</v>
      </c>
      <c r="B13" s="75">
        <v>420238</v>
      </c>
      <c r="C13" s="75">
        <v>120968</v>
      </c>
      <c r="D13" s="75">
        <v>135489</v>
      </c>
      <c r="E13" s="73">
        <f t="shared" si="0"/>
        <v>0.12004001058131077</v>
      </c>
      <c r="F13" s="181">
        <f t="shared" si="1"/>
        <v>0.04369826334485599</v>
      </c>
    </row>
    <row r="14" spans="1:6" ht="11.25">
      <c r="A14" s="74" t="s">
        <v>51</v>
      </c>
      <c r="B14" s="75">
        <v>437721</v>
      </c>
      <c r="C14" s="75">
        <v>94363</v>
      </c>
      <c r="D14" s="75">
        <v>120242</v>
      </c>
      <c r="E14" s="73">
        <f t="shared" si="0"/>
        <v>0.27424944098852305</v>
      </c>
      <c r="F14" s="181">
        <f t="shared" si="1"/>
        <v>0.03878076139843215</v>
      </c>
    </row>
    <row r="15" spans="1:6" ht="11.25">
      <c r="A15" s="74" t="s">
        <v>210</v>
      </c>
      <c r="B15" s="75">
        <v>292819</v>
      </c>
      <c r="C15" s="75">
        <v>50816</v>
      </c>
      <c r="D15" s="75">
        <v>98833</v>
      </c>
      <c r="E15" s="73">
        <f t="shared" si="0"/>
        <v>0.9449189231738035</v>
      </c>
      <c r="F15" s="181">
        <f t="shared" si="1"/>
        <v>0.031875875245681584</v>
      </c>
    </row>
    <row r="16" spans="1:6" ht="11.25">
      <c r="A16" s="74" t="s">
        <v>52</v>
      </c>
      <c r="B16" s="75">
        <v>242932</v>
      </c>
      <c r="C16" s="75">
        <v>59640</v>
      </c>
      <c r="D16" s="75">
        <v>90599</v>
      </c>
      <c r="E16" s="73">
        <f t="shared" si="0"/>
        <v>0.5190979208584843</v>
      </c>
      <c r="F16" s="181">
        <f t="shared" si="1"/>
        <v>0.02922022423060623</v>
      </c>
    </row>
    <row r="17" spans="1:6" ht="11.25">
      <c r="A17" s="74" t="s">
        <v>53</v>
      </c>
      <c r="B17" s="75">
        <v>267422</v>
      </c>
      <c r="C17" s="75">
        <v>63769</v>
      </c>
      <c r="D17" s="75">
        <v>77235</v>
      </c>
      <c r="E17" s="73">
        <f t="shared" si="0"/>
        <v>0.21116843607395444</v>
      </c>
      <c r="F17" s="181">
        <f t="shared" si="1"/>
        <v>0.02491003232321408</v>
      </c>
    </row>
    <row r="18" spans="1:6" ht="11.25">
      <c r="A18" s="74" t="s">
        <v>360</v>
      </c>
      <c r="B18" s="75">
        <v>215336</v>
      </c>
      <c r="C18" s="75">
        <v>39712</v>
      </c>
      <c r="D18" s="75">
        <v>66021</v>
      </c>
      <c r="E18" s="73">
        <f t="shared" si="0"/>
        <v>0.6624949637389203</v>
      </c>
      <c r="F18" s="181">
        <f t="shared" si="1"/>
        <v>0.021293263986675946</v>
      </c>
    </row>
    <row r="19" spans="1:6" ht="11.25">
      <c r="A19" s="74" t="s">
        <v>54</v>
      </c>
      <c r="B19" s="75">
        <v>192198</v>
      </c>
      <c r="C19" s="75">
        <v>48197</v>
      </c>
      <c r="D19" s="75">
        <v>65695</v>
      </c>
      <c r="E19" s="73">
        <f t="shared" si="0"/>
        <v>0.3630516422183953</v>
      </c>
      <c r="F19" s="181">
        <f t="shared" si="1"/>
        <v>0.02118812162197901</v>
      </c>
    </row>
    <row r="20" spans="1:6" ht="11.25">
      <c r="A20" s="74" t="s">
        <v>55</v>
      </c>
      <c r="B20" s="75">
        <v>222668</v>
      </c>
      <c r="C20" s="75">
        <v>61261</v>
      </c>
      <c r="D20" s="75">
        <v>54625</v>
      </c>
      <c r="E20" s="73">
        <f t="shared" si="0"/>
        <v>-0.10832340314392518</v>
      </c>
      <c r="F20" s="181">
        <f t="shared" si="1"/>
        <v>0.017617796538558543</v>
      </c>
    </row>
    <row r="21" spans="1:6" ht="11.25">
      <c r="A21" s="74" t="s">
        <v>56</v>
      </c>
      <c r="B21" s="75">
        <v>200800</v>
      </c>
      <c r="C21" s="75">
        <v>42565</v>
      </c>
      <c r="D21" s="75">
        <v>53424</v>
      </c>
      <c r="E21" s="73">
        <f t="shared" si="0"/>
        <v>0.25511570539175377</v>
      </c>
      <c r="F21" s="181">
        <f t="shared" si="1"/>
        <v>0.017230446906653575</v>
      </c>
    </row>
    <row r="22" spans="1:9" ht="11.25">
      <c r="A22" s="74" t="s">
        <v>58</v>
      </c>
      <c r="B22" s="75">
        <v>2375262</v>
      </c>
      <c r="C22" s="75">
        <v>527999</v>
      </c>
      <c r="D22" s="75">
        <v>579378</v>
      </c>
      <c r="E22" s="73">
        <f t="shared" si="0"/>
        <v>0.09730889641836443</v>
      </c>
      <c r="F22" s="181">
        <f t="shared" si="1"/>
        <v>0.18686249378337705</v>
      </c>
      <c r="I22" s="75"/>
    </row>
    <row r="23" spans="1:6" ht="11.25">
      <c r="A23" s="74" t="s">
        <v>59</v>
      </c>
      <c r="B23" s="75">
        <f>+balanza!B8</f>
        <v>10885511</v>
      </c>
      <c r="C23" s="75">
        <f>+balanza!C8</f>
        <v>2964490</v>
      </c>
      <c r="D23" s="75">
        <f>+balanza!D8</f>
        <v>3100558</v>
      </c>
      <c r="E23" s="73">
        <f t="shared" si="0"/>
        <v>0.04589929465101923</v>
      </c>
      <c r="F23" s="181">
        <f t="shared" si="1"/>
        <v>1</v>
      </c>
    </row>
    <row r="24" spans="1:6" ht="11.25">
      <c r="A24" s="77"/>
      <c r="B24" s="78"/>
      <c r="C24" s="78"/>
      <c r="D24" s="78"/>
      <c r="E24" s="77"/>
      <c r="F24" s="182"/>
    </row>
    <row r="25" spans="1:6" ht="31.5" customHeight="1">
      <c r="A25" s="224" t="s">
        <v>112</v>
      </c>
      <c r="B25" s="224"/>
      <c r="C25" s="224"/>
      <c r="D25" s="224"/>
      <c r="E25" s="224"/>
      <c r="F25" s="224"/>
    </row>
    <row r="35" spans="1:6" ht="15.75" customHeight="1">
      <c r="A35" s="231"/>
      <c r="B35" s="231"/>
      <c r="C35" s="231"/>
      <c r="D35" s="231"/>
      <c r="E35" s="231"/>
      <c r="F35" s="231"/>
    </row>
    <row r="36" spans="1:6" ht="15.75" customHeight="1">
      <c r="A36" s="231"/>
      <c r="B36" s="231"/>
      <c r="C36" s="231"/>
      <c r="D36" s="231"/>
      <c r="E36" s="231"/>
      <c r="F36" s="231"/>
    </row>
    <row r="37" spans="1:6" ht="15.75" customHeight="1">
      <c r="A37" s="231"/>
      <c r="B37" s="231"/>
      <c r="C37" s="231"/>
      <c r="D37" s="231"/>
      <c r="E37" s="231"/>
      <c r="F37" s="231"/>
    </row>
    <row r="50" spans="1:6" ht="15.75" customHeight="1">
      <c r="A50" s="230" t="s">
        <v>434</v>
      </c>
      <c r="B50" s="230"/>
      <c r="C50" s="230"/>
      <c r="D50" s="230"/>
      <c r="E50" s="230"/>
      <c r="F50" s="230"/>
    </row>
    <row r="51" spans="1:6" ht="15.75" customHeight="1">
      <c r="A51" s="231" t="s">
        <v>357</v>
      </c>
      <c r="B51" s="231"/>
      <c r="C51" s="231"/>
      <c r="D51" s="231"/>
      <c r="E51" s="231"/>
      <c r="F51" s="231"/>
    </row>
    <row r="52" spans="1:6" ht="15.75" customHeight="1">
      <c r="A52" s="223" t="s">
        <v>337</v>
      </c>
      <c r="B52" s="223"/>
      <c r="C52" s="223"/>
      <c r="D52" s="223"/>
      <c r="E52" s="223"/>
      <c r="F52" s="223"/>
    </row>
    <row r="53" spans="1:6" ht="12.75" customHeight="1">
      <c r="A53" s="261" t="s">
        <v>60</v>
      </c>
      <c r="B53" s="79">
        <f>+B4</f>
        <v>2007</v>
      </c>
      <c r="C53" s="185">
        <f>+C4</f>
        <v>2007</v>
      </c>
      <c r="D53" s="185">
        <f>+D4</f>
        <v>2008</v>
      </c>
      <c r="E53" s="80" t="s">
        <v>330</v>
      </c>
      <c r="F53" s="183" t="s">
        <v>320</v>
      </c>
    </row>
    <row r="54" spans="1:6" ht="11.25">
      <c r="A54" s="260"/>
      <c r="B54" s="71" t="s">
        <v>319</v>
      </c>
      <c r="C54" s="69" t="str">
        <f>+balanza!C6</f>
        <v>ene-mar</v>
      </c>
      <c r="D54" s="69" t="str">
        <f>+C54</f>
        <v>ene-mar</v>
      </c>
      <c r="E54" s="70" t="str">
        <f>+E5</f>
        <v> 2008-2007</v>
      </c>
      <c r="F54" s="71">
        <f>+F5</f>
        <v>2008</v>
      </c>
    </row>
    <row r="55" spans="2:6" ht="11.25">
      <c r="B55" s="75"/>
      <c r="C55" s="75"/>
      <c r="D55" s="75"/>
      <c r="E55" s="75"/>
      <c r="F55" s="180"/>
    </row>
    <row r="56" spans="1:6" ht="12.75" customHeight="1">
      <c r="A56" s="74" t="s">
        <v>63</v>
      </c>
      <c r="B56" s="75">
        <v>1435241</v>
      </c>
      <c r="C56" s="75">
        <v>304588</v>
      </c>
      <c r="D56" s="75">
        <v>419946</v>
      </c>
      <c r="E56" s="73">
        <f>+(D56-C56)/C56</f>
        <v>0.378734552904251</v>
      </c>
      <c r="F56" s="181">
        <f>+D56/$D$72</f>
        <v>0.4681223427854186</v>
      </c>
    </row>
    <row r="57" spans="1:6" ht="11.25">
      <c r="A57" s="74" t="s">
        <v>45</v>
      </c>
      <c r="B57" s="75">
        <v>480338</v>
      </c>
      <c r="C57" s="75">
        <v>111974</v>
      </c>
      <c r="D57" s="75">
        <v>118796</v>
      </c>
      <c r="E57" s="73">
        <f aca="true" t="shared" si="2" ref="E57:E72">+(D57-C57)/C57</f>
        <v>0.06092485755621841</v>
      </c>
      <c r="F57" s="181">
        <f aca="true" t="shared" si="3" ref="F57:F72">+D57/$D$72</f>
        <v>0.13242431606334287</v>
      </c>
    </row>
    <row r="58" spans="1:6" ht="11.25">
      <c r="A58" s="74" t="s">
        <v>65</v>
      </c>
      <c r="B58" s="75">
        <v>222931</v>
      </c>
      <c r="C58" s="75">
        <v>41347</v>
      </c>
      <c r="D58" s="75">
        <v>71855</v>
      </c>
      <c r="E58" s="73">
        <f t="shared" si="2"/>
        <v>0.7378528067332576</v>
      </c>
      <c r="F58" s="181">
        <f t="shared" si="3"/>
        <v>0.08009822915528723</v>
      </c>
    </row>
    <row r="59" spans="1:6" ht="11.25">
      <c r="A59" s="74" t="s">
        <v>64</v>
      </c>
      <c r="B59" s="75">
        <v>183431</v>
      </c>
      <c r="C59" s="75">
        <v>43977</v>
      </c>
      <c r="D59" s="75">
        <v>55411</v>
      </c>
      <c r="E59" s="73">
        <f t="shared" si="2"/>
        <v>0.2599995452168179</v>
      </c>
      <c r="F59" s="181">
        <f t="shared" si="3"/>
        <v>0.06176776808466524</v>
      </c>
    </row>
    <row r="60" spans="1:6" ht="11.25">
      <c r="A60" s="74" t="s">
        <v>276</v>
      </c>
      <c r="B60" s="75">
        <v>38678</v>
      </c>
      <c r="C60" s="75">
        <v>7173</v>
      </c>
      <c r="D60" s="75">
        <v>22894</v>
      </c>
      <c r="E60" s="73">
        <f t="shared" si="2"/>
        <v>2.191691063711139</v>
      </c>
      <c r="F60" s="181">
        <f t="shared" si="3"/>
        <v>0.025520407185041345</v>
      </c>
    </row>
    <row r="61" spans="1:6" ht="11.25">
      <c r="A61" s="74" t="s">
        <v>54</v>
      </c>
      <c r="B61" s="75">
        <v>53543</v>
      </c>
      <c r="C61" s="75">
        <v>15116</v>
      </c>
      <c r="D61" s="75">
        <v>21685</v>
      </c>
      <c r="E61" s="73">
        <f t="shared" si="2"/>
        <v>0.43457263826409104</v>
      </c>
      <c r="F61" s="181">
        <f t="shared" si="3"/>
        <v>0.024172710308710647</v>
      </c>
    </row>
    <row r="62" spans="1:6" ht="11.25">
      <c r="A62" s="74" t="s">
        <v>50</v>
      </c>
      <c r="B62" s="75">
        <v>55731</v>
      </c>
      <c r="C62" s="75">
        <v>8960</v>
      </c>
      <c r="D62" s="75">
        <v>20116</v>
      </c>
      <c r="E62" s="73">
        <f t="shared" si="2"/>
        <v>1.2450892857142857</v>
      </c>
      <c r="F62" s="181">
        <f t="shared" si="3"/>
        <v>0.022423714114365847</v>
      </c>
    </row>
    <row r="63" spans="1:6" ht="11.25">
      <c r="A63" s="74" t="s">
        <v>67</v>
      </c>
      <c r="B63" s="75">
        <v>65796</v>
      </c>
      <c r="C63" s="75">
        <v>13950</v>
      </c>
      <c r="D63" s="75">
        <v>17130</v>
      </c>
      <c r="E63" s="73">
        <f t="shared" si="2"/>
        <v>0.22795698924731184</v>
      </c>
      <c r="F63" s="181">
        <f t="shared" si="3"/>
        <v>0.019095159215504424</v>
      </c>
    </row>
    <row r="64" spans="1:6" ht="11.25">
      <c r="A64" s="74" t="s">
        <v>57</v>
      </c>
      <c r="B64" s="75">
        <v>61327</v>
      </c>
      <c r="C64" s="75">
        <v>11602</v>
      </c>
      <c r="D64" s="75">
        <v>16722</v>
      </c>
      <c r="E64" s="73">
        <f t="shared" si="2"/>
        <v>0.441303223582141</v>
      </c>
      <c r="F64" s="181">
        <f t="shared" si="3"/>
        <v>0.018640353321755104</v>
      </c>
    </row>
    <row r="65" spans="1:6" ht="11.25">
      <c r="A65" s="74" t="s">
        <v>68</v>
      </c>
      <c r="B65" s="75">
        <v>51731</v>
      </c>
      <c r="C65" s="75">
        <v>10582</v>
      </c>
      <c r="D65" s="75">
        <v>15512</v>
      </c>
      <c r="E65" s="73">
        <f t="shared" si="2"/>
        <v>0.46588546588546587</v>
      </c>
      <c r="F65" s="181">
        <f t="shared" si="3"/>
        <v>0.01729154172509659</v>
      </c>
    </row>
    <row r="66" spans="1:6" ht="11.25">
      <c r="A66" s="74" t="s">
        <v>66</v>
      </c>
      <c r="B66" s="75">
        <v>47086</v>
      </c>
      <c r="C66" s="75">
        <v>8338</v>
      </c>
      <c r="D66" s="75">
        <v>15204</v>
      </c>
      <c r="E66" s="73">
        <f t="shared" si="2"/>
        <v>0.8234588630366995</v>
      </c>
      <c r="F66" s="181">
        <f t="shared" si="3"/>
        <v>0.01694820786412897</v>
      </c>
    </row>
    <row r="67" spans="1:6" ht="11.25">
      <c r="A67" s="74" t="s">
        <v>292</v>
      </c>
      <c r="B67" s="75">
        <v>49110</v>
      </c>
      <c r="C67" s="75">
        <v>11745</v>
      </c>
      <c r="D67" s="75">
        <v>12154</v>
      </c>
      <c r="E67" s="73">
        <f t="shared" si="2"/>
        <v>0.03482332907620264</v>
      </c>
      <c r="F67" s="181">
        <f t="shared" si="3"/>
        <v>0.013548310864287259</v>
      </c>
    </row>
    <row r="68" spans="1:6" ht="11.25">
      <c r="A68" s="74" t="s">
        <v>56</v>
      </c>
      <c r="B68" s="75">
        <v>73282</v>
      </c>
      <c r="C68" s="75">
        <v>9528</v>
      </c>
      <c r="D68" s="75">
        <v>11635</v>
      </c>
      <c r="E68" s="73">
        <f t="shared" si="2"/>
        <v>0.2211376994122586</v>
      </c>
      <c r="F68" s="181">
        <f t="shared" si="3"/>
        <v>0.01296977101415026</v>
      </c>
    </row>
    <row r="69" spans="1:6" ht="11.25">
      <c r="A69" s="74" t="s">
        <v>48</v>
      </c>
      <c r="B69" s="75">
        <v>30546</v>
      </c>
      <c r="C69" s="75">
        <v>5912</v>
      </c>
      <c r="D69" s="75">
        <v>7723</v>
      </c>
      <c r="E69" s="73">
        <f t="shared" si="2"/>
        <v>0.3063261163734777</v>
      </c>
      <c r="F69" s="181">
        <f t="shared" si="3"/>
        <v>0.008608985091730336</v>
      </c>
    </row>
    <row r="70" spans="1:6" ht="11.25">
      <c r="A70" s="74" t="s">
        <v>360</v>
      </c>
      <c r="B70" s="75">
        <v>24663</v>
      </c>
      <c r="C70" s="75">
        <v>5718</v>
      </c>
      <c r="D70" s="75">
        <v>7654</v>
      </c>
      <c r="E70" s="73">
        <f t="shared" si="2"/>
        <v>0.3385799230500175</v>
      </c>
      <c r="F70" s="181">
        <f t="shared" si="3"/>
        <v>0.008532069389110965</v>
      </c>
    </row>
    <row r="71" spans="1:6" ht="11.25">
      <c r="A71" s="74" t="s">
        <v>58</v>
      </c>
      <c r="B71" s="75">
        <v>250320</v>
      </c>
      <c r="C71" s="75">
        <v>56765</v>
      </c>
      <c r="D71" s="75">
        <v>62649</v>
      </c>
      <c r="E71" s="73">
        <f t="shared" si="2"/>
        <v>0.10365542147450013</v>
      </c>
      <c r="F71" s="181">
        <f t="shared" si="3"/>
        <v>0.06983611381740436</v>
      </c>
    </row>
    <row r="72" spans="1:6" ht="12.75" customHeight="1">
      <c r="A72" s="74" t="s">
        <v>59</v>
      </c>
      <c r="B72" s="75">
        <f>+balanza!B13</f>
        <v>3123754</v>
      </c>
      <c r="C72" s="75">
        <f>+balanza!C13</f>
        <v>667274</v>
      </c>
      <c r="D72" s="75">
        <f>+balanza!D13</f>
        <v>897086</v>
      </c>
      <c r="E72" s="73">
        <f t="shared" si="2"/>
        <v>0.3444042477303177</v>
      </c>
      <c r="F72" s="181">
        <f t="shared" si="3"/>
        <v>1</v>
      </c>
    </row>
    <row r="73" spans="1:6" ht="11.25">
      <c r="A73" s="77"/>
      <c r="B73" s="78"/>
      <c r="C73" s="78"/>
      <c r="D73" s="78"/>
      <c r="E73" s="77"/>
      <c r="F73" s="182"/>
    </row>
    <row r="74" spans="1:6" ht="22.5" customHeight="1">
      <c r="A74" s="224" t="s">
        <v>72</v>
      </c>
      <c r="B74" s="224"/>
      <c r="C74" s="224"/>
      <c r="D74" s="224"/>
      <c r="E74" s="224"/>
      <c r="F74" s="224"/>
    </row>
  </sheetData>
  <mergeCells count="13">
    <mergeCell ref="A74:F74"/>
    <mergeCell ref="A53:A54"/>
    <mergeCell ref="A51:F51"/>
    <mergeCell ref="A52:F52"/>
    <mergeCell ref="A50:F50"/>
    <mergeCell ref="A37:F37"/>
    <mergeCell ref="A1:F1"/>
    <mergeCell ref="A2:F2"/>
    <mergeCell ref="A3:F3"/>
    <mergeCell ref="A25:F25"/>
    <mergeCell ref="A4:A5"/>
    <mergeCell ref="A35:F35"/>
    <mergeCell ref="A36:F36"/>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workbookViewId="0" topLeftCell="A1">
      <selection activeCell="A1" sqref="A1:G1"/>
    </sheetView>
  </sheetViews>
  <sheetFormatPr defaultColWidth="11.421875" defaultRowHeight="12.75"/>
  <cols>
    <col min="1" max="1" width="35.00390625" style="74" customWidth="1"/>
    <col min="2" max="5" width="10.421875" style="74" bestFit="1" customWidth="1"/>
    <col min="6" max="6" width="11.7109375" style="74" bestFit="1" customWidth="1"/>
    <col min="7" max="7" width="11.00390625" style="74" bestFit="1" customWidth="1"/>
    <col min="8" max="16384" width="11.421875" style="74" customWidth="1"/>
  </cols>
  <sheetData>
    <row r="1" spans="1:7" ht="15.75" customHeight="1">
      <c r="A1" s="230" t="s">
        <v>435</v>
      </c>
      <c r="B1" s="230"/>
      <c r="C1" s="230"/>
      <c r="D1" s="230"/>
      <c r="E1" s="230"/>
      <c r="F1" s="230"/>
      <c r="G1" s="230"/>
    </row>
    <row r="2" spans="1:7" ht="15.75" customHeight="1">
      <c r="A2" s="231" t="s">
        <v>338</v>
      </c>
      <c r="B2" s="231"/>
      <c r="C2" s="231"/>
      <c r="D2" s="231"/>
      <c r="E2" s="231"/>
      <c r="F2" s="231"/>
      <c r="G2" s="231"/>
    </row>
    <row r="3" spans="1:7" ht="15.75" customHeight="1">
      <c r="A3" s="223" t="s">
        <v>339</v>
      </c>
      <c r="B3" s="223"/>
      <c r="C3" s="223"/>
      <c r="D3" s="223"/>
      <c r="E3" s="223"/>
      <c r="F3" s="223"/>
      <c r="G3" s="223"/>
    </row>
    <row r="4" spans="1:7" ht="12.75" customHeight="1">
      <c r="A4" s="259" t="s">
        <v>62</v>
      </c>
      <c r="B4" s="72" t="s">
        <v>190</v>
      </c>
      <c r="C4" s="186">
        <f>+'prin paises exp e imp'!B4</f>
        <v>2007</v>
      </c>
      <c r="D4" s="186">
        <f>+'prin paises exp e imp'!C4</f>
        <v>2007</v>
      </c>
      <c r="E4" s="186">
        <f>+'prin paises exp e imp'!D4</f>
        <v>2008</v>
      </c>
      <c r="F4" s="70" t="s">
        <v>330</v>
      </c>
      <c r="G4" s="70" t="s">
        <v>320</v>
      </c>
    </row>
    <row r="5" spans="1:7" ht="12.75" customHeight="1">
      <c r="A5" s="262"/>
      <c r="B5" s="81" t="s">
        <v>70</v>
      </c>
      <c r="C5" s="71" t="s">
        <v>319</v>
      </c>
      <c r="D5" s="69" t="str">
        <f>+balanza!C6</f>
        <v>ene-mar</v>
      </c>
      <c r="E5" s="69" t="str">
        <f>+D5</f>
        <v>ene-mar</v>
      </c>
      <c r="F5" s="70" t="str">
        <f>+'prin paises exp e imp'!E5</f>
        <v> 2008-2007</v>
      </c>
      <c r="G5" s="70">
        <f>+'prin paises exp e imp'!F5</f>
        <v>2008</v>
      </c>
    </row>
    <row r="6" spans="3:7" ht="11.25">
      <c r="C6" s="75"/>
      <c r="D6" s="75"/>
      <c r="E6" s="75"/>
      <c r="F6" s="75"/>
      <c r="G6" s="75"/>
    </row>
    <row r="7" spans="1:7" ht="12.75" customHeight="1">
      <c r="A7" s="74" t="s">
        <v>399</v>
      </c>
      <c r="B7" s="82" t="s">
        <v>211</v>
      </c>
      <c r="C7" s="75">
        <v>989455</v>
      </c>
      <c r="D7" s="75">
        <v>592491</v>
      </c>
      <c r="E7" s="75">
        <v>493713</v>
      </c>
      <c r="F7" s="73">
        <f>+(E7-D7)/D7</f>
        <v>-0.16671645645250308</v>
      </c>
      <c r="G7" s="83">
        <f>+E7/$E$23</f>
        <v>0.15923359601723303</v>
      </c>
    </row>
    <row r="8" spans="1:7" ht="12.75" customHeight="1">
      <c r="A8" s="74" t="s">
        <v>463</v>
      </c>
      <c r="B8" s="82">
        <v>47032100</v>
      </c>
      <c r="C8" s="75">
        <v>1224981</v>
      </c>
      <c r="D8" s="75">
        <v>313055</v>
      </c>
      <c r="E8" s="75">
        <v>307890</v>
      </c>
      <c r="F8" s="73">
        <f aca="true" t="shared" si="0" ref="F8:F15">+(E8-D8)/D8</f>
        <v>-0.016498698311798246</v>
      </c>
      <c r="G8" s="83">
        <f aca="true" t="shared" si="1" ref="G8:G23">+E8/$E$23</f>
        <v>0.09930148057220668</v>
      </c>
    </row>
    <row r="9" spans="1:7" ht="12.75" customHeight="1">
      <c r="A9" s="74" t="s">
        <v>363</v>
      </c>
      <c r="B9" s="82">
        <v>47032900</v>
      </c>
      <c r="C9" s="75">
        <v>933187</v>
      </c>
      <c r="D9" s="75">
        <v>183749</v>
      </c>
      <c r="E9" s="75">
        <v>295120</v>
      </c>
      <c r="F9" s="73">
        <f t="shared" si="0"/>
        <v>0.6061039787971635</v>
      </c>
      <c r="G9" s="83">
        <f t="shared" si="1"/>
        <v>0.0951828670839249</v>
      </c>
    </row>
    <row r="10" spans="1:7" ht="11.25">
      <c r="A10" s="85" t="s">
        <v>400</v>
      </c>
      <c r="B10" s="84">
        <v>22042110</v>
      </c>
      <c r="C10" s="75">
        <v>1012145</v>
      </c>
      <c r="D10" s="75">
        <v>214199</v>
      </c>
      <c r="E10" s="75">
        <v>232601</v>
      </c>
      <c r="F10" s="73">
        <f t="shared" si="0"/>
        <v>0.08591076522299357</v>
      </c>
      <c r="G10" s="73">
        <f t="shared" si="1"/>
        <v>0.07501907721126326</v>
      </c>
    </row>
    <row r="11" spans="1:7" ht="12" customHeight="1">
      <c r="A11" s="74" t="s">
        <v>362</v>
      </c>
      <c r="B11" s="82">
        <v>44071012</v>
      </c>
      <c r="C11" s="75">
        <v>532447</v>
      </c>
      <c r="D11" s="75">
        <v>121329</v>
      </c>
      <c r="E11" s="75">
        <v>130286</v>
      </c>
      <c r="F11" s="73">
        <f t="shared" si="0"/>
        <v>0.07382406514518376</v>
      </c>
      <c r="G11" s="83">
        <f t="shared" si="1"/>
        <v>0.04202017830338926</v>
      </c>
    </row>
    <row r="12" spans="1:7" ht="11.25">
      <c r="A12" s="74" t="s">
        <v>464</v>
      </c>
      <c r="B12" s="82" t="s">
        <v>251</v>
      </c>
      <c r="C12" s="75">
        <v>157711</v>
      </c>
      <c r="D12" s="75">
        <v>123244</v>
      </c>
      <c r="E12" s="75">
        <v>113640</v>
      </c>
      <c r="F12" s="73">
        <f t="shared" si="0"/>
        <v>-0.07792671448508649</v>
      </c>
      <c r="G12" s="83">
        <f t="shared" si="1"/>
        <v>0.036651467252023666</v>
      </c>
    </row>
    <row r="13" spans="1:7" ht="12.75" customHeight="1">
      <c r="A13" s="74" t="s">
        <v>401</v>
      </c>
      <c r="B13" s="82" t="s">
        <v>408</v>
      </c>
      <c r="C13" s="75">
        <v>341964</v>
      </c>
      <c r="D13" s="75">
        <v>86987</v>
      </c>
      <c r="E13" s="75">
        <v>86922</v>
      </c>
      <c r="F13" s="73">
        <f t="shared" si="0"/>
        <v>-0.0007472380930483865</v>
      </c>
      <c r="G13" s="83">
        <f t="shared" si="1"/>
        <v>0.02803430866315031</v>
      </c>
    </row>
    <row r="14" spans="1:7" ht="12.75" customHeight="1">
      <c r="A14" s="74" t="s">
        <v>368</v>
      </c>
      <c r="B14" s="82" t="s">
        <v>258</v>
      </c>
      <c r="C14" s="75">
        <v>108379</v>
      </c>
      <c r="D14" s="75">
        <v>49094</v>
      </c>
      <c r="E14" s="75">
        <v>84545</v>
      </c>
      <c r="F14" s="73">
        <f t="shared" si="0"/>
        <v>0.7221045341589604</v>
      </c>
      <c r="G14" s="83">
        <f t="shared" si="1"/>
        <v>0.027267672464117747</v>
      </c>
    </row>
    <row r="15" spans="1:7" ht="12.75" customHeight="1">
      <c r="A15" s="74" t="s">
        <v>423</v>
      </c>
      <c r="B15" s="82">
        <v>44012200</v>
      </c>
      <c r="C15" s="75">
        <v>220142</v>
      </c>
      <c r="D15" s="75">
        <v>57064</v>
      </c>
      <c r="E15" s="75">
        <v>82811</v>
      </c>
      <c r="F15" s="73">
        <f t="shared" si="0"/>
        <v>0.4511951493060423</v>
      </c>
      <c r="G15" s="83">
        <f t="shared" si="1"/>
        <v>0.026708418291159206</v>
      </c>
    </row>
    <row r="16" spans="1:7" ht="11.25">
      <c r="A16" s="74" t="s">
        <v>465</v>
      </c>
      <c r="B16" s="82">
        <v>44123910</v>
      </c>
      <c r="C16" s="75">
        <v>244866</v>
      </c>
      <c r="D16" s="75">
        <v>66712</v>
      </c>
      <c r="E16" s="75">
        <v>65789</v>
      </c>
      <c r="F16" s="73">
        <f aca="true" t="shared" si="2" ref="F16:F23">+(E16-D16)/D16</f>
        <v>-0.013835591797577648</v>
      </c>
      <c r="G16" s="83">
        <f t="shared" si="1"/>
        <v>0.021218438745541933</v>
      </c>
    </row>
    <row r="17" spans="1:7" ht="12.75" customHeight="1">
      <c r="A17" s="74" t="s">
        <v>403</v>
      </c>
      <c r="B17" s="82" t="s">
        <v>249</v>
      </c>
      <c r="C17" s="75">
        <v>108343</v>
      </c>
      <c r="D17" s="75">
        <v>79037</v>
      </c>
      <c r="E17" s="75">
        <v>52108</v>
      </c>
      <c r="F17" s="73">
        <f t="shared" si="2"/>
        <v>-0.3407138428837127</v>
      </c>
      <c r="G17" s="83">
        <f t="shared" si="1"/>
        <v>0.0168060071767727</v>
      </c>
    </row>
    <row r="18" spans="1:7" ht="12.75" customHeight="1">
      <c r="A18" s="74" t="s">
        <v>402</v>
      </c>
      <c r="B18" s="82">
        <v>22042990</v>
      </c>
      <c r="C18" s="75">
        <v>149597</v>
      </c>
      <c r="D18" s="75">
        <v>38171</v>
      </c>
      <c r="E18" s="75">
        <v>50086</v>
      </c>
      <c r="F18" s="73">
        <f t="shared" si="2"/>
        <v>0.3121479657331482</v>
      </c>
      <c r="G18" s="83">
        <f t="shared" si="1"/>
        <v>0.01615386649757882</v>
      </c>
    </row>
    <row r="19" spans="1:7" ht="12.75" customHeight="1">
      <c r="A19" s="74" t="s">
        <v>422</v>
      </c>
      <c r="B19" s="82" t="s">
        <v>212</v>
      </c>
      <c r="C19" s="75">
        <v>554619</v>
      </c>
      <c r="D19" s="75">
        <v>62720</v>
      </c>
      <c r="E19" s="75">
        <v>49884</v>
      </c>
      <c r="F19" s="73">
        <f t="shared" si="2"/>
        <v>-0.20465561224489795</v>
      </c>
      <c r="G19" s="83">
        <f t="shared" si="1"/>
        <v>0.016088716934177655</v>
      </c>
    </row>
    <row r="20" spans="1:7" ht="12.75" customHeight="1">
      <c r="A20" s="74" t="s">
        <v>466</v>
      </c>
      <c r="B20" s="82">
        <v>44091020</v>
      </c>
      <c r="C20" s="75">
        <v>214521</v>
      </c>
      <c r="D20" s="75">
        <v>55075</v>
      </c>
      <c r="E20" s="75">
        <v>47768</v>
      </c>
      <c r="F20" s="73">
        <f t="shared" si="2"/>
        <v>-0.13267362687244666</v>
      </c>
      <c r="G20" s="83">
        <f t="shared" si="1"/>
        <v>0.01540625913142086</v>
      </c>
    </row>
    <row r="21" spans="1:7" ht="12.75" customHeight="1">
      <c r="A21" s="74" t="s">
        <v>467</v>
      </c>
      <c r="B21" s="82">
        <v>47031100</v>
      </c>
      <c r="C21" s="75">
        <v>194159</v>
      </c>
      <c r="D21" s="75">
        <v>52293</v>
      </c>
      <c r="E21" s="75">
        <v>45917</v>
      </c>
      <c r="F21" s="73">
        <f t="shared" si="2"/>
        <v>-0.12192836517315893</v>
      </c>
      <c r="G21" s="83">
        <f t="shared" si="1"/>
        <v>0.014809269815304213</v>
      </c>
    </row>
    <row r="22" spans="1:7" ht="12.75" customHeight="1">
      <c r="A22" s="74" t="s">
        <v>61</v>
      </c>
      <c r="B22" s="86"/>
      <c r="C22" s="75">
        <v>3898996</v>
      </c>
      <c r="D22" s="75">
        <v>869270</v>
      </c>
      <c r="E22" s="75">
        <v>961475</v>
      </c>
      <c r="F22" s="73">
        <f t="shared" si="2"/>
        <v>0.10607176136298273</v>
      </c>
      <c r="G22" s="83">
        <f t="shared" si="1"/>
        <v>0.3100974082729625</v>
      </c>
    </row>
    <row r="23" spans="1:7" ht="12.75" customHeight="1">
      <c r="A23" s="86" t="s">
        <v>59</v>
      </c>
      <c r="B23" s="86"/>
      <c r="C23" s="75">
        <f>+balanza!B8</f>
        <v>10885511</v>
      </c>
      <c r="D23" s="75">
        <f>+balanza!C8</f>
        <v>2964490</v>
      </c>
      <c r="E23" s="75">
        <f>+balanza!D8</f>
        <v>3100558</v>
      </c>
      <c r="F23" s="73">
        <f t="shared" si="2"/>
        <v>0.04589929465101923</v>
      </c>
      <c r="G23" s="83">
        <f t="shared" si="1"/>
        <v>1</v>
      </c>
    </row>
    <row r="24" spans="1:7" ht="11.25">
      <c r="A24" s="77"/>
      <c r="B24" s="77"/>
      <c r="C24" s="78"/>
      <c r="D24" s="78"/>
      <c r="E24" s="78"/>
      <c r="F24" s="77"/>
      <c r="G24" s="77"/>
    </row>
    <row r="25" spans="1:7" ht="33.75" customHeight="1">
      <c r="A25" s="224" t="s">
        <v>112</v>
      </c>
      <c r="B25" s="224"/>
      <c r="C25" s="224"/>
      <c r="D25" s="224"/>
      <c r="E25" s="224"/>
      <c r="F25" s="224"/>
      <c r="G25" s="224"/>
    </row>
    <row r="50" spans="1:7" ht="15.75" customHeight="1">
      <c r="A50" s="230" t="s">
        <v>411</v>
      </c>
      <c r="B50" s="230"/>
      <c r="C50" s="230"/>
      <c r="D50" s="230"/>
      <c r="E50" s="230"/>
      <c r="F50" s="230"/>
      <c r="G50" s="230"/>
    </row>
    <row r="51" spans="1:7" ht="15.75" customHeight="1">
      <c r="A51" s="231" t="s">
        <v>340</v>
      </c>
      <c r="B51" s="231"/>
      <c r="C51" s="231"/>
      <c r="D51" s="231"/>
      <c r="E51" s="231"/>
      <c r="F51" s="231"/>
      <c r="G51" s="231"/>
    </row>
    <row r="52" spans="1:7" ht="15.75" customHeight="1">
      <c r="A52" s="223" t="s">
        <v>341</v>
      </c>
      <c r="B52" s="223"/>
      <c r="C52" s="223"/>
      <c r="D52" s="223"/>
      <c r="E52" s="223"/>
      <c r="F52" s="223"/>
      <c r="G52" s="223"/>
    </row>
    <row r="53" spans="1:7" ht="12.75" customHeight="1">
      <c r="A53" s="259" t="s">
        <v>62</v>
      </c>
      <c r="B53" s="72" t="s">
        <v>190</v>
      </c>
      <c r="C53" s="186">
        <f>+C4</f>
        <v>2007</v>
      </c>
      <c r="D53" s="186">
        <f>+D4</f>
        <v>2007</v>
      </c>
      <c r="E53" s="186">
        <f>+E4</f>
        <v>2008</v>
      </c>
      <c r="F53" s="70" t="s">
        <v>330</v>
      </c>
      <c r="G53" s="70" t="s">
        <v>320</v>
      </c>
    </row>
    <row r="54" spans="1:7" ht="12.75" customHeight="1">
      <c r="A54" s="260"/>
      <c r="B54" s="81" t="s">
        <v>70</v>
      </c>
      <c r="C54" s="71" t="s">
        <v>319</v>
      </c>
      <c r="D54" s="69" t="str">
        <f>+balanza!C6</f>
        <v>ene-mar</v>
      </c>
      <c r="E54" s="69" t="str">
        <f>+D54</f>
        <v>ene-mar</v>
      </c>
      <c r="F54" s="70" t="str">
        <f>+F5</f>
        <v> 2008-2007</v>
      </c>
      <c r="G54" s="70">
        <f>+G5</f>
        <v>2008</v>
      </c>
    </row>
    <row r="55" spans="3:7" ht="11.25">
      <c r="C55" s="75"/>
      <c r="D55" s="75"/>
      <c r="E55" s="75"/>
      <c r="F55" s="75"/>
      <c r="G55" s="75"/>
    </row>
    <row r="56" spans="1:7" ht="12.75" customHeight="1">
      <c r="A56" s="74" t="s">
        <v>424</v>
      </c>
      <c r="B56" s="87">
        <v>15179000</v>
      </c>
      <c r="C56" s="75">
        <v>276110</v>
      </c>
      <c r="D56" s="75">
        <v>58562</v>
      </c>
      <c r="E56" s="75">
        <v>111968</v>
      </c>
      <c r="F56" s="73">
        <f>+(E56-D56)/D56</f>
        <v>0.9119565588606946</v>
      </c>
      <c r="G56" s="88">
        <f>+E56/$E$72</f>
        <v>0.1248130056650087</v>
      </c>
    </row>
    <row r="57" spans="1:7" ht="12.75" customHeight="1">
      <c r="A57" s="74" t="s">
        <v>288</v>
      </c>
      <c r="B57" s="82">
        <v>10059000</v>
      </c>
      <c r="C57" s="75">
        <v>353285</v>
      </c>
      <c r="D57" s="75">
        <v>74751</v>
      </c>
      <c r="E57" s="75">
        <v>98321</v>
      </c>
      <c r="F57" s="73">
        <f aca="true" t="shared" si="3" ref="F57:F72">+(E57-D57)/D57</f>
        <v>0.3153135075116052</v>
      </c>
      <c r="G57" s="88">
        <f aca="true" t="shared" si="4" ref="G57:G72">+E57/$E$72</f>
        <v>0.10960041735129074</v>
      </c>
    </row>
    <row r="58" spans="1:7" ht="12.75" customHeight="1">
      <c r="A58" s="74" t="s">
        <v>425</v>
      </c>
      <c r="B58" s="82" t="s">
        <v>409</v>
      </c>
      <c r="C58" s="75">
        <v>345238</v>
      </c>
      <c r="D58" s="75">
        <v>70436</v>
      </c>
      <c r="E58" s="75">
        <v>85766</v>
      </c>
      <c r="F58" s="73">
        <f t="shared" si="3"/>
        <v>0.2176443863933216</v>
      </c>
      <c r="G58" s="88">
        <f t="shared" si="4"/>
        <v>0.09560510363554887</v>
      </c>
    </row>
    <row r="59" spans="1:7" ht="12.75" customHeight="1">
      <c r="A59" s="74" t="s">
        <v>404</v>
      </c>
      <c r="B59" s="84">
        <v>23040000</v>
      </c>
      <c r="C59" s="75">
        <v>224608</v>
      </c>
      <c r="D59" s="75">
        <v>40389</v>
      </c>
      <c r="E59" s="75">
        <v>80969</v>
      </c>
      <c r="F59" s="73">
        <f t="shared" si="3"/>
        <v>1.0047290103741118</v>
      </c>
      <c r="G59" s="88">
        <f t="shared" si="4"/>
        <v>0.09025779022301095</v>
      </c>
    </row>
    <row r="60" spans="1:7" ht="12.75" customHeight="1">
      <c r="A60" s="74" t="s">
        <v>405</v>
      </c>
      <c r="B60" s="84">
        <v>17019900</v>
      </c>
      <c r="C60" s="75">
        <v>168951</v>
      </c>
      <c r="D60" s="75">
        <v>41531</v>
      </c>
      <c r="E60" s="75">
        <v>49150</v>
      </c>
      <c r="F60" s="73">
        <f t="shared" si="3"/>
        <v>0.18345332402301895</v>
      </c>
      <c r="G60" s="88">
        <f t="shared" si="4"/>
        <v>0.05478850411220329</v>
      </c>
    </row>
    <row r="61" spans="1:7" ht="12.75" customHeight="1">
      <c r="A61" s="74" t="s">
        <v>361</v>
      </c>
      <c r="B61" s="84">
        <v>10019000</v>
      </c>
      <c r="C61" s="75">
        <v>259995</v>
      </c>
      <c r="D61" s="75">
        <v>63445</v>
      </c>
      <c r="E61" s="75">
        <v>43576</v>
      </c>
      <c r="F61" s="73">
        <f t="shared" si="3"/>
        <v>-0.31316888643707147</v>
      </c>
      <c r="G61" s="88">
        <f t="shared" si="4"/>
        <v>0.04857505300495159</v>
      </c>
    </row>
    <row r="62" spans="1:7" ht="12.75" customHeight="1">
      <c r="A62" s="74" t="s">
        <v>426</v>
      </c>
      <c r="B62" s="84">
        <v>23099090</v>
      </c>
      <c r="C62" s="75">
        <v>96112</v>
      </c>
      <c r="D62" s="75">
        <v>24377</v>
      </c>
      <c r="E62" s="75">
        <v>34855</v>
      </c>
      <c r="F62" s="73">
        <f t="shared" si="3"/>
        <v>0.429831398449358</v>
      </c>
      <c r="G62" s="88">
        <f t="shared" si="4"/>
        <v>0.03885357702605993</v>
      </c>
    </row>
    <row r="63" spans="1:7" ht="12.75" customHeight="1">
      <c r="A63" s="74" t="s">
        <v>406</v>
      </c>
      <c r="B63" s="82">
        <v>12010000</v>
      </c>
      <c r="C63" s="75">
        <v>71162</v>
      </c>
      <c r="D63" s="75">
        <v>18651</v>
      </c>
      <c r="E63" s="75">
        <v>21426</v>
      </c>
      <c r="F63" s="73">
        <f t="shared" si="3"/>
        <v>0.14878558790413382</v>
      </c>
      <c r="G63" s="88">
        <f t="shared" si="4"/>
        <v>0.023883997743806056</v>
      </c>
    </row>
    <row r="64" spans="1:7" ht="12.75" customHeight="1">
      <c r="A64" s="74" t="s">
        <v>427</v>
      </c>
      <c r="B64" s="82">
        <v>44160000</v>
      </c>
      <c r="C64" s="75">
        <v>31222</v>
      </c>
      <c r="D64" s="75">
        <v>13129</v>
      </c>
      <c r="E64" s="75">
        <v>17675</v>
      </c>
      <c r="F64" s="73">
        <f t="shared" si="3"/>
        <v>0.34625637900830225</v>
      </c>
      <c r="G64" s="88">
        <f t="shared" si="4"/>
        <v>0.01970268179416466</v>
      </c>
    </row>
    <row r="65" spans="1:7" ht="12.75" customHeight="1">
      <c r="A65" s="74" t="s">
        <v>428</v>
      </c>
      <c r="B65" s="82">
        <v>23031000</v>
      </c>
      <c r="C65" s="75">
        <v>58927</v>
      </c>
      <c r="D65" s="75">
        <v>12943</v>
      </c>
      <c r="E65" s="75">
        <v>17346</v>
      </c>
      <c r="F65" s="73">
        <f t="shared" si="3"/>
        <v>0.34018388318009735</v>
      </c>
      <c r="G65" s="88">
        <f t="shared" si="4"/>
        <v>0.019335938806312885</v>
      </c>
    </row>
    <row r="66" spans="1:7" ht="12.75" customHeight="1">
      <c r="A66" s="74" t="s">
        <v>293</v>
      </c>
      <c r="B66" s="82">
        <v>21069090</v>
      </c>
      <c r="C66" s="75">
        <v>53214</v>
      </c>
      <c r="D66" s="75">
        <v>11971</v>
      </c>
      <c r="E66" s="75">
        <v>16033</v>
      </c>
      <c r="F66" s="73">
        <f t="shared" si="3"/>
        <v>0.33932002338985884</v>
      </c>
      <c r="G66" s="88">
        <f t="shared" si="4"/>
        <v>0.017872311015889222</v>
      </c>
    </row>
    <row r="67" spans="1:7" ht="12.75" customHeight="1">
      <c r="A67" s="74" t="s">
        <v>157</v>
      </c>
      <c r="B67" s="82">
        <v>10030000</v>
      </c>
      <c r="C67" s="75">
        <v>19580</v>
      </c>
      <c r="D67" s="75">
        <v>5181</v>
      </c>
      <c r="E67" s="75">
        <v>11820</v>
      </c>
      <c r="F67" s="73">
        <f t="shared" si="3"/>
        <v>1.2814128546612622</v>
      </c>
      <c r="G67" s="88">
        <f t="shared" si="4"/>
        <v>0.013175994274796396</v>
      </c>
    </row>
    <row r="68" spans="1:7" ht="12.75" customHeight="1">
      <c r="A68" s="74" t="s">
        <v>275</v>
      </c>
      <c r="B68" s="82" t="s">
        <v>410</v>
      </c>
      <c r="C68" s="75">
        <v>39245</v>
      </c>
      <c r="D68" s="75">
        <v>8171</v>
      </c>
      <c r="E68" s="75">
        <v>10674</v>
      </c>
      <c r="F68" s="73">
        <f t="shared" si="3"/>
        <v>0.30632725492595764</v>
      </c>
      <c r="G68" s="88">
        <f t="shared" si="4"/>
        <v>0.011898524779118166</v>
      </c>
    </row>
    <row r="69" spans="1:7" ht="12.75" customHeight="1">
      <c r="A69" s="74" t="s">
        <v>429</v>
      </c>
      <c r="B69" s="82">
        <v>10063000</v>
      </c>
      <c r="C69" s="75">
        <v>38217</v>
      </c>
      <c r="D69" s="75">
        <v>6270</v>
      </c>
      <c r="E69" s="75">
        <v>9344</v>
      </c>
      <c r="F69" s="73">
        <f t="shared" si="3"/>
        <v>0.4902711323763955</v>
      </c>
      <c r="G69" s="88">
        <f t="shared" si="4"/>
        <v>0.010415946743121619</v>
      </c>
    </row>
    <row r="70" spans="1:7" ht="12.75" customHeight="1">
      <c r="A70" s="74" t="s">
        <v>407</v>
      </c>
      <c r="B70" s="82">
        <v>22084000</v>
      </c>
      <c r="C70" s="75">
        <v>27135</v>
      </c>
      <c r="D70" s="75">
        <v>4853</v>
      </c>
      <c r="E70" s="75">
        <v>7047</v>
      </c>
      <c r="F70" s="73">
        <f t="shared" si="3"/>
        <v>0.45209148980012365</v>
      </c>
      <c r="G70" s="88">
        <f t="shared" si="4"/>
        <v>0.007855434150126074</v>
      </c>
    </row>
    <row r="71" spans="1:7" ht="12.75" customHeight="1">
      <c r="A71" s="74" t="s">
        <v>61</v>
      </c>
      <c r="B71" s="86"/>
      <c r="C71" s="75">
        <v>1060755</v>
      </c>
      <c r="D71" s="75">
        <v>212614</v>
      </c>
      <c r="E71" s="75">
        <v>281116</v>
      </c>
      <c r="F71" s="73">
        <f t="shared" si="3"/>
        <v>0.3221895077464325</v>
      </c>
      <c r="G71" s="88">
        <f t="shared" si="4"/>
        <v>0.3133657196745908</v>
      </c>
    </row>
    <row r="72" spans="1:7" ht="12.75" customHeight="1">
      <c r="A72" s="86" t="s">
        <v>59</v>
      </c>
      <c r="B72" s="86"/>
      <c r="C72" s="75">
        <f>+balanza!B13</f>
        <v>3123754</v>
      </c>
      <c r="D72" s="75">
        <f>+balanza!C13</f>
        <v>667274</v>
      </c>
      <c r="E72" s="75">
        <f>+balanza!D13</f>
        <v>897086</v>
      </c>
      <c r="F72" s="73">
        <f t="shared" si="3"/>
        <v>0.3444042477303177</v>
      </c>
      <c r="G72" s="88">
        <f t="shared" si="4"/>
        <v>1</v>
      </c>
    </row>
    <row r="73" spans="1:7" ht="11.25">
      <c r="A73" s="77"/>
      <c r="B73" s="77"/>
      <c r="C73" s="78"/>
      <c r="D73" s="78"/>
      <c r="E73" s="78"/>
      <c r="F73" s="77"/>
      <c r="G73" s="77"/>
    </row>
    <row r="74" spans="1:7" ht="12.75" customHeight="1">
      <c r="A74" s="224" t="s">
        <v>72</v>
      </c>
      <c r="B74" s="224"/>
      <c r="C74" s="224"/>
      <c r="D74" s="224"/>
      <c r="E74" s="224"/>
      <c r="F74" s="224"/>
      <c r="G74" s="224"/>
    </row>
  </sheetData>
  <mergeCells count="10">
    <mergeCell ref="A1:G1"/>
    <mergeCell ref="A2:G2"/>
    <mergeCell ref="A3:G3"/>
    <mergeCell ref="A25:G25"/>
    <mergeCell ref="A4:A5"/>
    <mergeCell ref="A50:G50"/>
    <mergeCell ref="A51:G51"/>
    <mergeCell ref="A52:G52"/>
    <mergeCell ref="A74:G74"/>
    <mergeCell ref="A53:A54"/>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Z375"/>
  <sheetViews>
    <sheetView tabSelected="1" view="pageBreakPreview" zoomScaleNormal="75" zoomScaleSheetLayoutView="100" workbookViewId="0" topLeftCell="A1">
      <selection activeCell="Q7" sqref="Q7"/>
    </sheetView>
  </sheetViews>
  <sheetFormatPr defaultColWidth="11.421875" defaultRowHeight="12.75" outlineLevelRow="1"/>
  <cols>
    <col min="1" max="1" width="29.00390625" style="26" customWidth="1"/>
    <col min="2" max="2" width="8.421875" style="26" bestFit="1" customWidth="1"/>
    <col min="3" max="3" width="10.7109375" style="26" bestFit="1" customWidth="1"/>
    <col min="4" max="4" width="11.00390625" style="26" bestFit="1" customWidth="1"/>
    <col min="5" max="5" width="11.140625" style="26" bestFit="1" customWidth="1"/>
    <col min="6" max="6" width="8.7109375" style="26" customWidth="1"/>
    <col min="7" max="7" width="1.7109375" style="26" customWidth="1"/>
    <col min="8" max="8" width="10.7109375" style="26" bestFit="1" customWidth="1"/>
    <col min="9" max="9" width="10.421875" style="26" bestFit="1" customWidth="1"/>
    <col min="10" max="10" width="10.8515625" style="26" bestFit="1" customWidth="1"/>
    <col min="11" max="11" width="9.7109375" style="26" bestFit="1" customWidth="1"/>
    <col min="12" max="12" width="11.57421875" style="188" hidden="1" customWidth="1"/>
    <col min="13" max="13" width="7.57421875" style="188" hidden="1" customWidth="1"/>
    <col min="14" max="14" width="9.7109375" style="188" hidden="1" customWidth="1"/>
    <col min="15" max="15" width="10.421875" style="26" hidden="1" customWidth="1"/>
    <col min="16" max="16384" width="11.421875" style="26" customWidth="1"/>
  </cols>
  <sheetData>
    <row r="1" spans="1:12" ht="19.5" customHeight="1">
      <c r="A1" s="230" t="s">
        <v>436</v>
      </c>
      <c r="B1" s="230"/>
      <c r="C1" s="230"/>
      <c r="D1" s="230"/>
      <c r="E1" s="230"/>
      <c r="F1" s="230"/>
      <c r="G1" s="230"/>
      <c r="H1" s="230"/>
      <c r="I1" s="230"/>
      <c r="J1" s="230"/>
      <c r="K1" s="230"/>
      <c r="L1" s="44"/>
    </row>
    <row r="2" spans="1:11" ht="19.5" customHeight="1">
      <c r="A2" s="223" t="s">
        <v>342</v>
      </c>
      <c r="B2" s="223"/>
      <c r="C2" s="223"/>
      <c r="D2" s="223"/>
      <c r="E2" s="223"/>
      <c r="F2" s="223"/>
      <c r="G2" s="223"/>
      <c r="H2" s="223"/>
      <c r="I2" s="223"/>
      <c r="J2" s="223"/>
      <c r="K2" s="223"/>
    </row>
    <row r="3" spans="1:14" ht="11.25">
      <c r="A3" s="29"/>
      <c r="B3" s="29"/>
      <c r="C3" s="263" t="s">
        <v>206</v>
      </c>
      <c r="D3" s="263"/>
      <c r="E3" s="263"/>
      <c r="F3" s="263"/>
      <c r="G3" s="30"/>
      <c r="H3" s="263" t="s">
        <v>207</v>
      </c>
      <c r="I3" s="263"/>
      <c r="J3" s="263"/>
      <c r="K3" s="263"/>
      <c r="L3" s="268" t="s">
        <v>397</v>
      </c>
      <c r="M3" s="268"/>
      <c r="N3" s="268"/>
    </row>
    <row r="4" spans="1:14" ht="11.25">
      <c r="A4" s="29" t="s">
        <v>223</v>
      </c>
      <c r="B4" s="46" t="s">
        <v>190</v>
      </c>
      <c r="C4" s="54">
        <v>2007</v>
      </c>
      <c r="D4" s="264" t="s">
        <v>421</v>
      </c>
      <c r="E4" s="264"/>
      <c r="F4" s="264"/>
      <c r="G4" s="30"/>
      <c r="H4" s="54">
        <v>2007</v>
      </c>
      <c r="I4" s="264" t="str">
        <f>+D4</f>
        <v>Enero - Marzo</v>
      </c>
      <c r="J4" s="264"/>
      <c r="K4" s="264"/>
      <c r="L4" s="269" t="s">
        <v>396</v>
      </c>
      <c r="M4" s="269"/>
      <c r="N4" s="269"/>
    </row>
    <row r="5" spans="1:14" ht="11.25">
      <c r="A5" s="2"/>
      <c r="B5" s="47" t="s">
        <v>70</v>
      </c>
      <c r="C5" s="2"/>
      <c r="D5" s="55">
        <v>2007</v>
      </c>
      <c r="E5" s="55">
        <v>2008</v>
      </c>
      <c r="F5" s="56" t="s">
        <v>366</v>
      </c>
      <c r="G5" s="35"/>
      <c r="H5" s="2"/>
      <c r="I5" s="55">
        <v>2007</v>
      </c>
      <c r="J5" s="55">
        <v>2008</v>
      </c>
      <c r="K5" s="56" t="s">
        <v>366</v>
      </c>
      <c r="L5" s="198">
        <v>2007</v>
      </c>
      <c r="M5" s="198">
        <v>2008</v>
      </c>
      <c r="N5" s="35" t="s">
        <v>366</v>
      </c>
    </row>
    <row r="6" spans="1:11" ht="11.25">
      <c r="A6" s="29"/>
      <c r="B6" s="29"/>
      <c r="C6" s="29"/>
      <c r="D6" s="29"/>
      <c r="E6" s="29"/>
      <c r="F6" s="29"/>
      <c r="G6" s="29"/>
      <c r="H6" s="29"/>
      <c r="I6" s="29"/>
      <c r="J6" s="29"/>
      <c r="K6" s="29"/>
    </row>
    <row r="7" spans="1:14" s="44" customFormat="1" ht="11.25">
      <c r="A7" s="31" t="s">
        <v>482</v>
      </c>
      <c r="B7" s="31"/>
      <c r="C7" s="31"/>
      <c r="D7" s="31"/>
      <c r="E7" s="31"/>
      <c r="F7" s="31"/>
      <c r="G7" s="31"/>
      <c r="H7" s="32">
        <f>+balanza!B9</f>
        <v>5477549</v>
      </c>
      <c r="I7" s="32">
        <f>+balanza!C9</f>
        <v>1677399</v>
      </c>
      <c r="J7" s="32">
        <f>+balanza!D9</f>
        <v>1627606</v>
      </c>
      <c r="K7" s="33">
        <f>+J7/I7*100-100</f>
        <v>-2.968464867333296</v>
      </c>
      <c r="L7" s="190"/>
      <c r="M7" s="190"/>
      <c r="N7" s="190"/>
    </row>
    <row r="8" spans="1:17" s="64" customFormat="1" ht="11.25">
      <c r="A8" s="63" t="s">
        <v>487</v>
      </c>
      <c r="B8" s="63"/>
      <c r="C8" s="63">
        <f>+C10+C43</f>
        <v>2858365.5629999996</v>
      </c>
      <c r="D8" s="63">
        <f>+D10+D43</f>
        <v>950876.3399999996</v>
      </c>
      <c r="E8" s="63">
        <f>+E10+E43</f>
        <v>846418.6230000001</v>
      </c>
      <c r="F8" s="197">
        <f>+E8/D8*100-100</f>
        <v>-10.985415516806256</v>
      </c>
      <c r="G8" s="63"/>
      <c r="H8" s="63">
        <f>+H10+H43</f>
        <v>3416568.3939999994</v>
      </c>
      <c r="I8" s="63">
        <f>+I10+I43</f>
        <v>1250135.6699999997</v>
      </c>
      <c r="J8" s="63">
        <f>+J10+J43</f>
        <v>1124932.7</v>
      </c>
      <c r="K8" s="197">
        <f>+J8/I8*100-100</f>
        <v>-10.01515059561494</v>
      </c>
      <c r="L8" s="197"/>
      <c r="M8" s="197"/>
      <c r="N8" s="197"/>
      <c r="Q8" s="190"/>
    </row>
    <row r="9" spans="1:17" ht="11.25" customHeight="1">
      <c r="A9" s="29"/>
      <c r="B9" s="29"/>
      <c r="C9" s="28"/>
      <c r="D9" s="28"/>
      <c r="E9" s="28"/>
      <c r="F9" s="34"/>
      <c r="G9" s="34"/>
      <c r="H9" s="28"/>
      <c r="I9" s="28"/>
      <c r="J9" s="28"/>
      <c r="K9" s="34"/>
      <c r="Q9" s="188"/>
    </row>
    <row r="10" spans="1:17" ht="11.25" customHeight="1">
      <c r="A10" s="31" t="s">
        <v>224</v>
      </c>
      <c r="B10" s="31"/>
      <c r="C10" s="32">
        <f>+C12+C29</f>
        <v>2353452.4719999996</v>
      </c>
      <c r="D10" s="32">
        <f>+D12+D29</f>
        <v>857805.1369999996</v>
      </c>
      <c r="E10" s="32">
        <f>+E12+E29</f>
        <v>754874.9280000002</v>
      </c>
      <c r="F10" s="33">
        <f>+E10/D10*100-100</f>
        <v>-11.99925304247735</v>
      </c>
      <c r="G10" s="33"/>
      <c r="H10" s="32">
        <f>+H12+H29</f>
        <v>2686059.5259999996</v>
      </c>
      <c r="I10" s="32">
        <f>+I12+I29</f>
        <v>1113346.8819999998</v>
      </c>
      <c r="J10" s="32">
        <f>+J12+J29</f>
        <v>958088.441</v>
      </c>
      <c r="K10" s="33">
        <f>+J10/I10*100-100</f>
        <v>-13.945199246536333</v>
      </c>
      <c r="L10" s="188">
        <f>+I10/D10</f>
        <v>1.2979018590325837</v>
      </c>
      <c r="M10" s="188">
        <f>+J10/E10</f>
        <v>1.269201566328879</v>
      </c>
      <c r="N10" s="188">
        <f>+M10/L10*100-100</f>
        <v>-2.211283734896341</v>
      </c>
      <c r="Q10" s="190"/>
    </row>
    <row r="11" spans="1:17" ht="11.25" customHeight="1">
      <c r="A11" s="29"/>
      <c r="B11" s="29"/>
      <c r="C11" s="28"/>
      <c r="D11" s="28"/>
      <c r="E11" s="28"/>
      <c r="F11" s="34"/>
      <c r="G11" s="34"/>
      <c r="H11" s="28"/>
      <c r="I11" s="28"/>
      <c r="J11" s="28"/>
      <c r="K11" s="34"/>
      <c r="Q11" s="188"/>
    </row>
    <row r="12" spans="1:17" s="44" customFormat="1" ht="11.25" customHeight="1">
      <c r="A12" s="31" t="s">
        <v>451</v>
      </c>
      <c r="B12" s="31"/>
      <c r="C12" s="32">
        <f>SUM(C13:C27)</f>
        <v>2334213.777</v>
      </c>
      <c r="D12" s="32">
        <f>SUM(D13:D27)</f>
        <v>857204.3659999997</v>
      </c>
      <c r="E12" s="32">
        <f>SUM(E13:E27)</f>
        <v>754296.5720000002</v>
      </c>
      <c r="F12" s="33">
        <f>+E12/D12*100-100</f>
        <v>-12.005047813767149</v>
      </c>
      <c r="G12" s="33"/>
      <c r="H12" s="32">
        <f>SUM(H13:H27)</f>
        <v>2572025.8269999996</v>
      </c>
      <c r="I12" s="32">
        <f>SUM(I13:I27)</f>
        <v>1109589.7189999998</v>
      </c>
      <c r="J12" s="32">
        <f>SUM(J13:J27)</f>
        <v>951410.7559999999</v>
      </c>
      <c r="K12" s="33">
        <f>+J12/I12*100-100</f>
        <v>-14.255626227553392</v>
      </c>
      <c r="L12" s="190"/>
      <c r="M12" s="190"/>
      <c r="N12" s="190"/>
      <c r="Q12" s="190"/>
    </row>
    <row r="13" spans="1:17" ht="11.25" customHeight="1">
      <c r="A13" s="1" t="s">
        <v>437</v>
      </c>
      <c r="B13" s="48" t="s">
        <v>211</v>
      </c>
      <c r="C13" s="28">
        <v>776370.276</v>
      </c>
      <c r="D13" s="28">
        <v>467675.852</v>
      </c>
      <c r="E13" s="28">
        <v>418596.523</v>
      </c>
      <c r="F13" s="34">
        <f aca="true" t="shared" si="0" ref="F13:F41">+E13/D13*100-100</f>
        <v>-10.494304717704352</v>
      </c>
      <c r="G13" s="34"/>
      <c r="H13" s="28">
        <v>989454.838</v>
      </c>
      <c r="I13" s="28">
        <v>592491.016</v>
      </c>
      <c r="J13" s="28">
        <v>493713.12</v>
      </c>
      <c r="K13" s="34">
        <f aca="true" t="shared" si="1" ref="K13:K27">+J13/I13*100-100</f>
        <v>-16.671627642029932</v>
      </c>
      <c r="L13" s="188">
        <f>+I13/D13</f>
        <v>1.266883918565032</v>
      </c>
      <c r="M13" s="188">
        <f>+J13/E13</f>
        <v>1.179448688349473</v>
      </c>
      <c r="N13" s="188">
        <f>+M13/L13*100-100</f>
        <v>-6.901597607663589</v>
      </c>
      <c r="Q13" s="188"/>
    </row>
    <row r="14" spans="1:17" ht="11.25" customHeight="1">
      <c r="A14" s="1" t="s">
        <v>195</v>
      </c>
      <c r="B14" s="48" t="s">
        <v>212</v>
      </c>
      <c r="C14" s="28">
        <v>774634.4</v>
      </c>
      <c r="D14" s="28">
        <v>93699.597</v>
      </c>
      <c r="E14" s="28">
        <v>67821.097</v>
      </c>
      <c r="F14" s="34">
        <f t="shared" si="0"/>
        <v>-27.618581966793315</v>
      </c>
      <c r="G14" s="34"/>
      <c r="H14" s="28">
        <v>554618.943</v>
      </c>
      <c r="I14" s="28">
        <v>62720.261</v>
      </c>
      <c r="J14" s="28">
        <v>49884.333</v>
      </c>
      <c r="K14" s="34">
        <f t="shared" si="1"/>
        <v>-20.465361264998563</v>
      </c>
      <c r="L14" s="188">
        <f aca="true" t="shared" si="2" ref="L14:L27">+I14/D14</f>
        <v>0.6693759952884323</v>
      </c>
      <c r="M14" s="188">
        <f aca="true" t="shared" si="3" ref="M14:M27">+J14/E14</f>
        <v>0.7355282531038978</v>
      </c>
      <c r="N14" s="188">
        <f aca="true" t="shared" si="4" ref="N14:N27">+M14/L14*100-100</f>
        <v>9.882675548734127</v>
      </c>
      <c r="Q14" s="188"/>
    </row>
    <row r="15" spans="1:17" ht="11.25" customHeight="1">
      <c r="A15" s="1" t="s">
        <v>196</v>
      </c>
      <c r="B15" s="48" t="s">
        <v>213</v>
      </c>
      <c r="C15" s="28">
        <v>160186.237</v>
      </c>
      <c r="D15" s="28">
        <v>3752.803</v>
      </c>
      <c r="E15" s="28">
        <v>1477.623</v>
      </c>
      <c r="F15" s="34">
        <f t="shared" si="0"/>
        <v>-60.626150639935</v>
      </c>
      <c r="G15" s="34"/>
      <c r="H15" s="28">
        <v>143626.833</v>
      </c>
      <c r="I15" s="28">
        <v>4283.136</v>
      </c>
      <c r="J15" s="28">
        <v>1700.72</v>
      </c>
      <c r="K15" s="34">
        <f t="shared" si="1"/>
        <v>-60.29264538879924</v>
      </c>
      <c r="L15" s="188">
        <f t="shared" si="2"/>
        <v>1.1413165039571755</v>
      </c>
      <c r="M15" s="188">
        <f t="shared" si="3"/>
        <v>1.150983708293658</v>
      </c>
      <c r="N15" s="188">
        <f t="shared" si="4"/>
        <v>0.8470222153946168</v>
      </c>
      <c r="Q15" s="188"/>
    </row>
    <row r="16" spans="1:17" ht="11.25" customHeight="1">
      <c r="A16" s="1" t="s">
        <v>201</v>
      </c>
      <c r="B16" s="48" t="s">
        <v>248</v>
      </c>
      <c r="C16" s="28">
        <v>146396.449</v>
      </c>
      <c r="D16" s="28">
        <v>49865.911</v>
      </c>
      <c r="E16" s="28">
        <v>26294.364</v>
      </c>
      <c r="F16" s="34">
        <f t="shared" si="0"/>
        <v>-47.26986136882167</v>
      </c>
      <c r="G16" s="34"/>
      <c r="H16" s="28">
        <v>186933.666</v>
      </c>
      <c r="I16" s="28">
        <v>48425.784</v>
      </c>
      <c r="J16" s="28">
        <v>28883.229</v>
      </c>
      <c r="K16" s="34">
        <f t="shared" si="1"/>
        <v>-40.355681180092</v>
      </c>
      <c r="L16" s="188">
        <f t="shared" si="2"/>
        <v>0.9711200102210105</v>
      </c>
      <c r="M16" s="188">
        <f t="shared" si="3"/>
        <v>1.0984570305636598</v>
      </c>
      <c r="N16" s="188">
        <f t="shared" si="4"/>
        <v>13.112387655740875</v>
      </c>
      <c r="Q16" s="188"/>
    </row>
    <row r="17" spans="1:17" ht="11.25" customHeight="1">
      <c r="A17" s="1" t="s">
        <v>197</v>
      </c>
      <c r="B17" s="48" t="s">
        <v>249</v>
      </c>
      <c r="C17" s="28">
        <v>105054.947</v>
      </c>
      <c r="D17" s="28">
        <v>78180.13</v>
      </c>
      <c r="E17" s="28">
        <v>56451.607</v>
      </c>
      <c r="F17" s="34">
        <f t="shared" si="0"/>
        <v>-27.79289699313624</v>
      </c>
      <c r="G17" s="34"/>
      <c r="H17" s="28">
        <v>108342.583</v>
      </c>
      <c r="I17" s="28">
        <v>79037.294</v>
      </c>
      <c r="J17" s="28">
        <v>52108.217</v>
      </c>
      <c r="K17" s="34">
        <f t="shared" si="1"/>
        <v>-34.07135497326111</v>
      </c>
      <c r="L17" s="188">
        <f t="shared" si="2"/>
        <v>1.0109639623264888</v>
      </c>
      <c r="M17" s="188">
        <f t="shared" si="3"/>
        <v>0.9230599405256965</v>
      </c>
      <c r="N17" s="188">
        <f t="shared" si="4"/>
        <v>-8.695069762773983</v>
      </c>
      <c r="Q17" s="188"/>
    </row>
    <row r="18" spans="1:17" ht="11.25" customHeight="1">
      <c r="A18" s="1" t="s">
        <v>438</v>
      </c>
      <c r="B18" s="49" t="s">
        <v>250</v>
      </c>
      <c r="C18" s="28">
        <v>119256.614</v>
      </c>
      <c r="D18" s="28">
        <v>44339.95</v>
      </c>
      <c r="E18" s="28">
        <v>44355.3</v>
      </c>
      <c r="F18" s="34">
        <f t="shared" si="0"/>
        <v>0.0346188933456375</v>
      </c>
      <c r="G18" s="34"/>
      <c r="H18" s="28">
        <v>96379.153</v>
      </c>
      <c r="I18" s="28">
        <v>36201.951</v>
      </c>
      <c r="J18" s="28">
        <v>34397.12</v>
      </c>
      <c r="K18" s="34">
        <f t="shared" si="1"/>
        <v>-4.9854523033855145</v>
      </c>
      <c r="L18" s="188">
        <f t="shared" si="2"/>
        <v>0.8164635052588016</v>
      </c>
      <c r="M18" s="188">
        <f t="shared" si="3"/>
        <v>0.7754906403518858</v>
      </c>
      <c r="N18" s="188">
        <f t="shared" si="4"/>
        <v>-5.018333905068829</v>
      </c>
      <c r="Q18" s="188"/>
    </row>
    <row r="19" spans="1:17" ht="11.25" customHeight="1">
      <c r="A19" s="1" t="s">
        <v>439</v>
      </c>
      <c r="B19" s="48" t="s">
        <v>251</v>
      </c>
      <c r="C19" s="28">
        <v>20872.322</v>
      </c>
      <c r="D19" s="28">
        <v>15620.619</v>
      </c>
      <c r="E19" s="28">
        <v>21813.601</v>
      </c>
      <c r="F19" s="34">
        <f t="shared" si="0"/>
        <v>39.646200960410084</v>
      </c>
      <c r="G19" s="34"/>
      <c r="H19" s="28">
        <v>157711.265</v>
      </c>
      <c r="I19" s="28">
        <v>123244.389</v>
      </c>
      <c r="J19" s="28">
        <v>113639.613</v>
      </c>
      <c r="K19" s="34">
        <f t="shared" si="1"/>
        <v>-7.79327649553278</v>
      </c>
      <c r="L19" s="188">
        <f t="shared" si="2"/>
        <v>7.889853084567263</v>
      </c>
      <c r="M19" s="188">
        <f t="shared" si="3"/>
        <v>5.2095760346950515</v>
      </c>
      <c r="N19" s="188">
        <f t="shared" si="4"/>
        <v>-33.97119085924294</v>
      </c>
      <c r="Q19" s="188"/>
    </row>
    <row r="20" spans="1:17" ht="11.25" customHeight="1">
      <c r="A20" s="1" t="s">
        <v>440</v>
      </c>
      <c r="B20" s="48" t="s">
        <v>252</v>
      </c>
      <c r="C20" s="28">
        <v>52213.813</v>
      </c>
      <c r="D20" s="28">
        <v>46191.877</v>
      </c>
      <c r="E20" s="28">
        <v>49594.478</v>
      </c>
      <c r="F20" s="34">
        <f t="shared" si="0"/>
        <v>7.3662323789093875</v>
      </c>
      <c r="G20" s="34"/>
      <c r="H20" s="28">
        <v>58144.033</v>
      </c>
      <c r="I20" s="28">
        <v>50850.482</v>
      </c>
      <c r="J20" s="28">
        <v>44853.986</v>
      </c>
      <c r="K20" s="34">
        <f t="shared" si="1"/>
        <v>-11.792407395469738</v>
      </c>
      <c r="L20" s="188">
        <f t="shared" si="2"/>
        <v>1.1008533383477792</v>
      </c>
      <c r="M20" s="188">
        <f t="shared" si="3"/>
        <v>0.9044149229678351</v>
      </c>
      <c r="N20" s="188">
        <f t="shared" si="4"/>
        <v>-17.844194911083207</v>
      </c>
      <c r="Q20" s="188"/>
    </row>
    <row r="21" spans="1:17" ht="11.25" customHeight="1">
      <c r="A21" s="1" t="s">
        <v>198</v>
      </c>
      <c r="B21" s="48" t="s">
        <v>452</v>
      </c>
      <c r="C21" s="28">
        <v>45350.74</v>
      </c>
      <c r="D21" s="28">
        <v>39105.374</v>
      </c>
      <c r="E21" s="28">
        <v>36194.622</v>
      </c>
      <c r="F21" s="34">
        <f t="shared" si="0"/>
        <v>-7.443355483571139</v>
      </c>
      <c r="G21" s="34"/>
      <c r="H21" s="28">
        <v>43118.446</v>
      </c>
      <c r="I21" s="28">
        <v>35815.794</v>
      </c>
      <c r="J21" s="28">
        <v>31474.597</v>
      </c>
      <c r="K21" s="34">
        <f t="shared" si="1"/>
        <v>-12.120901186778099</v>
      </c>
      <c r="L21" s="188">
        <f t="shared" si="2"/>
        <v>0.9158790809672348</v>
      </c>
      <c r="M21" s="188">
        <f t="shared" si="3"/>
        <v>0.8695931953647699</v>
      </c>
      <c r="N21" s="188">
        <f t="shared" si="4"/>
        <v>-5.053711408451832</v>
      </c>
      <c r="Q21" s="188"/>
    </row>
    <row r="22" spans="1:17" ht="11.25" customHeight="1">
      <c r="A22" s="1" t="s">
        <v>472</v>
      </c>
      <c r="B22" s="49" t="s">
        <v>255</v>
      </c>
      <c r="C22" s="28">
        <v>4156.938</v>
      </c>
      <c r="D22" s="28">
        <v>2951.701</v>
      </c>
      <c r="E22" s="28">
        <v>1840.196</v>
      </c>
      <c r="F22" s="34">
        <f t="shared" si="0"/>
        <v>-37.65642251705034</v>
      </c>
      <c r="G22" s="34"/>
      <c r="H22" s="28">
        <v>27085.948</v>
      </c>
      <c r="I22" s="28">
        <v>19321.122</v>
      </c>
      <c r="J22" s="28">
        <v>10546.195</v>
      </c>
      <c r="K22" s="34">
        <f t="shared" si="1"/>
        <v>-45.41623928465438</v>
      </c>
      <c r="L22" s="188">
        <f t="shared" si="2"/>
        <v>6.5457585304202555</v>
      </c>
      <c r="M22" s="188">
        <f t="shared" si="3"/>
        <v>5.7310172394679695</v>
      </c>
      <c r="N22" s="188">
        <f t="shared" si="4"/>
        <v>-12.44685833071783</v>
      </c>
      <c r="Q22" s="188"/>
    </row>
    <row r="23" spans="1:17" ht="11.25" customHeight="1">
      <c r="A23" s="1" t="s">
        <v>441</v>
      </c>
      <c r="B23" s="49" t="s">
        <v>256</v>
      </c>
      <c r="C23" s="28">
        <v>46903.965</v>
      </c>
      <c r="D23" s="28">
        <v>1264.887</v>
      </c>
      <c r="E23" s="28">
        <v>0.865</v>
      </c>
      <c r="F23" s="34">
        <f t="shared" si="0"/>
        <v>-99.93161444461046</v>
      </c>
      <c r="G23" s="34"/>
      <c r="H23" s="28">
        <v>42890.249</v>
      </c>
      <c r="I23" s="28">
        <v>1566.033</v>
      </c>
      <c r="J23" s="28">
        <v>1.402</v>
      </c>
      <c r="K23" s="34">
        <f t="shared" si="1"/>
        <v>-99.91047442806122</v>
      </c>
      <c r="L23" s="188">
        <f t="shared" si="2"/>
        <v>1.2380813463969509</v>
      </c>
      <c r="M23" s="188">
        <f t="shared" si="3"/>
        <v>1.6208092485549133</v>
      </c>
      <c r="N23" s="188">
        <f t="shared" si="4"/>
        <v>30.912985101647195</v>
      </c>
      <c r="Q23" s="188"/>
    </row>
    <row r="24" spans="1:17" ht="11.25" customHeight="1">
      <c r="A24" s="1" t="s">
        <v>471</v>
      </c>
      <c r="B24" s="49" t="s">
        <v>257</v>
      </c>
      <c r="C24" s="28">
        <v>26423.652</v>
      </c>
      <c r="D24" s="28">
        <v>0</v>
      </c>
      <c r="E24" s="28">
        <v>0</v>
      </c>
      <c r="F24" s="34"/>
      <c r="G24" s="34"/>
      <c r="H24" s="28">
        <v>27226.716</v>
      </c>
      <c r="I24" s="28">
        <v>0</v>
      </c>
      <c r="J24" s="28">
        <v>0</v>
      </c>
      <c r="K24" s="34"/>
      <c r="Q24" s="188"/>
    </row>
    <row r="25" spans="1:17" ht="11.25" customHeight="1">
      <c r="A25" s="1" t="s">
        <v>199</v>
      </c>
      <c r="B25" s="49" t="s">
        <v>258</v>
      </c>
      <c r="C25" s="28">
        <v>26884.527</v>
      </c>
      <c r="D25" s="28">
        <v>9992.703</v>
      </c>
      <c r="E25" s="28">
        <v>26266.881</v>
      </c>
      <c r="F25" s="34">
        <f t="shared" si="0"/>
        <v>162.86061939397183</v>
      </c>
      <c r="G25" s="34"/>
      <c r="H25" s="28">
        <v>108378.988</v>
      </c>
      <c r="I25" s="28">
        <v>49093.684</v>
      </c>
      <c r="J25" s="28">
        <v>84545.432</v>
      </c>
      <c r="K25" s="34">
        <f t="shared" si="1"/>
        <v>72.21244182856597</v>
      </c>
      <c r="L25" s="188">
        <f t="shared" si="2"/>
        <v>4.9129533820829066</v>
      </c>
      <c r="M25" s="188">
        <f t="shared" si="3"/>
        <v>3.21870845647795</v>
      </c>
      <c r="N25" s="188">
        <f t="shared" si="4"/>
        <v>-34.48526362541345</v>
      </c>
      <c r="Q25" s="188"/>
    </row>
    <row r="26" spans="1:17" ht="11.25" customHeight="1">
      <c r="A26" s="1" t="s">
        <v>202</v>
      </c>
      <c r="B26" s="49" t="s">
        <v>260</v>
      </c>
      <c r="C26" s="28">
        <v>19885.027</v>
      </c>
      <c r="D26" s="28">
        <v>28.767</v>
      </c>
      <c r="E26" s="28">
        <v>42.197</v>
      </c>
      <c r="F26" s="34">
        <f t="shared" si="0"/>
        <v>46.68543817568741</v>
      </c>
      <c r="G26" s="34"/>
      <c r="H26" s="28">
        <v>14076.609</v>
      </c>
      <c r="I26" s="28">
        <v>26.64</v>
      </c>
      <c r="J26" s="28">
        <v>32.481</v>
      </c>
      <c r="K26" s="34">
        <f t="shared" si="1"/>
        <v>21.925675675675677</v>
      </c>
      <c r="L26" s="188">
        <f t="shared" si="2"/>
        <v>0.9260611116904787</v>
      </c>
      <c r="M26" s="188">
        <f t="shared" si="3"/>
        <v>0.7697466644548191</v>
      </c>
      <c r="N26" s="188">
        <f t="shared" si="4"/>
        <v>-16.87949588449031</v>
      </c>
      <c r="Q26" s="188"/>
    </row>
    <row r="27" spans="1:17" ht="11.25" customHeight="1">
      <c r="A27" s="29" t="s">
        <v>29</v>
      </c>
      <c r="B27" s="30" t="s">
        <v>247</v>
      </c>
      <c r="C27" s="28">
        <v>9623.87</v>
      </c>
      <c r="D27" s="28">
        <v>4534.195</v>
      </c>
      <c r="E27" s="28">
        <v>3547.218</v>
      </c>
      <c r="F27" s="34">
        <f t="shared" si="0"/>
        <v>-21.767414061371426</v>
      </c>
      <c r="G27" s="34"/>
      <c r="H27" s="28">
        <v>14037.557</v>
      </c>
      <c r="I27" s="28">
        <v>6512.133</v>
      </c>
      <c r="J27" s="28">
        <v>5630.311</v>
      </c>
      <c r="K27" s="34">
        <f t="shared" si="1"/>
        <v>-13.54121606545813</v>
      </c>
      <c r="L27" s="188">
        <f t="shared" si="2"/>
        <v>1.4362269377474943</v>
      </c>
      <c r="M27" s="188">
        <f t="shared" si="3"/>
        <v>1.5872469636768871</v>
      </c>
      <c r="N27" s="188">
        <f t="shared" si="4"/>
        <v>10.515053154917496</v>
      </c>
      <c r="Q27" s="188"/>
    </row>
    <row r="28" spans="1:17" ht="11.25" customHeight="1">
      <c r="A28" s="29"/>
      <c r="B28" s="30"/>
      <c r="C28" s="28"/>
      <c r="D28" s="28"/>
      <c r="E28" s="28"/>
      <c r="F28" s="34"/>
      <c r="G28" s="34"/>
      <c r="H28" s="28"/>
      <c r="I28" s="28"/>
      <c r="J28" s="28"/>
      <c r="K28" s="34"/>
      <c r="Q28" s="188"/>
    </row>
    <row r="29" spans="1:17" s="44" customFormat="1" ht="11.25" customHeight="1">
      <c r="A29" s="43" t="s">
        <v>450</v>
      </c>
      <c r="B29" s="200"/>
      <c r="C29" s="32">
        <f>SUM(C30:C41)</f>
        <v>19238.695</v>
      </c>
      <c r="D29" s="32">
        <f>SUM(D30:D41)</f>
        <v>600.771</v>
      </c>
      <c r="E29" s="32">
        <f>SUM(E30:E41)</f>
        <v>578.3559999999999</v>
      </c>
      <c r="F29" s="34">
        <f t="shared" si="0"/>
        <v>-3.731038948284805</v>
      </c>
      <c r="G29" s="33"/>
      <c r="H29" s="32">
        <f>SUM(H30:H41)</f>
        <v>114033.699</v>
      </c>
      <c r="I29" s="32">
        <f>SUM(I30:I41)</f>
        <v>3757.1630000000005</v>
      </c>
      <c r="J29" s="32">
        <f>SUM(J30:J41)</f>
        <v>6677.685</v>
      </c>
      <c r="K29" s="33">
        <f aca="true" t="shared" si="5" ref="K29:K41">+J29/I29*100-100</f>
        <v>77.73210797615113</v>
      </c>
      <c r="L29" s="190"/>
      <c r="M29" s="190"/>
      <c r="N29" s="190"/>
      <c r="Q29" s="190"/>
    </row>
    <row r="30" spans="1:17" ht="11.25" customHeight="1">
      <c r="A30" s="1" t="s">
        <v>442</v>
      </c>
      <c r="B30" s="49" t="s">
        <v>456</v>
      </c>
      <c r="C30" s="28">
        <v>34.27</v>
      </c>
      <c r="D30" s="28">
        <v>0</v>
      </c>
      <c r="E30" s="28">
        <v>0</v>
      </c>
      <c r="F30" s="34"/>
      <c r="G30" s="34"/>
      <c r="H30" s="28">
        <v>132.183</v>
      </c>
      <c r="I30" s="28">
        <v>0</v>
      </c>
      <c r="J30" s="28">
        <v>0</v>
      </c>
      <c r="K30" s="34"/>
      <c r="Q30" s="188"/>
    </row>
    <row r="31" spans="1:17" ht="11.25" customHeight="1">
      <c r="A31" s="1" t="s">
        <v>443</v>
      </c>
      <c r="B31" s="49" t="s">
        <v>253</v>
      </c>
      <c r="C31" s="28">
        <v>5083.605</v>
      </c>
      <c r="D31" s="28">
        <v>218.66</v>
      </c>
      <c r="E31" s="28">
        <v>300.662</v>
      </c>
      <c r="F31" s="34">
        <f t="shared" si="0"/>
        <v>37.50205798957285</v>
      </c>
      <c r="G31" s="34"/>
      <c r="H31" s="28">
        <v>31965.24</v>
      </c>
      <c r="I31" s="28">
        <v>1433.535</v>
      </c>
      <c r="J31" s="28">
        <v>1868.837</v>
      </c>
      <c r="K31" s="34">
        <f t="shared" si="5"/>
        <v>30.36563460257335</v>
      </c>
      <c r="L31" s="188">
        <f>+I31/D31</f>
        <v>6.556000182932407</v>
      </c>
      <c r="M31" s="188">
        <f>+J31/E31</f>
        <v>6.215740599078035</v>
      </c>
      <c r="N31" s="188">
        <f>+M31/L31*100-100</f>
        <v>-5.1900484191594245</v>
      </c>
      <c r="Q31" s="188"/>
    </row>
    <row r="32" spans="1:17" ht="11.25" customHeight="1">
      <c r="A32" s="1" t="s">
        <v>444</v>
      </c>
      <c r="B32" s="49" t="s">
        <v>454</v>
      </c>
      <c r="C32" s="28">
        <v>982.251</v>
      </c>
      <c r="D32" s="28">
        <v>71.865</v>
      </c>
      <c r="E32" s="28">
        <v>120.137</v>
      </c>
      <c r="F32" s="34">
        <f t="shared" si="0"/>
        <v>67.17038892367634</v>
      </c>
      <c r="G32" s="34"/>
      <c r="H32" s="28">
        <v>2307.74</v>
      </c>
      <c r="I32" s="28">
        <v>200.444</v>
      </c>
      <c r="J32" s="28">
        <v>501.466</v>
      </c>
      <c r="K32" s="34">
        <f t="shared" si="5"/>
        <v>150.17760571531204</v>
      </c>
      <c r="L32" s="188">
        <f>+I32/D32</f>
        <v>2.789174145968135</v>
      </c>
      <c r="M32" s="188">
        <f>+J32/E32</f>
        <v>4.17411788208462</v>
      </c>
      <c r="N32" s="188">
        <f>+M32/L32*100-100</f>
        <v>49.65425834448084</v>
      </c>
      <c r="Q32" s="188"/>
    </row>
    <row r="33" spans="1:24" ht="11.25" customHeight="1">
      <c r="A33" s="1" t="s">
        <v>445</v>
      </c>
      <c r="B33" s="49" t="s">
        <v>457</v>
      </c>
      <c r="C33" s="28">
        <v>2.872</v>
      </c>
      <c r="D33" s="28">
        <v>0</v>
      </c>
      <c r="E33" s="28">
        <v>0.999</v>
      </c>
      <c r="F33" s="34"/>
      <c r="G33" s="34"/>
      <c r="H33" s="28">
        <v>20.914</v>
      </c>
      <c r="I33" s="28">
        <v>0</v>
      </c>
      <c r="J33" s="28">
        <v>8.395</v>
      </c>
      <c r="K33" s="34"/>
      <c r="Q33" s="188"/>
      <c r="S33" s="27"/>
      <c r="T33" s="27"/>
      <c r="U33" s="27"/>
      <c r="V33" s="27"/>
      <c r="W33" s="27"/>
      <c r="X33" s="27"/>
    </row>
    <row r="34" spans="1:17" ht="11.25" customHeight="1">
      <c r="A34" s="1" t="s">
        <v>446</v>
      </c>
      <c r="B34" s="49" t="s">
        <v>455</v>
      </c>
      <c r="C34" s="28">
        <v>135.986</v>
      </c>
      <c r="D34" s="28">
        <v>0.156</v>
      </c>
      <c r="E34" s="28">
        <v>0</v>
      </c>
      <c r="F34" s="34">
        <f t="shared" si="0"/>
        <v>-100</v>
      </c>
      <c r="G34" s="34"/>
      <c r="H34" s="28">
        <v>136.475</v>
      </c>
      <c r="I34" s="28">
        <v>1.728</v>
      </c>
      <c r="J34" s="28">
        <v>0</v>
      </c>
      <c r="K34" s="34">
        <f t="shared" si="5"/>
        <v>-100</v>
      </c>
      <c r="L34" s="188">
        <f>+I34/D34</f>
        <v>11.076923076923077</v>
      </c>
      <c r="Q34" s="188"/>
    </row>
    <row r="35" spans="1:17" ht="11.25" customHeight="1">
      <c r="A35" s="1" t="s">
        <v>447</v>
      </c>
      <c r="B35" s="49" t="s">
        <v>458</v>
      </c>
      <c r="C35" s="28">
        <v>1.102</v>
      </c>
      <c r="D35" s="28">
        <v>0</v>
      </c>
      <c r="E35" s="28">
        <v>0.02</v>
      </c>
      <c r="F35" s="34"/>
      <c r="G35" s="34"/>
      <c r="H35" s="28">
        <v>8.352</v>
      </c>
      <c r="I35" s="28">
        <v>0</v>
      </c>
      <c r="J35" s="28">
        <v>0.092</v>
      </c>
      <c r="K35" s="34"/>
      <c r="Q35" s="188"/>
    </row>
    <row r="36" spans="1:17" ht="11.25" customHeight="1">
      <c r="A36" s="1" t="s">
        <v>468</v>
      </c>
      <c r="B36" s="49" t="s">
        <v>459</v>
      </c>
      <c r="C36" s="28">
        <v>1</v>
      </c>
      <c r="D36" s="28">
        <v>0</v>
      </c>
      <c r="E36" s="28">
        <v>0</v>
      </c>
      <c r="F36" s="34"/>
      <c r="G36" s="34"/>
      <c r="H36" s="28">
        <v>4.2</v>
      </c>
      <c r="I36" s="28">
        <v>0</v>
      </c>
      <c r="J36" s="28">
        <v>0</v>
      </c>
      <c r="K36" s="34"/>
      <c r="Q36" s="188"/>
    </row>
    <row r="37" spans="1:17" ht="11.25" customHeight="1">
      <c r="A37" s="1" t="s">
        <v>448</v>
      </c>
      <c r="B37" s="49" t="s">
        <v>461</v>
      </c>
      <c r="C37" s="28">
        <v>0.005</v>
      </c>
      <c r="D37" s="28">
        <v>0</v>
      </c>
      <c r="E37" s="28">
        <v>0</v>
      </c>
      <c r="F37" s="34"/>
      <c r="G37" s="34"/>
      <c r="H37" s="28">
        <v>0.077</v>
      </c>
      <c r="I37" s="28">
        <v>0</v>
      </c>
      <c r="J37" s="28">
        <v>0</v>
      </c>
      <c r="K37" s="34"/>
      <c r="Q37" s="188"/>
    </row>
    <row r="38" spans="1:17" ht="11.25" customHeight="1">
      <c r="A38" s="1" t="s">
        <v>469</v>
      </c>
      <c r="B38" s="49" t="s">
        <v>460</v>
      </c>
      <c r="C38" s="28">
        <v>0.313</v>
      </c>
      <c r="D38" s="28">
        <v>0</v>
      </c>
      <c r="E38" s="28">
        <v>0</v>
      </c>
      <c r="F38" s="34"/>
      <c r="G38" s="34"/>
      <c r="H38" s="28">
        <v>3.672</v>
      </c>
      <c r="I38" s="28">
        <v>0</v>
      </c>
      <c r="J38" s="28">
        <v>0</v>
      </c>
      <c r="K38" s="34"/>
      <c r="Q38" s="188"/>
    </row>
    <row r="39" spans="1:17" ht="11.25" customHeight="1">
      <c r="A39" s="1" t="s">
        <v>200</v>
      </c>
      <c r="B39" s="49" t="s">
        <v>259</v>
      </c>
      <c r="C39" s="28">
        <v>5866.375</v>
      </c>
      <c r="D39" s="28">
        <v>33</v>
      </c>
      <c r="E39" s="28">
        <v>4</v>
      </c>
      <c r="F39" s="34">
        <f t="shared" si="0"/>
        <v>-87.87878787878788</v>
      </c>
      <c r="G39" s="34"/>
      <c r="H39" s="28">
        <v>18285.954</v>
      </c>
      <c r="I39" s="28">
        <v>82.9</v>
      </c>
      <c r="J39" s="28">
        <v>14.8</v>
      </c>
      <c r="K39" s="34">
        <f t="shared" si="5"/>
        <v>-82.14716525934861</v>
      </c>
      <c r="L39" s="188">
        <f aca="true" t="shared" si="6" ref="L39:M41">+I39/D39</f>
        <v>2.512121212121212</v>
      </c>
      <c r="M39" s="188">
        <f t="shared" si="6"/>
        <v>3.7</v>
      </c>
      <c r="N39" s="188">
        <f>+M39/L39*100-100</f>
        <v>47.28588661037395</v>
      </c>
      <c r="Q39" s="188"/>
    </row>
    <row r="40" spans="1:17" ht="11.25" customHeight="1">
      <c r="A40" s="1" t="s">
        <v>449</v>
      </c>
      <c r="B40" s="49" t="s">
        <v>254</v>
      </c>
      <c r="C40" s="28">
        <v>7056.571</v>
      </c>
      <c r="D40" s="28">
        <v>273.09</v>
      </c>
      <c r="E40" s="28">
        <v>107.195</v>
      </c>
      <c r="F40" s="34">
        <f t="shared" si="0"/>
        <v>-60.7473726610275</v>
      </c>
      <c r="G40" s="34"/>
      <c r="H40" s="28">
        <v>57798.612</v>
      </c>
      <c r="I40" s="28">
        <v>2004.556</v>
      </c>
      <c r="J40" s="28">
        <v>924.095</v>
      </c>
      <c r="K40" s="34">
        <f t="shared" si="5"/>
        <v>-53.900265195883776</v>
      </c>
      <c r="L40" s="188">
        <f t="shared" si="6"/>
        <v>7.340276099454393</v>
      </c>
      <c r="M40" s="188">
        <f t="shared" si="6"/>
        <v>8.620691263585057</v>
      </c>
      <c r="N40" s="188">
        <f>+M40/L40*100-100</f>
        <v>17.443692127954662</v>
      </c>
      <c r="Q40" s="188"/>
    </row>
    <row r="41" spans="1:17" ht="11.25" customHeight="1">
      <c r="A41" s="1" t="s">
        <v>470</v>
      </c>
      <c r="B41" s="49" t="s">
        <v>453</v>
      </c>
      <c r="C41" s="28">
        <v>74.345</v>
      </c>
      <c r="D41" s="28">
        <v>4</v>
      </c>
      <c r="E41" s="28">
        <v>45.343</v>
      </c>
      <c r="F41" s="34">
        <f t="shared" si="0"/>
        <v>1033.575</v>
      </c>
      <c r="G41" s="34"/>
      <c r="H41" s="28">
        <v>3370.28</v>
      </c>
      <c r="I41" s="28">
        <v>34</v>
      </c>
      <c r="J41" s="28">
        <v>3360</v>
      </c>
      <c r="K41" s="34">
        <f t="shared" si="5"/>
        <v>9782.35294117647</v>
      </c>
      <c r="L41" s="188">
        <f t="shared" si="6"/>
        <v>8.5</v>
      </c>
      <c r="M41" s="188">
        <f t="shared" si="6"/>
        <v>74.101845929912</v>
      </c>
      <c r="N41" s="188">
        <f>+M41/L41*100-100</f>
        <v>771.7864227048472</v>
      </c>
      <c r="Q41" s="188"/>
    </row>
    <row r="42" spans="1:17" ht="11.25" customHeight="1">
      <c r="A42" s="29"/>
      <c r="B42" s="29"/>
      <c r="C42" s="28"/>
      <c r="D42" s="28"/>
      <c r="E42" s="28"/>
      <c r="F42" s="34"/>
      <c r="G42" s="34"/>
      <c r="H42" s="28"/>
      <c r="I42" s="28"/>
      <c r="J42" s="28"/>
      <c r="K42" s="34"/>
      <c r="Q42" s="188"/>
    </row>
    <row r="43" spans="1:17" ht="11.25" customHeight="1">
      <c r="A43" s="31" t="s">
        <v>225</v>
      </c>
      <c r="B43" s="31"/>
      <c r="C43" s="32">
        <f>SUM(C45:C50)</f>
        <v>504913.091</v>
      </c>
      <c r="D43" s="32">
        <f>SUM(D45:D50)</f>
        <v>93071.203</v>
      </c>
      <c r="E43" s="32">
        <f>SUM(E45:E50)</f>
        <v>91543.69499999999</v>
      </c>
      <c r="F43" s="33">
        <f>+E43/D43*100-100</f>
        <v>-1.6412251596232181</v>
      </c>
      <c r="G43" s="33"/>
      <c r="H43" s="32">
        <f>SUM(H45:H50)</f>
        <v>730508.868</v>
      </c>
      <c r="I43" s="32">
        <f>SUM(I45:I50)</f>
        <v>136788.788</v>
      </c>
      <c r="J43" s="32">
        <f>SUM(J45:J50)</f>
        <v>166844.259</v>
      </c>
      <c r="K43" s="33">
        <f>+J43/I43*100-100</f>
        <v>21.972174356863235</v>
      </c>
      <c r="L43" s="188">
        <f aca="true" t="shared" si="7" ref="L43:L50">+I43/D43</f>
        <v>1.4697219289193029</v>
      </c>
      <c r="M43" s="188">
        <f aca="true" t="shared" si="8" ref="M43:M50">+J43/E43</f>
        <v>1.822564175501109</v>
      </c>
      <c r="N43" s="188">
        <f aca="true" t="shared" si="9" ref="N43:N50">+M43/L43*100-100</f>
        <v>24.007415255840513</v>
      </c>
      <c r="Q43" s="190"/>
    </row>
    <row r="44" spans="1:17" ht="11.25" customHeight="1">
      <c r="A44" s="29"/>
      <c r="B44" s="29"/>
      <c r="C44" s="28"/>
      <c r="D44" s="28"/>
      <c r="E44" s="28"/>
      <c r="F44" s="34"/>
      <c r="G44" s="34"/>
      <c r="H44" s="28"/>
      <c r="I44" s="28"/>
      <c r="J44" s="28"/>
      <c r="K44" s="34"/>
      <c r="Q44" s="188"/>
    </row>
    <row r="45" spans="1:17" ht="11.25" customHeight="1">
      <c r="A45" s="29" t="s">
        <v>31</v>
      </c>
      <c r="B45" s="29"/>
      <c r="C45" s="28">
        <v>125987.473</v>
      </c>
      <c r="D45" s="28">
        <v>18122.743</v>
      </c>
      <c r="E45" s="28">
        <v>20790.385</v>
      </c>
      <c r="F45" s="34">
        <f aca="true" t="shared" si="10" ref="F45:F50">+E45/D45*100-100</f>
        <v>14.719857805189875</v>
      </c>
      <c r="G45" s="34"/>
      <c r="H45" s="28">
        <v>112106.048</v>
      </c>
      <c r="I45" s="28">
        <v>15612.727</v>
      </c>
      <c r="J45" s="28">
        <v>20972.398</v>
      </c>
      <c r="K45" s="34">
        <f aca="true" t="shared" si="11" ref="K45:K50">+J45/I45*100-100</f>
        <v>34.32885875734587</v>
      </c>
      <c r="L45" s="188">
        <f t="shared" si="7"/>
        <v>0.8614991119169986</v>
      </c>
      <c r="M45" s="188">
        <f t="shared" si="8"/>
        <v>1.0087546719312799</v>
      </c>
      <c r="N45" s="188">
        <f t="shared" si="9"/>
        <v>17.09294391338487</v>
      </c>
      <c r="Q45" s="188"/>
    </row>
    <row r="46" spans="1:17" ht="11.25" customHeight="1">
      <c r="A46" s="29" t="s">
        <v>115</v>
      </c>
      <c r="B46" s="29"/>
      <c r="C46" s="28">
        <v>101914.679</v>
      </c>
      <c r="D46" s="28">
        <v>38442.753</v>
      </c>
      <c r="E46" s="28">
        <v>40246.261</v>
      </c>
      <c r="F46" s="34">
        <f t="shared" si="10"/>
        <v>4.691412188924147</v>
      </c>
      <c r="G46" s="34"/>
      <c r="H46" s="28">
        <v>174307.786</v>
      </c>
      <c r="I46" s="28">
        <v>64322.923</v>
      </c>
      <c r="J46" s="28">
        <v>89767.113</v>
      </c>
      <c r="K46" s="34">
        <f t="shared" si="11"/>
        <v>39.55695545738803</v>
      </c>
      <c r="L46" s="188">
        <f t="shared" si="7"/>
        <v>1.6732132321532749</v>
      </c>
      <c r="M46" s="188">
        <f t="shared" si="8"/>
        <v>2.2304460282658307</v>
      </c>
      <c r="N46" s="188">
        <f t="shared" si="9"/>
        <v>33.303154995699344</v>
      </c>
      <c r="Q46" s="188"/>
    </row>
    <row r="47" spans="1:17" ht="11.25" customHeight="1">
      <c r="A47" s="29" t="s">
        <v>116</v>
      </c>
      <c r="B47" s="29"/>
      <c r="C47" s="28">
        <v>83294.793</v>
      </c>
      <c r="D47" s="28">
        <v>12516.377</v>
      </c>
      <c r="E47" s="28">
        <v>9630.362</v>
      </c>
      <c r="F47" s="34">
        <f t="shared" si="10"/>
        <v>-23.057910448047394</v>
      </c>
      <c r="G47" s="34"/>
      <c r="H47" s="28">
        <v>109363.32</v>
      </c>
      <c r="I47" s="28">
        <v>16469.925</v>
      </c>
      <c r="J47" s="28">
        <v>15277.131</v>
      </c>
      <c r="K47" s="34">
        <f t="shared" si="11"/>
        <v>-7.242255201526419</v>
      </c>
      <c r="L47" s="188">
        <f t="shared" si="7"/>
        <v>1.315869999761113</v>
      </c>
      <c r="M47" s="188">
        <f t="shared" si="8"/>
        <v>1.5863506480857106</v>
      </c>
      <c r="N47" s="188">
        <f t="shared" si="9"/>
        <v>20.55527129379813</v>
      </c>
      <c r="Q47" s="188"/>
    </row>
    <row r="48" spans="1:17" ht="11.25" customHeight="1">
      <c r="A48" s="29" t="s">
        <v>30</v>
      </c>
      <c r="B48" s="29"/>
      <c r="C48" s="28">
        <v>117388.961</v>
      </c>
      <c r="D48" s="28">
        <v>12970.772</v>
      </c>
      <c r="E48" s="28">
        <v>11301.201</v>
      </c>
      <c r="F48" s="34">
        <f t="shared" si="10"/>
        <v>-12.871793598715655</v>
      </c>
      <c r="G48" s="34"/>
      <c r="H48" s="28">
        <v>229639.794</v>
      </c>
      <c r="I48" s="28">
        <v>26322.921</v>
      </c>
      <c r="J48" s="28">
        <v>25587.335</v>
      </c>
      <c r="K48" s="34">
        <f t="shared" si="11"/>
        <v>-2.794469504353259</v>
      </c>
      <c r="L48" s="188">
        <f t="shared" si="7"/>
        <v>2.029402798846514</v>
      </c>
      <c r="M48" s="188">
        <f t="shared" si="8"/>
        <v>2.264125290754496</v>
      </c>
      <c r="N48" s="188">
        <f t="shared" si="9"/>
        <v>11.566086931652748</v>
      </c>
      <c r="Q48" s="188"/>
    </row>
    <row r="49" spans="1:17" ht="11.25" customHeight="1">
      <c r="A49" s="29" t="s">
        <v>32</v>
      </c>
      <c r="B49" s="29"/>
      <c r="C49" s="28">
        <v>71218.206</v>
      </c>
      <c r="D49" s="28">
        <v>10133.083</v>
      </c>
      <c r="E49" s="28">
        <v>8556.958</v>
      </c>
      <c r="F49" s="34">
        <f t="shared" si="10"/>
        <v>-15.554249382937058</v>
      </c>
      <c r="G49" s="34"/>
      <c r="H49" s="28">
        <v>89827.454</v>
      </c>
      <c r="I49" s="28">
        <v>11518.262</v>
      </c>
      <c r="J49" s="28">
        <v>11674.795</v>
      </c>
      <c r="K49" s="34">
        <f t="shared" si="11"/>
        <v>1.3589984322287592</v>
      </c>
      <c r="L49" s="188">
        <f t="shared" si="7"/>
        <v>1.136698673049456</v>
      </c>
      <c r="M49" s="188">
        <f t="shared" si="8"/>
        <v>1.3643627793895914</v>
      </c>
      <c r="N49" s="188">
        <f t="shared" si="9"/>
        <v>20.02853629883934</v>
      </c>
      <c r="Q49" s="188"/>
    </row>
    <row r="50" spans="1:17" ht="11.25" customHeight="1">
      <c r="A50" s="29" t="s">
        <v>29</v>
      </c>
      <c r="B50" s="29"/>
      <c r="C50" s="28">
        <v>5108.979</v>
      </c>
      <c r="D50" s="28">
        <v>885.475</v>
      </c>
      <c r="E50" s="28">
        <v>1018.528</v>
      </c>
      <c r="F50" s="34">
        <f t="shared" si="10"/>
        <v>15.026172393348205</v>
      </c>
      <c r="G50" s="34"/>
      <c r="H50" s="28">
        <v>15264.466</v>
      </c>
      <c r="I50" s="28">
        <v>2542.03</v>
      </c>
      <c r="J50" s="28">
        <v>3565.487</v>
      </c>
      <c r="K50" s="34">
        <f t="shared" si="11"/>
        <v>40.26140525485536</v>
      </c>
      <c r="L50" s="188">
        <f t="shared" si="7"/>
        <v>2.8708094525537144</v>
      </c>
      <c r="M50" s="188">
        <f t="shared" si="8"/>
        <v>3.500627375977882</v>
      </c>
      <c r="N50" s="188">
        <f t="shared" si="9"/>
        <v>21.938687810293914</v>
      </c>
      <c r="Q50" s="188"/>
    </row>
    <row r="51" spans="1:17" ht="11.25">
      <c r="A51" s="2"/>
      <c r="B51" s="2"/>
      <c r="C51" s="36"/>
      <c r="D51" s="36"/>
      <c r="E51" s="36"/>
      <c r="F51" s="36"/>
      <c r="G51" s="36"/>
      <c r="H51" s="36"/>
      <c r="I51" s="36"/>
      <c r="J51" s="36"/>
      <c r="K51" s="2"/>
      <c r="Q51" s="188"/>
    </row>
    <row r="52" spans="1:17" ht="11.25">
      <c r="A52" s="29" t="s">
        <v>117</v>
      </c>
      <c r="B52" s="29"/>
      <c r="C52" s="29"/>
      <c r="D52" s="29"/>
      <c r="E52" s="29"/>
      <c r="F52" s="29"/>
      <c r="G52" s="29"/>
      <c r="H52" s="29"/>
      <c r="I52" s="29"/>
      <c r="J52" s="29"/>
      <c r="K52" s="29"/>
      <c r="Q52" s="188"/>
    </row>
    <row r="53" spans="1:17" ht="19.5" customHeight="1">
      <c r="A53" s="230" t="s">
        <v>343</v>
      </c>
      <c r="B53" s="230"/>
      <c r="C53" s="230"/>
      <c r="D53" s="230"/>
      <c r="E53" s="230"/>
      <c r="F53" s="230"/>
      <c r="G53" s="230"/>
      <c r="H53" s="230"/>
      <c r="I53" s="230"/>
      <c r="J53" s="230"/>
      <c r="K53" s="230"/>
      <c r="Q53" s="188"/>
    </row>
    <row r="54" spans="1:17" ht="19.5" customHeight="1">
      <c r="A54" s="223" t="s">
        <v>344</v>
      </c>
      <c r="B54" s="223"/>
      <c r="C54" s="223"/>
      <c r="D54" s="223"/>
      <c r="E54" s="223"/>
      <c r="F54" s="223"/>
      <c r="G54" s="223"/>
      <c r="H54" s="223"/>
      <c r="I54" s="223"/>
      <c r="J54" s="223"/>
      <c r="K54" s="223"/>
      <c r="Q54" s="188"/>
    </row>
    <row r="55" spans="1:17" ht="11.25">
      <c r="A55" s="207"/>
      <c r="B55" s="207"/>
      <c r="C55" s="265" t="s">
        <v>206</v>
      </c>
      <c r="D55" s="265"/>
      <c r="E55" s="265"/>
      <c r="F55" s="265"/>
      <c r="G55" s="205"/>
      <c r="H55" s="265" t="s">
        <v>207</v>
      </c>
      <c r="I55" s="265"/>
      <c r="J55" s="265"/>
      <c r="K55" s="265"/>
      <c r="Q55" s="188"/>
    </row>
    <row r="56" spans="1:17" ht="11.25">
      <c r="A56" s="29" t="s">
        <v>223</v>
      </c>
      <c r="B56" s="46" t="s">
        <v>190</v>
      </c>
      <c r="C56" s="54">
        <v>2007</v>
      </c>
      <c r="D56" s="264" t="str">
        <f>+D4</f>
        <v>Enero - Marzo</v>
      </c>
      <c r="E56" s="264"/>
      <c r="F56" s="264"/>
      <c r="G56" s="30"/>
      <c r="H56" s="54">
        <v>2007</v>
      </c>
      <c r="I56" s="264" t="str">
        <f>+D56</f>
        <v>Enero - Marzo</v>
      </c>
      <c r="J56" s="264"/>
      <c r="K56" s="264"/>
      <c r="Q56" s="188"/>
    </row>
    <row r="57" spans="1:17" ht="11.25">
      <c r="A57" s="65"/>
      <c r="B57" s="208" t="s">
        <v>70</v>
      </c>
      <c r="C57" s="65"/>
      <c r="D57" s="209">
        <v>2007</v>
      </c>
      <c r="E57" s="209">
        <v>2008</v>
      </c>
      <c r="F57" s="210" t="s">
        <v>366</v>
      </c>
      <c r="G57" s="206"/>
      <c r="H57" s="65"/>
      <c r="I57" s="209">
        <v>2007</v>
      </c>
      <c r="J57" s="209">
        <v>2008</v>
      </c>
      <c r="K57" s="210" t="s">
        <v>366</v>
      </c>
      <c r="Q57" s="188"/>
    </row>
    <row r="58" spans="1:17" ht="11.25">
      <c r="A58" s="29"/>
      <c r="B58" s="29"/>
      <c r="C58" s="29"/>
      <c r="D58" s="29"/>
      <c r="E58" s="29"/>
      <c r="F58" s="29"/>
      <c r="G58" s="29"/>
      <c r="H58" s="29"/>
      <c r="I58" s="29"/>
      <c r="J58" s="29"/>
      <c r="K58" s="28"/>
      <c r="Q58" s="188"/>
    </row>
    <row r="59" spans="1:14" s="44" customFormat="1" ht="11.25">
      <c r="A59" s="31" t="s">
        <v>482</v>
      </c>
      <c r="B59" s="31"/>
      <c r="C59" s="31"/>
      <c r="D59" s="31"/>
      <c r="E59" s="31"/>
      <c r="F59" s="31"/>
      <c r="G59" s="31"/>
      <c r="H59" s="32">
        <f>+H7</f>
        <v>5477549</v>
      </c>
      <c r="I59" s="32">
        <f>+I7</f>
        <v>1677399</v>
      </c>
      <c r="J59" s="32">
        <f>+J7</f>
        <v>1627606</v>
      </c>
      <c r="K59" s="33">
        <f>+J59/I59*100-100</f>
        <v>-2.968464867333296</v>
      </c>
      <c r="L59" s="190"/>
      <c r="M59" s="190"/>
      <c r="N59" s="190"/>
    </row>
    <row r="60" spans="1:17" s="64" customFormat="1" ht="11.25">
      <c r="A60" s="63" t="s">
        <v>486</v>
      </c>
      <c r="B60" s="63"/>
      <c r="C60" s="63">
        <f>+C62+C63+C67+C68+C69+C70+C71+C72+C73+C74+C75+C76+C81+C82+C83+C84+C85+C86+C87+C88+C89+C90+C91+C92+C93+C103+C113+C114+C115+C116</f>
        <v>86152.51399999998</v>
      </c>
      <c r="D60" s="63">
        <f>+D62+D63+D67+D68+D69+D70+D71+D72+D73+D74+D75+D76+D81+D82+D83+D84+D85+D86+D87+D88+D89+D90+D91+D92+D93+D103+D113+D114+D115+D116</f>
        <v>16186.83</v>
      </c>
      <c r="E60" s="63">
        <f>+E62+E63+E67+E68+E69+E70+E71+E72+E73+E74+E75+E76+E81+E82+E83+E84+E85+E86+E87+E88+E89+E90+E91+E92+E93+E103+E113+E114+E115+E116</f>
        <v>29294.144</v>
      </c>
      <c r="F60" s="197">
        <f>+E60/D60*100-100</f>
        <v>80.97517549761133</v>
      </c>
      <c r="G60" s="63"/>
      <c r="H60" s="63">
        <f>+H62+H63+H67+H68+H69+H70+H71+H72+H73+H74+H75+H76+H81+H82+H83+H84+H85+H86+H87+H88+H89+H90+H91+H92+H93+H103+H113+H114+H115+H116</f>
        <v>218112.25499999998</v>
      </c>
      <c r="I60" s="63">
        <f>+I62+I63+I67+I68+I69+I70+I71+I72+I73+I74+I75+I76+I81+I82+I83+I84+I85+I86+I87+I88+I89+I90+I91+I92+I93+I103+I113+I114+I115+I116</f>
        <v>46682.923</v>
      </c>
      <c r="J60" s="63">
        <f>+J62+J63+J67+J68+J69+J70+J71+J72+J73+J74+J75+J76+J81+J82+J83+J84+J85+J86+J87+J88+J89+J90+J91+J92+J93+J103+J113+J114+J115+J116</f>
        <v>64138.10799999999</v>
      </c>
      <c r="K60" s="197">
        <f>+J60/I60*100-100</f>
        <v>37.39094272224554</v>
      </c>
      <c r="L60" s="195"/>
      <c r="M60" s="195"/>
      <c r="N60" s="195"/>
      <c r="Q60" s="190"/>
    </row>
    <row r="61" spans="1:17" ht="11.25" customHeight="1">
      <c r="A61" s="31"/>
      <c r="B61" s="31"/>
      <c r="C61" s="32"/>
      <c r="D61" s="32"/>
      <c r="E61" s="32"/>
      <c r="F61" s="33"/>
      <c r="G61" s="33"/>
      <c r="H61" s="32"/>
      <c r="I61" s="32"/>
      <c r="J61" s="32"/>
      <c r="K61" s="34"/>
      <c r="Q61" s="188"/>
    </row>
    <row r="62" spans="1:17" s="50" customFormat="1" ht="11.25" customHeight="1">
      <c r="A62" s="38" t="s">
        <v>5</v>
      </c>
      <c r="B62" s="38">
        <v>7011000</v>
      </c>
      <c r="C62" s="59">
        <v>1058.45</v>
      </c>
      <c r="D62" s="59">
        <v>0</v>
      </c>
      <c r="E62" s="59">
        <v>0</v>
      </c>
      <c r="F62" s="33"/>
      <c r="G62" s="60"/>
      <c r="H62" s="59">
        <v>687.561</v>
      </c>
      <c r="I62" s="59">
        <v>0</v>
      </c>
      <c r="J62" s="59">
        <v>0</v>
      </c>
      <c r="K62" s="34"/>
      <c r="L62" s="189"/>
      <c r="M62" s="189"/>
      <c r="N62" s="189"/>
      <c r="Q62" s="188"/>
    </row>
    <row r="63" spans="1:17" s="44" customFormat="1" ht="11.25" customHeight="1">
      <c r="A63" s="43" t="s">
        <v>282</v>
      </c>
      <c r="B63" s="43"/>
      <c r="C63" s="32">
        <f>SUM(C64:C66)</f>
        <v>1899.83</v>
      </c>
      <c r="D63" s="32">
        <f>SUM(D64:D66)</f>
        <v>152.139</v>
      </c>
      <c r="E63" s="32">
        <f>SUM(E64:E66)</f>
        <v>156.293</v>
      </c>
      <c r="F63" s="33">
        <f>+E63/D63*100-100</f>
        <v>2.7303978598518484</v>
      </c>
      <c r="G63" s="33"/>
      <c r="H63" s="32">
        <f>SUM(H64:H66)</f>
        <v>3302.05</v>
      </c>
      <c r="I63" s="32">
        <f>SUM(I64:I66)</f>
        <v>299.274</v>
      </c>
      <c r="J63" s="32">
        <f>SUM(J64:J66)</f>
        <v>295.97</v>
      </c>
      <c r="K63" s="33">
        <f>+J63/I63*100-100</f>
        <v>-1.1040050254950273</v>
      </c>
      <c r="L63" s="190"/>
      <c r="M63" s="190"/>
      <c r="N63" s="190"/>
      <c r="Q63" s="188"/>
    </row>
    <row r="64" spans="1:17" s="50" customFormat="1" ht="11.25" customHeight="1" hidden="1" outlineLevel="1">
      <c r="A64" s="38" t="s">
        <v>0</v>
      </c>
      <c r="B64" s="38">
        <v>7133110</v>
      </c>
      <c r="C64" s="59">
        <v>0</v>
      </c>
      <c r="D64" s="59">
        <v>0</v>
      </c>
      <c r="E64" s="59">
        <v>85.386</v>
      </c>
      <c r="F64" s="33"/>
      <c r="G64" s="60"/>
      <c r="H64" s="59">
        <v>0</v>
      </c>
      <c r="I64" s="59">
        <v>0</v>
      </c>
      <c r="J64" s="59">
        <v>162.566</v>
      </c>
      <c r="K64" s="33"/>
      <c r="L64" s="189"/>
      <c r="M64" s="189"/>
      <c r="N64" s="189"/>
      <c r="Q64" s="188"/>
    </row>
    <row r="65" spans="1:17" s="50" customFormat="1" ht="11.25" customHeight="1" hidden="1" outlineLevel="1">
      <c r="A65" s="38" t="s">
        <v>1</v>
      </c>
      <c r="B65" s="38">
        <v>7133310</v>
      </c>
      <c r="C65" s="59">
        <v>1804.037</v>
      </c>
      <c r="D65" s="59">
        <v>132.449</v>
      </c>
      <c r="E65" s="59">
        <v>70.907</v>
      </c>
      <c r="F65" s="34">
        <f>+E65/D65*100-100</f>
        <v>-46.46467697000356</v>
      </c>
      <c r="G65" s="34"/>
      <c r="H65" s="59">
        <v>3149.945</v>
      </c>
      <c r="I65" s="59">
        <v>271.786</v>
      </c>
      <c r="J65" s="59">
        <v>133.404</v>
      </c>
      <c r="K65" s="34">
        <f>+J65/I65*100-100</f>
        <v>-50.91579404384332</v>
      </c>
      <c r="L65" s="189"/>
      <c r="M65" s="189"/>
      <c r="N65" s="189"/>
      <c r="Q65" s="188"/>
    </row>
    <row r="66" spans="1:17" s="50" customFormat="1" ht="11.25" customHeight="1" hidden="1" outlineLevel="1">
      <c r="A66" s="38" t="s">
        <v>2</v>
      </c>
      <c r="B66" s="38">
        <v>7133910</v>
      </c>
      <c r="C66" s="59">
        <v>95.793</v>
      </c>
      <c r="D66" s="59">
        <v>19.69</v>
      </c>
      <c r="E66" s="59">
        <v>0</v>
      </c>
      <c r="F66" s="34">
        <f>+E66/D66*100-100</f>
        <v>-100</v>
      </c>
      <c r="G66" s="34"/>
      <c r="H66" s="59">
        <v>152.105</v>
      </c>
      <c r="I66" s="59">
        <v>27.488</v>
      </c>
      <c r="J66" s="59">
        <v>0</v>
      </c>
      <c r="K66" s="34">
        <f>+J66/I66*100-100</f>
        <v>-100</v>
      </c>
      <c r="L66" s="189"/>
      <c r="M66" s="189"/>
      <c r="N66" s="189"/>
      <c r="Q66" s="188"/>
    </row>
    <row r="67" spans="1:17" s="50" customFormat="1" ht="11.25" customHeight="1" collapsed="1">
      <c r="A67" s="38" t="s">
        <v>278</v>
      </c>
      <c r="B67" s="38">
        <v>10011000</v>
      </c>
      <c r="C67" s="59">
        <v>2.988</v>
      </c>
      <c r="D67" s="59">
        <v>2.976</v>
      </c>
      <c r="E67" s="59">
        <v>0</v>
      </c>
      <c r="F67" s="34">
        <f>+E67/D67*100-100</f>
        <v>-100</v>
      </c>
      <c r="G67" s="34"/>
      <c r="H67" s="59">
        <v>7.594</v>
      </c>
      <c r="I67" s="59">
        <v>7.344</v>
      </c>
      <c r="J67" s="59">
        <v>0</v>
      </c>
      <c r="K67" s="34">
        <f>+J67/I67*100-100</f>
        <v>-100</v>
      </c>
      <c r="L67" s="189"/>
      <c r="M67" s="189"/>
      <c r="N67" s="189"/>
      <c r="Q67" s="188"/>
    </row>
    <row r="68" spans="1:17" s="50" customFormat="1" ht="11.25" customHeight="1">
      <c r="A68" s="38" t="s">
        <v>279</v>
      </c>
      <c r="B68" s="38">
        <v>10030000</v>
      </c>
      <c r="C68" s="59">
        <v>16.874</v>
      </c>
      <c r="D68" s="59">
        <v>16.849</v>
      </c>
      <c r="E68" s="59">
        <v>390.04</v>
      </c>
      <c r="F68" s="34">
        <f>+E68/D68*100-100</f>
        <v>2214.914831740756</v>
      </c>
      <c r="G68" s="34"/>
      <c r="H68" s="59">
        <v>12.718</v>
      </c>
      <c r="I68" s="59">
        <v>11.326</v>
      </c>
      <c r="J68" s="59">
        <v>189.471</v>
      </c>
      <c r="K68" s="34">
        <f>+J68/I68*100-100</f>
        <v>1572.8853964329862</v>
      </c>
      <c r="L68" s="189"/>
      <c r="M68" s="189"/>
      <c r="N68" s="189"/>
      <c r="Q68" s="188"/>
    </row>
    <row r="69" spans="1:17" s="50" customFormat="1" ht="11.25" customHeight="1">
      <c r="A69" s="38" t="s">
        <v>3</v>
      </c>
      <c r="B69" s="38">
        <v>10051000</v>
      </c>
      <c r="C69" s="59">
        <v>73141.223</v>
      </c>
      <c r="D69" s="59">
        <v>14410.487</v>
      </c>
      <c r="E69" s="187">
        <v>26395.125</v>
      </c>
      <c r="F69" s="34">
        <f>+E69/D69*100-100</f>
        <v>83.16608592062158</v>
      </c>
      <c r="G69" s="34"/>
      <c r="H69" s="59">
        <v>115796.334</v>
      </c>
      <c r="I69" s="59">
        <v>22181.799</v>
      </c>
      <c r="J69" s="59">
        <v>40759.457</v>
      </c>
      <c r="K69" s="34">
        <f>+J69/I69*100-100</f>
        <v>83.75180930996626</v>
      </c>
      <c r="L69" s="189"/>
      <c r="M69" s="189"/>
      <c r="N69" s="189"/>
      <c r="Q69" s="188"/>
    </row>
    <row r="70" spans="1:17" s="50" customFormat="1" ht="11.25" customHeight="1">
      <c r="A70" s="38" t="s">
        <v>4</v>
      </c>
      <c r="B70" s="38">
        <v>10070010</v>
      </c>
      <c r="C70" s="59">
        <v>50.904</v>
      </c>
      <c r="D70" s="59">
        <v>0</v>
      </c>
      <c r="E70" s="59">
        <v>0</v>
      </c>
      <c r="F70" s="34"/>
      <c r="G70" s="60"/>
      <c r="H70" s="59">
        <v>63.633</v>
      </c>
      <c r="I70" s="59">
        <v>0</v>
      </c>
      <c r="J70" s="59">
        <v>0</v>
      </c>
      <c r="K70" s="34"/>
      <c r="L70" s="189"/>
      <c r="M70" s="189"/>
      <c r="N70" s="189"/>
      <c r="Q70" s="188"/>
    </row>
    <row r="71" spans="1:17" s="50" customFormat="1" ht="11.25">
      <c r="A71" s="38" t="s">
        <v>283</v>
      </c>
      <c r="B71" s="38">
        <v>12010010</v>
      </c>
      <c r="C71" s="59">
        <v>1448.53</v>
      </c>
      <c r="D71" s="59">
        <v>0</v>
      </c>
      <c r="E71" s="59">
        <v>2.483</v>
      </c>
      <c r="F71" s="34"/>
      <c r="G71" s="60"/>
      <c r="H71" s="59">
        <v>2478.104</v>
      </c>
      <c r="I71" s="59">
        <v>0</v>
      </c>
      <c r="J71" s="59">
        <v>13.257</v>
      </c>
      <c r="K71" s="34"/>
      <c r="L71" s="189"/>
      <c r="M71" s="189"/>
      <c r="N71" s="189"/>
      <c r="Q71" s="188"/>
    </row>
    <row r="72" spans="1:17" s="50" customFormat="1" ht="11.25" customHeight="1">
      <c r="A72" s="38" t="s">
        <v>297</v>
      </c>
      <c r="B72" s="38">
        <v>12040000</v>
      </c>
      <c r="C72" s="59"/>
      <c r="D72" s="59"/>
      <c r="E72" s="59"/>
      <c r="F72" s="33"/>
      <c r="G72" s="60"/>
      <c r="H72" s="59"/>
      <c r="I72" s="59"/>
      <c r="J72" s="59"/>
      <c r="K72" s="34"/>
      <c r="L72" s="189"/>
      <c r="M72" s="189"/>
      <c r="N72" s="189"/>
      <c r="Q72" s="188"/>
    </row>
    <row r="73" spans="1:17" s="50" customFormat="1" ht="11.25" customHeight="1">
      <c r="A73" s="38" t="s">
        <v>6</v>
      </c>
      <c r="B73" s="62">
        <v>12040010</v>
      </c>
      <c r="C73" s="59"/>
      <c r="D73" s="59"/>
      <c r="E73" s="59"/>
      <c r="F73" s="33"/>
      <c r="G73" s="60"/>
      <c r="H73" s="59"/>
      <c r="I73" s="59"/>
      <c r="J73" s="59"/>
      <c r="K73" s="34"/>
      <c r="L73" s="189"/>
      <c r="M73" s="189"/>
      <c r="N73" s="189"/>
      <c r="Q73" s="188"/>
    </row>
    <row r="74" spans="1:17" s="50" customFormat="1" ht="11.25" customHeight="1">
      <c r="A74" s="38" t="s">
        <v>298</v>
      </c>
      <c r="B74" s="38">
        <v>12072000</v>
      </c>
      <c r="C74" s="59"/>
      <c r="D74" s="59"/>
      <c r="E74" s="59"/>
      <c r="F74" s="33"/>
      <c r="G74" s="60"/>
      <c r="H74" s="59"/>
      <c r="I74" s="59"/>
      <c r="J74" s="59"/>
      <c r="K74" s="34"/>
      <c r="L74" s="189"/>
      <c r="M74" s="189"/>
      <c r="N74" s="189"/>
      <c r="Q74" s="188"/>
    </row>
    <row r="75" spans="1:17" s="50" customFormat="1" ht="11.25" customHeight="1">
      <c r="A75" s="38" t="s">
        <v>299</v>
      </c>
      <c r="B75" s="62">
        <v>12072010</v>
      </c>
      <c r="C75" s="59"/>
      <c r="D75" s="59"/>
      <c r="E75" s="59"/>
      <c r="F75" s="33"/>
      <c r="G75" s="60"/>
      <c r="H75" s="59"/>
      <c r="I75" s="59"/>
      <c r="J75" s="59"/>
      <c r="K75" s="34"/>
      <c r="L75" s="189"/>
      <c r="M75" s="189"/>
      <c r="N75" s="189"/>
      <c r="Q75" s="188"/>
    </row>
    <row r="76" spans="1:17" s="44" customFormat="1" ht="12.75" customHeight="1">
      <c r="A76" s="43" t="s">
        <v>7</v>
      </c>
      <c r="B76" s="43"/>
      <c r="C76" s="32">
        <f>SUM(C77:C80)</f>
        <v>652.899</v>
      </c>
      <c r="D76" s="32">
        <f>SUM(D77:D80)</f>
        <v>61.325</v>
      </c>
      <c r="E76" s="32">
        <f>SUM(E77:E80)</f>
        <v>886.269</v>
      </c>
      <c r="F76" s="33">
        <f>+E76/D76*100-100</f>
        <v>1345.200163065634</v>
      </c>
      <c r="G76" s="33"/>
      <c r="H76" s="32">
        <f>SUM(H77:H80)</f>
        <v>1682.894</v>
      </c>
      <c r="I76" s="32">
        <f>SUM(I77:I80)</f>
        <v>140.997</v>
      </c>
      <c r="J76" s="32">
        <f>SUM(J77:J80)</f>
        <v>1466.6509999999998</v>
      </c>
      <c r="K76" s="33">
        <f>+J76/I76*100-100</f>
        <v>940.200146102399</v>
      </c>
      <c r="L76" s="190"/>
      <c r="M76" s="190"/>
      <c r="N76" s="190"/>
      <c r="Q76" s="188"/>
    </row>
    <row r="77" spans="1:17" s="50" customFormat="1" ht="12.75" customHeight="1" hidden="1" outlineLevel="1">
      <c r="A77" s="38" t="s">
        <v>291</v>
      </c>
      <c r="B77" s="62">
        <v>12051000</v>
      </c>
      <c r="C77" s="59"/>
      <c r="D77" s="59"/>
      <c r="E77" s="59"/>
      <c r="F77" s="33"/>
      <c r="G77" s="60"/>
      <c r="H77" s="59"/>
      <c r="I77" s="59"/>
      <c r="J77" s="59"/>
      <c r="K77" s="34"/>
      <c r="L77" s="189"/>
      <c r="M77" s="189"/>
      <c r="N77" s="189"/>
      <c r="Q77" s="188"/>
    </row>
    <row r="78" spans="1:17" s="50" customFormat="1" ht="11.25" customHeight="1" hidden="1" outlineLevel="1">
      <c r="A78" s="38" t="s">
        <v>300</v>
      </c>
      <c r="B78" s="62" t="s">
        <v>301</v>
      </c>
      <c r="C78" s="59">
        <v>399.549</v>
      </c>
      <c r="D78" s="59">
        <v>1.497</v>
      </c>
      <c r="E78" s="59">
        <v>506.029</v>
      </c>
      <c r="F78" s="33"/>
      <c r="G78" s="60"/>
      <c r="H78" s="59">
        <v>1226.095</v>
      </c>
      <c r="I78" s="59">
        <v>33.307</v>
      </c>
      <c r="J78" s="59">
        <v>708.983</v>
      </c>
      <c r="K78" s="34"/>
      <c r="L78" s="189"/>
      <c r="M78" s="189"/>
      <c r="N78" s="189"/>
      <c r="Q78" s="188"/>
    </row>
    <row r="79" spans="1:17" s="50" customFormat="1" ht="11.25" customHeight="1" hidden="1" outlineLevel="1">
      <c r="A79" s="38" t="s">
        <v>7</v>
      </c>
      <c r="B79" s="62">
        <v>12059000</v>
      </c>
      <c r="C79" s="59"/>
      <c r="D79" s="59"/>
      <c r="E79" s="59"/>
      <c r="F79" s="33"/>
      <c r="G79" s="60"/>
      <c r="H79" s="59"/>
      <c r="I79" s="59"/>
      <c r="J79" s="59"/>
      <c r="K79" s="34"/>
      <c r="L79" s="189"/>
      <c r="M79" s="189"/>
      <c r="N79" s="189"/>
      <c r="Q79" s="188"/>
    </row>
    <row r="80" spans="1:17" s="50" customFormat="1" ht="11.25" customHeight="1" hidden="1" outlineLevel="1">
      <c r="A80" s="38" t="s">
        <v>302</v>
      </c>
      <c r="B80" s="62" t="s">
        <v>303</v>
      </c>
      <c r="C80" s="59">
        <v>253.35</v>
      </c>
      <c r="D80" s="59">
        <v>59.828</v>
      </c>
      <c r="E80" s="59">
        <v>380.24</v>
      </c>
      <c r="F80" s="33"/>
      <c r="G80" s="60"/>
      <c r="H80" s="59">
        <v>456.799</v>
      </c>
      <c r="I80" s="59">
        <v>107.69</v>
      </c>
      <c r="J80" s="59">
        <v>757.668</v>
      </c>
      <c r="K80" s="34"/>
      <c r="L80" s="189"/>
      <c r="M80" s="189"/>
      <c r="N80" s="189"/>
      <c r="Q80" s="188"/>
    </row>
    <row r="81" spans="1:17" s="50" customFormat="1" ht="11.25" customHeight="1" collapsed="1">
      <c r="A81" s="38" t="s">
        <v>27</v>
      </c>
      <c r="B81" s="62">
        <v>12060000</v>
      </c>
      <c r="C81" s="59"/>
      <c r="D81" s="59"/>
      <c r="E81" s="59"/>
      <c r="F81" s="33"/>
      <c r="G81" s="60"/>
      <c r="H81" s="59"/>
      <c r="I81" s="59"/>
      <c r="J81" s="59"/>
      <c r="K81" s="34"/>
      <c r="L81" s="189"/>
      <c r="M81" s="189"/>
      <c r="N81" s="189"/>
      <c r="Q81" s="188"/>
    </row>
    <row r="82" spans="1:17" s="50" customFormat="1" ht="11.25" customHeight="1">
      <c r="A82" s="38" t="s">
        <v>28</v>
      </c>
      <c r="B82" s="62">
        <v>12060010</v>
      </c>
      <c r="C82" s="59">
        <v>3165.317</v>
      </c>
      <c r="D82" s="59">
        <v>670.857</v>
      </c>
      <c r="E82" s="59">
        <v>296.037</v>
      </c>
      <c r="F82" s="34">
        <f>+E82/D82*100-100</f>
        <v>-55.87181768991007</v>
      </c>
      <c r="G82" s="60"/>
      <c r="H82" s="59">
        <v>9505.474</v>
      </c>
      <c r="I82" s="59">
        <v>2380.806</v>
      </c>
      <c r="J82" s="59">
        <v>669.48</v>
      </c>
      <c r="K82" s="34">
        <f>+J82/I82*100-100</f>
        <v>-71.88011118923592</v>
      </c>
      <c r="L82" s="189"/>
      <c r="M82" s="189"/>
      <c r="N82" s="189"/>
      <c r="Q82" s="188"/>
    </row>
    <row r="83" spans="1:17" s="50" customFormat="1" ht="11.25" customHeight="1">
      <c r="A83" s="38" t="s">
        <v>295</v>
      </c>
      <c r="B83" s="62">
        <v>12074000</v>
      </c>
      <c r="C83" s="59"/>
      <c r="D83" s="59"/>
      <c r="E83" s="59"/>
      <c r="F83" s="33"/>
      <c r="G83" s="60"/>
      <c r="H83" s="59"/>
      <c r="I83" s="59"/>
      <c r="J83" s="59"/>
      <c r="K83" s="34"/>
      <c r="L83" s="189"/>
      <c r="M83" s="189"/>
      <c r="N83" s="189"/>
      <c r="Q83" s="188"/>
    </row>
    <row r="84" spans="1:17" s="50" customFormat="1" ht="11.25" customHeight="1">
      <c r="A84" s="38" t="s">
        <v>304</v>
      </c>
      <c r="B84" s="62">
        <v>12074010</v>
      </c>
      <c r="C84" s="59">
        <v>0</v>
      </c>
      <c r="D84" s="59">
        <v>0</v>
      </c>
      <c r="E84" s="59">
        <v>0</v>
      </c>
      <c r="F84" s="33"/>
      <c r="G84" s="60"/>
      <c r="H84" s="59">
        <v>0.007</v>
      </c>
      <c r="I84" s="59">
        <v>0</v>
      </c>
      <c r="J84" s="59">
        <v>0.007</v>
      </c>
      <c r="K84" s="34"/>
      <c r="L84" s="189"/>
      <c r="M84" s="189"/>
      <c r="N84" s="189"/>
      <c r="Q84" s="188"/>
    </row>
    <row r="85" spans="1:17" s="50" customFormat="1" ht="11.25" customHeight="1">
      <c r="A85" s="38" t="s">
        <v>296</v>
      </c>
      <c r="B85" s="62">
        <v>12075000</v>
      </c>
      <c r="C85" s="59"/>
      <c r="D85" s="59"/>
      <c r="E85" s="59"/>
      <c r="F85" s="33"/>
      <c r="G85" s="60"/>
      <c r="H85" s="59"/>
      <c r="I85" s="59"/>
      <c r="J85" s="59"/>
      <c r="K85" s="34"/>
      <c r="L85" s="189"/>
      <c r="M85" s="189"/>
      <c r="N85" s="189"/>
      <c r="Q85" s="188"/>
    </row>
    <row r="86" spans="1:17" s="50" customFormat="1" ht="11.25" customHeight="1">
      <c r="A86" s="38" t="s">
        <v>305</v>
      </c>
      <c r="B86" s="62">
        <v>12075010</v>
      </c>
      <c r="C86" s="59">
        <v>0.034</v>
      </c>
      <c r="D86" s="59">
        <v>0</v>
      </c>
      <c r="E86" s="59">
        <v>0</v>
      </c>
      <c r="F86" s="33"/>
      <c r="G86" s="60"/>
      <c r="H86" s="59">
        <v>2.683</v>
      </c>
      <c r="I86" s="59">
        <v>0</v>
      </c>
      <c r="J86" s="59">
        <v>0</v>
      </c>
      <c r="K86" s="34"/>
      <c r="L86" s="189"/>
      <c r="M86" s="189"/>
      <c r="N86" s="189"/>
      <c r="Q86" s="188"/>
    </row>
    <row r="87" spans="1:17" s="50" customFormat="1" ht="11.25" customHeight="1">
      <c r="A87" s="38" t="s">
        <v>26</v>
      </c>
      <c r="B87" s="62">
        <v>12076000</v>
      </c>
      <c r="C87" s="59"/>
      <c r="D87" s="59"/>
      <c r="E87" s="59"/>
      <c r="F87" s="33"/>
      <c r="G87" s="60"/>
      <c r="H87" s="59"/>
      <c r="I87" s="59"/>
      <c r="J87" s="59"/>
      <c r="K87" s="34"/>
      <c r="L87" s="189"/>
      <c r="M87" s="189"/>
      <c r="N87" s="189"/>
      <c r="Q87" s="188"/>
    </row>
    <row r="88" spans="1:17" s="50" customFormat="1" ht="11.25" customHeight="1">
      <c r="A88" s="38" t="s">
        <v>306</v>
      </c>
      <c r="B88" s="62">
        <v>12079911</v>
      </c>
      <c r="C88" s="59">
        <v>75.958</v>
      </c>
      <c r="D88" s="59">
        <v>74.258</v>
      </c>
      <c r="E88" s="59">
        <v>0</v>
      </c>
      <c r="F88" s="33"/>
      <c r="G88" s="60"/>
      <c r="H88" s="59">
        <v>124.562</v>
      </c>
      <c r="I88" s="59">
        <v>121.878</v>
      </c>
      <c r="J88" s="59">
        <v>0</v>
      </c>
      <c r="K88" s="34"/>
      <c r="L88" s="189"/>
      <c r="M88" s="189"/>
      <c r="N88" s="189"/>
      <c r="Q88" s="188"/>
    </row>
    <row r="89" spans="1:17" s="50" customFormat="1" ht="11.25" customHeight="1">
      <c r="A89" s="38" t="s">
        <v>277</v>
      </c>
      <c r="B89" s="62">
        <v>12079100</v>
      </c>
      <c r="C89" s="59"/>
      <c r="D89" s="59"/>
      <c r="E89" s="59"/>
      <c r="F89" s="33"/>
      <c r="G89" s="60"/>
      <c r="H89" s="59"/>
      <c r="I89" s="59"/>
      <c r="J89" s="59"/>
      <c r="K89" s="34"/>
      <c r="L89" s="189"/>
      <c r="M89" s="189"/>
      <c r="N89" s="189"/>
      <c r="Q89" s="188"/>
    </row>
    <row r="90" spans="1:17" s="50" customFormat="1" ht="11.25" customHeight="1">
      <c r="A90" s="38" t="s">
        <v>307</v>
      </c>
      <c r="B90" s="62">
        <v>12079110</v>
      </c>
      <c r="C90" s="59"/>
      <c r="D90" s="59"/>
      <c r="E90" s="59"/>
      <c r="F90" s="33"/>
      <c r="G90" s="60"/>
      <c r="H90" s="59"/>
      <c r="I90" s="59"/>
      <c r="J90" s="59"/>
      <c r="K90" s="34"/>
      <c r="L90" s="189"/>
      <c r="M90" s="189"/>
      <c r="N90" s="189"/>
      <c r="Q90" s="188"/>
    </row>
    <row r="91" spans="1:17" s="50" customFormat="1" ht="11.25" customHeight="1">
      <c r="A91" s="38" t="s">
        <v>287</v>
      </c>
      <c r="B91" s="62">
        <v>12079900</v>
      </c>
      <c r="C91" s="59"/>
      <c r="D91" s="59"/>
      <c r="E91" s="59"/>
      <c r="F91" s="33"/>
      <c r="G91" s="60"/>
      <c r="H91" s="59"/>
      <c r="I91" s="59"/>
      <c r="J91" s="59"/>
      <c r="K91" s="34"/>
      <c r="L91" s="189"/>
      <c r="M91" s="189"/>
      <c r="N91" s="189"/>
      <c r="Q91" s="188"/>
    </row>
    <row r="92" spans="1:17" s="50" customFormat="1" ht="11.25" customHeight="1">
      <c r="A92" s="38" t="s">
        <v>25</v>
      </c>
      <c r="B92" s="38">
        <v>12091000</v>
      </c>
      <c r="C92" s="59">
        <v>138.032</v>
      </c>
      <c r="D92" s="59">
        <v>76.488</v>
      </c>
      <c r="E92" s="59">
        <v>88.849</v>
      </c>
      <c r="F92" s="34">
        <f>+E92/D92*100-100</f>
        <v>16.160704947181273</v>
      </c>
      <c r="G92" s="60"/>
      <c r="H92" s="59">
        <v>570.981</v>
      </c>
      <c r="I92" s="59">
        <v>382.58</v>
      </c>
      <c r="J92" s="59">
        <v>515.969</v>
      </c>
      <c r="K92" s="34">
        <f>+J92/I92*100-100</f>
        <v>34.86564901458519</v>
      </c>
      <c r="L92" s="189"/>
      <c r="M92" s="189"/>
      <c r="N92" s="189"/>
      <c r="Q92" s="188"/>
    </row>
    <row r="93" spans="1:17" s="44" customFormat="1" ht="11.25" customHeight="1">
      <c r="A93" s="43" t="s">
        <v>284</v>
      </c>
      <c r="B93" s="43"/>
      <c r="C93" s="32">
        <f>SUM(C94:C102)</f>
        <v>2987.857</v>
      </c>
      <c r="D93" s="32">
        <f>SUM(D94:D102)</f>
        <v>520.5250000000001</v>
      </c>
      <c r="E93" s="32">
        <f>SUM(E94:E102)</f>
        <v>823.883</v>
      </c>
      <c r="F93" s="34">
        <f>+E93/D93*100-100</f>
        <v>58.279237308486614</v>
      </c>
      <c r="G93" s="33"/>
      <c r="H93" s="32">
        <f>SUM(H94:H102)</f>
        <v>5618.872</v>
      </c>
      <c r="I93" s="32">
        <f>SUM(I94:I102)</f>
        <v>1183.035</v>
      </c>
      <c r="J93" s="32">
        <f>SUM(J94:J102)</f>
        <v>2351.4819999999995</v>
      </c>
      <c r="K93" s="33">
        <f>+J93/I93*100-100</f>
        <v>98.76690038756243</v>
      </c>
      <c r="L93" s="190"/>
      <c r="M93" s="190"/>
      <c r="N93" s="190"/>
      <c r="Q93" s="188"/>
    </row>
    <row r="94" spans="1:17" ht="11.25" hidden="1" outlineLevel="1">
      <c r="A94" s="38" t="s">
        <v>24</v>
      </c>
      <c r="B94" s="38">
        <v>12092100</v>
      </c>
      <c r="C94" s="28">
        <v>222.05</v>
      </c>
      <c r="D94" s="28">
        <v>0.35</v>
      </c>
      <c r="E94" s="28">
        <v>69</v>
      </c>
      <c r="F94" s="33">
        <f>+E94/D94*100-100</f>
        <v>19614.285714285717</v>
      </c>
      <c r="G94" s="33"/>
      <c r="H94" s="28">
        <v>1026.322</v>
      </c>
      <c r="I94" s="28">
        <v>0.18</v>
      </c>
      <c r="J94" s="28">
        <v>330.152</v>
      </c>
      <c r="K94" s="34">
        <f>+J94/I94*100-100</f>
        <v>183317.77777777778</v>
      </c>
      <c r="Q94" s="188"/>
    </row>
    <row r="95" spans="1:17" ht="11.25" hidden="1" outlineLevel="1">
      <c r="A95" s="38" t="s">
        <v>23</v>
      </c>
      <c r="B95" s="38">
        <v>12092200</v>
      </c>
      <c r="C95" s="28">
        <v>1702.994</v>
      </c>
      <c r="D95" s="28">
        <v>504.175</v>
      </c>
      <c r="E95" s="28">
        <v>712</v>
      </c>
      <c r="F95" s="33">
        <f>+E95/D95*100-100</f>
        <v>41.22080626766501</v>
      </c>
      <c r="G95" s="33"/>
      <c r="H95" s="28">
        <v>4019.641</v>
      </c>
      <c r="I95" s="28">
        <v>1169.415</v>
      </c>
      <c r="J95" s="28">
        <v>1918.557</v>
      </c>
      <c r="K95" s="34">
        <f>+J95/I95*100-100</f>
        <v>64.06126139993074</v>
      </c>
      <c r="Q95" s="188"/>
    </row>
    <row r="96" spans="1:17" ht="11.25" hidden="1" outlineLevel="1">
      <c r="A96" s="38" t="s">
        <v>22</v>
      </c>
      <c r="B96" s="38">
        <v>12092300</v>
      </c>
      <c r="C96" s="28">
        <v>0.025</v>
      </c>
      <c r="D96" s="28">
        <v>0</v>
      </c>
      <c r="E96" s="28">
        <v>0</v>
      </c>
      <c r="F96" s="33"/>
      <c r="G96" s="33"/>
      <c r="H96" s="28">
        <v>0.125</v>
      </c>
      <c r="I96" s="28">
        <v>0</v>
      </c>
      <c r="J96" s="28">
        <v>0</v>
      </c>
      <c r="K96" s="34"/>
      <c r="Q96" s="188"/>
    </row>
    <row r="97" spans="1:17" ht="11.25" hidden="1" outlineLevel="1">
      <c r="A97" s="38" t="s">
        <v>21</v>
      </c>
      <c r="B97" s="38">
        <v>12092400</v>
      </c>
      <c r="C97" s="28">
        <v>0.025</v>
      </c>
      <c r="D97" s="28">
        <v>0</v>
      </c>
      <c r="E97" s="28">
        <v>0</v>
      </c>
      <c r="F97" s="33"/>
      <c r="G97" s="33"/>
      <c r="H97" s="28">
        <v>0.125</v>
      </c>
      <c r="I97" s="28">
        <v>0</v>
      </c>
      <c r="J97" s="28">
        <v>0</v>
      </c>
      <c r="K97" s="34"/>
      <c r="Q97" s="188"/>
    </row>
    <row r="98" spans="1:17" ht="11.25" hidden="1" outlineLevel="1">
      <c r="A98" s="38" t="s">
        <v>281</v>
      </c>
      <c r="B98" s="38">
        <v>12092500</v>
      </c>
      <c r="C98" s="28">
        <v>114</v>
      </c>
      <c r="D98" s="28">
        <v>0</v>
      </c>
      <c r="E98" s="28">
        <v>36.5</v>
      </c>
      <c r="F98" s="33"/>
      <c r="G98" s="33"/>
      <c r="H98" s="28">
        <v>134.163</v>
      </c>
      <c r="I98" s="28">
        <v>0</v>
      </c>
      <c r="J98" s="28">
        <v>64.173</v>
      </c>
      <c r="K98" s="34"/>
      <c r="Q98" s="188"/>
    </row>
    <row r="99" spans="1:17" ht="11.25" hidden="1" outlineLevel="1">
      <c r="A99" s="38" t="s">
        <v>20</v>
      </c>
      <c r="B99" s="38">
        <v>12092600</v>
      </c>
      <c r="C99" s="28"/>
      <c r="D99" s="28"/>
      <c r="E99" s="28"/>
      <c r="F99" s="33"/>
      <c r="G99" s="33"/>
      <c r="H99" s="28"/>
      <c r="I99" s="28"/>
      <c r="J99" s="28"/>
      <c r="K99" s="34"/>
      <c r="Q99" s="188"/>
    </row>
    <row r="100" spans="1:17" ht="11.25" hidden="1" outlineLevel="1">
      <c r="A100" s="38" t="s">
        <v>280</v>
      </c>
      <c r="B100" s="38">
        <v>12092900</v>
      </c>
      <c r="C100" s="28"/>
      <c r="D100" s="28"/>
      <c r="E100" s="28"/>
      <c r="F100" s="33"/>
      <c r="G100" s="33"/>
      <c r="H100" s="28"/>
      <c r="I100" s="28"/>
      <c r="J100" s="28"/>
      <c r="K100" s="34"/>
      <c r="Q100" s="188"/>
    </row>
    <row r="101" spans="1:17" ht="11.25" hidden="1" outlineLevel="1">
      <c r="A101" s="38" t="s">
        <v>308</v>
      </c>
      <c r="B101" s="38">
        <v>12092910</v>
      </c>
      <c r="C101" s="28">
        <v>930.2</v>
      </c>
      <c r="D101" s="28">
        <v>16</v>
      </c>
      <c r="E101" s="28">
        <v>5</v>
      </c>
      <c r="F101" s="33">
        <f>+E101/D101*100-100</f>
        <v>-68.75</v>
      </c>
      <c r="G101" s="33"/>
      <c r="H101" s="28">
        <v>419.897</v>
      </c>
      <c r="I101" s="28">
        <v>13.44</v>
      </c>
      <c r="J101" s="28">
        <v>5.37</v>
      </c>
      <c r="K101" s="34"/>
      <c r="Q101" s="188"/>
    </row>
    <row r="102" spans="1:17" ht="11.25" hidden="1" outlineLevel="1">
      <c r="A102" s="38" t="s">
        <v>309</v>
      </c>
      <c r="B102" s="38">
        <v>12092990</v>
      </c>
      <c r="C102" s="28">
        <v>18.563</v>
      </c>
      <c r="D102" s="28">
        <v>0</v>
      </c>
      <c r="E102" s="28">
        <v>1.383</v>
      </c>
      <c r="F102" s="33"/>
      <c r="G102" s="33"/>
      <c r="H102" s="28">
        <v>18.599</v>
      </c>
      <c r="I102" s="28">
        <v>0</v>
      </c>
      <c r="J102" s="28">
        <v>33.23</v>
      </c>
      <c r="K102" s="34"/>
      <c r="Q102" s="188"/>
    </row>
    <row r="103" spans="1:17" s="44" customFormat="1" ht="11.25" collapsed="1">
      <c r="A103" s="43" t="s">
        <v>285</v>
      </c>
      <c r="B103" s="43"/>
      <c r="C103" s="32">
        <f>SUM(C104:C112)</f>
        <v>1427.366</v>
      </c>
      <c r="D103" s="32">
        <f>SUM(D104:D112)</f>
        <v>191.67900000000003</v>
      </c>
      <c r="E103" s="32">
        <f>SUM(E104:E112)</f>
        <v>224.54899999999998</v>
      </c>
      <c r="F103" s="33">
        <f aca="true" t="shared" si="12" ref="F103:F114">+E103/D103*100-100</f>
        <v>17.148461751156844</v>
      </c>
      <c r="G103" s="33"/>
      <c r="H103" s="32">
        <f>SUM(H104:H112)</f>
        <v>55834.42</v>
      </c>
      <c r="I103" s="32">
        <f>SUM(I104:I112)</f>
        <v>12373.34</v>
      </c>
      <c r="J103" s="32">
        <f>SUM(J104:J112)</f>
        <v>10691.83</v>
      </c>
      <c r="K103" s="33">
        <f aca="true" t="shared" si="13" ref="K103:K116">+J103/I103*100-100</f>
        <v>-13.58978254860854</v>
      </c>
      <c r="L103" s="190"/>
      <c r="M103" s="190"/>
      <c r="N103" s="190"/>
      <c r="Q103" s="188"/>
    </row>
    <row r="104" spans="1:17" ht="11.25" customHeight="1" hidden="1" outlineLevel="1" collapsed="1">
      <c r="A104" s="38" t="s">
        <v>19</v>
      </c>
      <c r="B104" s="38">
        <v>12099110</v>
      </c>
      <c r="C104" s="28">
        <v>8.83</v>
      </c>
      <c r="D104" s="28">
        <v>1.775</v>
      </c>
      <c r="E104" s="28">
        <v>1.507</v>
      </c>
      <c r="F104" s="33">
        <f t="shared" si="12"/>
        <v>-15.098591549295776</v>
      </c>
      <c r="G104" s="33"/>
      <c r="H104" s="28">
        <v>5459.625</v>
      </c>
      <c r="I104" s="28">
        <v>2158.121</v>
      </c>
      <c r="J104" s="28">
        <v>2062.11</v>
      </c>
      <c r="K104" s="34">
        <f t="shared" si="13"/>
        <v>-4.448823768454133</v>
      </c>
      <c r="Q104" s="188"/>
    </row>
    <row r="105" spans="1:17" ht="11.25" customHeight="1" hidden="1" outlineLevel="1">
      <c r="A105" s="38" t="s">
        <v>18</v>
      </c>
      <c r="B105" s="38">
        <v>12099120</v>
      </c>
      <c r="C105" s="28">
        <v>94.956</v>
      </c>
      <c r="D105" s="28">
        <v>8.646</v>
      </c>
      <c r="E105" s="28">
        <v>6.899</v>
      </c>
      <c r="F105" s="33">
        <f t="shared" si="12"/>
        <v>-20.205875549387002</v>
      </c>
      <c r="G105" s="33"/>
      <c r="H105" s="28">
        <v>2683.94</v>
      </c>
      <c r="I105" s="28">
        <v>633.678</v>
      </c>
      <c r="J105" s="28">
        <v>524.891</v>
      </c>
      <c r="K105" s="34">
        <f t="shared" si="13"/>
        <v>-17.167551974346594</v>
      </c>
      <c r="Q105" s="188"/>
    </row>
    <row r="106" spans="1:17" ht="11.25" customHeight="1" hidden="1" outlineLevel="1">
      <c r="A106" s="38" t="s">
        <v>17</v>
      </c>
      <c r="B106" s="38">
        <v>12099130</v>
      </c>
      <c r="C106" s="28">
        <v>131.197</v>
      </c>
      <c r="D106" s="28">
        <v>30.352</v>
      </c>
      <c r="E106" s="28">
        <v>34.427</v>
      </c>
      <c r="F106" s="33">
        <f t="shared" si="12"/>
        <v>13.425803900896142</v>
      </c>
      <c r="G106" s="33"/>
      <c r="H106" s="28">
        <v>4948.542</v>
      </c>
      <c r="I106" s="28">
        <v>964.313</v>
      </c>
      <c r="J106" s="28">
        <v>1069.055</v>
      </c>
      <c r="K106" s="34">
        <f t="shared" si="13"/>
        <v>10.861825983886988</v>
      </c>
      <c r="Q106" s="188"/>
    </row>
    <row r="107" spans="1:17" ht="11.25" customHeight="1" hidden="1" outlineLevel="1">
      <c r="A107" s="38" t="s">
        <v>16</v>
      </c>
      <c r="B107" s="38">
        <v>12099140</v>
      </c>
      <c r="C107" s="28">
        <v>50.225</v>
      </c>
      <c r="D107" s="28">
        <v>8.402</v>
      </c>
      <c r="E107" s="28">
        <v>2.371</v>
      </c>
      <c r="F107" s="33">
        <f t="shared" si="12"/>
        <v>-71.78052844560818</v>
      </c>
      <c r="G107" s="33"/>
      <c r="H107" s="28">
        <v>10337.783</v>
      </c>
      <c r="I107" s="28">
        <v>1540.567</v>
      </c>
      <c r="J107" s="28">
        <v>1104.307</v>
      </c>
      <c r="K107" s="34">
        <f t="shared" si="13"/>
        <v>-28.318145202383278</v>
      </c>
      <c r="Q107" s="188"/>
    </row>
    <row r="108" spans="1:17" ht="11.25" customHeight="1" hidden="1" outlineLevel="1">
      <c r="A108" s="38" t="s">
        <v>15</v>
      </c>
      <c r="B108" s="38">
        <v>12099150</v>
      </c>
      <c r="C108" s="28">
        <v>119.722</v>
      </c>
      <c r="D108" s="28">
        <v>5.717</v>
      </c>
      <c r="E108" s="28">
        <v>5.725</v>
      </c>
      <c r="F108" s="33">
        <f t="shared" si="12"/>
        <v>0.13993353157250965</v>
      </c>
      <c r="G108" s="33"/>
      <c r="H108" s="28">
        <v>3053.392</v>
      </c>
      <c r="I108" s="28">
        <v>124.271</v>
      </c>
      <c r="J108" s="28">
        <v>117.364</v>
      </c>
      <c r="K108" s="34">
        <f t="shared" si="13"/>
        <v>-5.558014339628713</v>
      </c>
      <c r="Q108" s="188"/>
    </row>
    <row r="109" spans="1:17" ht="11.25" customHeight="1" hidden="1" outlineLevel="1">
      <c r="A109" s="38" t="s">
        <v>14</v>
      </c>
      <c r="B109" s="38">
        <v>12099160</v>
      </c>
      <c r="C109" s="28">
        <v>53.889</v>
      </c>
      <c r="D109" s="28">
        <v>16.484</v>
      </c>
      <c r="E109" s="28">
        <v>9.488</v>
      </c>
      <c r="F109" s="33">
        <f t="shared" si="12"/>
        <v>-42.441155059451596</v>
      </c>
      <c r="G109" s="33"/>
      <c r="H109" s="28">
        <v>3940.828</v>
      </c>
      <c r="I109" s="28">
        <v>1905.226</v>
      </c>
      <c r="J109" s="28">
        <v>1198.152</v>
      </c>
      <c r="K109" s="34">
        <f t="shared" si="13"/>
        <v>-37.11234257773094</v>
      </c>
      <c r="Q109" s="188"/>
    </row>
    <row r="110" spans="1:17" ht="11.25" customHeight="1" hidden="1" outlineLevel="1">
      <c r="A110" s="38" t="s">
        <v>13</v>
      </c>
      <c r="B110" s="38">
        <v>12099170</v>
      </c>
      <c r="C110" s="28">
        <v>56.664</v>
      </c>
      <c r="D110" s="28">
        <v>24.358</v>
      </c>
      <c r="E110" s="28">
        <v>12.884</v>
      </c>
      <c r="F110" s="33">
        <f t="shared" si="12"/>
        <v>-47.10567370063223</v>
      </c>
      <c r="G110" s="33"/>
      <c r="H110" s="28">
        <v>4715.468</v>
      </c>
      <c r="I110" s="28">
        <v>2492.055</v>
      </c>
      <c r="J110" s="28">
        <v>1750.385</v>
      </c>
      <c r="K110" s="34">
        <f t="shared" si="13"/>
        <v>-29.76138167095027</v>
      </c>
      <c r="Q110" s="188"/>
    </row>
    <row r="111" spans="1:17" ht="11.25" customHeight="1" hidden="1" outlineLevel="1">
      <c r="A111" s="38" t="s">
        <v>12</v>
      </c>
      <c r="B111" s="38">
        <v>12099180</v>
      </c>
      <c r="C111" s="28">
        <v>237.367</v>
      </c>
      <c r="D111" s="28">
        <v>6.926</v>
      </c>
      <c r="E111" s="28">
        <v>3.589</v>
      </c>
      <c r="F111" s="33">
        <f t="shared" si="12"/>
        <v>-48.18076812012706</v>
      </c>
      <c r="G111" s="33"/>
      <c r="H111" s="28">
        <v>7804.41</v>
      </c>
      <c r="I111" s="28">
        <v>309.082</v>
      </c>
      <c r="J111" s="28">
        <v>214.152</v>
      </c>
      <c r="K111" s="34">
        <f t="shared" si="13"/>
        <v>-30.71353233122602</v>
      </c>
      <c r="Q111" s="188"/>
    </row>
    <row r="112" spans="1:17" ht="11.25" customHeight="1" hidden="1" outlineLevel="1">
      <c r="A112" s="38" t="s">
        <v>11</v>
      </c>
      <c r="B112" s="38">
        <v>12099190</v>
      </c>
      <c r="C112" s="28">
        <v>674.516</v>
      </c>
      <c r="D112" s="28">
        <v>89.019</v>
      </c>
      <c r="E112" s="28">
        <v>147.659</v>
      </c>
      <c r="F112" s="33">
        <f t="shared" si="12"/>
        <v>65.87357755085992</v>
      </c>
      <c r="G112" s="34"/>
      <c r="H112" s="28">
        <v>12890.432</v>
      </c>
      <c r="I112" s="28">
        <v>2246.027</v>
      </c>
      <c r="J112" s="28">
        <v>2651.414</v>
      </c>
      <c r="K112" s="34">
        <f t="shared" si="13"/>
        <v>18.049070647859537</v>
      </c>
      <c r="L112" s="191"/>
      <c r="M112" s="192"/>
      <c r="N112" s="192"/>
      <c r="O112" s="50"/>
      <c r="Q112" s="188"/>
    </row>
    <row r="113" spans="1:17" s="44" customFormat="1" ht="11.25" collapsed="1">
      <c r="A113" s="43" t="s">
        <v>10</v>
      </c>
      <c r="B113" s="43">
        <v>12099920</v>
      </c>
      <c r="C113" s="32">
        <v>18.042</v>
      </c>
      <c r="D113" s="32">
        <v>3.352</v>
      </c>
      <c r="E113" s="32">
        <v>4.31</v>
      </c>
      <c r="F113" s="33">
        <f t="shared" si="12"/>
        <v>28.5799522673031</v>
      </c>
      <c r="G113" s="33"/>
      <c r="H113" s="32">
        <v>3319.419</v>
      </c>
      <c r="I113" s="32">
        <v>753.187</v>
      </c>
      <c r="J113" s="32">
        <v>950.721</v>
      </c>
      <c r="K113" s="33">
        <f t="shared" si="13"/>
        <v>26.226421858051197</v>
      </c>
      <c r="L113" s="193"/>
      <c r="M113" s="194"/>
      <c r="N113" s="194"/>
      <c r="Q113" s="188"/>
    </row>
    <row r="114" spans="1:17" s="44" customFormat="1" ht="9.75" customHeight="1">
      <c r="A114" s="43" t="s">
        <v>9</v>
      </c>
      <c r="B114" s="43">
        <v>12099930</v>
      </c>
      <c r="C114" s="32">
        <v>30.111</v>
      </c>
      <c r="D114" s="32">
        <v>1.2</v>
      </c>
      <c r="E114" s="32">
        <v>4.591</v>
      </c>
      <c r="F114" s="33">
        <f t="shared" si="12"/>
        <v>282.58333333333337</v>
      </c>
      <c r="G114" s="33"/>
      <c r="H114" s="32">
        <v>4433.475</v>
      </c>
      <c r="I114" s="32">
        <v>559.41</v>
      </c>
      <c r="J114" s="32">
        <v>539.569</v>
      </c>
      <c r="K114" s="33">
        <f t="shared" si="13"/>
        <v>-3.5467724924474027</v>
      </c>
      <c r="L114" s="193"/>
      <c r="M114" s="194"/>
      <c r="N114" s="194"/>
      <c r="Q114" s="188"/>
    </row>
    <row r="115" spans="1:17" s="44" customFormat="1" ht="11.25">
      <c r="A115" s="43" t="s">
        <v>8</v>
      </c>
      <c r="B115" s="43">
        <v>12099990</v>
      </c>
      <c r="C115" s="32">
        <v>9.578</v>
      </c>
      <c r="D115" s="32">
        <v>1.483</v>
      </c>
      <c r="E115" s="32">
        <v>19.79</v>
      </c>
      <c r="F115" s="33"/>
      <c r="G115" s="33"/>
      <c r="H115" s="32">
        <v>388.973</v>
      </c>
      <c r="I115" s="32">
        <v>73.416</v>
      </c>
      <c r="J115" s="32">
        <v>120.216</v>
      </c>
      <c r="K115" s="33">
        <f t="shared" si="13"/>
        <v>63.746322327558005</v>
      </c>
      <c r="L115" s="193"/>
      <c r="M115" s="194"/>
      <c r="N115" s="194"/>
      <c r="Q115" s="188"/>
    </row>
    <row r="116" spans="1:17" s="44" customFormat="1" ht="11.25">
      <c r="A116" s="43" t="s">
        <v>286</v>
      </c>
      <c r="B116" s="43">
        <v>12093000</v>
      </c>
      <c r="C116" s="32">
        <v>28.521</v>
      </c>
      <c r="D116" s="32">
        <v>3.212</v>
      </c>
      <c r="E116" s="32">
        <v>1.925</v>
      </c>
      <c r="F116" s="33">
        <f>+E116/D116*100-100</f>
        <v>-40.06849315068494</v>
      </c>
      <c r="G116" s="33"/>
      <c r="H116" s="32">
        <v>14282.501</v>
      </c>
      <c r="I116" s="32">
        <v>6214.531</v>
      </c>
      <c r="J116" s="32">
        <v>5574.028</v>
      </c>
      <c r="K116" s="33">
        <f t="shared" si="13"/>
        <v>-10.306538015499484</v>
      </c>
      <c r="L116" s="193"/>
      <c r="M116" s="194"/>
      <c r="N116" s="194"/>
      <c r="Q116" s="188"/>
    </row>
    <row r="117" spans="1:17" ht="11.25">
      <c r="A117" s="2"/>
      <c r="B117" s="2"/>
      <c r="C117" s="36"/>
      <c r="D117" s="36"/>
      <c r="E117" s="36"/>
      <c r="F117" s="36"/>
      <c r="G117" s="36"/>
      <c r="H117" s="36"/>
      <c r="I117" s="36"/>
      <c r="J117" s="36"/>
      <c r="K117" s="2"/>
      <c r="L117" s="191"/>
      <c r="M117" s="192"/>
      <c r="N117" s="192"/>
      <c r="O117" s="50"/>
      <c r="Q117" s="188"/>
    </row>
    <row r="118" spans="1:17" ht="11.25">
      <c r="A118" s="29" t="s">
        <v>117</v>
      </c>
      <c r="B118" s="29"/>
      <c r="C118" s="29"/>
      <c r="D118" s="29"/>
      <c r="E118" s="29"/>
      <c r="F118" s="29"/>
      <c r="G118" s="29"/>
      <c r="H118" s="29"/>
      <c r="I118" s="29"/>
      <c r="J118" s="29"/>
      <c r="K118" s="29"/>
      <c r="L118" s="191"/>
      <c r="M118" s="192"/>
      <c r="N118" s="192"/>
      <c r="O118" s="50"/>
      <c r="Q118" s="188"/>
    </row>
    <row r="119" spans="1:17" ht="19.5" customHeight="1">
      <c r="A119" s="230" t="s">
        <v>345</v>
      </c>
      <c r="B119" s="230"/>
      <c r="C119" s="230"/>
      <c r="D119" s="230"/>
      <c r="E119" s="230"/>
      <c r="F119" s="230"/>
      <c r="G119" s="230"/>
      <c r="H119" s="230"/>
      <c r="I119" s="230"/>
      <c r="J119" s="230"/>
      <c r="K119" s="230"/>
      <c r="L119" s="191"/>
      <c r="M119" s="192"/>
      <c r="N119" s="192"/>
      <c r="O119" s="50"/>
      <c r="Q119" s="188"/>
    </row>
    <row r="120" spans="1:17" ht="19.5" customHeight="1">
      <c r="A120" s="223" t="s">
        <v>346</v>
      </c>
      <c r="B120" s="223"/>
      <c r="C120" s="223"/>
      <c r="D120" s="223"/>
      <c r="E120" s="223"/>
      <c r="F120" s="223"/>
      <c r="G120" s="223"/>
      <c r="H120" s="223"/>
      <c r="I120" s="223"/>
      <c r="J120" s="223"/>
      <c r="K120" s="223"/>
      <c r="L120" s="191"/>
      <c r="M120" s="192"/>
      <c r="N120" s="192"/>
      <c r="O120" s="50"/>
      <c r="Q120" s="188"/>
    </row>
    <row r="121" spans="1:17" ht="11.25">
      <c r="A121" s="29"/>
      <c r="B121" s="29"/>
      <c r="C121" s="263" t="s">
        <v>206</v>
      </c>
      <c r="D121" s="263"/>
      <c r="E121" s="263"/>
      <c r="F121" s="263"/>
      <c r="G121" s="30"/>
      <c r="H121" s="263" t="s">
        <v>207</v>
      </c>
      <c r="I121" s="263"/>
      <c r="J121" s="263"/>
      <c r="K121" s="263"/>
      <c r="Q121" s="188"/>
    </row>
    <row r="122" spans="1:17" ht="11.25">
      <c r="A122" s="29" t="s">
        <v>223</v>
      </c>
      <c r="B122" s="46" t="s">
        <v>190</v>
      </c>
      <c r="C122" s="54">
        <v>2007</v>
      </c>
      <c r="D122" s="264" t="str">
        <f>+D56</f>
        <v>Enero - Marzo</v>
      </c>
      <c r="E122" s="264"/>
      <c r="F122" s="264"/>
      <c r="G122" s="30"/>
      <c r="H122" s="54">
        <v>2007</v>
      </c>
      <c r="I122" s="264" t="str">
        <f>+D122</f>
        <v>Enero - Marzo</v>
      </c>
      <c r="J122" s="264"/>
      <c r="K122" s="264"/>
      <c r="Q122" s="188"/>
    </row>
    <row r="123" spans="1:17" ht="11.25">
      <c r="A123" s="2"/>
      <c r="B123" s="47" t="s">
        <v>70</v>
      </c>
      <c r="C123" s="2"/>
      <c r="D123" s="55">
        <v>2007</v>
      </c>
      <c r="E123" s="55">
        <v>2008</v>
      </c>
      <c r="F123" s="56" t="s">
        <v>366</v>
      </c>
      <c r="G123" s="35"/>
      <c r="H123" s="2"/>
      <c r="I123" s="55">
        <v>2007</v>
      </c>
      <c r="J123" s="55">
        <v>2008</v>
      </c>
      <c r="K123" s="56" t="s">
        <v>366</v>
      </c>
      <c r="Q123" s="188"/>
    </row>
    <row r="124" spans="1:17" ht="11.25" customHeight="1">
      <c r="A124" s="29"/>
      <c r="B124" s="29"/>
      <c r="C124" s="28"/>
      <c r="D124" s="28"/>
      <c r="E124" s="28"/>
      <c r="F124" s="34"/>
      <c r="G124" s="34"/>
      <c r="H124" s="28"/>
      <c r="I124" s="28"/>
      <c r="J124" s="28"/>
      <c r="K124" s="34"/>
      <c r="L124" s="191"/>
      <c r="M124" s="192"/>
      <c r="N124" s="192"/>
      <c r="O124" s="50"/>
      <c r="Q124" s="188"/>
    </row>
    <row r="125" spans="1:14" s="44" customFormat="1" ht="11.25">
      <c r="A125" s="31" t="s">
        <v>482</v>
      </c>
      <c r="B125" s="31"/>
      <c r="C125" s="31"/>
      <c r="D125" s="31"/>
      <c r="E125" s="31"/>
      <c r="F125" s="31"/>
      <c r="G125" s="31"/>
      <c r="H125" s="32">
        <f>+H59</f>
        <v>5477549</v>
      </c>
      <c r="I125" s="32">
        <f>+I59</f>
        <v>1677399</v>
      </c>
      <c r="J125" s="32">
        <f>+J59</f>
        <v>1627606</v>
      </c>
      <c r="K125" s="33">
        <f>+J125/I125*100-100</f>
        <v>-2.968464867333296</v>
      </c>
      <c r="L125" s="190"/>
      <c r="M125" s="190"/>
      <c r="N125" s="190"/>
    </row>
    <row r="126" spans="1:17" s="64" customFormat="1" ht="11.25">
      <c r="A126" s="63" t="s">
        <v>485</v>
      </c>
      <c r="B126" s="63"/>
      <c r="C126" s="63">
        <f>+C128+C134+C139+C149</f>
        <v>10604.777999999998</v>
      </c>
      <c r="D126" s="63">
        <f>+D128+D134+D139+D149</f>
        <v>537.02</v>
      </c>
      <c r="E126" s="63">
        <f>+E128+E134+E139+E149</f>
        <v>688.067</v>
      </c>
      <c r="F126" s="197"/>
      <c r="G126" s="63"/>
      <c r="H126" s="63">
        <f>+H128+H134+H139+H149</f>
        <v>30371.996000000003</v>
      </c>
      <c r="I126" s="63">
        <f>+I128+I134+I139+I149</f>
        <v>3428.25</v>
      </c>
      <c r="J126" s="63">
        <f>+J128+J134+J139+J149</f>
        <v>3295.374</v>
      </c>
      <c r="K126" s="197">
        <f>+J126/I126*100-100</f>
        <v>-3.8759133668781516</v>
      </c>
      <c r="L126" s="195"/>
      <c r="M126" s="195"/>
      <c r="N126" s="195"/>
      <c r="Q126" s="188"/>
    </row>
    <row r="127" spans="1:17" ht="11.25" customHeight="1">
      <c r="A127" s="31"/>
      <c r="B127" s="31"/>
      <c r="C127" s="32"/>
      <c r="D127" s="32"/>
      <c r="E127" s="32"/>
      <c r="F127" s="33"/>
      <c r="G127" s="33"/>
      <c r="H127" s="32"/>
      <c r="I127" s="32"/>
      <c r="J127" s="32"/>
      <c r="K127" s="33"/>
      <c r="L127" s="191"/>
      <c r="M127" s="192"/>
      <c r="N127" s="192"/>
      <c r="O127" s="50"/>
      <c r="Q127" s="188"/>
    </row>
    <row r="128" spans="1:17" s="44" customFormat="1" ht="11.25" customHeight="1">
      <c r="A128" s="45" t="s">
        <v>369</v>
      </c>
      <c r="B128" s="53" t="s">
        <v>261</v>
      </c>
      <c r="C128" s="32">
        <f>SUM(C129:C132)</f>
        <v>9307.663999999999</v>
      </c>
      <c r="D128" s="32">
        <f>SUM(D129:D132)</f>
        <v>123.274</v>
      </c>
      <c r="E128" s="32">
        <f>SUM(E129:E132)</f>
        <v>176.024</v>
      </c>
      <c r="F128" s="33">
        <f>+E128/D128*100-100</f>
        <v>42.79085614160326</v>
      </c>
      <c r="G128" s="33"/>
      <c r="H128" s="32">
        <f>SUM(H129:H132)</f>
        <v>25311.545000000002</v>
      </c>
      <c r="I128" s="32">
        <f>SUM(I129:I132)</f>
        <v>1078.488</v>
      </c>
      <c r="J128" s="32">
        <f>SUM(J129:J132)</f>
        <v>1172.358</v>
      </c>
      <c r="K128" s="33">
        <f>+J128/I128*100-100</f>
        <v>8.703852059550016</v>
      </c>
      <c r="L128" s="191"/>
      <c r="M128" s="192"/>
      <c r="N128" s="192"/>
      <c r="O128" s="51"/>
      <c r="Q128" s="188"/>
    </row>
    <row r="129" spans="1:17" ht="11.25" customHeight="1">
      <c r="A129" s="41" t="s">
        <v>243</v>
      </c>
      <c r="B129" s="53" t="s">
        <v>262</v>
      </c>
      <c r="C129" s="28">
        <v>8658.085</v>
      </c>
      <c r="D129" s="28">
        <v>92.292</v>
      </c>
      <c r="E129" s="28">
        <v>170.06</v>
      </c>
      <c r="F129" s="34">
        <f>+E129/D129*100-100</f>
        <v>84.26299137520047</v>
      </c>
      <c r="G129" s="33"/>
      <c r="H129" s="28">
        <v>22253.914</v>
      </c>
      <c r="I129" s="28">
        <v>1011.462</v>
      </c>
      <c r="J129" s="28">
        <v>1054.02</v>
      </c>
      <c r="K129" s="34">
        <f>+J129/I129*100-100</f>
        <v>4.207572800559987</v>
      </c>
      <c r="L129" s="191"/>
      <c r="M129" s="192"/>
      <c r="N129" s="192"/>
      <c r="O129" s="50"/>
      <c r="Q129" s="188"/>
    </row>
    <row r="130" spans="1:17" ht="11.25" customHeight="1">
      <c r="A130" s="41" t="s">
        <v>244</v>
      </c>
      <c r="B130" s="53" t="s">
        <v>263</v>
      </c>
      <c r="C130" s="28">
        <v>459.891</v>
      </c>
      <c r="D130" s="28">
        <v>16.902</v>
      </c>
      <c r="E130" s="28">
        <v>0</v>
      </c>
      <c r="F130" s="34">
        <f>+E130/D130*100-100</f>
        <v>-100</v>
      </c>
      <c r="G130" s="33"/>
      <c r="H130" s="28">
        <v>1934.237</v>
      </c>
      <c r="I130" s="28">
        <v>56.501</v>
      </c>
      <c r="J130" s="28">
        <v>0</v>
      </c>
      <c r="K130" s="34">
        <f>+J130/I130*100-100</f>
        <v>-100</v>
      </c>
      <c r="L130" s="191"/>
      <c r="M130" s="192"/>
      <c r="N130" s="192"/>
      <c r="O130" s="50"/>
      <c r="Q130" s="188"/>
    </row>
    <row r="131" spans="1:17" ht="11.25" customHeight="1">
      <c r="A131" s="41" t="s">
        <v>245</v>
      </c>
      <c r="B131" s="53" t="s">
        <v>264</v>
      </c>
      <c r="C131" s="28">
        <v>42.9</v>
      </c>
      <c r="D131" s="28">
        <v>0</v>
      </c>
      <c r="E131" s="28">
        <v>5.595</v>
      </c>
      <c r="F131" s="34"/>
      <c r="G131" s="33"/>
      <c r="H131" s="28">
        <v>564.398</v>
      </c>
      <c r="I131" s="28">
        <v>0</v>
      </c>
      <c r="J131" s="28">
        <v>16.543</v>
      </c>
      <c r="K131" s="34"/>
      <c r="L131" s="191"/>
      <c r="M131" s="192"/>
      <c r="N131" s="192"/>
      <c r="O131" s="50"/>
      <c r="Q131" s="188"/>
    </row>
    <row r="132" spans="1:17" ht="11.25" customHeight="1">
      <c r="A132" s="41" t="s">
        <v>246</v>
      </c>
      <c r="B132" s="52" t="s">
        <v>247</v>
      </c>
      <c r="C132" s="28">
        <v>146.788</v>
      </c>
      <c r="D132" s="28">
        <v>14.08</v>
      </c>
      <c r="E132" s="28">
        <v>0.369</v>
      </c>
      <c r="F132" s="34">
        <f>+E132/D132*100-100</f>
        <v>-97.37926136363636</v>
      </c>
      <c r="G132" s="33"/>
      <c r="H132" s="28">
        <v>558.996</v>
      </c>
      <c r="I132" s="28">
        <v>10.525</v>
      </c>
      <c r="J132" s="28">
        <v>101.795</v>
      </c>
      <c r="K132" s="34">
        <f>+J132/I132*100-100</f>
        <v>867.1733966745842</v>
      </c>
      <c r="L132" s="191"/>
      <c r="M132" s="192"/>
      <c r="N132" s="192"/>
      <c r="O132" s="50"/>
      <c r="Q132" s="188"/>
    </row>
    <row r="133" spans="1:17" ht="11.25" customHeight="1">
      <c r="A133" s="41"/>
      <c r="B133" s="41"/>
      <c r="C133" s="28"/>
      <c r="D133" s="28"/>
      <c r="E133" s="28"/>
      <c r="F133" s="33"/>
      <c r="G133" s="33"/>
      <c r="H133" s="28"/>
      <c r="I133" s="28"/>
      <c r="J133" s="28"/>
      <c r="K133" s="34"/>
      <c r="L133" s="191"/>
      <c r="M133" s="192"/>
      <c r="N133" s="192"/>
      <c r="O133" s="50"/>
      <c r="Q133" s="188"/>
    </row>
    <row r="134" spans="1:17" s="44" customFormat="1" ht="11.25" customHeight="1">
      <c r="A134" s="45" t="s">
        <v>370</v>
      </c>
      <c r="B134" s="53" t="s">
        <v>265</v>
      </c>
      <c r="C134" s="32">
        <f>SUM(C135:C137)</f>
        <v>0.016</v>
      </c>
      <c r="D134" s="32">
        <f>SUM(D135:D137)</f>
        <v>0</v>
      </c>
      <c r="E134" s="32">
        <f>SUM(E135:E137)</f>
        <v>0</v>
      </c>
      <c r="F134" s="33"/>
      <c r="G134" s="33"/>
      <c r="H134" s="32">
        <f>SUM(H135:H137)</f>
        <v>0.08</v>
      </c>
      <c r="I134" s="32">
        <f>SUM(I135:I137)</f>
        <v>0</v>
      </c>
      <c r="J134" s="32">
        <f>SUM(J135:J137)</f>
        <v>0</v>
      </c>
      <c r="K134" s="33"/>
      <c r="L134" s="190"/>
      <c r="M134" s="190"/>
      <c r="N134" s="190"/>
      <c r="Q134" s="188"/>
    </row>
    <row r="135" spans="1:17" ht="11.25" customHeight="1">
      <c r="A135" s="41" t="s">
        <v>462</v>
      </c>
      <c r="B135" s="53" t="s">
        <v>266</v>
      </c>
      <c r="C135" s="28">
        <v>0.016</v>
      </c>
      <c r="D135" s="28">
        <v>0</v>
      </c>
      <c r="E135" s="28">
        <v>0</v>
      </c>
      <c r="F135" s="33"/>
      <c r="G135" s="33"/>
      <c r="H135" s="28">
        <v>0.08</v>
      </c>
      <c r="I135" s="28">
        <v>0</v>
      </c>
      <c r="J135" s="28">
        <v>0</v>
      </c>
      <c r="K135" s="34"/>
      <c r="Q135" s="188"/>
    </row>
    <row r="136" spans="1:17" ht="11.25" customHeight="1">
      <c r="A136" s="41" t="s">
        <v>271</v>
      </c>
      <c r="B136" s="53" t="s">
        <v>267</v>
      </c>
      <c r="C136" s="28"/>
      <c r="D136" s="28"/>
      <c r="E136" s="28"/>
      <c r="F136" s="33"/>
      <c r="G136" s="33"/>
      <c r="H136" s="28"/>
      <c r="I136" s="28"/>
      <c r="J136" s="28"/>
      <c r="K136" s="34"/>
      <c r="Q136" s="188"/>
    </row>
    <row r="137" spans="1:17" ht="11.25" customHeight="1">
      <c r="A137" s="41" t="s">
        <v>246</v>
      </c>
      <c r="B137" s="52" t="s">
        <v>247</v>
      </c>
      <c r="C137" s="28"/>
      <c r="D137" s="28"/>
      <c r="E137" s="28"/>
      <c r="F137" s="33"/>
      <c r="G137" s="33"/>
      <c r="H137" s="28"/>
      <c r="I137" s="28"/>
      <c r="J137" s="28"/>
      <c r="K137" s="34"/>
      <c r="Q137" s="188"/>
    </row>
    <row r="138" spans="1:17" ht="11.25" customHeight="1">
      <c r="A138" s="41"/>
      <c r="B138" s="41"/>
      <c r="C138" s="28"/>
      <c r="D138" s="28"/>
      <c r="E138" s="28"/>
      <c r="F138" s="34"/>
      <c r="G138" s="33"/>
      <c r="H138" s="28"/>
      <c r="I138" s="28"/>
      <c r="J138" s="28"/>
      <c r="K138" s="34"/>
      <c r="Q138" s="188"/>
    </row>
    <row r="139" spans="1:17" s="44" customFormat="1" ht="11.25" customHeight="1">
      <c r="A139" s="45" t="s">
        <v>241</v>
      </c>
      <c r="B139" s="53"/>
      <c r="C139" s="32">
        <f>SUM(C140:C147)</f>
        <v>497.983</v>
      </c>
      <c r="D139" s="32">
        <f>SUM(D140:D147)</f>
        <v>217.593</v>
      </c>
      <c r="E139" s="32">
        <f>SUM(E140:E147)</f>
        <v>135.357</v>
      </c>
      <c r="F139" s="33">
        <f>+E139/D139*100-100</f>
        <v>-37.79349519515793</v>
      </c>
      <c r="G139" s="32"/>
      <c r="H139" s="32">
        <f>SUM(H140:H147)</f>
        <v>3405.443</v>
      </c>
      <c r="I139" s="32">
        <f>SUM(I140:I147)</f>
        <v>1966.918</v>
      </c>
      <c r="J139" s="32">
        <f>SUM(J140:J147)</f>
        <v>1275.7659999999998</v>
      </c>
      <c r="K139" s="33">
        <f>+J139/I139*100-100</f>
        <v>-35.13883141035875</v>
      </c>
      <c r="L139" s="190"/>
      <c r="M139" s="190"/>
      <c r="N139" s="190"/>
      <c r="Q139" s="188"/>
    </row>
    <row r="140" spans="1:17" ht="11.25" customHeight="1">
      <c r="A140" s="41" t="s">
        <v>473</v>
      </c>
      <c r="B140" s="53" t="s">
        <v>383</v>
      </c>
      <c r="C140" s="28">
        <v>145.514</v>
      </c>
      <c r="D140" s="28">
        <v>134.04</v>
      </c>
      <c r="E140" s="28">
        <v>65.867</v>
      </c>
      <c r="F140" s="34">
        <f>+E140/D140*100-100</f>
        <v>-50.86019098776484</v>
      </c>
      <c r="G140" s="33"/>
      <c r="H140" s="28">
        <v>814.467</v>
      </c>
      <c r="I140" s="28">
        <v>739.595</v>
      </c>
      <c r="J140" s="28">
        <v>399.543</v>
      </c>
      <c r="K140" s="34">
        <f>+J140/I140*100-100</f>
        <v>-45.9781366829143</v>
      </c>
      <c r="Q140" s="188"/>
    </row>
    <row r="141" spans="1:17" ht="11.25" customHeight="1">
      <c r="A141" s="57" t="s">
        <v>474</v>
      </c>
      <c r="B141" s="53" t="s">
        <v>384</v>
      </c>
      <c r="C141" s="61">
        <v>13.901</v>
      </c>
      <c r="D141" s="61">
        <v>12.561</v>
      </c>
      <c r="E141" s="28">
        <v>3.032</v>
      </c>
      <c r="F141" s="34">
        <f aca="true" t="shared" si="14" ref="F141:F147">+E141/D141*100-100</f>
        <v>-75.86179444311759</v>
      </c>
      <c r="G141" s="33"/>
      <c r="H141" s="61">
        <v>140.424</v>
      </c>
      <c r="I141" s="61">
        <v>133.067</v>
      </c>
      <c r="J141" s="28">
        <v>29.512</v>
      </c>
      <c r="K141" s="34">
        <f aca="true" t="shared" si="15" ref="K141:K147">+J141/I141*100-100</f>
        <v>-77.82169884343978</v>
      </c>
      <c r="Q141" s="188"/>
    </row>
    <row r="142" spans="1:17" ht="11.25" customHeight="1">
      <c r="A142" s="41" t="s">
        <v>475</v>
      </c>
      <c r="B142" s="53" t="s">
        <v>385</v>
      </c>
      <c r="C142" s="28">
        <v>58.14</v>
      </c>
      <c r="D142" s="28">
        <v>12.695</v>
      </c>
      <c r="E142" s="28">
        <v>25.835</v>
      </c>
      <c r="F142" s="34">
        <f t="shared" si="14"/>
        <v>103.50531705395824</v>
      </c>
      <c r="G142" s="33"/>
      <c r="H142" s="28">
        <v>485.417</v>
      </c>
      <c r="I142" s="28">
        <v>147.345</v>
      </c>
      <c r="J142" s="28">
        <v>302.842</v>
      </c>
      <c r="K142" s="34">
        <f t="shared" si="15"/>
        <v>105.5325935729071</v>
      </c>
      <c r="Q142" s="188"/>
    </row>
    <row r="143" spans="1:17" ht="11.25" customHeight="1">
      <c r="A143" s="41" t="s">
        <v>476</v>
      </c>
      <c r="B143" s="53" t="s">
        <v>386</v>
      </c>
      <c r="C143" s="28">
        <v>15.135</v>
      </c>
      <c r="D143" s="28">
        <v>0</v>
      </c>
      <c r="E143" s="28">
        <v>0</v>
      </c>
      <c r="F143" s="34"/>
      <c r="G143" s="33"/>
      <c r="H143" s="28">
        <v>27.48</v>
      </c>
      <c r="I143" s="28">
        <v>0</v>
      </c>
      <c r="J143" s="28">
        <v>0</v>
      </c>
      <c r="K143" s="34"/>
      <c r="Q143" s="188"/>
    </row>
    <row r="144" spans="1:17" ht="11.25" customHeight="1">
      <c r="A144" s="41" t="s">
        <v>477</v>
      </c>
      <c r="B144" s="53" t="s">
        <v>387</v>
      </c>
      <c r="C144" s="28">
        <v>0.357</v>
      </c>
      <c r="D144" s="28">
        <v>0</v>
      </c>
      <c r="E144" s="28">
        <v>0</v>
      </c>
      <c r="F144" s="34"/>
      <c r="G144" s="33"/>
      <c r="H144" s="28">
        <v>2.379</v>
      </c>
      <c r="I144" s="28">
        <v>0</v>
      </c>
      <c r="J144" s="28">
        <v>0</v>
      </c>
      <c r="K144" s="34"/>
      <c r="Q144" s="188"/>
    </row>
    <row r="145" spans="1:17" ht="11.25" customHeight="1">
      <c r="A145" s="41" t="s">
        <v>478</v>
      </c>
      <c r="B145" s="53" t="s">
        <v>388</v>
      </c>
      <c r="C145" s="61">
        <v>0.922</v>
      </c>
      <c r="D145" s="61">
        <v>0.922</v>
      </c>
      <c r="E145" s="28">
        <v>0</v>
      </c>
      <c r="F145" s="34">
        <f t="shared" si="14"/>
        <v>-100</v>
      </c>
      <c r="G145" s="33"/>
      <c r="H145" s="61">
        <v>19.579</v>
      </c>
      <c r="I145" s="61">
        <v>19.579</v>
      </c>
      <c r="J145" s="28">
        <v>0</v>
      </c>
      <c r="K145" s="34">
        <f t="shared" si="15"/>
        <v>-100</v>
      </c>
      <c r="Q145" s="188"/>
    </row>
    <row r="146" spans="1:17" ht="11.25" customHeight="1">
      <c r="A146" s="26" t="s">
        <v>479</v>
      </c>
      <c r="B146" s="53" t="s">
        <v>389</v>
      </c>
      <c r="C146" s="28">
        <v>57.303</v>
      </c>
      <c r="D146" s="28">
        <v>31.309</v>
      </c>
      <c r="E146" s="28">
        <v>23.306</v>
      </c>
      <c r="F146" s="34">
        <f t="shared" si="14"/>
        <v>-25.561340189721804</v>
      </c>
      <c r="G146" s="33"/>
      <c r="H146" s="28">
        <v>830.287</v>
      </c>
      <c r="I146" s="28">
        <v>682.648</v>
      </c>
      <c r="J146" s="28">
        <v>431.195</v>
      </c>
      <c r="K146" s="34">
        <f t="shared" si="15"/>
        <v>-36.83494275234088</v>
      </c>
      <c r="Q146" s="188"/>
    </row>
    <row r="147" spans="1:17" ht="11.25" customHeight="1">
      <c r="A147" s="41" t="s">
        <v>242</v>
      </c>
      <c r="B147" s="53" t="s">
        <v>390</v>
      </c>
      <c r="C147" s="61">
        <v>206.711</v>
      </c>
      <c r="D147" s="61">
        <v>26.066</v>
      </c>
      <c r="E147" s="61">
        <v>17.317</v>
      </c>
      <c r="F147" s="34">
        <f t="shared" si="14"/>
        <v>-33.56479705363307</v>
      </c>
      <c r="G147" s="33"/>
      <c r="H147" s="61">
        <v>1085.41</v>
      </c>
      <c r="I147" s="61">
        <v>244.684</v>
      </c>
      <c r="J147" s="61">
        <v>112.674</v>
      </c>
      <c r="K147" s="34">
        <f t="shared" si="15"/>
        <v>-53.951218714750446</v>
      </c>
      <c r="Q147" s="188"/>
    </row>
    <row r="148" spans="1:17" ht="11.25" customHeight="1">
      <c r="A148" s="41"/>
      <c r="B148" s="41"/>
      <c r="C148" s="28"/>
      <c r="D148" s="28"/>
      <c r="E148" s="28"/>
      <c r="F148" s="34"/>
      <c r="G148" s="33"/>
      <c r="H148" s="28"/>
      <c r="I148" s="28"/>
      <c r="J148" s="28"/>
      <c r="K148" s="34"/>
      <c r="Q148" s="188"/>
    </row>
    <row r="149" spans="1:17" s="44" customFormat="1" ht="11.25" customHeight="1">
      <c r="A149" s="45" t="s">
        <v>240</v>
      </c>
      <c r="B149" s="49" t="s">
        <v>268</v>
      </c>
      <c r="C149" s="32">
        <v>799.115</v>
      </c>
      <c r="D149" s="32">
        <v>196.153</v>
      </c>
      <c r="E149" s="32">
        <v>376.686</v>
      </c>
      <c r="F149" s="33">
        <f>+E149/D149*100-100</f>
        <v>92.03682839416169</v>
      </c>
      <c r="G149" s="33"/>
      <c r="H149" s="32">
        <v>1654.928</v>
      </c>
      <c r="I149" s="32">
        <v>382.844</v>
      </c>
      <c r="J149" s="32">
        <v>847.25</v>
      </c>
      <c r="K149" s="33">
        <f>+J149/I149*100-100</f>
        <v>121.30423880222753</v>
      </c>
      <c r="L149" s="190"/>
      <c r="M149" s="190"/>
      <c r="N149" s="190"/>
      <c r="Q149" s="188"/>
    </row>
    <row r="150" spans="1:17" ht="11.25" customHeight="1">
      <c r="A150" s="29"/>
      <c r="B150" s="29"/>
      <c r="C150" s="28"/>
      <c r="D150" s="28"/>
      <c r="E150" s="28"/>
      <c r="F150" s="34"/>
      <c r="G150" s="34"/>
      <c r="H150" s="28"/>
      <c r="I150" s="28"/>
      <c r="J150" s="28"/>
      <c r="K150" s="34"/>
      <c r="Q150" s="188"/>
    </row>
    <row r="151" spans="1:17" ht="11.25">
      <c r="A151" s="177"/>
      <c r="B151" s="2"/>
      <c r="C151" s="36"/>
      <c r="D151" s="36"/>
      <c r="E151" s="36"/>
      <c r="F151" s="36"/>
      <c r="G151" s="36"/>
      <c r="H151" s="36"/>
      <c r="I151" s="36"/>
      <c r="J151" s="36"/>
      <c r="K151" s="2"/>
      <c r="Q151" s="188"/>
    </row>
    <row r="152" spans="1:17" ht="11.25">
      <c r="A152" s="29" t="s">
        <v>117</v>
      </c>
      <c r="B152" s="29"/>
      <c r="C152" s="29"/>
      <c r="D152" s="29"/>
      <c r="E152" s="29"/>
      <c r="F152" s="29"/>
      <c r="G152" s="29"/>
      <c r="H152" s="29"/>
      <c r="I152" s="29"/>
      <c r="J152" s="29"/>
      <c r="K152" s="29"/>
      <c r="Q152" s="188"/>
    </row>
    <row r="153" spans="1:17" ht="19.5" customHeight="1">
      <c r="A153" s="230" t="s">
        <v>347</v>
      </c>
      <c r="B153" s="230"/>
      <c r="C153" s="230"/>
      <c r="D153" s="230"/>
      <c r="E153" s="230"/>
      <c r="F153" s="230"/>
      <c r="G153" s="230"/>
      <c r="H153" s="230"/>
      <c r="I153" s="230"/>
      <c r="J153" s="230"/>
      <c r="K153" s="230"/>
      <c r="Q153" s="188"/>
    </row>
    <row r="154" spans="1:17" ht="19.5" customHeight="1">
      <c r="A154" s="223" t="s">
        <v>348</v>
      </c>
      <c r="B154" s="223"/>
      <c r="C154" s="223"/>
      <c r="D154" s="223"/>
      <c r="E154" s="223"/>
      <c r="F154" s="223"/>
      <c r="G154" s="223"/>
      <c r="H154" s="223"/>
      <c r="I154" s="223"/>
      <c r="J154" s="223"/>
      <c r="K154" s="223"/>
      <c r="Q154" s="188"/>
    </row>
    <row r="155" spans="1:17" ht="11.25">
      <c r="A155" s="29"/>
      <c r="B155" s="29"/>
      <c r="C155" s="263" t="s">
        <v>206</v>
      </c>
      <c r="D155" s="263"/>
      <c r="E155" s="263"/>
      <c r="F155" s="263"/>
      <c r="G155" s="30"/>
      <c r="H155" s="263" t="s">
        <v>207</v>
      </c>
      <c r="I155" s="263"/>
      <c r="J155" s="263"/>
      <c r="K155" s="263"/>
      <c r="Q155" s="188"/>
    </row>
    <row r="156" spans="1:17" ht="11.25">
      <c r="A156" s="29" t="s">
        <v>223</v>
      </c>
      <c r="B156" s="46" t="s">
        <v>190</v>
      </c>
      <c r="C156" s="54">
        <v>2007</v>
      </c>
      <c r="D156" s="264" t="str">
        <f>+D122</f>
        <v>Enero - Marzo</v>
      </c>
      <c r="E156" s="264"/>
      <c r="F156" s="264"/>
      <c r="G156" s="30"/>
      <c r="H156" s="54">
        <v>2007</v>
      </c>
      <c r="I156" s="264" t="str">
        <f>+D156</f>
        <v>Enero - Marzo</v>
      </c>
      <c r="J156" s="264"/>
      <c r="K156" s="264"/>
      <c r="Q156" s="188"/>
    </row>
    <row r="157" spans="1:17" ht="11.25">
      <c r="A157" s="2"/>
      <c r="B157" s="47" t="s">
        <v>70</v>
      </c>
      <c r="C157" s="2"/>
      <c r="D157" s="55">
        <v>2007</v>
      </c>
      <c r="E157" s="55">
        <v>2008</v>
      </c>
      <c r="F157" s="56" t="s">
        <v>366</v>
      </c>
      <c r="G157" s="35"/>
      <c r="H157" s="2"/>
      <c r="I157" s="55">
        <v>2007</v>
      </c>
      <c r="J157" s="55">
        <v>2008</v>
      </c>
      <c r="K157" s="56" t="s">
        <v>366</v>
      </c>
      <c r="Q157" s="188"/>
    </row>
    <row r="158" spans="1:17" ht="11.25">
      <c r="A158" s="29"/>
      <c r="B158" s="29"/>
      <c r="C158" s="29"/>
      <c r="D158" s="29"/>
      <c r="E158" s="29"/>
      <c r="F158" s="29"/>
      <c r="G158" s="29"/>
      <c r="H158" s="29"/>
      <c r="I158" s="29"/>
      <c r="J158" s="29"/>
      <c r="K158" s="29"/>
      <c r="Q158" s="188"/>
    </row>
    <row r="159" spans="1:14" s="44" customFormat="1" ht="11.25">
      <c r="A159" s="31" t="s">
        <v>482</v>
      </c>
      <c r="B159" s="31"/>
      <c r="C159" s="31"/>
      <c r="D159" s="31"/>
      <c r="E159" s="31"/>
      <c r="F159" s="31"/>
      <c r="G159" s="31"/>
      <c r="H159" s="32">
        <f>+H125</f>
        <v>5477549</v>
      </c>
      <c r="I159" s="32">
        <f>+I125</f>
        <v>1677399</v>
      </c>
      <c r="J159" s="32">
        <f>+J125</f>
        <v>1627606</v>
      </c>
      <c r="K159" s="33">
        <f>+J159/I159*100-100</f>
        <v>-2.968464867333296</v>
      </c>
      <c r="L159" s="190"/>
      <c r="M159" s="190"/>
      <c r="N159" s="190"/>
    </row>
    <row r="160" spans="1:17" s="64" customFormat="1" ht="11.25">
      <c r="A160" s="63" t="s">
        <v>484</v>
      </c>
      <c r="B160" s="63"/>
      <c r="C160" s="63">
        <f>+C162+C180</f>
        <v>208556.58399999997</v>
      </c>
      <c r="D160" s="63">
        <f>+D162+D180</f>
        <v>56095.78000000001</v>
      </c>
      <c r="E160" s="63">
        <f>+E162+E180</f>
        <v>53695.04</v>
      </c>
      <c r="F160" s="197">
        <f>+E160/D160*100-100</f>
        <v>-4.279715871675222</v>
      </c>
      <c r="G160" s="63"/>
      <c r="H160" s="63">
        <f>+H162+H180</f>
        <v>208132.375</v>
      </c>
      <c r="I160" s="63">
        <f>+I162+I180</f>
        <v>47325.235</v>
      </c>
      <c r="J160" s="63">
        <f>+J162+J180</f>
        <v>54815.05</v>
      </c>
      <c r="K160" s="197">
        <f>+J160/I160*100-100</f>
        <v>15.826260556339548</v>
      </c>
      <c r="L160" s="195"/>
      <c r="M160" s="195"/>
      <c r="N160" s="195"/>
      <c r="Q160" s="190"/>
    </row>
    <row r="161" spans="1:17" ht="11.25" customHeight="1">
      <c r="A161" s="31"/>
      <c r="B161" s="31"/>
      <c r="C161" s="28"/>
      <c r="D161" s="28"/>
      <c r="E161" s="28"/>
      <c r="F161" s="34"/>
      <c r="G161" s="34"/>
      <c r="H161" s="28"/>
      <c r="I161" s="28"/>
      <c r="J161" s="28"/>
      <c r="K161" s="34"/>
      <c r="Q161" s="188"/>
    </row>
    <row r="162" spans="1:17" ht="11.25" customHeight="1">
      <c r="A162" s="31" t="s">
        <v>123</v>
      </c>
      <c r="B162" s="31"/>
      <c r="C162" s="32">
        <f>SUM(C164:C178)</f>
        <v>79852.746</v>
      </c>
      <c r="D162" s="32">
        <f>SUM(D164:D178)</f>
        <v>33156.00600000001</v>
      </c>
      <c r="E162" s="32">
        <f>SUM(E164:E178)</f>
        <v>30838.016000000003</v>
      </c>
      <c r="F162" s="33">
        <f>+E162/D162*100-100</f>
        <v>-6.991161721951684</v>
      </c>
      <c r="G162" s="33"/>
      <c r="H162" s="32">
        <f>SUM(H164:H178)</f>
        <v>51206.391999999985</v>
      </c>
      <c r="I162" s="32">
        <f>SUM(I164:I178)</f>
        <v>20841.950999999997</v>
      </c>
      <c r="J162" s="32">
        <f>SUM(J164:J178)</f>
        <v>18813.619000000002</v>
      </c>
      <c r="K162" s="33">
        <f>+J162/I162*100-100</f>
        <v>-9.73196799090448</v>
      </c>
      <c r="Q162" s="188"/>
    </row>
    <row r="163" spans="1:17" ht="11.25" customHeight="1">
      <c r="A163" s="31"/>
      <c r="B163" s="31"/>
      <c r="C163" s="32"/>
      <c r="D163" s="32"/>
      <c r="E163" s="32"/>
      <c r="F163" s="33"/>
      <c r="G163" s="33"/>
      <c r="H163" s="32"/>
      <c r="I163" s="32"/>
      <c r="J163" s="32"/>
      <c r="K163" s="33"/>
      <c r="Q163" s="188"/>
    </row>
    <row r="164" spans="1:17" ht="11.25" customHeight="1">
      <c r="A164" s="38" t="s">
        <v>238</v>
      </c>
      <c r="B164" s="38"/>
      <c r="C164" s="28">
        <v>4301.257</v>
      </c>
      <c r="D164" s="28">
        <v>1845.426</v>
      </c>
      <c r="E164" s="28">
        <v>750.454</v>
      </c>
      <c r="F164" s="34">
        <f aca="true" t="shared" si="16" ref="F164:F178">+E164/D164*100-100</f>
        <v>-59.33437591103626</v>
      </c>
      <c r="G164" s="34"/>
      <c r="H164" s="28">
        <v>3511.257</v>
      </c>
      <c r="I164" s="28">
        <v>1681.047</v>
      </c>
      <c r="J164" s="28">
        <v>527.536</v>
      </c>
      <c r="K164" s="34">
        <f aca="true" t="shared" si="17" ref="K164:K178">+J164/I164*100-100</f>
        <v>-68.61860495274672</v>
      </c>
      <c r="Q164" s="188"/>
    </row>
    <row r="165" spans="1:17" ht="11.25" customHeight="1">
      <c r="A165" s="38" t="s">
        <v>226</v>
      </c>
      <c r="B165" s="38"/>
      <c r="C165" s="28">
        <v>3814.658</v>
      </c>
      <c r="D165" s="28">
        <v>2589.385</v>
      </c>
      <c r="E165" s="28">
        <v>2986.511</v>
      </c>
      <c r="F165" s="34">
        <f t="shared" si="16"/>
        <v>15.336691917192695</v>
      </c>
      <c r="G165" s="34"/>
      <c r="H165" s="28">
        <v>4984.38</v>
      </c>
      <c r="I165" s="28">
        <v>3311.731</v>
      </c>
      <c r="J165" s="28">
        <v>4222.177</v>
      </c>
      <c r="K165" s="34">
        <f t="shared" si="17"/>
        <v>27.49154445213091</v>
      </c>
      <c r="Q165" s="188"/>
    </row>
    <row r="166" spans="1:17" ht="11.25" customHeight="1">
      <c r="A166" s="38" t="s">
        <v>227</v>
      </c>
      <c r="B166" s="38"/>
      <c r="C166" s="28"/>
      <c r="D166" s="28"/>
      <c r="E166" s="28"/>
      <c r="F166" s="34"/>
      <c r="G166" s="34"/>
      <c r="H166" s="28"/>
      <c r="I166" s="28"/>
      <c r="J166" s="28"/>
      <c r="K166" s="34"/>
      <c r="Q166" s="188"/>
    </row>
    <row r="167" spans="1:17" ht="11.25" customHeight="1">
      <c r="A167" s="38" t="s">
        <v>228</v>
      </c>
      <c r="B167" s="38"/>
      <c r="C167" s="28">
        <v>67266.812</v>
      </c>
      <c r="D167" s="28">
        <v>27960.265</v>
      </c>
      <c r="E167" s="28">
        <v>26250.46</v>
      </c>
      <c r="F167" s="34">
        <f t="shared" si="16"/>
        <v>-6.1151244453512845</v>
      </c>
      <c r="G167" s="34"/>
      <c r="H167" s="28">
        <v>34549.983</v>
      </c>
      <c r="I167" s="28">
        <v>14401.651</v>
      </c>
      <c r="J167" s="28">
        <v>12364.602</v>
      </c>
      <c r="K167" s="34">
        <f t="shared" si="17"/>
        <v>-14.144551898945465</v>
      </c>
      <c r="Q167" s="188"/>
    </row>
    <row r="168" spans="1:17" ht="11.25" customHeight="1">
      <c r="A168" s="38" t="s">
        <v>229</v>
      </c>
      <c r="B168" s="38"/>
      <c r="C168" s="28">
        <v>90.518</v>
      </c>
      <c r="D168" s="28">
        <v>0</v>
      </c>
      <c r="E168" s="28">
        <v>0.006</v>
      </c>
      <c r="F168" s="34"/>
      <c r="G168" s="34"/>
      <c r="H168" s="28">
        <v>123.56</v>
      </c>
      <c r="I168" s="28">
        <v>0</v>
      </c>
      <c r="J168" s="28">
        <v>0.036</v>
      </c>
      <c r="K168" s="34"/>
      <c r="Q168" s="188"/>
    </row>
    <row r="169" spans="1:17" ht="11.25" customHeight="1">
      <c r="A169" s="38" t="s">
        <v>230</v>
      </c>
      <c r="B169" s="38"/>
      <c r="C169" s="28">
        <v>374.088</v>
      </c>
      <c r="D169" s="28">
        <v>27.771</v>
      </c>
      <c r="E169" s="28">
        <v>15.894</v>
      </c>
      <c r="F169" s="34">
        <f t="shared" si="16"/>
        <v>-42.76763530301394</v>
      </c>
      <c r="G169" s="34"/>
      <c r="H169" s="28">
        <v>768.933</v>
      </c>
      <c r="I169" s="28">
        <v>68.567</v>
      </c>
      <c r="J169" s="28">
        <v>47.696</v>
      </c>
      <c r="K169" s="34">
        <f t="shared" si="17"/>
        <v>-30.438840841804364</v>
      </c>
      <c r="Q169" s="188"/>
    </row>
    <row r="170" spans="1:17" ht="11.25" customHeight="1">
      <c r="A170" s="38" t="s">
        <v>231</v>
      </c>
      <c r="B170" s="38"/>
      <c r="C170" s="28">
        <v>33.125</v>
      </c>
      <c r="D170" s="28">
        <v>2</v>
      </c>
      <c r="E170" s="28">
        <v>0.021</v>
      </c>
      <c r="F170" s="34">
        <f t="shared" si="16"/>
        <v>-98.95</v>
      </c>
      <c r="G170" s="34"/>
      <c r="H170" s="28">
        <v>110.092</v>
      </c>
      <c r="I170" s="28">
        <v>3.6</v>
      </c>
      <c r="J170" s="28">
        <v>0.084</v>
      </c>
      <c r="K170" s="34">
        <f t="shared" si="17"/>
        <v>-97.66666666666667</v>
      </c>
      <c r="Q170" s="188"/>
    </row>
    <row r="171" spans="1:17" ht="11.25" customHeight="1">
      <c r="A171" s="38" t="s">
        <v>232</v>
      </c>
      <c r="B171" s="38"/>
      <c r="C171" s="28">
        <v>10.224</v>
      </c>
      <c r="D171" s="28">
        <v>1.24</v>
      </c>
      <c r="E171" s="28">
        <v>1.261</v>
      </c>
      <c r="F171" s="34">
        <f t="shared" si="16"/>
        <v>1.6935483870967687</v>
      </c>
      <c r="G171" s="34"/>
      <c r="H171" s="28">
        <v>20.56</v>
      </c>
      <c r="I171" s="28">
        <v>2.384</v>
      </c>
      <c r="J171" s="28">
        <v>2.696</v>
      </c>
      <c r="K171" s="34">
        <f t="shared" si="17"/>
        <v>13.087248322147673</v>
      </c>
      <c r="Q171" s="188"/>
    </row>
    <row r="172" spans="1:17" ht="11.25" customHeight="1">
      <c r="A172" s="38" t="s">
        <v>233</v>
      </c>
      <c r="B172" s="38"/>
      <c r="C172" s="28">
        <v>235.532</v>
      </c>
      <c r="D172" s="28">
        <v>105.251</v>
      </c>
      <c r="E172" s="28">
        <v>105.182</v>
      </c>
      <c r="F172" s="34">
        <f t="shared" si="16"/>
        <v>-0.06555757189956068</v>
      </c>
      <c r="G172" s="34"/>
      <c r="H172" s="28">
        <v>357.33</v>
      </c>
      <c r="I172" s="28">
        <v>152.866</v>
      </c>
      <c r="J172" s="28">
        <v>116.549</v>
      </c>
      <c r="K172" s="34">
        <f t="shared" si="17"/>
        <v>-23.75740844923004</v>
      </c>
      <c r="Q172" s="188"/>
    </row>
    <row r="173" spans="1:17" ht="11.25" customHeight="1">
      <c r="A173" s="38" t="s">
        <v>234</v>
      </c>
      <c r="B173" s="38"/>
      <c r="C173" s="28">
        <v>1840.592</v>
      </c>
      <c r="D173" s="28">
        <v>428.093</v>
      </c>
      <c r="E173" s="28">
        <v>409.715</v>
      </c>
      <c r="F173" s="34">
        <f t="shared" si="16"/>
        <v>-4.292992410527631</v>
      </c>
      <c r="G173" s="34"/>
      <c r="H173" s="28">
        <v>4931.91</v>
      </c>
      <c r="I173" s="28">
        <v>1122.69</v>
      </c>
      <c r="J173" s="28">
        <v>1323.146</v>
      </c>
      <c r="K173" s="34">
        <f t="shared" si="17"/>
        <v>17.85497332300099</v>
      </c>
      <c r="Q173" s="188"/>
    </row>
    <row r="174" spans="1:17" ht="11.25" customHeight="1">
      <c r="A174" s="38" t="s">
        <v>239</v>
      </c>
      <c r="B174" s="38"/>
      <c r="C174" s="28">
        <v>462.28</v>
      </c>
      <c r="D174" s="28">
        <v>4.11</v>
      </c>
      <c r="E174" s="28">
        <v>38.129</v>
      </c>
      <c r="F174" s="34">
        <f t="shared" si="16"/>
        <v>827.7128953771289</v>
      </c>
      <c r="G174" s="34"/>
      <c r="H174" s="28">
        <v>126.097</v>
      </c>
      <c r="I174" s="28">
        <v>3.445</v>
      </c>
      <c r="J174" s="28">
        <v>28.322</v>
      </c>
      <c r="K174" s="34">
        <f t="shared" si="17"/>
        <v>722.1190130624093</v>
      </c>
      <c r="Q174" s="188"/>
    </row>
    <row r="175" spans="1:17" ht="11.25" customHeight="1">
      <c r="A175" s="38" t="s">
        <v>235</v>
      </c>
      <c r="B175" s="38"/>
      <c r="C175" s="28">
        <v>136.487</v>
      </c>
      <c r="D175" s="28">
        <v>1.036</v>
      </c>
      <c r="E175" s="28">
        <v>0.418</v>
      </c>
      <c r="F175" s="34">
        <f t="shared" si="16"/>
        <v>-59.65250965250966</v>
      </c>
      <c r="G175" s="34"/>
      <c r="H175" s="28">
        <v>110.479</v>
      </c>
      <c r="I175" s="28">
        <v>2.683</v>
      </c>
      <c r="J175" s="28">
        <v>1.278</v>
      </c>
      <c r="K175" s="34">
        <f t="shared" si="17"/>
        <v>-52.3667536339918</v>
      </c>
      <c r="Q175" s="188"/>
    </row>
    <row r="176" spans="1:17" ht="11.25">
      <c r="A176" s="42" t="s">
        <v>236</v>
      </c>
      <c r="B176" s="42"/>
      <c r="C176" s="28">
        <v>410.947</v>
      </c>
      <c r="D176" s="28">
        <v>3.999</v>
      </c>
      <c r="E176" s="28">
        <v>46.814</v>
      </c>
      <c r="F176" s="34">
        <f t="shared" si="16"/>
        <v>1070.6426606651662</v>
      </c>
      <c r="G176" s="34"/>
      <c r="H176" s="28">
        <v>443.619</v>
      </c>
      <c r="I176" s="28">
        <v>6.793</v>
      </c>
      <c r="J176" s="28">
        <v>77.304</v>
      </c>
      <c r="K176" s="34">
        <f t="shared" si="17"/>
        <v>1037.9949948476374</v>
      </c>
      <c r="Q176" s="188"/>
    </row>
    <row r="177" spans="1:17" ht="11.25" customHeight="1">
      <c r="A177" s="38" t="s">
        <v>237</v>
      </c>
      <c r="B177" s="38"/>
      <c r="C177" s="28">
        <v>28.065</v>
      </c>
      <c r="D177" s="28">
        <v>1.819</v>
      </c>
      <c r="E177" s="28">
        <v>1.757</v>
      </c>
      <c r="F177" s="34">
        <f t="shared" si="16"/>
        <v>-3.408466190214412</v>
      </c>
      <c r="G177" s="34"/>
      <c r="H177" s="28">
        <v>14.365</v>
      </c>
      <c r="I177" s="28">
        <v>2.332</v>
      </c>
      <c r="J177" s="28">
        <v>2.827</v>
      </c>
      <c r="K177" s="34">
        <f t="shared" si="17"/>
        <v>21.22641509433963</v>
      </c>
      <c r="Q177" s="188"/>
    </row>
    <row r="178" spans="1:17" ht="11.25" customHeight="1">
      <c r="A178" s="38" t="s">
        <v>269</v>
      </c>
      <c r="B178" s="38"/>
      <c r="C178" s="28">
        <v>848.161</v>
      </c>
      <c r="D178" s="28">
        <v>185.611</v>
      </c>
      <c r="E178" s="28">
        <v>231.394</v>
      </c>
      <c r="F178" s="34">
        <f t="shared" si="16"/>
        <v>24.66610276330607</v>
      </c>
      <c r="G178" s="34"/>
      <c r="H178" s="28">
        <v>1153.827</v>
      </c>
      <c r="I178" s="28">
        <v>82.162</v>
      </c>
      <c r="J178" s="28">
        <v>99.366</v>
      </c>
      <c r="K178" s="34">
        <f t="shared" si="17"/>
        <v>20.939120274579466</v>
      </c>
      <c r="Q178" s="188"/>
    </row>
    <row r="179" spans="1:17" ht="11.25" customHeight="1">
      <c r="A179" s="38"/>
      <c r="B179" s="38"/>
      <c r="C179" s="28"/>
      <c r="D179" s="28"/>
      <c r="E179" s="28"/>
      <c r="F179" s="28"/>
      <c r="G179" s="28"/>
      <c r="H179" s="28"/>
      <c r="I179" s="28"/>
      <c r="J179" s="28"/>
      <c r="K179" s="34"/>
      <c r="Q179" s="188"/>
    </row>
    <row r="180" spans="1:17" s="44" customFormat="1" ht="11.25" customHeight="1">
      <c r="A180" s="43" t="s">
        <v>130</v>
      </c>
      <c r="B180" s="43"/>
      <c r="C180" s="32">
        <f>SUM(C182:C185)</f>
        <v>128703.83799999999</v>
      </c>
      <c r="D180" s="32">
        <f>SUM(D182:D185)</f>
        <v>22939.774</v>
      </c>
      <c r="E180" s="32">
        <f>SUM(E182:E185)</f>
        <v>22857.023999999998</v>
      </c>
      <c r="F180" s="33">
        <f aca="true" t="shared" si="18" ref="F180:F185">+E180/D180*100-100</f>
        <v>-0.36072718066012044</v>
      </c>
      <c r="G180" s="33"/>
      <c r="H180" s="32">
        <f>SUM(H182:H185)</f>
        <v>156925.983</v>
      </c>
      <c r="I180" s="32">
        <f>SUM(I182:I185)</f>
        <v>26483.284</v>
      </c>
      <c r="J180" s="32">
        <f>SUM(J182:J185)</f>
        <v>36001.431000000004</v>
      </c>
      <c r="K180" s="33">
        <f aca="true" t="shared" si="19" ref="K180:K185">+J180/I180*100-100</f>
        <v>35.940206660171015</v>
      </c>
      <c r="L180" s="190"/>
      <c r="M180" s="190"/>
      <c r="N180" s="190"/>
      <c r="Q180" s="190"/>
    </row>
    <row r="181" spans="1:17" ht="11.25" customHeight="1">
      <c r="A181" s="31"/>
      <c r="B181" s="31"/>
      <c r="C181" s="32"/>
      <c r="D181" s="32"/>
      <c r="E181" s="32"/>
      <c r="F181" s="34"/>
      <c r="G181" s="33"/>
      <c r="H181" s="32"/>
      <c r="I181" s="32"/>
      <c r="J181" s="32"/>
      <c r="K181" s="34"/>
      <c r="Q181" s="188"/>
    </row>
    <row r="182" spans="1:17" ht="11.25" customHeight="1">
      <c r="A182" s="29" t="s">
        <v>218</v>
      </c>
      <c r="B182" s="29"/>
      <c r="C182" s="28">
        <v>24477.492</v>
      </c>
      <c r="D182" s="28">
        <v>5171.559</v>
      </c>
      <c r="E182" s="28">
        <v>5236.044</v>
      </c>
      <c r="F182" s="34">
        <f t="shared" si="18"/>
        <v>1.246916065348941</v>
      </c>
      <c r="H182" s="28">
        <v>41032.749</v>
      </c>
      <c r="I182" s="28">
        <v>8859.934</v>
      </c>
      <c r="J182" s="28">
        <v>9903.019</v>
      </c>
      <c r="K182" s="34">
        <f t="shared" si="19"/>
        <v>11.773056097257623</v>
      </c>
      <c r="Q182" s="188"/>
    </row>
    <row r="183" spans="1:17" ht="11.25" customHeight="1">
      <c r="A183" s="29" t="s">
        <v>219</v>
      </c>
      <c r="B183" s="29"/>
      <c r="C183" s="28">
        <v>9133.013</v>
      </c>
      <c r="D183" s="28">
        <v>1983.86</v>
      </c>
      <c r="E183" s="28">
        <v>2945.879</v>
      </c>
      <c r="F183" s="34">
        <f t="shared" si="18"/>
        <v>48.492282721563015</v>
      </c>
      <c r="H183" s="28">
        <v>16692.647</v>
      </c>
      <c r="I183" s="28">
        <v>3147.342</v>
      </c>
      <c r="J183" s="28">
        <v>10256.758</v>
      </c>
      <c r="K183" s="34">
        <f t="shared" si="19"/>
        <v>225.88635108609105</v>
      </c>
      <c r="Q183" s="188"/>
    </row>
    <row r="184" spans="1:17" ht="11.25" customHeight="1">
      <c r="A184" s="29" t="s">
        <v>220</v>
      </c>
      <c r="B184" s="29"/>
      <c r="C184" s="28">
        <v>5539.342</v>
      </c>
      <c r="D184" s="28">
        <v>642.515</v>
      </c>
      <c r="E184" s="28">
        <v>535.807</v>
      </c>
      <c r="F184" s="34">
        <f t="shared" si="18"/>
        <v>-16.60786129506704</v>
      </c>
      <c r="H184" s="28">
        <v>25444.869</v>
      </c>
      <c r="I184" s="28">
        <v>3031.452</v>
      </c>
      <c r="J184" s="28">
        <v>2680.471</v>
      </c>
      <c r="K184" s="34">
        <f t="shared" si="19"/>
        <v>-11.57798309193086</v>
      </c>
      <c r="Q184" s="188"/>
    </row>
    <row r="185" spans="1:17" ht="11.25" customHeight="1">
      <c r="A185" s="29" t="s">
        <v>270</v>
      </c>
      <c r="B185" s="29"/>
      <c r="C185" s="28">
        <v>89553.991</v>
      </c>
      <c r="D185" s="28">
        <v>15141.84</v>
      </c>
      <c r="E185" s="28">
        <v>14139.294</v>
      </c>
      <c r="F185" s="34">
        <f t="shared" si="18"/>
        <v>-6.621031525891169</v>
      </c>
      <c r="H185" s="28">
        <v>73755.718</v>
      </c>
      <c r="I185" s="28">
        <v>11444.556</v>
      </c>
      <c r="J185" s="28">
        <v>13161.183</v>
      </c>
      <c r="K185" s="34">
        <f t="shared" si="19"/>
        <v>14.999507189269721</v>
      </c>
      <c r="Q185" s="188"/>
    </row>
    <row r="186" spans="1:17" ht="11.25">
      <c r="A186" s="2"/>
      <c r="B186" s="2"/>
      <c r="C186" s="36"/>
      <c r="D186" s="36"/>
      <c r="E186" s="36"/>
      <c r="F186" s="36"/>
      <c r="G186" s="36"/>
      <c r="H186" s="36"/>
      <c r="I186" s="36"/>
      <c r="J186" s="36"/>
      <c r="K186" s="2"/>
      <c r="Q186" s="188"/>
    </row>
    <row r="187" spans="1:17" ht="11.25">
      <c r="A187" s="29" t="s">
        <v>117</v>
      </c>
      <c r="B187" s="29"/>
      <c r="C187" s="29"/>
      <c r="D187" s="29"/>
      <c r="E187" s="29"/>
      <c r="F187" s="29"/>
      <c r="G187" s="29"/>
      <c r="H187" s="29"/>
      <c r="I187" s="29"/>
      <c r="J187" s="29"/>
      <c r="K187" s="29"/>
      <c r="Q187" s="188"/>
    </row>
    <row r="188" spans="1:17" ht="19.5" customHeight="1">
      <c r="A188" s="230" t="s">
        <v>349</v>
      </c>
      <c r="B188" s="230"/>
      <c r="C188" s="230"/>
      <c r="D188" s="230"/>
      <c r="E188" s="230"/>
      <c r="F188" s="230"/>
      <c r="G188" s="230"/>
      <c r="H188" s="230"/>
      <c r="I188" s="230"/>
      <c r="J188" s="230"/>
      <c r="K188" s="230"/>
      <c r="Q188" s="188"/>
    </row>
    <row r="189" spans="1:17" ht="19.5" customHeight="1">
      <c r="A189" s="223" t="s">
        <v>350</v>
      </c>
      <c r="B189" s="223"/>
      <c r="C189" s="223"/>
      <c r="D189" s="223"/>
      <c r="E189" s="223"/>
      <c r="F189" s="223"/>
      <c r="G189" s="223"/>
      <c r="H189" s="223"/>
      <c r="I189" s="223"/>
      <c r="J189" s="223"/>
      <c r="K189" s="223"/>
      <c r="Q189" s="188"/>
    </row>
    <row r="190" spans="1:17" ht="11.25">
      <c r="A190" s="207"/>
      <c r="B190" s="207"/>
      <c r="C190" s="265" t="s">
        <v>294</v>
      </c>
      <c r="D190" s="265"/>
      <c r="E190" s="265"/>
      <c r="F190" s="265"/>
      <c r="G190" s="205"/>
      <c r="H190" s="265" t="s">
        <v>207</v>
      </c>
      <c r="I190" s="265"/>
      <c r="J190" s="265"/>
      <c r="K190" s="265"/>
      <c r="Q190" s="188"/>
    </row>
    <row r="191" spans="1:17" ht="11.25">
      <c r="A191" s="214" t="s">
        <v>223</v>
      </c>
      <c r="B191" s="215" t="s">
        <v>190</v>
      </c>
      <c r="C191" s="222">
        <v>2007</v>
      </c>
      <c r="D191" s="266" t="str">
        <f>+D156</f>
        <v>Enero - Marzo</v>
      </c>
      <c r="E191" s="266"/>
      <c r="F191" s="266"/>
      <c r="G191" s="217"/>
      <c r="H191" s="216">
        <v>2007</v>
      </c>
      <c r="I191" s="266" t="str">
        <f>+D191</f>
        <v>Enero - Marzo</v>
      </c>
      <c r="J191" s="266"/>
      <c r="K191" s="266"/>
      <c r="Q191" s="188"/>
    </row>
    <row r="192" spans="1:17" ht="11.25">
      <c r="A192" s="218"/>
      <c r="B192" s="219" t="s">
        <v>70</v>
      </c>
      <c r="C192" s="218"/>
      <c r="D192" s="221">
        <v>2007</v>
      </c>
      <c r="E192" s="221">
        <v>2008</v>
      </c>
      <c r="F192" s="220" t="s">
        <v>366</v>
      </c>
      <c r="G192" s="220"/>
      <c r="H192" s="218"/>
      <c r="I192" s="221">
        <v>2007</v>
      </c>
      <c r="J192" s="221">
        <v>2008</v>
      </c>
      <c r="K192" s="220" t="s">
        <v>366</v>
      </c>
      <c r="L192" s="188" t="s">
        <v>395</v>
      </c>
      <c r="M192" s="188" t="s">
        <v>395</v>
      </c>
      <c r="N192" s="56" t="s">
        <v>366</v>
      </c>
      <c r="Q192" s="188"/>
    </row>
    <row r="193" spans="1:17" ht="11.25" customHeight="1">
      <c r="A193" s="29"/>
      <c r="B193" s="29"/>
      <c r="C193" s="29"/>
      <c r="D193" s="29"/>
      <c r="E193" s="29"/>
      <c r="F193" s="29"/>
      <c r="G193" s="29"/>
      <c r="H193" s="29"/>
      <c r="I193" s="29"/>
      <c r="J193" s="29"/>
      <c r="K193" s="29"/>
      <c r="Q193" s="188"/>
    </row>
    <row r="194" spans="1:14" s="44" customFormat="1" ht="11.25">
      <c r="A194" s="31" t="s">
        <v>482</v>
      </c>
      <c r="B194" s="31"/>
      <c r="C194" s="31"/>
      <c r="D194" s="31"/>
      <c r="E194" s="31"/>
      <c r="F194" s="31"/>
      <c r="G194" s="31"/>
      <c r="H194" s="32">
        <f>+H159</f>
        <v>5477549</v>
      </c>
      <c r="I194" s="32">
        <f>+I159</f>
        <v>1677399</v>
      </c>
      <c r="J194" s="32">
        <f>+J159</f>
        <v>1627606</v>
      </c>
      <c r="K194" s="33">
        <f>+J194/I194*100-100</f>
        <v>-2.968464867333296</v>
      </c>
      <c r="L194" s="190"/>
      <c r="M194" s="190"/>
      <c r="N194" s="190"/>
    </row>
    <row r="195" spans="1:17" s="64" customFormat="1" ht="11.25">
      <c r="A195" s="63" t="s">
        <v>483</v>
      </c>
      <c r="B195" s="63"/>
      <c r="C195" s="63">
        <f>+C197+C210+C211+C212+C213+C214</f>
        <v>600134.705</v>
      </c>
      <c r="D195" s="63">
        <f>+D197+D210+D211+D212+D213+D214</f>
        <v>140164.10599999997</v>
      </c>
      <c r="E195" s="63">
        <f>+E197+E210+E211+E212+E213+E214</f>
        <v>143495.833</v>
      </c>
      <c r="F195" s="197">
        <f>+E195/D195*100-100</f>
        <v>2.377018692645933</v>
      </c>
      <c r="G195" s="63"/>
      <c r="H195" s="63">
        <f>+H197+H210+H211+H212+H213+H214</f>
        <v>1272826.388</v>
      </c>
      <c r="I195" s="63">
        <f>+I197+I210+I211+I212+I213+I214</f>
        <v>273171.699</v>
      </c>
      <c r="J195" s="63">
        <f>+J197+J210+J211+J212+J213+J214</f>
        <v>303120.08599999995</v>
      </c>
      <c r="K195" s="197">
        <f>+J195/I195*100-100</f>
        <v>10.963209991969165</v>
      </c>
      <c r="L195" s="195"/>
      <c r="M195" s="195"/>
      <c r="N195" s="195"/>
      <c r="Q195" s="190"/>
    </row>
    <row r="196" spans="1:17" ht="11.25" customHeight="1">
      <c r="A196" s="29"/>
      <c r="B196" s="29"/>
      <c r="C196" s="28"/>
      <c r="D196" s="28"/>
      <c r="E196" s="28"/>
      <c r="F196" s="34"/>
      <c r="G196" s="34"/>
      <c r="H196" s="28"/>
      <c r="I196" s="28"/>
      <c r="J196" s="28"/>
      <c r="K196" s="34"/>
      <c r="Q196" s="188"/>
    </row>
    <row r="197" spans="1:17" s="44" customFormat="1" ht="11.25" customHeight="1">
      <c r="A197" s="31" t="s">
        <v>203</v>
      </c>
      <c r="B197" s="31">
        <v>22042110</v>
      </c>
      <c r="C197" s="32">
        <f>SUM(C198:C209)</f>
        <v>317698.8979999999</v>
      </c>
      <c r="D197" s="32">
        <f>SUM(D198:D209)</f>
        <v>68462.587</v>
      </c>
      <c r="E197" s="32">
        <f>SUM(E198:E209)</f>
        <v>68642.074</v>
      </c>
      <c r="F197" s="33">
        <f>+E197/D197*100-100</f>
        <v>0.26216800717739375</v>
      </c>
      <c r="G197" s="33"/>
      <c r="H197" s="32">
        <f>SUM(H198:H209)</f>
        <v>1012145.3469999998</v>
      </c>
      <c r="I197" s="32">
        <f>SUM(I198:I209)</f>
        <v>214198.785</v>
      </c>
      <c r="J197" s="32">
        <f>SUM(J198:J209)</f>
        <v>232601.40199999997</v>
      </c>
      <c r="K197" s="33">
        <f aca="true" t="shared" si="20" ref="K197:K214">+J197/I197*100-100</f>
        <v>8.591373195697628</v>
      </c>
      <c r="L197" s="188">
        <f>+I197/D197</f>
        <v>3.1286983794521235</v>
      </c>
      <c r="M197" s="188">
        <f>+J197/E197</f>
        <v>3.3886126750773875</v>
      </c>
      <c r="N197" s="188">
        <f>+M197/L197*100-100</f>
        <v>8.307425775915746</v>
      </c>
      <c r="O197" s="32">
        <f>SUM(O198:O209)</f>
        <v>100.00000000000003</v>
      </c>
      <c r="Q197" s="190"/>
    </row>
    <row r="198" spans="1:17" ht="11.25" customHeight="1" outlineLevel="1">
      <c r="A198" s="29" t="s">
        <v>375</v>
      </c>
      <c r="B198" s="213">
        <v>22042111</v>
      </c>
      <c r="C198" s="28">
        <v>47019.307</v>
      </c>
      <c r="D198" s="28">
        <v>9287.729</v>
      </c>
      <c r="E198" s="28">
        <v>9839.216</v>
      </c>
      <c r="F198" s="34">
        <f aca="true" t="shared" si="21" ref="F198:F209">+E198/D198*100-100</f>
        <v>5.937802448800994</v>
      </c>
      <c r="G198" s="34"/>
      <c r="H198" s="28">
        <v>137466.509</v>
      </c>
      <c r="I198" s="28">
        <v>26154.305</v>
      </c>
      <c r="J198" s="28">
        <v>31496.44</v>
      </c>
      <c r="K198" s="34">
        <f t="shared" si="20"/>
        <v>20.42545194758567</v>
      </c>
      <c r="L198" s="188">
        <f aca="true" t="shared" si="22" ref="L198:L205">+I198/D198</f>
        <v>2.8160064747797877</v>
      </c>
      <c r="M198" s="188">
        <f aca="true" t="shared" si="23" ref="M198:M205">+J198/E198</f>
        <v>3.201112771586679</v>
      </c>
      <c r="N198" s="188">
        <f aca="true" t="shared" si="24" ref="N198:N205">+M198/L198*100-100</f>
        <v>13.67561830045176</v>
      </c>
      <c r="O198" s="212">
        <f>+J198/$J$197*100</f>
        <v>13.540950195992371</v>
      </c>
      <c r="Q198" s="188"/>
    </row>
    <row r="199" spans="1:17" ht="11.25" customHeight="1" outlineLevel="1">
      <c r="A199" s="29" t="s">
        <v>376</v>
      </c>
      <c r="B199" s="213">
        <v>22042112</v>
      </c>
      <c r="C199" s="28">
        <v>38305.737</v>
      </c>
      <c r="D199" s="28">
        <v>8330.829</v>
      </c>
      <c r="E199" s="28">
        <v>7690.36</v>
      </c>
      <c r="F199" s="34">
        <f t="shared" si="21"/>
        <v>-7.687938379241729</v>
      </c>
      <c r="G199" s="34"/>
      <c r="H199" s="28">
        <v>116880.581</v>
      </c>
      <c r="I199" s="28">
        <v>24755.473</v>
      </c>
      <c r="J199" s="28">
        <v>24633.824</v>
      </c>
      <c r="K199" s="34">
        <f t="shared" si="20"/>
        <v>-0.49140244664282307</v>
      </c>
      <c r="L199" s="188">
        <f t="shared" si="22"/>
        <v>2.971549770136922</v>
      </c>
      <c r="M199" s="188">
        <f t="shared" si="23"/>
        <v>3.2032081723092287</v>
      </c>
      <c r="N199" s="188">
        <f t="shared" si="24"/>
        <v>7.795878248461335</v>
      </c>
      <c r="O199" s="212">
        <f aca="true" t="shared" si="25" ref="O199:O209">+J199/$J$197*100</f>
        <v>10.590574170313902</v>
      </c>
      <c r="Q199" s="188"/>
    </row>
    <row r="200" spans="1:17" ht="11.25" customHeight="1" outlineLevel="1">
      <c r="A200" s="29" t="s">
        <v>371</v>
      </c>
      <c r="B200" s="213">
        <v>22042113</v>
      </c>
      <c r="C200" s="28">
        <v>6613.854</v>
      </c>
      <c r="D200" s="28">
        <v>1294.712</v>
      </c>
      <c r="E200" s="28">
        <v>1458.743</v>
      </c>
      <c r="F200" s="34">
        <f t="shared" si="21"/>
        <v>12.669304061443782</v>
      </c>
      <c r="G200" s="34"/>
      <c r="H200" s="28">
        <v>15994.346</v>
      </c>
      <c r="I200" s="28">
        <v>3219.86</v>
      </c>
      <c r="J200" s="28">
        <v>4367.426</v>
      </c>
      <c r="K200" s="34">
        <f t="shared" si="20"/>
        <v>35.6402452280534</v>
      </c>
      <c r="L200" s="188">
        <f t="shared" si="22"/>
        <v>2.4869314565710368</v>
      </c>
      <c r="M200" s="188">
        <f t="shared" si="23"/>
        <v>2.9939653523615886</v>
      </c>
      <c r="N200" s="188">
        <f t="shared" si="24"/>
        <v>20.387932061852894</v>
      </c>
      <c r="O200" s="212">
        <f t="shared" si="25"/>
        <v>1.8776438845368615</v>
      </c>
      <c r="Q200" s="188"/>
    </row>
    <row r="201" spans="1:17" ht="11.25" customHeight="1" outlineLevel="1">
      <c r="A201" s="29" t="s">
        <v>372</v>
      </c>
      <c r="B201" s="213">
        <v>22042119</v>
      </c>
      <c r="C201" s="28">
        <v>2868.696</v>
      </c>
      <c r="D201" s="28">
        <v>657.722</v>
      </c>
      <c r="E201" s="28">
        <v>488.315</v>
      </c>
      <c r="F201" s="34">
        <f t="shared" si="21"/>
        <v>-25.756626659895815</v>
      </c>
      <c r="G201" s="34"/>
      <c r="H201" s="28">
        <v>9423.065</v>
      </c>
      <c r="I201" s="28">
        <v>2054.464</v>
      </c>
      <c r="J201" s="28">
        <v>1871.056</v>
      </c>
      <c r="K201" s="34">
        <f t="shared" si="20"/>
        <v>-8.927291984673374</v>
      </c>
      <c r="L201" s="188">
        <f t="shared" si="22"/>
        <v>3.123605413837457</v>
      </c>
      <c r="M201" s="188">
        <f t="shared" si="23"/>
        <v>3.831657843809836</v>
      </c>
      <c r="N201" s="188">
        <f t="shared" si="24"/>
        <v>22.667793660355855</v>
      </c>
      <c r="O201" s="212">
        <f t="shared" si="25"/>
        <v>0.8044044377686083</v>
      </c>
      <c r="Q201" s="188"/>
    </row>
    <row r="202" spans="1:17" ht="11.25" customHeight="1" outlineLevel="1">
      <c r="A202" s="29" t="s">
        <v>377</v>
      </c>
      <c r="B202" s="213">
        <v>22042121</v>
      </c>
      <c r="C202" s="28">
        <v>99849.361</v>
      </c>
      <c r="D202" s="28">
        <v>21980.109</v>
      </c>
      <c r="E202" s="28">
        <v>21162.799</v>
      </c>
      <c r="F202" s="34">
        <f t="shared" si="21"/>
        <v>-3.718407401892321</v>
      </c>
      <c r="G202" s="34"/>
      <c r="H202" s="28">
        <v>327550.226</v>
      </c>
      <c r="I202" s="28">
        <v>72072.265</v>
      </c>
      <c r="J202" s="28">
        <v>73592.291</v>
      </c>
      <c r="K202" s="34">
        <f t="shared" si="20"/>
        <v>2.109030429389165</v>
      </c>
      <c r="L202" s="188">
        <f t="shared" si="22"/>
        <v>3.278976687513242</v>
      </c>
      <c r="M202" s="188">
        <f t="shared" si="23"/>
        <v>3.4774365621485135</v>
      </c>
      <c r="N202" s="188">
        <f t="shared" si="24"/>
        <v>6.052494224525333</v>
      </c>
      <c r="O202" s="212">
        <f t="shared" si="25"/>
        <v>31.63879940844037</v>
      </c>
      <c r="Q202" s="188"/>
    </row>
    <row r="203" spans="1:17" ht="11.25" customHeight="1" outlineLevel="1">
      <c r="A203" s="29" t="s">
        <v>378</v>
      </c>
      <c r="B203" s="213">
        <v>22042122</v>
      </c>
      <c r="C203" s="28">
        <v>45277.81</v>
      </c>
      <c r="D203" s="28">
        <v>10104.292</v>
      </c>
      <c r="E203" s="28">
        <v>9790.38</v>
      </c>
      <c r="F203" s="34">
        <f t="shared" si="21"/>
        <v>-3.10671940201253</v>
      </c>
      <c r="G203" s="34"/>
      <c r="H203" s="28">
        <v>135607.256</v>
      </c>
      <c r="I203" s="28">
        <v>30603.557</v>
      </c>
      <c r="J203" s="28">
        <v>31632.962</v>
      </c>
      <c r="K203" s="34">
        <f t="shared" si="20"/>
        <v>3.36367762740781</v>
      </c>
      <c r="L203" s="188">
        <f t="shared" si="22"/>
        <v>3.0287680720232553</v>
      </c>
      <c r="M203" s="188">
        <f t="shared" si="23"/>
        <v>3.231024944894887</v>
      </c>
      <c r="N203" s="188">
        <f t="shared" si="24"/>
        <v>6.6778593824954555</v>
      </c>
      <c r="O203" s="212">
        <f t="shared" si="25"/>
        <v>13.59964373731505</v>
      </c>
      <c r="Q203" s="188"/>
    </row>
    <row r="204" spans="1:17" ht="11.25" customHeight="1" outlineLevel="1">
      <c r="A204" s="29" t="s">
        <v>379</v>
      </c>
      <c r="B204" s="213">
        <v>22042124</v>
      </c>
      <c r="C204" s="28">
        <v>18813.312</v>
      </c>
      <c r="D204" s="28">
        <v>3926.365</v>
      </c>
      <c r="E204" s="28">
        <v>4830.947</v>
      </c>
      <c r="F204" s="34">
        <f t="shared" si="21"/>
        <v>23.03866298726686</v>
      </c>
      <c r="G204" s="34"/>
      <c r="H204" s="28">
        <v>62798.541</v>
      </c>
      <c r="I204" s="28">
        <v>12952.101</v>
      </c>
      <c r="J204" s="28">
        <v>14445.814</v>
      </c>
      <c r="K204" s="34">
        <f t="shared" si="20"/>
        <v>11.532592279816228</v>
      </c>
      <c r="L204" s="188">
        <f t="shared" si="22"/>
        <v>3.2987511349556145</v>
      </c>
      <c r="M204" s="188">
        <f t="shared" si="23"/>
        <v>2.9902654696894833</v>
      </c>
      <c r="N204" s="188">
        <f t="shared" si="24"/>
        <v>-9.351589515111513</v>
      </c>
      <c r="O204" s="212">
        <f t="shared" si="25"/>
        <v>6.210544681067744</v>
      </c>
      <c r="Q204" s="188"/>
    </row>
    <row r="205" spans="1:17" ht="11.25" customHeight="1" outlineLevel="1">
      <c r="A205" s="29" t="s">
        <v>380</v>
      </c>
      <c r="B205" s="213">
        <v>22042125</v>
      </c>
      <c r="C205" s="28">
        <v>7551.014</v>
      </c>
      <c r="D205" s="28">
        <v>1425.612</v>
      </c>
      <c r="E205" s="28">
        <v>1782.864</v>
      </c>
      <c r="F205" s="34">
        <f t="shared" si="21"/>
        <v>25.05955337076287</v>
      </c>
      <c r="G205" s="34"/>
      <c r="H205" s="28">
        <v>30619.303</v>
      </c>
      <c r="I205" s="28">
        <v>5625.282</v>
      </c>
      <c r="J205" s="28">
        <v>7526.783</v>
      </c>
      <c r="K205" s="34">
        <f t="shared" si="20"/>
        <v>33.802767576807724</v>
      </c>
      <c r="L205" s="188">
        <f t="shared" si="22"/>
        <v>3.9458716677469043</v>
      </c>
      <c r="M205" s="188">
        <f t="shared" si="23"/>
        <v>4.221737047806227</v>
      </c>
      <c r="N205" s="188">
        <f t="shared" si="24"/>
        <v>6.991240549311655</v>
      </c>
      <c r="O205" s="212">
        <f t="shared" si="25"/>
        <v>3.235914717315419</v>
      </c>
      <c r="Q205" s="188"/>
    </row>
    <row r="206" spans="1:17" ht="11.25" customHeight="1" outlineLevel="1">
      <c r="A206" s="29" t="s">
        <v>381</v>
      </c>
      <c r="B206" s="213">
        <v>22042126</v>
      </c>
      <c r="C206" s="28">
        <v>4540.796</v>
      </c>
      <c r="D206" s="28">
        <v>950.705</v>
      </c>
      <c r="E206" s="28">
        <v>1222.452</v>
      </c>
      <c r="F206" s="34">
        <f t="shared" si="21"/>
        <v>28.58373522806758</v>
      </c>
      <c r="G206" s="34"/>
      <c r="H206" s="28">
        <v>20547.14</v>
      </c>
      <c r="I206" s="28">
        <v>4127.023</v>
      </c>
      <c r="J206" s="28">
        <v>5807.077</v>
      </c>
      <c r="K206" s="34">
        <f t="shared" si="20"/>
        <v>40.708617325369886</v>
      </c>
      <c r="L206" s="188">
        <f aca="true" t="shared" si="26" ref="L206:L213">+I206/D206</f>
        <v>4.3410132480632795</v>
      </c>
      <c r="M206" s="188">
        <f aca="true" t="shared" si="27" ref="M206:M213">+J206/E206</f>
        <v>4.750351752052432</v>
      </c>
      <c r="N206" s="188">
        <f aca="true" t="shared" si="28" ref="N206:N213">+M206/L206*100-100</f>
        <v>9.42956127055767</v>
      </c>
      <c r="O206" s="212">
        <f t="shared" si="25"/>
        <v>2.496578674964307</v>
      </c>
      <c r="Q206" s="188"/>
    </row>
    <row r="207" spans="1:17" ht="11.25" customHeight="1" outlineLevel="1">
      <c r="A207" s="29" t="s">
        <v>373</v>
      </c>
      <c r="B207" s="213">
        <v>22042127</v>
      </c>
      <c r="C207" s="28">
        <v>34227.8</v>
      </c>
      <c r="D207" s="28">
        <v>7484.479</v>
      </c>
      <c r="E207" s="28">
        <v>8475.211</v>
      </c>
      <c r="F207" s="34">
        <f t="shared" si="21"/>
        <v>13.237153848651317</v>
      </c>
      <c r="G207" s="34"/>
      <c r="H207" s="28">
        <v>117755.95</v>
      </c>
      <c r="I207" s="28">
        <v>23518.686</v>
      </c>
      <c r="J207" s="28">
        <v>30337.392</v>
      </c>
      <c r="K207" s="34">
        <f t="shared" si="20"/>
        <v>28.99271668493725</v>
      </c>
      <c r="L207" s="188">
        <f t="shared" si="26"/>
        <v>3.142327742518885</v>
      </c>
      <c r="M207" s="188">
        <f t="shared" si="27"/>
        <v>3.5795441553018565</v>
      </c>
      <c r="N207" s="188">
        <f t="shared" si="28"/>
        <v>13.913775029478614</v>
      </c>
      <c r="O207" s="212">
        <f t="shared" si="25"/>
        <v>13.042652253660966</v>
      </c>
      <c r="Q207" s="188"/>
    </row>
    <row r="208" spans="1:17" ht="11.25" customHeight="1" outlineLevel="1">
      <c r="A208" s="29" t="s">
        <v>374</v>
      </c>
      <c r="B208" s="213">
        <v>22042129</v>
      </c>
      <c r="C208" s="28">
        <v>3545.54</v>
      </c>
      <c r="D208" s="28">
        <v>1258.229</v>
      </c>
      <c r="E208" s="28">
        <v>579.731</v>
      </c>
      <c r="F208" s="34">
        <f t="shared" si="21"/>
        <v>-53.92484198027545</v>
      </c>
      <c r="G208" s="34"/>
      <c r="H208" s="28">
        <v>16276.98</v>
      </c>
      <c r="I208" s="28">
        <v>4897.035</v>
      </c>
      <c r="J208" s="28">
        <v>3306.112</v>
      </c>
      <c r="K208" s="34">
        <f t="shared" si="20"/>
        <v>-32.48747456369007</v>
      </c>
      <c r="L208" s="188">
        <f t="shared" si="26"/>
        <v>3.892006145145279</v>
      </c>
      <c r="M208" s="188">
        <f t="shared" si="27"/>
        <v>5.702838040401497</v>
      </c>
      <c r="N208" s="188">
        <f t="shared" si="28"/>
        <v>46.52695365126726</v>
      </c>
      <c r="O208" s="212">
        <f t="shared" si="25"/>
        <v>1.4213637456922983</v>
      </c>
      <c r="Q208" s="188"/>
    </row>
    <row r="209" spans="1:17" ht="11.25" customHeight="1" outlineLevel="1">
      <c r="A209" s="29" t="s">
        <v>382</v>
      </c>
      <c r="B209" s="213">
        <v>22042130</v>
      </c>
      <c r="C209" s="28">
        <v>9085.671</v>
      </c>
      <c r="D209" s="28">
        <v>1761.804</v>
      </c>
      <c r="E209" s="28">
        <v>1321.056</v>
      </c>
      <c r="F209" s="34">
        <f t="shared" si="21"/>
        <v>-25.016857720836157</v>
      </c>
      <c r="G209" s="34"/>
      <c r="H209" s="28">
        <v>21225.45</v>
      </c>
      <c r="I209" s="28">
        <v>4218.734</v>
      </c>
      <c r="J209" s="28">
        <v>3584.225</v>
      </c>
      <c r="K209" s="34">
        <f t="shared" si="20"/>
        <v>-15.040270374951362</v>
      </c>
      <c r="L209" s="188">
        <f t="shared" si="26"/>
        <v>2.3945535371698554</v>
      </c>
      <c r="M209" s="188">
        <f t="shared" si="27"/>
        <v>2.713151448538139</v>
      </c>
      <c r="N209" s="188">
        <f t="shared" si="28"/>
        <v>13.305107044916497</v>
      </c>
      <c r="O209" s="212">
        <f t="shared" si="25"/>
        <v>1.5409300929321141</v>
      </c>
      <c r="Q209" s="188"/>
    </row>
    <row r="210" spans="1:17" s="44" customFormat="1" ht="11.25" customHeight="1">
      <c r="A210" s="31" t="s">
        <v>204</v>
      </c>
      <c r="B210" s="31">
        <v>22042990</v>
      </c>
      <c r="C210" s="32">
        <v>233305.189</v>
      </c>
      <c r="D210" s="32">
        <v>62088.435</v>
      </c>
      <c r="E210" s="32">
        <v>66125.685</v>
      </c>
      <c r="F210" s="33">
        <f>+E210/D210*100-100</f>
        <v>6.502418687151646</v>
      </c>
      <c r="G210" s="33"/>
      <c r="H210" s="32">
        <v>149596.521</v>
      </c>
      <c r="I210" s="32">
        <v>38170.804</v>
      </c>
      <c r="J210" s="32">
        <v>50086.302</v>
      </c>
      <c r="K210" s="33">
        <f t="shared" si="20"/>
        <v>31.216261517572462</v>
      </c>
      <c r="L210" s="188">
        <f t="shared" si="26"/>
        <v>0.6147812229443373</v>
      </c>
      <c r="M210" s="188">
        <f t="shared" si="27"/>
        <v>0.7574409550540007</v>
      </c>
      <c r="N210" s="188">
        <f t="shared" si="28"/>
        <v>23.204959225402334</v>
      </c>
      <c r="Q210" s="188"/>
    </row>
    <row r="211" spans="1:17" s="44" customFormat="1" ht="11.25" customHeight="1">
      <c r="A211" s="31" t="s">
        <v>118</v>
      </c>
      <c r="B211" s="31">
        <v>22042190</v>
      </c>
      <c r="C211" s="32">
        <v>46841.828</v>
      </c>
      <c r="D211" s="32">
        <v>9358.659</v>
      </c>
      <c r="E211" s="32">
        <v>8248.753</v>
      </c>
      <c r="F211" s="33">
        <f>+E211/D211*100-100</f>
        <v>-11.859669211155136</v>
      </c>
      <c r="G211" s="33"/>
      <c r="H211" s="32">
        <v>78070.875</v>
      </c>
      <c r="I211" s="32">
        <v>15138.262</v>
      </c>
      <c r="J211" s="32">
        <v>14284.686</v>
      </c>
      <c r="K211" s="33">
        <f t="shared" si="20"/>
        <v>-5.638533670509872</v>
      </c>
      <c r="L211" s="188">
        <f t="shared" si="26"/>
        <v>1.6175674314022983</v>
      </c>
      <c r="M211" s="188">
        <f t="shared" si="27"/>
        <v>1.7317388458594891</v>
      </c>
      <c r="N211" s="188">
        <f t="shared" si="28"/>
        <v>7.058216692593362</v>
      </c>
      <c r="Q211" s="188"/>
    </row>
    <row r="212" spans="1:17" s="44" customFormat="1" ht="11.25" customHeight="1">
      <c r="A212" s="31" t="s">
        <v>119</v>
      </c>
      <c r="B212" s="31">
        <v>22041000</v>
      </c>
      <c r="C212" s="32">
        <v>1940.542</v>
      </c>
      <c r="D212" s="32">
        <v>191.368</v>
      </c>
      <c r="E212" s="32">
        <v>454.14</v>
      </c>
      <c r="F212" s="33">
        <f>+E212/D212*100-100</f>
        <v>137.31240332762007</v>
      </c>
      <c r="G212" s="33"/>
      <c r="H212" s="32">
        <v>5753.779</v>
      </c>
      <c r="I212" s="32">
        <v>597.089</v>
      </c>
      <c r="J212" s="32">
        <v>1325.678</v>
      </c>
      <c r="K212" s="33">
        <f t="shared" si="20"/>
        <v>122.02351743207461</v>
      </c>
      <c r="L212" s="188">
        <f t="shared" si="26"/>
        <v>3.1201089001295936</v>
      </c>
      <c r="M212" s="188">
        <f t="shared" si="27"/>
        <v>2.919095433126349</v>
      </c>
      <c r="N212" s="188">
        <f t="shared" si="28"/>
        <v>-6.442514458225972</v>
      </c>
      <c r="Q212" s="188"/>
    </row>
    <row r="213" spans="1:17" s="44" customFormat="1" ht="11.25" customHeight="1">
      <c r="A213" s="31" t="s">
        <v>120</v>
      </c>
      <c r="B213" s="31">
        <v>22082010</v>
      </c>
      <c r="C213" s="32">
        <v>348.248</v>
      </c>
      <c r="D213" s="32">
        <v>63.057</v>
      </c>
      <c r="E213" s="32">
        <v>25.181</v>
      </c>
      <c r="F213" s="33">
        <f>+E213/D213*100-100</f>
        <v>-60.066289230378864</v>
      </c>
      <c r="G213" s="33"/>
      <c r="H213" s="32">
        <v>1364.094</v>
      </c>
      <c r="I213" s="32">
        <v>244.042</v>
      </c>
      <c r="J213" s="32">
        <v>84.327</v>
      </c>
      <c r="K213" s="33">
        <f t="shared" si="20"/>
        <v>-65.44570196933316</v>
      </c>
      <c r="L213" s="188">
        <f t="shared" si="26"/>
        <v>3.8701809473967996</v>
      </c>
      <c r="M213" s="188">
        <f t="shared" si="27"/>
        <v>3.348834438664072</v>
      </c>
      <c r="N213" s="188">
        <f t="shared" si="28"/>
        <v>-13.470856164578066</v>
      </c>
      <c r="Q213" s="188"/>
    </row>
    <row r="214" spans="1:17" s="44" customFormat="1" ht="11.25" customHeight="1">
      <c r="A214" s="31" t="s">
        <v>29</v>
      </c>
      <c r="B214" s="31"/>
      <c r="C214" s="32"/>
      <c r="D214" s="32"/>
      <c r="E214" s="32"/>
      <c r="F214" s="33"/>
      <c r="G214" s="33"/>
      <c r="H214" s="32">
        <v>25895.772</v>
      </c>
      <c r="I214" s="32">
        <v>4822.717</v>
      </c>
      <c r="J214" s="32">
        <v>4737.691</v>
      </c>
      <c r="K214" s="33">
        <f t="shared" si="20"/>
        <v>-1.7630310880775255</v>
      </c>
      <c r="L214" s="188"/>
      <c r="M214" s="188"/>
      <c r="N214" s="188"/>
      <c r="Q214" s="188"/>
    </row>
    <row r="215" spans="1:17" ht="11.25" customHeight="1">
      <c r="A215" s="65"/>
      <c r="B215" s="65"/>
      <c r="C215" s="66"/>
      <c r="D215" s="66"/>
      <c r="E215" s="66"/>
      <c r="F215" s="66"/>
      <c r="G215" s="66"/>
      <c r="H215" s="66"/>
      <c r="I215" s="66"/>
      <c r="J215" s="66"/>
      <c r="K215" s="65"/>
      <c r="Q215" s="188"/>
    </row>
    <row r="216" spans="1:17" ht="11.25" customHeight="1">
      <c r="A216" s="29" t="s">
        <v>117</v>
      </c>
      <c r="B216" s="29"/>
      <c r="C216" s="29"/>
      <c r="D216" s="29"/>
      <c r="E216" s="29"/>
      <c r="F216" s="29"/>
      <c r="G216" s="29"/>
      <c r="H216" s="29"/>
      <c r="I216" s="29"/>
      <c r="J216" s="29"/>
      <c r="K216" s="29"/>
      <c r="Q216" s="188"/>
    </row>
    <row r="217" spans="1:17" ht="19.5" customHeight="1">
      <c r="A217" s="230" t="s">
        <v>351</v>
      </c>
      <c r="B217" s="230"/>
      <c r="C217" s="230"/>
      <c r="D217" s="230"/>
      <c r="E217" s="230"/>
      <c r="F217" s="230"/>
      <c r="G217" s="230"/>
      <c r="H217" s="230"/>
      <c r="I217" s="230"/>
      <c r="J217" s="230"/>
      <c r="K217" s="230"/>
      <c r="Q217" s="188"/>
    </row>
    <row r="218" spans="1:17" ht="19.5" customHeight="1">
      <c r="A218" s="223" t="s">
        <v>352</v>
      </c>
      <c r="B218" s="223"/>
      <c r="C218" s="223"/>
      <c r="D218" s="223"/>
      <c r="E218" s="223"/>
      <c r="F218" s="223"/>
      <c r="G218" s="223"/>
      <c r="H218" s="223"/>
      <c r="I218" s="223"/>
      <c r="J218" s="223"/>
      <c r="K218" s="223"/>
      <c r="Q218" s="188"/>
    </row>
    <row r="219" spans="1:17" ht="11.25">
      <c r="A219" s="29"/>
      <c r="B219" s="29"/>
      <c r="C219" s="263" t="s">
        <v>206</v>
      </c>
      <c r="D219" s="263"/>
      <c r="E219" s="263"/>
      <c r="F219" s="263"/>
      <c r="G219" s="30"/>
      <c r="H219" s="263" t="s">
        <v>207</v>
      </c>
      <c r="I219" s="263"/>
      <c r="J219" s="263"/>
      <c r="K219" s="263"/>
      <c r="L219" s="188" t="s">
        <v>394</v>
      </c>
      <c r="M219" s="188" t="s">
        <v>394</v>
      </c>
      <c r="N219" s="56" t="s">
        <v>366</v>
      </c>
      <c r="Q219" s="188"/>
    </row>
    <row r="220" spans="1:17" ht="11.25">
      <c r="A220" s="29" t="s">
        <v>223</v>
      </c>
      <c r="B220" s="46" t="s">
        <v>190</v>
      </c>
      <c r="C220" s="54">
        <v>2007</v>
      </c>
      <c r="D220" s="264" t="str">
        <f>+D191</f>
        <v>Enero - Marzo</v>
      </c>
      <c r="E220" s="264"/>
      <c r="F220" s="264"/>
      <c r="G220" s="30"/>
      <c r="H220" s="54">
        <v>2007</v>
      </c>
      <c r="I220" s="267" t="str">
        <f>+D220</f>
        <v>Enero - Marzo</v>
      </c>
      <c r="J220" s="267"/>
      <c r="K220" s="267"/>
      <c r="Q220" s="188"/>
    </row>
    <row r="221" spans="1:17" ht="11.25">
      <c r="A221" s="29"/>
      <c r="B221" s="211" t="s">
        <v>70</v>
      </c>
      <c r="C221" s="29"/>
      <c r="D221" s="54">
        <v>2007</v>
      </c>
      <c r="E221" s="54">
        <v>2008</v>
      </c>
      <c r="F221" s="202" t="s">
        <v>366</v>
      </c>
      <c r="G221" s="30"/>
      <c r="H221" s="29"/>
      <c r="I221" s="54">
        <v>2007</v>
      </c>
      <c r="J221" s="54">
        <v>2008</v>
      </c>
      <c r="K221" s="202" t="s">
        <v>366</v>
      </c>
      <c r="Q221" s="188"/>
    </row>
    <row r="222" spans="1:17" ht="11.25">
      <c r="A222" s="207"/>
      <c r="B222" s="207"/>
      <c r="C222" s="207"/>
      <c r="D222" s="207"/>
      <c r="E222" s="207"/>
      <c r="F222" s="207"/>
      <c r="G222" s="207"/>
      <c r="H222" s="207"/>
      <c r="I222" s="207"/>
      <c r="J222" s="207"/>
      <c r="K222" s="207"/>
      <c r="Q222" s="188"/>
    </row>
    <row r="223" spans="1:17" s="64" customFormat="1" ht="11.25">
      <c r="A223" s="63" t="s">
        <v>481</v>
      </c>
      <c r="B223" s="63"/>
      <c r="C223" s="63"/>
      <c r="D223" s="63"/>
      <c r="E223" s="63"/>
      <c r="F223" s="63"/>
      <c r="G223" s="63"/>
      <c r="H223" s="63">
        <f>(H225+H234)</f>
        <v>912680.726</v>
      </c>
      <c r="I223" s="63">
        <f>(+I225+I234)</f>
        <v>209688.541</v>
      </c>
      <c r="J223" s="63">
        <f>(+J225+J234)</f>
        <v>277842.446</v>
      </c>
      <c r="K223" s="197">
        <f>+J223/I223*100-100</f>
        <v>32.50244609217822</v>
      </c>
      <c r="L223" s="195"/>
      <c r="M223" s="195"/>
      <c r="N223" s="195"/>
      <c r="Q223" s="195"/>
    </row>
    <row r="224" spans="1:17" ht="11.25" customHeight="1">
      <c r="A224" s="29"/>
      <c r="B224" s="29"/>
      <c r="C224" s="28"/>
      <c r="D224" s="28"/>
      <c r="E224" s="28"/>
      <c r="F224" s="34"/>
      <c r="G224" s="34"/>
      <c r="H224" s="28"/>
      <c r="I224" s="28"/>
      <c r="J224" s="28"/>
      <c r="K224" s="34"/>
      <c r="Q224" s="188"/>
    </row>
    <row r="225" spans="1:12" ht="11.25" customHeight="1">
      <c r="A225" s="31" t="s">
        <v>123</v>
      </c>
      <c r="B225" s="31"/>
      <c r="C225" s="32"/>
      <c r="D225" s="32"/>
      <c r="E225" s="32"/>
      <c r="F225" s="33"/>
      <c r="G225" s="33"/>
      <c r="H225" s="32">
        <f>SUM(H227:H232)</f>
        <v>68776.942</v>
      </c>
      <c r="I225" s="32">
        <f>SUM(I227:I232)</f>
        <v>17608.397</v>
      </c>
      <c r="J225" s="32">
        <f>SUM(J227:J232)</f>
        <v>22420.98</v>
      </c>
      <c r="K225" s="33">
        <f>+J225/I225*100-100</f>
        <v>27.33118182194552</v>
      </c>
      <c r="L225" s="26"/>
    </row>
    <row r="226" spans="1:12" ht="11.25" customHeight="1">
      <c r="A226" s="31"/>
      <c r="B226" s="31"/>
      <c r="C226" s="28"/>
      <c r="D226" s="28"/>
      <c r="E226" s="28"/>
      <c r="F226" s="34"/>
      <c r="G226" s="34"/>
      <c r="H226" s="28"/>
      <c r="I226" s="28"/>
      <c r="J226" s="28"/>
      <c r="K226" s="34"/>
      <c r="L226" s="26"/>
    </row>
    <row r="227" spans="1:12" ht="11.25" customHeight="1">
      <c r="A227" s="29" t="s">
        <v>124</v>
      </c>
      <c r="B227" s="29"/>
      <c r="C227" s="28">
        <v>1054492</v>
      </c>
      <c r="D227" s="28">
        <v>321300</v>
      </c>
      <c r="E227" s="28">
        <v>305940</v>
      </c>
      <c r="F227" s="34">
        <f aca="true" t="shared" si="29" ref="F227:F243">+E227/D227*100-100</f>
        <v>-4.7805788982259685</v>
      </c>
      <c r="G227" s="34"/>
      <c r="H227" s="28">
        <v>2052.772</v>
      </c>
      <c r="I227" s="28">
        <v>610.965</v>
      </c>
      <c r="J227" s="28">
        <v>639.616</v>
      </c>
      <c r="K227" s="34">
        <f aca="true" t="shared" si="30" ref="K227:K244">+J227/I227*100-100</f>
        <v>4.689466663393134</v>
      </c>
      <c r="L227" s="26"/>
    </row>
    <row r="228" spans="1:12" ht="11.25" customHeight="1">
      <c r="A228" s="29" t="s">
        <v>125</v>
      </c>
      <c r="B228" s="29"/>
      <c r="C228" s="28">
        <v>493</v>
      </c>
      <c r="D228" s="28">
        <v>60</v>
      </c>
      <c r="E228" s="28">
        <v>73</v>
      </c>
      <c r="F228" s="34">
        <f t="shared" si="29"/>
        <v>21.666666666666657</v>
      </c>
      <c r="G228" s="34"/>
      <c r="H228" s="28">
        <v>4383.606</v>
      </c>
      <c r="I228" s="28">
        <v>1028.83</v>
      </c>
      <c r="J228" s="28">
        <v>636.9</v>
      </c>
      <c r="K228" s="34">
        <f t="shared" si="30"/>
        <v>-38.094728963968784</v>
      </c>
      <c r="L228" s="26"/>
    </row>
    <row r="229" spans="1:12" ht="11.25" customHeight="1">
      <c r="A229" s="29" t="s">
        <v>126</v>
      </c>
      <c r="B229" s="29"/>
      <c r="C229" s="28">
        <v>365</v>
      </c>
      <c r="D229" s="28">
        <v>0</v>
      </c>
      <c r="E229" s="28">
        <v>0</v>
      </c>
      <c r="F229" s="34"/>
      <c r="G229" s="34"/>
      <c r="H229" s="28">
        <v>653.175</v>
      </c>
      <c r="I229" s="28">
        <v>0</v>
      </c>
      <c r="J229" s="28">
        <v>0</v>
      </c>
      <c r="K229" s="34"/>
      <c r="L229" s="26"/>
    </row>
    <row r="230" spans="1:12" ht="11.25" customHeight="1">
      <c r="A230" s="29" t="s">
        <v>127</v>
      </c>
      <c r="B230" s="29"/>
      <c r="C230" s="28">
        <v>4316.626</v>
      </c>
      <c r="D230" s="28">
        <v>1328.278</v>
      </c>
      <c r="E230" s="28">
        <v>1433.895</v>
      </c>
      <c r="F230" s="34">
        <f t="shared" si="29"/>
        <v>7.951422819620575</v>
      </c>
      <c r="G230" s="34"/>
      <c r="H230" s="28">
        <v>8463.687</v>
      </c>
      <c r="I230" s="28">
        <v>2666.942</v>
      </c>
      <c r="J230" s="28">
        <v>4103.794</v>
      </c>
      <c r="K230" s="34">
        <f t="shared" si="30"/>
        <v>53.87638726301509</v>
      </c>
      <c r="L230" s="26"/>
    </row>
    <row r="231" spans="1:12" ht="11.25" customHeight="1">
      <c r="A231" s="29" t="s">
        <v>128</v>
      </c>
      <c r="B231" s="29"/>
      <c r="C231" s="28">
        <v>7316.268</v>
      </c>
      <c r="D231" s="28">
        <v>2798.322</v>
      </c>
      <c r="E231" s="28">
        <v>2861.411</v>
      </c>
      <c r="F231" s="34">
        <f t="shared" si="29"/>
        <v>2.254529678857537</v>
      </c>
      <c r="G231" s="34"/>
      <c r="H231" s="28">
        <v>12777.134</v>
      </c>
      <c r="I231" s="28">
        <v>4745.754</v>
      </c>
      <c r="J231" s="28">
        <v>7291.895</v>
      </c>
      <c r="K231" s="34">
        <f t="shared" si="30"/>
        <v>53.650926702058314</v>
      </c>
      <c r="L231" s="26"/>
    </row>
    <row r="232" spans="1:12" ht="11.25" customHeight="1">
      <c r="A232" s="29" t="s">
        <v>129</v>
      </c>
      <c r="B232" s="29"/>
      <c r="C232" s="39"/>
      <c r="D232" s="39"/>
      <c r="E232" s="28"/>
      <c r="F232" s="40"/>
      <c r="G232" s="34"/>
      <c r="H232" s="28">
        <v>40446.568</v>
      </c>
      <c r="I232" s="28">
        <v>8555.906</v>
      </c>
      <c r="J232" s="28">
        <v>9748.775</v>
      </c>
      <c r="K232" s="34">
        <f t="shared" si="30"/>
        <v>13.942053594324193</v>
      </c>
      <c r="L232" s="26"/>
    </row>
    <row r="233" spans="1:12" ht="11.25" customHeight="1">
      <c r="A233" s="29"/>
      <c r="B233" s="29"/>
      <c r="C233" s="28"/>
      <c r="D233" s="28"/>
      <c r="E233" s="28"/>
      <c r="F233" s="34"/>
      <c r="G233" s="34"/>
      <c r="H233" s="28"/>
      <c r="I233" s="28"/>
      <c r="J233" s="28"/>
      <c r="K233" s="34"/>
      <c r="L233" s="26"/>
    </row>
    <row r="234" spans="1:12" ht="11.25" customHeight="1">
      <c r="A234" s="31" t="s">
        <v>130</v>
      </c>
      <c r="B234" s="31"/>
      <c r="C234" s="28"/>
      <c r="D234" s="28"/>
      <c r="E234" s="28"/>
      <c r="F234" s="34"/>
      <c r="G234" s="34"/>
      <c r="H234" s="32">
        <f>(H236+H246+H253)</f>
        <v>843903.784</v>
      </c>
      <c r="I234" s="32">
        <f>(I236+I246+I253)</f>
        <v>192080.144</v>
      </c>
      <c r="J234" s="32">
        <f>(J236+J246+J253)</f>
        <v>255421.46600000001</v>
      </c>
      <c r="K234" s="33">
        <f t="shared" si="30"/>
        <v>32.976506931398404</v>
      </c>
      <c r="L234" s="26"/>
    </row>
    <row r="235" spans="1:12" ht="11.25" customHeight="1">
      <c r="A235" s="31"/>
      <c r="B235" s="31"/>
      <c r="C235" s="28"/>
      <c r="D235" s="28"/>
      <c r="E235" s="28"/>
      <c r="F235" s="34"/>
      <c r="G235" s="34"/>
      <c r="H235" s="28"/>
      <c r="I235" s="28"/>
      <c r="J235" s="28"/>
      <c r="K235" s="34"/>
      <c r="L235" s="26"/>
    </row>
    <row r="236" spans="1:12" ht="11.25" customHeight="1">
      <c r="A236" s="31" t="s">
        <v>131</v>
      </c>
      <c r="B236" s="31"/>
      <c r="C236" s="28"/>
      <c r="D236" s="28"/>
      <c r="E236" s="28"/>
      <c r="F236" s="34"/>
      <c r="G236" s="34"/>
      <c r="H236" s="32">
        <f>SUM(H237:H244)</f>
        <v>173326.13700000002</v>
      </c>
      <c r="I236" s="32">
        <f>SUM(I237:I244)</f>
        <v>44155.901999999995</v>
      </c>
      <c r="J236" s="32">
        <f>SUM(J237:J244)</f>
        <v>62936.49800000001</v>
      </c>
      <c r="K236" s="33">
        <f t="shared" si="30"/>
        <v>42.53247051775776</v>
      </c>
      <c r="L236" s="26"/>
    </row>
    <row r="237" spans="1:14" ht="11.25" customHeight="1">
      <c r="A237" s="29" t="s">
        <v>132</v>
      </c>
      <c r="B237" s="29"/>
      <c r="C237" s="28">
        <v>1144.371</v>
      </c>
      <c r="D237" s="28">
        <v>263.541</v>
      </c>
      <c r="E237" s="28">
        <v>126.261</v>
      </c>
      <c r="F237" s="34">
        <f t="shared" si="29"/>
        <v>-52.090566553211836</v>
      </c>
      <c r="G237" s="34"/>
      <c r="H237" s="28">
        <v>989.567</v>
      </c>
      <c r="I237" s="28">
        <v>222.649</v>
      </c>
      <c r="J237" s="28">
        <v>135.127</v>
      </c>
      <c r="K237" s="34">
        <f t="shared" si="30"/>
        <v>-39.30940628522921</v>
      </c>
      <c r="L237" s="27">
        <f>+I237/D237*1000</f>
        <v>844.8362873329007</v>
      </c>
      <c r="M237" s="27">
        <f>+J237/E237*1000</f>
        <v>1070.2196244287627</v>
      </c>
      <c r="N237" s="34">
        <f aca="true" t="shared" si="31" ref="N237:N251">+M237/L237*100-100</f>
        <v>26.677752894277788</v>
      </c>
    </row>
    <row r="238" spans="1:14" ht="11.25" customHeight="1">
      <c r="A238" s="29" t="s">
        <v>133</v>
      </c>
      <c r="B238" s="29"/>
      <c r="C238" s="28">
        <v>334.225</v>
      </c>
      <c r="D238" s="28">
        <v>157.449</v>
      </c>
      <c r="E238" s="28">
        <v>350.812</v>
      </c>
      <c r="F238" s="34">
        <f t="shared" si="29"/>
        <v>122.80992575373611</v>
      </c>
      <c r="G238" s="34"/>
      <c r="H238" s="28">
        <v>1113.004</v>
      </c>
      <c r="I238" s="28">
        <v>476.054</v>
      </c>
      <c r="J238" s="28">
        <v>1621.041</v>
      </c>
      <c r="K238" s="34">
        <f t="shared" si="30"/>
        <v>240.51620194347703</v>
      </c>
      <c r="L238" s="27">
        <f aca="true" t="shared" si="32" ref="L238:L251">+I238/D238*1000</f>
        <v>3023.5441317505984</v>
      </c>
      <c r="M238" s="27">
        <f aca="true" t="shared" si="33" ref="M238:M243">+J238/E238*1000</f>
        <v>4620.825399359201</v>
      </c>
      <c r="N238" s="34">
        <f t="shared" si="31"/>
        <v>52.82811158055742</v>
      </c>
    </row>
    <row r="239" spans="1:14" ht="11.25" customHeight="1">
      <c r="A239" s="29" t="s">
        <v>134</v>
      </c>
      <c r="B239" s="29"/>
      <c r="C239" s="28">
        <v>10156.071</v>
      </c>
      <c r="D239" s="28">
        <v>5883.952</v>
      </c>
      <c r="E239" s="28">
        <v>3252.184</v>
      </c>
      <c r="F239" s="34">
        <f t="shared" si="29"/>
        <v>-44.72789716843373</v>
      </c>
      <c r="G239" s="34"/>
      <c r="H239" s="28">
        <v>30946.367</v>
      </c>
      <c r="I239" s="28">
        <v>13436.165</v>
      </c>
      <c r="J239" s="28">
        <v>16457.236</v>
      </c>
      <c r="K239" s="34">
        <f t="shared" si="30"/>
        <v>22.484622658325492</v>
      </c>
      <c r="L239" s="27">
        <f t="shared" si="32"/>
        <v>2283.5272959398717</v>
      </c>
      <c r="M239" s="27">
        <f t="shared" si="33"/>
        <v>5060.364358228194</v>
      </c>
      <c r="N239" s="34">
        <f t="shared" si="31"/>
        <v>121.6029721749137</v>
      </c>
    </row>
    <row r="240" spans="1:14" ht="11.25" customHeight="1">
      <c r="A240" s="29" t="s">
        <v>135</v>
      </c>
      <c r="B240" s="29"/>
      <c r="C240" s="28">
        <v>30.162</v>
      </c>
      <c r="D240" s="28">
        <v>7.997</v>
      </c>
      <c r="E240" s="28">
        <v>6.574</v>
      </c>
      <c r="F240" s="34">
        <f t="shared" si="29"/>
        <v>-17.79417281480555</v>
      </c>
      <c r="G240" s="34"/>
      <c r="H240" s="28">
        <v>51.203</v>
      </c>
      <c r="I240" s="28">
        <v>17.645</v>
      </c>
      <c r="J240" s="28">
        <v>5.095</v>
      </c>
      <c r="K240" s="34">
        <f t="shared" si="30"/>
        <v>-71.1249645792009</v>
      </c>
      <c r="L240" s="27">
        <f t="shared" si="32"/>
        <v>2206.4524196573716</v>
      </c>
      <c r="M240" s="27">
        <f t="shared" si="33"/>
        <v>775.0228171585031</v>
      </c>
      <c r="N240" s="34">
        <f t="shared" si="31"/>
        <v>-64.87470972617427</v>
      </c>
    </row>
    <row r="241" spans="1:14" ht="11.25" customHeight="1">
      <c r="A241" s="29" t="s">
        <v>136</v>
      </c>
      <c r="B241" s="29"/>
      <c r="C241" s="28">
        <v>16357.853</v>
      </c>
      <c r="D241" s="28">
        <v>4774.855</v>
      </c>
      <c r="E241" s="28">
        <v>4472.441</v>
      </c>
      <c r="F241" s="34">
        <f t="shared" si="29"/>
        <v>-6.3334698121722965</v>
      </c>
      <c r="G241" s="34"/>
      <c r="H241" s="28">
        <v>61611.109</v>
      </c>
      <c r="I241" s="28">
        <v>13925.233</v>
      </c>
      <c r="J241" s="28">
        <v>20422.249</v>
      </c>
      <c r="K241" s="34">
        <f t="shared" si="30"/>
        <v>46.65642578476067</v>
      </c>
      <c r="L241" s="27">
        <f t="shared" si="32"/>
        <v>2916.367722161197</v>
      </c>
      <c r="M241" s="27">
        <f t="shared" si="33"/>
        <v>4566.242237739973</v>
      </c>
      <c r="N241" s="34">
        <f t="shared" si="31"/>
        <v>56.57292470498621</v>
      </c>
    </row>
    <row r="242" spans="1:14" ht="11.25" customHeight="1">
      <c r="A242" s="29" t="s">
        <v>205</v>
      </c>
      <c r="B242" s="29"/>
      <c r="C242" s="28">
        <v>37611.341</v>
      </c>
      <c r="D242" s="28">
        <v>7520.737</v>
      </c>
      <c r="E242" s="28">
        <v>10553.441</v>
      </c>
      <c r="F242" s="34">
        <f t="shared" si="29"/>
        <v>40.324558617061086</v>
      </c>
      <c r="G242" s="34"/>
      <c r="H242" s="28">
        <v>55707.195</v>
      </c>
      <c r="I242" s="28">
        <v>10383.037</v>
      </c>
      <c r="J242" s="28">
        <v>18281.737</v>
      </c>
      <c r="K242" s="34">
        <f t="shared" si="30"/>
        <v>76.07311810600311</v>
      </c>
      <c r="L242" s="27">
        <f t="shared" si="32"/>
        <v>1380.58770038096</v>
      </c>
      <c r="M242" s="27">
        <f t="shared" si="33"/>
        <v>1732.3010570675478</v>
      </c>
      <c r="N242" s="34">
        <f t="shared" si="31"/>
        <v>25.47562582149152</v>
      </c>
    </row>
    <row r="243" spans="1:14" ht="11.25" customHeight="1">
      <c r="A243" s="29" t="s">
        <v>137</v>
      </c>
      <c r="B243" s="29"/>
      <c r="C243" s="28">
        <v>3102.123</v>
      </c>
      <c r="D243" s="28">
        <v>797.356</v>
      </c>
      <c r="E243" s="28">
        <v>928.459</v>
      </c>
      <c r="F243" s="34">
        <f t="shared" si="29"/>
        <v>16.44221652561714</v>
      </c>
      <c r="G243" s="34"/>
      <c r="H243" s="28">
        <v>4332.736</v>
      </c>
      <c r="I243" s="28">
        <v>1023.001</v>
      </c>
      <c r="J243" s="28">
        <v>1489.048</v>
      </c>
      <c r="K243" s="34">
        <f t="shared" si="30"/>
        <v>45.55684696300395</v>
      </c>
      <c r="L243" s="27">
        <f t="shared" si="32"/>
        <v>1282.9915370298836</v>
      </c>
      <c r="M243" s="27">
        <f t="shared" si="33"/>
        <v>1603.7843351187291</v>
      </c>
      <c r="N243" s="34">
        <f t="shared" si="31"/>
        <v>25.003500711429353</v>
      </c>
    </row>
    <row r="244" spans="1:14" ht="11.25" customHeight="1">
      <c r="A244" s="29" t="s">
        <v>29</v>
      </c>
      <c r="B244" s="29"/>
      <c r="C244" s="39"/>
      <c r="D244" s="39"/>
      <c r="E244" s="39"/>
      <c r="F244" s="34"/>
      <c r="G244" s="34"/>
      <c r="H244" s="28">
        <v>18574.956</v>
      </c>
      <c r="I244" s="28">
        <v>4672.118</v>
      </c>
      <c r="J244" s="28">
        <v>4524.965</v>
      </c>
      <c r="K244" s="34">
        <f t="shared" si="30"/>
        <v>-3.1495993893990004</v>
      </c>
      <c r="L244" s="27"/>
      <c r="N244" s="34"/>
    </row>
    <row r="245" spans="1:14" ht="11.25" customHeight="1">
      <c r="A245" s="29"/>
      <c r="B245" s="29"/>
      <c r="C245" s="28"/>
      <c r="D245" s="28"/>
      <c r="E245" s="28"/>
      <c r="F245" s="34"/>
      <c r="G245" s="34"/>
      <c r="H245" s="28"/>
      <c r="I245" s="28"/>
      <c r="J245" s="28"/>
      <c r="K245" s="34"/>
      <c r="L245" s="27"/>
      <c r="N245" s="34"/>
    </row>
    <row r="246" spans="1:14" ht="11.25" customHeight="1">
      <c r="A246" s="31" t="s">
        <v>138</v>
      </c>
      <c r="B246" s="31"/>
      <c r="C246" s="32">
        <f>SUM(C247:C251)</f>
        <v>202109.325</v>
      </c>
      <c r="D246" s="32">
        <f>SUM(D247:D251)</f>
        <v>49026.906</v>
      </c>
      <c r="E246" s="32">
        <f>SUM(E247:E251)</f>
        <v>52661.640999999996</v>
      </c>
      <c r="F246" s="33">
        <f aca="true" t="shared" si="34" ref="F246:F251">+E246/D246*100-100</f>
        <v>7.413755622269932</v>
      </c>
      <c r="G246" s="33"/>
      <c r="H246" s="32">
        <f>SUM(H247:H251)</f>
        <v>581790.467</v>
      </c>
      <c r="I246" s="32">
        <f>SUM(I247:I251)</f>
        <v>136070.992</v>
      </c>
      <c r="J246" s="32">
        <f>SUM(J247:J251)</f>
        <v>152602.445</v>
      </c>
      <c r="K246" s="33">
        <f aca="true" t="shared" si="35" ref="K246:K251">+J246/I246*100-100</f>
        <v>12.14913829686786</v>
      </c>
      <c r="L246" s="27">
        <f t="shared" si="32"/>
        <v>2775.435023372676</v>
      </c>
      <c r="M246" s="27">
        <f aca="true" t="shared" si="36" ref="M246:M251">+J246/E246*1000</f>
        <v>2897.7912974645055</v>
      </c>
      <c r="N246" s="34">
        <f t="shared" si="31"/>
        <v>4.408543996218057</v>
      </c>
    </row>
    <row r="247" spans="1:14" ht="11.25" customHeight="1">
      <c r="A247" s="29" t="s">
        <v>139</v>
      </c>
      <c r="B247" s="29"/>
      <c r="C247" s="28">
        <v>8072.738</v>
      </c>
      <c r="D247" s="28">
        <v>2306.007</v>
      </c>
      <c r="E247" s="28">
        <v>1062.169</v>
      </c>
      <c r="F247" s="34">
        <f t="shared" si="34"/>
        <v>-53.93903834637102</v>
      </c>
      <c r="G247" s="34"/>
      <c r="H247" s="28">
        <v>33156.779</v>
      </c>
      <c r="I247" s="28">
        <v>7416.707</v>
      </c>
      <c r="J247" s="28">
        <v>5520.278</v>
      </c>
      <c r="K247" s="34">
        <f t="shared" si="35"/>
        <v>-25.56969016033665</v>
      </c>
      <c r="L247" s="27">
        <f t="shared" si="32"/>
        <v>3216.2551978376473</v>
      </c>
      <c r="M247" s="27">
        <f t="shared" si="36"/>
        <v>5197.174837525855</v>
      </c>
      <c r="N247" s="34">
        <f t="shared" si="31"/>
        <v>61.590872547054715</v>
      </c>
    </row>
    <row r="248" spans="1:14" ht="11.25" customHeight="1">
      <c r="A248" s="29" t="s">
        <v>140</v>
      </c>
      <c r="B248" s="29"/>
      <c r="C248" s="28">
        <v>55890.614</v>
      </c>
      <c r="D248" s="28">
        <v>11347.396</v>
      </c>
      <c r="E248" s="28">
        <v>16997.957</v>
      </c>
      <c r="F248" s="34">
        <f t="shared" si="34"/>
        <v>49.796103000194904</v>
      </c>
      <c r="G248" s="34"/>
      <c r="H248" s="28">
        <v>142316.25</v>
      </c>
      <c r="I248" s="28">
        <v>27261.872</v>
      </c>
      <c r="J248" s="28">
        <v>42911.29</v>
      </c>
      <c r="K248" s="34">
        <f t="shared" si="35"/>
        <v>57.40404767508264</v>
      </c>
      <c r="L248" s="27">
        <f t="shared" si="32"/>
        <v>2402.4782425853473</v>
      </c>
      <c r="M248" s="27">
        <f t="shared" si="36"/>
        <v>2524.4969145409655</v>
      </c>
      <c r="N248" s="34">
        <f t="shared" si="31"/>
        <v>5.078866888064383</v>
      </c>
    </row>
    <row r="249" spans="1:26" ht="11.25" customHeight="1">
      <c r="A249" s="29" t="s">
        <v>141</v>
      </c>
      <c r="B249" s="29"/>
      <c r="C249" s="28">
        <v>5079.283</v>
      </c>
      <c r="D249" s="28">
        <v>1041.287</v>
      </c>
      <c r="E249" s="28">
        <v>921.484</v>
      </c>
      <c r="F249" s="34">
        <f t="shared" si="34"/>
        <v>-11.505281444981065</v>
      </c>
      <c r="G249" s="34"/>
      <c r="H249" s="28">
        <v>20790.93</v>
      </c>
      <c r="I249" s="28">
        <v>4238.18</v>
      </c>
      <c r="J249" s="28">
        <v>5049.349</v>
      </c>
      <c r="K249" s="34">
        <f t="shared" si="35"/>
        <v>19.1395599054311</v>
      </c>
      <c r="L249" s="27">
        <f t="shared" si="32"/>
        <v>4070.136283272527</v>
      </c>
      <c r="M249" s="27">
        <f t="shared" si="36"/>
        <v>5479.5840188218135</v>
      </c>
      <c r="N249" s="34">
        <f t="shared" si="31"/>
        <v>34.62900594611153</v>
      </c>
      <c r="U249" s="27"/>
      <c r="V249" s="27"/>
      <c r="W249" s="27"/>
      <c r="X249" s="27"/>
      <c r="Y249" s="27"/>
      <c r="Z249" s="27"/>
    </row>
    <row r="250" spans="1:14" ht="11.25" customHeight="1">
      <c r="A250" s="29" t="s">
        <v>142</v>
      </c>
      <c r="B250" s="29"/>
      <c r="C250" s="28">
        <v>112534.849</v>
      </c>
      <c r="D250" s="28">
        <v>28771.871</v>
      </c>
      <c r="E250" s="28">
        <v>29316.567</v>
      </c>
      <c r="F250" s="34">
        <f t="shared" si="34"/>
        <v>1.8931546022849801</v>
      </c>
      <c r="G250" s="34"/>
      <c r="H250" s="28">
        <v>360363.307</v>
      </c>
      <c r="I250" s="28">
        <v>91263.46</v>
      </c>
      <c r="J250" s="28">
        <v>93292.522</v>
      </c>
      <c r="K250" s="34">
        <f t="shared" si="35"/>
        <v>2.22330163682156</v>
      </c>
      <c r="L250" s="27">
        <f t="shared" si="32"/>
        <v>3171.968204639872</v>
      </c>
      <c r="M250" s="27">
        <f t="shared" si="36"/>
        <v>3182.2457929675056</v>
      </c>
      <c r="N250" s="34">
        <f t="shared" si="31"/>
        <v>0.32401296811866587</v>
      </c>
    </row>
    <row r="251" spans="1:24" ht="11.25" customHeight="1">
      <c r="A251" s="29" t="s">
        <v>143</v>
      </c>
      <c r="B251" s="29"/>
      <c r="C251" s="28">
        <v>20531.841</v>
      </c>
      <c r="D251" s="28">
        <v>5560.345</v>
      </c>
      <c r="E251" s="28">
        <v>4363.464</v>
      </c>
      <c r="F251" s="34">
        <f t="shared" si="34"/>
        <v>-21.52530103797517</v>
      </c>
      <c r="G251" s="34"/>
      <c r="H251" s="28">
        <v>25163.201</v>
      </c>
      <c r="I251" s="28">
        <v>5890.773</v>
      </c>
      <c r="J251" s="28">
        <v>5829.006</v>
      </c>
      <c r="K251" s="34">
        <f t="shared" si="35"/>
        <v>-1.04853811206101</v>
      </c>
      <c r="L251" s="27">
        <f t="shared" si="32"/>
        <v>1059.4258090100523</v>
      </c>
      <c r="M251" s="27">
        <f t="shared" si="36"/>
        <v>1335.8666417323486</v>
      </c>
      <c r="N251" s="34">
        <f t="shared" si="31"/>
        <v>26.093458397111164</v>
      </c>
      <c r="S251" s="27"/>
      <c r="T251" s="27"/>
      <c r="U251" s="27"/>
      <c r="V251" s="27"/>
      <c r="W251" s="27"/>
      <c r="X251" s="27"/>
    </row>
    <row r="252" spans="1:24" ht="11.25" customHeight="1">
      <c r="A252" s="29"/>
      <c r="B252" s="29"/>
      <c r="C252" s="28"/>
      <c r="D252" s="28"/>
      <c r="E252" s="28"/>
      <c r="F252" s="34"/>
      <c r="G252" s="34"/>
      <c r="H252" s="28"/>
      <c r="I252" s="28"/>
      <c r="J252" s="28"/>
      <c r="K252" s="34"/>
      <c r="L252" s="26"/>
      <c r="N252" s="196"/>
      <c r="S252" s="27"/>
      <c r="T252" s="27"/>
      <c r="U252" s="27"/>
      <c r="V252" s="27"/>
      <c r="W252" s="27"/>
      <c r="X252" s="27"/>
    </row>
    <row r="253" spans="1:14" ht="11.25" customHeight="1">
      <c r="A253" s="31" t="s">
        <v>144</v>
      </c>
      <c r="B253" s="31"/>
      <c r="C253" s="28"/>
      <c r="D253" s="28"/>
      <c r="E253" s="28"/>
      <c r="F253" s="34"/>
      <c r="G253" s="34"/>
      <c r="H253" s="32">
        <v>88787.18</v>
      </c>
      <c r="I253" s="32">
        <v>11853.25</v>
      </c>
      <c r="J253" s="32">
        <v>39882.523</v>
      </c>
      <c r="K253" s="33">
        <f>+J253/I253*100-100</f>
        <v>236.46909497395228</v>
      </c>
      <c r="L253" s="26"/>
      <c r="N253" s="196"/>
    </row>
    <row r="254" spans="1:14" ht="11.25" customHeight="1">
      <c r="A254" s="177" t="s">
        <v>310</v>
      </c>
      <c r="B254" s="29">
        <v>16010000</v>
      </c>
      <c r="C254" s="28">
        <v>4256.558</v>
      </c>
      <c r="D254" s="28">
        <v>796.817</v>
      </c>
      <c r="E254" s="28">
        <v>1025.727</v>
      </c>
      <c r="F254" s="34">
        <f>+E254/D254*100-100</f>
        <v>28.72805173584402</v>
      </c>
      <c r="G254" s="34"/>
      <c r="H254" s="28">
        <v>6142.681</v>
      </c>
      <c r="I254" s="28">
        <v>922.143</v>
      </c>
      <c r="J254" s="28">
        <v>1692.778</v>
      </c>
      <c r="K254" s="34">
        <f>+J254/I254*100-100</f>
        <v>83.5700102912455</v>
      </c>
      <c r="L254" s="26"/>
      <c r="N254" s="196"/>
    </row>
    <row r="255" spans="1:12" ht="11.25">
      <c r="A255" s="65" t="s">
        <v>29</v>
      </c>
      <c r="B255" s="65"/>
      <c r="C255" s="66"/>
      <c r="D255" s="66"/>
      <c r="E255" s="66"/>
      <c r="F255" s="66"/>
      <c r="G255" s="66"/>
      <c r="H255" s="66">
        <f>+H253-H254</f>
        <v>82644.499</v>
      </c>
      <c r="I255" s="66">
        <f>+I253-I254</f>
        <v>10931.107</v>
      </c>
      <c r="J255" s="66">
        <f>+J253-J254</f>
        <v>38189.745</v>
      </c>
      <c r="K255" s="67">
        <f>+J255/I255*100-100</f>
        <v>249.36758921122998</v>
      </c>
      <c r="L255" s="26"/>
    </row>
    <row r="256" spans="1:17" ht="11.25">
      <c r="A256" s="29"/>
      <c r="B256" s="29"/>
      <c r="C256" s="28"/>
      <c r="D256" s="28"/>
      <c r="E256" s="28"/>
      <c r="F256" s="28"/>
      <c r="G256" s="28"/>
      <c r="H256" s="28"/>
      <c r="I256" s="28"/>
      <c r="J256" s="28"/>
      <c r="K256" s="34"/>
      <c r="Q256" s="188"/>
    </row>
    <row r="257" spans="1:17" ht="11.25">
      <c r="A257" s="29" t="s">
        <v>193</v>
      </c>
      <c r="B257" s="29"/>
      <c r="C257" s="29"/>
      <c r="D257" s="29"/>
      <c r="E257" s="29"/>
      <c r="F257" s="29"/>
      <c r="G257" s="29"/>
      <c r="H257" s="29"/>
      <c r="I257" s="29"/>
      <c r="J257" s="29"/>
      <c r="K257" s="29"/>
      <c r="Q257" s="188"/>
    </row>
    <row r="258" spans="1:17" ht="19.5" customHeight="1">
      <c r="A258" s="230" t="s">
        <v>354</v>
      </c>
      <c r="B258" s="230"/>
      <c r="C258" s="230"/>
      <c r="D258" s="230"/>
      <c r="E258" s="230"/>
      <c r="F258" s="230"/>
      <c r="G258" s="230"/>
      <c r="H258" s="230"/>
      <c r="I258" s="230"/>
      <c r="J258" s="230"/>
      <c r="K258" s="230"/>
      <c r="Q258" s="188"/>
    </row>
    <row r="259" spans="1:17" ht="19.5" customHeight="1">
      <c r="A259" s="231" t="s">
        <v>353</v>
      </c>
      <c r="B259" s="231"/>
      <c r="C259" s="231"/>
      <c r="D259" s="231"/>
      <c r="E259" s="231"/>
      <c r="F259" s="231"/>
      <c r="G259" s="231"/>
      <c r="H259" s="231"/>
      <c r="I259" s="231"/>
      <c r="J259" s="231"/>
      <c r="K259" s="231"/>
      <c r="Q259" s="188"/>
    </row>
    <row r="260" spans="1:17" ht="11.25">
      <c r="A260" s="207"/>
      <c r="B260" s="207"/>
      <c r="C260" s="265" t="s">
        <v>206</v>
      </c>
      <c r="D260" s="265"/>
      <c r="E260" s="265"/>
      <c r="F260" s="265"/>
      <c r="G260" s="205"/>
      <c r="H260" s="265" t="s">
        <v>207</v>
      </c>
      <c r="I260" s="265"/>
      <c r="J260" s="265"/>
      <c r="K260" s="265"/>
      <c r="Q260" s="188"/>
    </row>
    <row r="261" spans="1:17" ht="11.25">
      <c r="A261" s="29" t="s">
        <v>223</v>
      </c>
      <c r="B261" s="46" t="s">
        <v>190</v>
      </c>
      <c r="C261" s="54">
        <v>2007</v>
      </c>
      <c r="D261" s="264" t="str">
        <f>+D220</f>
        <v>Enero - Marzo</v>
      </c>
      <c r="E261" s="264"/>
      <c r="F261" s="264"/>
      <c r="G261" s="30"/>
      <c r="H261" s="54">
        <v>2007</v>
      </c>
      <c r="I261" s="264" t="str">
        <f>+D261</f>
        <v>Enero - Marzo</v>
      </c>
      <c r="J261" s="264"/>
      <c r="K261" s="264"/>
      <c r="Q261" s="188"/>
    </row>
    <row r="262" spans="1:17" ht="11.25">
      <c r="A262" s="65"/>
      <c r="B262" s="208" t="s">
        <v>70</v>
      </c>
      <c r="C262" s="65"/>
      <c r="D262" s="209">
        <v>2007</v>
      </c>
      <c r="E262" s="209">
        <v>2008</v>
      </c>
      <c r="F262" s="210" t="s">
        <v>366</v>
      </c>
      <c r="G262" s="206"/>
      <c r="H262" s="65"/>
      <c r="I262" s="209">
        <v>2007</v>
      </c>
      <c r="J262" s="209">
        <v>2008</v>
      </c>
      <c r="K262" s="210" t="s">
        <v>366</v>
      </c>
      <c r="Q262" s="188"/>
    </row>
    <row r="263" spans="1:17" ht="11.25">
      <c r="A263" s="29"/>
      <c r="B263" s="29"/>
      <c r="C263" s="28"/>
      <c r="D263" s="28"/>
      <c r="E263" s="28"/>
      <c r="F263" s="34"/>
      <c r="G263" s="34"/>
      <c r="H263" s="28"/>
      <c r="I263" s="28"/>
      <c r="J263" s="28"/>
      <c r="K263" s="34"/>
      <c r="Q263" s="188"/>
    </row>
    <row r="264" spans="1:17" s="64" customFormat="1" ht="11.25">
      <c r="A264" s="63" t="s">
        <v>480</v>
      </c>
      <c r="B264" s="63"/>
      <c r="C264" s="63"/>
      <c r="D264" s="63"/>
      <c r="E264" s="63"/>
      <c r="F264" s="63"/>
      <c r="G264" s="63"/>
      <c r="H264" s="63">
        <f>+H266+H276</f>
        <v>4495280.89</v>
      </c>
      <c r="I264" s="63">
        <f>+I266+I276</f>
        <v>1077402.134</v>
      </c>
      <c r="J264" s="63">
        <f>+J266+J276</f>
        <v>1195108.938</v>
      </c>
      <c r="K264" s="197">
        <f>+J264/I264*100-100</f>
        <v>10.925057625698003</v>
      </c>
      <c r="L264" s="195"/>
      <c r="M264" s="195"/>
      <c r="N264" s="195"/>
      <c r="Q264" s="195"/>
    </row>
    <row r="265" spans="1:17" ht="11.25">
      <c r="A265" s="29"/>
      <c r="B265" s="29"/>
      <c r="C265" s="28"/>
      <c r="D265" s="28"/>
      <c r="E265" s="28"/>
      <c r="F265" s="34"/>
      <c r="G265" s="34"/>
      <c r="H265" s="28"/>
      <c r="I265" s="28"/>
      <c r="J265" s="28"/>
      <c r="K265" s="34"/>
      <c r="Q265" s="188"/>
    </row>
    <row r="266" spans="1:17" ht="11.25">
      <c r="A266" s="31" t="s">
        <v>123</v>
      </c>
      <c r="B266" s="31"/>
      <c r="C266" s="32"/>
      <c r="D266" s="32"/>
      <c r="E266" s="32"/>
      <c r="F266" s="33"/>
      <c r="G266" s="33"/>
      <c r="H266" s="32">
        <f>+H268+H271+H274</f>
        <v>234384.791</v>
      </c>
      <c r="I266" s="32">
        <f>+I268+I271+I274</f>
        <v>60394.80699999999</v>
      </c>
      <c r="J266" s="32">
        <f>+J268+J271+J274</f>
        <v>87138.566</v>
      </c>
      <c r="K266" s="33">
        <f>+J266/I266*100-100</f>
        <v>44.281553875981444</v>
      </c>
      <c r="Q266" s="188"/>
    </row>
    <row r="267" spans="1:17" ht="11.25">
      <c r="A267" s="31"/>
      <c r="B267" s="31"/>
      <c r="C267" s="28"/>
      <c r="D267" s="28"/>
      <c r="E267" s="28"/>
      <c r="F267" s="34"/>
      <c r="G267" s="34"/>
      <c r="H267" s="28"/>
      <c r="I267" s="28"/>
      <c r="J267" s="28"/>
      <c r="K267" s="33"/>
      <c r="Q267" s="188"/>
    </row>
    <row r="268" spans="1:17" ht="11.25">
      <c r="A268" s="31" t="s">
        <v>147</v>
      </c>
      <c r="B268" s="31"/>
      <c r="C268" s="32">
        <f>+C269+C270</f>
        <v>3029706.4760000003</v>
      </c>
      <c r="D268" s="32">
        <f>+D269+D270</f>
        <v>808989.5229999999</v>
      </c>
      <c r="E268" s="32">
        <f>+E269+E270</f>
        <v>1068117.219</v>
      </c>
      <c r="F268" s="33">
        <f aca="true" t="shared" si="37" ref="F268:F273">+E268/D268*100-100</f>
        <v>32.03103237222024</v>
      </c>
      <c r="G268" s="28"/>
      <c r="H268" s="32">
        <f>+H269+H270</f>
        <v>222705.59</v>
      </c>
      <c r="I268" s="32">
        <f>+I269+I270</f>
        <v>57690.890999999996</v>
      </c>
      <c r="J268" s="32">
        <f>+J269+J270</f>
        <v>84158.602</v>
      </c>
      <c r="K268" s="33">
        <f aca="true" t="shared" si="38" ref="K268:K274">+J268/I268*100-100</f>
        <v>45.878492325590884</v>
      </c>
      <c r="Q268" s="188"/>
    </row>
    <row r="269" spans="1:17" ht="11.25">
      <c r="A269" s="29" t="s">
        <v>176</v>
      </c>
      <c r="B269" s="29"/>
      <c r="C269" s="28">
        <v>35796.22</v>
      </c>
      <c r="D269" s="28">
        <v>18192.59</v>
      </c>
      <c r="E269" s="28">
        <v>18142.47</v>
      </c>
      <c r="F269" s="34">
        <f t="shared" si="37"/>
        <v>-0.2754967819315368</v>
      </c>
      <c r="G269" s="34"/>
      <c r="H269" s="28">
        <v>2563.456</v>
      </c>
      <c r="I269" s="28">
        <v>627.056</v>
      </c>
      <c r="J269" s="28">
        <v>1347.39</v>
      </c>
      <c r="K269" s="34">
        <f t="shared" si="38"/>
        <v>114.87554540583295</v>
      </c>
      <c r="Q269" s="188"/>
    </row>
    <row r="270" spans="1:17" ht="11.25">
      <c r="A270" s="29" t="s">
        <v>177</v>
      </c>
      <c r="B270" s="29"/>
      <c r="C270" s="28">
        <v>2993910.256</v>
      </c>
      <c r="D270" s="28">
        <v>790796.933</v>
      </c>
      <c r="E270" s="28">
        <v>1049974.749</v>
      </c>
      <c r="F270" s="34">
        <f t="shared" si="37"/>
        <v>32.774256599197</v>
      </c>
      <c r="G270" s="34"/>
      <c r="H270" s="28">
        <v>220142.134</v>
      </c>
      <c r="I270" s="28">
        <v>57063.835</v>
      </c>
      <c r="J270" s="28">
        <v>82811.212</v>
      </c>
      <c r="K270" s="34">
        <f t="shared" si="38"/>
        <v>45.12030605724274</v>
      </c>
      <c r="Q270" s="188"/>
    </row>
    <row r="271" spans="1:17" ht="11.25">
      <c r="A271" s="31" t="s">
        <v>178</v>
      </c>
      <c r="B271" s="31"/>
      <c r="C271" s="32">
        <f>+C272+C273</f>
        <v>105763</v>
      </c>
      <c r="D271" s="32">
        <f>+D272+D273</f>
        <v>20677</v>
      </c>
      <c r="E271" s="32">
        <f>+E272+E273</f>
        <v>9334</v>
      </c>
      <c r="F271" s="33">
        <f t="shared" si="37"/>
        <v>-54.858054843545965</v>
      </c>
      <c r="G271" s="34"/>
      <c r="H271" s="32">
        <f>+H272+H273</f>
        <v>7761.794</v>
      </c>
      <c r="I271" s="32">
        <f>+I272+I273</f>
        <v>1981.024</v>
      </c>
      <c r="J271" s="32">
        <f>+J272+J273</f>
        <v>1865.042</v>
      </c>
      <c r="K271" s="33">
        <f t="shared" si="38"/>
        <v>-5.854648908847139</v>
      </c>
      <c r="Q271" s="188"/>
    </row>
    <row r="272" spans="1:17" ht="11.25">
      <c r="A272" s="29" t="s">
        <v>176</v>
      </c>
      <c r="B272" s="29"/>
      <c r="C272" s="28">
        <v>55106</v>
      </c>
      <c r="D272" s="28">
        <v>19679</v>
      </c>
      <c r="E272" s="28">
        <v>8884</v>
      </c>
      <c r="F272" s="34">
        <f t="shared" si="37"/>
        <v>-54.855429645815335</v>
      </c>
      <c r="G272" s="34"/>
      <c r="H272" s="28">
        <v>6157.886</v>
      </c>
      <c r="I272" s="28">
        <v>1619.443</v>
      </c>
      <c r="J272" s="28">
        <v>1628.069</v>
      </c>
      <c r="K272" s="34">
        <f t="shared" si="38"/>
        <v>0.5326522761220929</v>
      </c>
      <c r="Q272" s="188"/>
    </row>
    <row r="273" spans="1:17" ht="11.25">
      <c r="A273" s="29" t="s">
        <v>177</v>
      </c>
      <c r="B273" s="29"/>
      <c r="C273" s="28">
        <v>50657</v>
      </c>
      <c r="D273" s="28">
        <v>998</v>
      </c>
      <c r="E273" s="28">
        <v>450</v>
      </c>
      <c r="F273" s="34">
        <f t="shared" si="37"/>
        <v>-54.90981963927856</v>
      </c>
      <c r="G273" s="34"/>
      <c r="H273" s="28">
        <v>1603.908</v>
      </c>
      <c r="I273" s="28">
        <v>361.581</v>
      </c>
      <c r="J273" s="28">
        <v>236.973</v>
      </c>
      <c r="K273" s="34">
        <f t="shared" si="38"/>
        <v>-34.4619877703751</v>
      </c>
      <c r="Q273" s="188"/>
    </row>
    <row r="274" spans="1:17" ht="11.25">
      <c r="A274" s="31" t="s">
        <v>148</v>
      </c>
      <c r="B274" s="31"/>
      <c r="C274" s="39"/>
      <c r="D274" s="39"/>
      <c r="E274" s="39"/>
      <c r="F274" s="34"/>
      <c r="G274" s="34"/>
      <c r="H274" s="32">
        <v>3917.407</v>
      </c>
      <c r="I274" s="32">
        <v>722.892</v>
      </c>
      <c r="J274" s="32">
        <v>1114.922</v>
      </c>
      <c r="K274" s="33">
        <f t="shared" si="38"/>
        <v>54.23078412819618</v>
      </c>
      <c r="Q274" s="188"/>
    </row>
    <row r="275" spans="1:17" ht="11.25">
      <c r="A275" s="29"/>
      <c r="B275" s="29"/>
      <c r="C275" s="28"/>
      <c r="D275" s="28"/>
      <c r="E275" s="28"/>
      <c r="F275" s="34"/>
      <c r="G275" s="34"/>
      <c r="H275" s="28"/>
      <c r="I275" s="28"/>
      <c r="J275" s="28"/>
      <c r="K275" s="34"/>
      <c r="Q275" s="188"/>
    </row>
    <row r="276" spans="1:17" ht="11.25">
      <c r="A276" s="31" t="s">
        <v>130</v>
      </c>
      <c r="B276" s="31"/>
      <c r="C276" s="28"/>
      <c r="D276" s="28"/>
      <c r="E276" s="28"/>
      <c r="F276" s="34"/>
      <c r="G276" s="34"/>
      <c r="H276" s="32">
        <f>+H278+H285+H290+H294+H295</f>
        <v>4260896.098999999</v>
      </c>
      <c r="I276" s="32">
        <f>+I278+I285+I290+I294+I295</f>
        <v>1017007.3270000002</v>
      </c>
      <c r="J276" s="32">
        <f>+J278+J285+J290+J294+J295</f>
        <v>1107970.372</v>
      </c>
      <c r="K276" s="33">
        <f>+J276/I276*100-100</f>
        <v>8.944187773781877</v>
      </c>
      <c r="Q276" s="188"/>
    </row>
    <row r="277" spans="1:17" ht="11.25">
      <c r="A277" s="31"/>
      <c r="B277" s="31"/>
      <c r="C277" s="28"/>
      <c r="D277" s="28"/>
      <c r="E277" s="28"/>
      <c r="F277" s="34"/>
      <c r="G277" s="34"/>
      <c r="H277" s="28"/>
      <c r="I277" s="28"/>
      <c r="J277" s="28"/>
      <c r="K277" s="34"/>
      <c r="Q277" s="188"/>
    </row>
    <row r="278" spans="1:17" ht="11.25">
      <c r="A278" s="31" t="s">
        <v>149</v>
      </c>
      <c r="B278" s="31"/>
      <c r="C278" s="32">
        <f>SUM(C279:C283)</f>
        <v>3858389.3510000003</v>
      </c>
      <c r="D278" s="32">
        <f>SUM(D279:D283)</f>
        <v>931732.391</v>
      </c>
      <c r="E278" s="32">
        <f>SUM(E279:E283)</f>
        <v>988443.061</v>
      </c>
      <c r="F278" s="33">
        <f>+E278/D278*100-100</f>
        <v>6.086583502708791</v>
      </c>
      <c r="G278" s="34"/>
      <c r="H278" s="32">
        <f>SUM(H279:H283)</f>
        <v>2352326.948</v>
      </c>
      <c r="I278" s="32">
        <f>SUM(I279:I283)</f>
        <v>549096.934</v>
      </c>
      <c r="J278" s="32">
        <f>SUM(J279:J283)</f>
        <v>648928.0040000001</v>
      </c>
      <c r="K278" s="33">
        <f>+J278/I278*100-100</f>
        <v>18.18095564161355</v>
      </c>
      <c r="Q278" s="188"/>
    </row>
    <row r="279" spans="1:17" ht="11.25">
      <c r="A279" s="29" t="s">
        <v>186</v>
      </c>
      <c r="B279" s="29"/>
      <c r="C279" s="28">
        <v>330563.538</v>
      </c>
      <c r="D279" s="28">
        <v>93745.79</v>
      </c>
      <c r="E279" s="28">
        <v>84287.995</v>
      </c>
      <c r="F279" s="34">
        <f>+E279/D279*100-100</f>
        <v>-10.088767719595722</v>
      </c>
      <c r="G279" s="34"/>
      <c r="H279" s="28">
        <v>194158.738</v>
      </c>
      <c r="I279" s="28">
        <v>52292.914</v>
      </c>
      <c r="J279" s="28">
        <v>45916.94</v>
      </c>
      <c r="K279" s="34">
        <f>+J279/I279*100-100</f>
        <v>-12.192806849509282</v>
      </c>
      <c r="Q279" s="188"/>
    </row>
    <row r="280" spans="1:17" ht="11.25">
      <c r="A280" s="29" t="s">
        <v>187</v>
      </c>
      <c r="B280" s="29"/>
      <c r="C280" s="28">
        <v>0</v>
      </c>
      <c r="D280" s="28">
        <v>0</v>
      </c>
      <c r="E280" s="28">
        <v>0</v>
      </c>
      <c r="F280" s="34"/>
      <c r="G280" s="34"/>
      <c r="H280" s="28">
        <v>0</v>
      </c>
      <c r="I280" s="28">
        <v>0</v>
      </c>
      <c r="J280" s="28">
        <v>0</v>
      </c>
      <c r="K280" s="34"/>
      <c r="Q280" s="188"/>
    </row>
    <row r="281" spans="1:17" ht="11.25">
      <c r="A281" s="29" t="s">
        <v>188</v>
      </c>
      <c r="B281" s="29"/>
      <c r="C281" s="28">
        <v>1894491.426</v>
      </c>
      <c r="D281" s="28">
        <v>503558.812</v>
      </c>
      <c r="E281" s="28">
        <v>445328.488</v>
      </c>
      <c r="F281" s="34">
        <f>+E281/D281*100-100</f>
        <v>-11.563758316277855</v>
      </c>
      <c r="G281" s="34"/>
      <c r="H281" s="28">
        <v>1224981.062</v>
      </c>
      <c r="I281" s="28">
        <v>313055.112</v>
      </c>
      <c r="J281" s="28">
        <v>307889.675</v>
      </c>
      <c r="K281" s="34">
        <f>+J281/I281*100-100</f>
        <v>-1.6500088329495242</v>
      </c>
      <c r="Q281" s="188"/>
    </row>
    <row r="282" spans="1:17" ht="11.25">
      <c r="A282" s="29" t="s">
        <v>189</v>
      </c>
      <c r="B282" s="29"/>
      <c r="C282" s="28">
        <v>1633334.387</v>
      </c>
      <c r="D282" s="28">
        <v>334427.789</v>
      </c>
      <c r="E282" s="28">
        <v>458824.342</v>
      </c>
      <c r="F282" s="34">
        <f>+E282/D282*100-100</f>
        <v>37.196835039327425</v>
      </c>
      <c r="G282" s="34"/>
      <c r="H282" s="28">
        <v>933187.148</v>
      </c>
      <c r="I282" s="28">
        <v>183748.908</v>
      </c>
      <c r="J282" s="28">
        <v>295119.661</v>
      </c>
      <c r="K282" s="34">
        <f>+J282/I282*100-100</f>
        <v>60.610293803759674</v>
      </c>
      <c r="Q282" s="188"/>
    </row>
    <row r="283" spans="1:17" ht="11.25">
      <c r="A283" s="29" t="s">
        <v>29</v>
      </c>
      <c r="B283" s="29"/>
      <c r="C283" s="28">
        <v>0</v>
      </c>
      <c r="D283" s="28">
        <v>0</v>
      </c>
      <c r="E283" s="28">
        <v>2.236</v>
      </c>
      <c r="F283" s="34"/>
      <c r="G283" s="34"/>
      <c r="H283" s="28">
        <v>0</v>
      </c>
      <c r="I283" s="28">
        <v>0</v>
      </c>
      <c r="J283" s="28">
        <v>1.728</v>
      </c>
      <c r="K283" s="34"/>
      <c r="Q283" s="188"/>
    </row>
    <row r="284" spans="1:17" ht="11.25">
      <c r="A284" s="29"/>
      <c r="B284" s="29"/>
      <c r="C284" s="28"/>
      <c r="D284" s="28"/>
      <c r="E284" s="28"/>
      <c r="F284" s="34"/>
      <c r="G284" s="34"/>
      <c r="H284" s="28"/>
      <c r="I284" s="28"/>
      <c r="J284" s="28"/>
      <c r="K284" s="34"/>
      <c r="Q284" s="188"/>
    </row>
    <row r="285" spans="1:17" ht="11.25">
      <c r="A285" s="31" t="s">
        <v>179</v>
      </c>
      <c r="B285" s="31"/>
      <c r="C285" s="28"/>
      <c r="D285" s="28"/>
      <c r="E285" s="28"/>
      <c r="F285" s="34"/>
      <c r="G285" s="34"/>
      <c r="H285" s="32">
        <f>+H286+H287+H288</f>
        <v>829627.6020000001</v>
      </c>
      <c r="I285" s="32">
        <f>+I286+I287+I288</f>
        <v>193225.06500000003</v>
      </c>
      <c r="J285" s="32">
        <f>+J286+J287+J288</f>
        <v>195381.91900000002</v>
      </c>
      <c r="K285" s="33">
        <f aca="true" t="shared" si="39" ref="K285:K295">+J285/I285*100-100</f>
        <v>1.116239241529044</v>
      </c>
      <c r="Q285" s="188"/>
    </row>
    <row r="286" spans="1:17" ht="11.25">
      <c r="A286" s="29" t="s">
        <v>180</v>
      </c>
      <c r="B286" s="29"/>
      <c r="C286" s="28">
        <v>29261658</v>
      </c>
      <c r="D286" s="28">
        <v>7518047</v>
      </c>
      <c r="E286" s="28">
        <v>997908</v>
      </c>
      <c r="F286" s="34">
        <f>+E286/D286*100-100</f>
        <v>-86.72649958160676</v>
      </c>
      <c r="G286" s="34"/>
      <c r="H286" s="28">
        <v>817764.14</v>
      </c>
      <c r="I286" s="28">
        <v>190089.863</v>
      </c>
      <c r="J286" s="28">
        <v>191233.109</v>
      </c>
      <c r="K286" s="34">
        <f t="shared" si="39"/>
        <v>0.6014239696726804</v>
      </c>
      <c r="Q286" s="188"/>
    </row>
    <row r="287" spans="1:17" ht="12.75">
      <c r="A287" s="29" t="s">
        <v>181</v>
      </c>
      <c r="B287" s="29"/>
      <c r="C287" s="28">
        <v>22498</v>
      </c>
      <c r="D287" s="28">
        <v>5363</v>
      </c>
      <c r="E287" s="28">
        <v>6516</v>
      </c>
      <c r="F287" s="34">
        <f>+E287/D287*100-100</f>
        <v>21.499160917396992</v>
      </c>
      <c r="G287" s="34"/>
      <c r="H287" s="28">
        <v>10968.358</v>
      </c>
      <c r="I287" s="28">
        <v>2819.45</v>
      </c>
      <c r="J287" s="28">
        <v>3272.208</v>
      </c>
      <c r="K287" s="34">
        <f t="shared" si="39"/>
        <v>16.05838018053167</v>
      </c>
      <c r="L287" s="201"/>
      <c r="M287" s="201"/>
      <c r="N287" s="201"/>
      <c r="Q287" s="188"/>
    </row>
    <row r="288" spans="1:17" ht="12.75">
      <c r="A288" s="29" t="s">
        <v>182</v>
      </c>
      <c r="B288" s="29"/>
      <c r="C288" s="39"/>
      <c r="D288" s="39"/>
      <c r="E288" s="39"/>
      <c r="F288" s="34"/>
      <c r="G288" s="34"/>
      <c r="H288" s="28">
        <v>895.104</v>
      </c>
      <c r="I288" s="28">
        <v>315.752</v>
      </c>
      <c r="J288" s="28">
        <v>876.602</v>
      </c>
      <c r="K288" s="34">
        <f t="shared" si="39"/>
        <v>177.62357799792244</v>
      </c>
      <c r="L288" s="201"/>
      <c r="M288" s="201"/>
      <c r="N288" s="201"/>
      <c r="Q288" s="188"/>
    </row>
    <row r="289" spans="1:17" ht="12.75">
      <c r="A289" s="29"/>
      <c r="B289" s="29"/>
      <c r="C289" s="28"/>
      <c r="D289" s="28"/>
      <c r="E289" s="28"/>
      <c r="F289" s="34"/>
      <c r="G289" s="34"/>
      <c r="H289" s="28"/>
      <c r="I289" s="28"/>
      <c r="J289" s="28"/>
      <c r="K289" s="34"/>
      <c r="L289" s="201"/>
      <c r="M289" s="201"/>
      <c r="N289" s="201"/>
      <c r="Q289" s="188"/>
    </row>
    <row r="290" spans="1:17" ht="12.75">
      <c r="A290" s="31" t="s">
        <v>150</v>
      </c>
      <c r="B290" s="31"/>
      <c r="C290" s="28"/>
      <c r="D290" s="28"/>
      <c r="E290" s="28"/>
      <c r="F290" s="34"/>
      <c r="G290" s="34"/>
      <c r="H290" s="32">
        <f>SUM(H291:H293)</f>
        <v>935326.132</v>
      </c>
      <c r="I290" s="32">
        <f>SUM(I291:I293)</f>
        <v>235468.508</v>
      </c>
      <c r="J290" s="32">
        <f>SUM(J291:J293)</f>
        <v>229869.56900000002</v>
      </c>
      <c r="K290" s="33">
        <f t="shared" si="39"/>
        <v>-2.3777867569449995</v>
      </c>
      <c r="L290" s="201"/>
      <c r="M290" s="201"/>
      <c r="N290" s="201"/>
      <c r="Q290" s="188"/>
    </row>
    <row r="291" spans="1:17" ht="11.25">
      <c r="A291" s="29" t="s">
        <v>183</v>
      </c>
      <c r="B291" s="29"/>
      <c r="C291" s="39"/>
      <c r="D291" s="39"/>
      <c r="E291" s="39"/>
      <c r="F291" s="34"/>
      <c r="G291" s="34"/>
      <c r="H291" s="28">
        <v>481911.138</v>
      </c>
      <c r="I291" s="28">
        <v>126903.446</v>
      </c>
      <c r="J291" s="28">
        <v>119814.533</v>
      </c>
      <c r="K291" s="34">
        <f t="shared" si="39"/>
        <v>-5.586068167132353</v>
      </c>
      <c r="Q291" s="188"/>
    </row>
    <row r="292" spans="1:17" ht="11.25">
      <c r="A292" s="29" t="s">
        <v>184</v>
      </c>
      <c r="B292" s="29"/>
      <c r="C292" s="39"/>
      <c r="D292" s="39"/>
      <c r="E292" s="39"/>
      <c r="F292" s="34"/>
      <c r="G292" s="34"/>
      <c r="H292" s="28">
        <v>6112.969</v>
      </c>
      <c r="I292" s="28">
        <v>1414.546</v>
      </c>
      <c r="J292" s="28">
        <v>2425.277</v>
      </c>
      <c r="K292" s="34">
        <f t="shared" si="39"/>
        <v>71.45267810308042</v>
      </c>
      <c r="Q292" s="188"/>
    </row>
    <row r="293" spans="1:17" ht="11.25">
      <c r="A293" s="29" t="s">
        <v>185</v>
      </c>
      <c r="B293" s="29"/>
      <c r="C293" s="39"/>
      <c r="D293" s="39"/>
      <c r="E293" s="39"/>
      <c r="F293" s="34"/>
      <c r="G293" s="34"/>
      <c r="H293" s="28">
        <v>447302.025</v>
      </c>
      <c r="I293" s="28">
        <v>107150.516</v>
      </c>
      <c r="J293" s="28">
        <v>107629.759</v>
      </c>
      <c r="K293" s="34">
        <f t="shared" si="39"/>
        <v>0.44726149522229264</v>
      </c>
      <c r="Q293" s="188"/>
    </row>
    <row r="294" spans="1:17" ht="11.25">
      <c r="A294" s="31" t="s">
        <v>44</v>
      </c>
      <c r="B294" s="31"/>
      <c r="C294" s="32">
        <v>231575.324</v>
      </c>
      <c r="D294" s="32">
        <v>61661.869</v>
      </c>
      <c r="E294" s="32">
        <v>54060.231</v>
      </c>
      <c r="F294" s="33">
        <f>+E294/D294*100-100</f>
        <v>-12.32793965424564</v>
      </c>
      <c r="G294" s="34"/>
      <c r="H294" s="32">
        <v>143237.191</v>
      </c>
      <c r="I294" s="32">
        <v>39149.425</v>
      </c>
      <c r="J294" s="32">
        <v>33690.272</v>
      </c>
      <c r="K294" s="33">
        <f t="shared" si="39"/>
        <v>-13.944401482269555</v>
      </c>
      <c r="Q294" s="188"/>
    </row>
    <row r="295" spans="1:17" ht="11.25">
      <c r="A295" s="31" t="s">
        <v>151</v>
      </c>
      <c r="B295" s="31"/>
      <c r="C295" s="32"/>
      <c r="D295" s="32"/>
      <c r="E295" s="32"/>
      <c r="F295" s="33"/>
      <c r="G295" s="33"/>
      <c r="H295" s="32">
        <v>378.226</v>
      </c>
      <c r="I295" s="32">
        <v>67.395</v>
      </c>
      <c r="J295" s="32">
        <v>100.608</v>
      </c>
      <c r="K295" s="33">
        <f t="shared" si="39"/>
        <v>49.28110393946139</v>
      </c>
      <c r="Q295" s="188"/>
    </row>
    <row r="296" spans="1:17" ht="11.25">
      <c r="A296" s="2"/>
      <c r="B296" s="2"/>
      <c r="C296" s="36"/>
      <c r="D296" s="36"/>
      <c r="E296" s="36"/>
      <c r="F296" s="36"/>
      <c r="G296" s="36"/>
      <c r="H296" s="36"/>
      <c r="I296" s="36"/>
      <c r="J296" s="36"/>
      <c r="K296" s="2"/>
      <c r="Q296" s="188"/>
    </row>
    <row r="297" spans="1:17" ht="11.25">
      <c r="A297" s="29" t="s">
        <v>117</v>
      </c>
      <c r="B297" s="29"/>
      <c r="C297" s="29"/>
      <c r="D297" s="29"/>
      <c r="E297" s="29"/>
      <c r="F297" s="29"/>
      <c r="G297" s="29"/>
      <c r="H297" s="29"/>
      <c r="I297" s="29"/>
      <c r="J297" s="29"/>
      <c r="K297" s="29"/>
      <c r="Q297" s="188"/>
    </row>
    <row r="298" spans="1:17" ht="19.5" customHeight="1">
      <c r="A298" s="230" t="s">
        <v>356</v>
      </c>
      <c r="B298" s="230"/>
      <c r="C298" s="230"/>
      <c r="D298" s="230"/>
      <c r="E298" s="230"/>
      <c r="F298" s="230"/>
      <c r="G298" s="230"/>
      <c r="H298" s="230"/>
      <c r="I298" s="230"/>
      <c r="J298" s="230"/>
      <c r="K298" s="230"/>
      <c r="Q298" s="188"/>
    </row>
    <row r="299" spans="1:17" ht="19.5" customHeight="1">
      <c r="A299" s="223" t="s">
        <v>355</v>
      </c>
      <c r="B299" s="223"/>
      <c r="C299" s="223"/>
      <c r="D299" s="223"/>
      <c r="E299" s="223"/>
      <c r="F299" s="223"/>
      <c r="G299" s="223"/>
      <c r="H299" s="223"/>
      <c r="I299" s="223"/>
      <c r="J299" s="223"/>
      <c r="K299" s="223"/>
      <c r="Q299" s="188"/>
    </row>
    <row r="300" spans="1:17" ht="11.25">
      <c r="A300" s="29"/>
      <c r="B300" s="29"/>
      <c r="C300" s="263" t="s">
        <v>206</v>
      </c>
      <c r="D300" s="263"/>
      <c r="E300" s="263"/>
      <c r="F300" s="263"/>
      <c r="G300" s="30"/>
      <c r="H300" s="263" t="s">
        <v>398</v>
      </c>
      <c r="I300" s="263"/>
      <c r="J300" s="263"/>
      <c r="K300" s="263"/>
      <c r="Q300" s="188"/>
    </row>
    <row r="301" spans="1:17" ht="11.25">
      <c r="A301" s="29" t="s">
        <v>223</v>
      </c>
      <c r="B301" s="46" t="s">
        <v>190</v>
      </c>
      <c r="C301" s="54">
        <v>2007</v>
      </c>
      <c r="D301" s="264" t="str">
        <f>+D261</f>
        <v>Enero - Marzo</v>
      </c>
      <c r="E301" s="264"/>
      <c r="F301" s="264"/>
      <c r="G301" s="30"/>
      <c r="H301" s="54">
        <v>2007</v>
      </c>
      <c r="I301" s="264" t="str">
        <f>+D301</f>
        <v>Enero - Marzo</v>
      </c>
      <c r="J301" s="264"/>
      <c r="K301" s="264"/>
      <c r="Q301" s="188"/>
    </row>
    <row r="302" spans="1:17" ht="11.25">
      <c r="A302" s="2"/>
      <c r="B302" s="47" t="s">
        <v>70</v>
      </c>
      <c r="C302" s="2"/>
      <c r="D302" s="55">
        <v>2007</v>
      </c>
      <c r="E302" s="55">
        <v>2008</v>
      </c>
      <c r="F302" s="56" t="s">
        <v>366</v>
      </c>
      <c r="G302" s="35"/>
      <c r="H302" s="2"/>
      <c r="I302" s="55">
        <v>2007</v>
      </c>
      <c r="J302" s="55">
        <v>2008</v>
      </c>
      <c r="K302" s="56" t="s">
        <v>366</v>
      </c>
      <c r="Q302" s="188"/>
    </row>
    <row r="303" spans="1:17" ht="11.25">
      <c r="A303" s="29"/>
      <c r="B303" s="29"/>
      <c r="C303" s="29"/>
      <c r="D303" s="29"/>
      <c r="E303" s="29"/>
      <c r="F303" s="29"/>
      <c r="G303" s="29"/>
      <c r="H303" s="29"/>
      <c r="I303" s="29"/>
      <c r="J303" s="29"/>
      <c r="K303" s="29"/>
      <c r="Q303" s="188"/>
    </row>
    <row r="304" spans="1:17" s="64" customFormat="1" ht="11.25">
      <c r="A304" s="63" t="s">
        <v>153</v>
      </c>
      <c r="B304" s="63"/>
      <c r="C304" s="63"/>
      <c r="D304" s="63"/>
      <c r="E304" s="63"/>
      <c r="F304" s="63"/>
      <c r="G304" s="63"/>
      <c r="H304" s="63">
        <f>+H306+H315</f>
        <v>3123754</v>
      </c>
      <c r="I304" s="63">
        <f>(I306+I315)</f>
        <v>667274</v>
      </c>
      <c r="J304" s="63">
        <f>(J306+J315)</f>
        <v>897087</v>
      </c>
      <c r="K304" s="197">
        <f>+J304/I304*100-100</f>
        <v>34.44057463650614</v>
      </c>
      <c r="L304" s="195"/>
      <c r="M304" s="195"/>
      <c r="N304" s="195"/>
      <c r="Q304" s="195"/>
    </row>
    <row r="305" spans="1:17" ht="11.25">
      <c r="A305" s="29"/>
      <c r="B305" s="29"/>
      <c r="C305" s="28"/>
      <c r="D305" s="28"/>
      <c r="E305" s="28"/>
      <c r="F305" s="34"/>
      <c r="G305" s="34"/>
      <c r="H305" s="28"/>
      <c r="I305" s="28"/>
      <c r="J305" s="28"/>
      <c r="K305" s="34"/>
      <c r="Q305" s="188"/>
    </row>
    <row r="306" spans="1:17" ht="11.25">
      <c r="A306" s="31" t="s">
        <v>123</v>
      </c>
      <c r="B306" s="31"/>
      <c r="C306" s="32"/>
      <c r="D306" s="32"/>
      <c r="E306" s="32"/>
      <c r="F306" s="33"/>
      <c r="G306" s="33"/>
      <c r="H306" s="32">
        <f>SUM(H308:H313)</f>
        <v>1055187</v>
      </c>
      <c r="I306" s="32">
        <f>SUM(I308:I313)</f>
        <v>226372</v>
      </c>
      <c r="J306" s="32">
        <f>SUM(J308:J313)</f>
        <v>250396</v>
      </c>
      <c r="K306" s="33">
        <f>+J306/I306*100-100</f>
        <v>10.6126199353277</v>
      </c>
      <c r="Q306" s="188"/>
    </row>
    <row r="307" spans="1:17" ht="11.25">
      <c r="A307" s="31"/>
      <c r="B307" s="31"/>
      <c r="C307" s="28"/>
      <c r="D307" s="28"/>
      <c r="E307" s="28"/>
      <c r="F307" s="34"/>
      <c r="G307" s="34"/>
      <c r="H307" s="28"/>
      <c r="I307" s="28"/>
      <c r="J307" s="28"/>
      <c r="K307" s="34"/>
      <c r="Q307" s="188"/>
    </row>
    <row r="308" spans="1:17" ht="11.25">
      <c r="A308" s="29" t="s">
        <v>154</v>
      </c>
      <c r="B308" s="38">
        <v>10059000</v>
      </c>
      <c r="C308" s="28">
        <v>1751930.727</v>
      </c>
      <c r="D308" s="28">
        <v>377761.688</v>
      </c>
      <c r="E308" s="28">
        <v>372136.56</v>
      </c>
      <c r="F308" s="34">
        <f aca="true" t="shared" si="40" ref="F308:F333">+E308/D308*100-100</f>
        <v>-1.4890678908656412</v>
      </c>
      <c r="G308" s="34"/>
      <c r="H308" s="28">
        <v>353285.106</v>
      </c>
      <c r="I308" s="28">
        <v>74750.624</v>
      </c>
      <c r="J308" s="28">
        <v>98321.186</v>
      </c>
      <c r="K308" s="34">
        <f aca="true" t="shared" si="41" ref="K308:K334">+J308/I308*100-100</f>
        <v>31.532261188883183</v>
      </c>
      <c r="Q308" s="188"/>
    </row>
    <row r="309" spans="1:17" ht="11.25">
      <c r="A309" s="29" t="s">
        <v>155</v>
      </c>
      <c r="B309" s="38">
        <v>10019000</v>
      </c>
      <c r="C309" s="28">
        <v>996633.419</v>
      </c>
      <c r="D309" s="28">
        <v>283755.52</v>
      </c>
      <c r="E309" s="28">
        <v>123259.46</v>
      </c>
      <c r="F309" s="34">
        <f t="shared" si="40"/>
        <v>-56.56138777494091</v>
      </c>
      <c r="G309" s="34"/>
      <c r="H309" s="28">
        <v>259995.36</v>
      </c>
      <c r="I309" s="28">
        <v>63445.344</v>
      </c>
      <c r="J309" s="28">
        <v>43576.385</v>
      </c>
      <c r="K309" s="34">
        <f t="shared" si="41"/>
        <v>-31.316654221308966</v>
      </c>
      <c r="Q309" s="188"/>
    </row>
    <row r="310" spans="1:17" ht="11.25">
      <c r="A310" s="29" t="s">
        <v>156</v>
      </c>
      <c r="B310" s="38">
        <v>10011000</v>
      </c>
      <c r="C310" s="28">
        <v>89686.286</v>
      </c>
      <c r="D310" s="28">
        <v>11911.305</v>
      </c>
      <c r="E310" s="28">
        <v>1.5</v>
      </c>
      <c r="F310" s="34">
        <f t="shared" si="40"/>
        <v>-99.98740692140785</v>
      </c>
      <c r="G310" s="34"/>
      <c r="H310" s="28">
        <v>26539.755</v>
      </c>
      <c r="I310" s="28">
        <v>3221.235</v>
      </c>
      <c r="J310" s="28">
        <v>0.622</v>
      </c>
      <c r="K310" s="34">
        <f t="shared" si="41"/>
        <v>-99.98069063573443</v>
      </c>
      <c r="Q310" s="188"/>
    </row>
    <row r="311" spans="1:17" ht="11.25">
      <c r="A311" s="29" t="s">
        <v>157</v>
      </c>
      <c r="B311" s="38">
        <v>10030000</v>
      </c>
      <c r="C311" s="28">
        <v>64096.579</v>
      </c>
      <c r="D311" s="28">
        <v>19159.815</v>
      </c>
      <c r="E311" s="28">
        <v>26025.38</v>
      </c>
      <c r="F311" s="34">
        <f t="shared" si="40"/>
        <v>35.83314870211433</v>
      </c>
      <c r="G311" s="34"/>
      <c r="H311" s="28">
        <v>19579.846</v>
      </c>
      <c r="I311" s="28">
        <v>5181.093</v>
      </c>
      <c r="J311" s="28">
        <v>11819.56</v>
      </c>
      <c r="K311" s="34">
        <f t="shared" si="41"/>
        <v>128.12869794076266</v>
      </c>
      <c r="Q311" s="188"/>
    </row>
    <row r="312" spans="1:17" ht="11.25">
      <c r="A312" s="1" t="s">
        <v>69</v>
      </c>
      <c r="B312" s="38">
        <v>12010000</v>
      </c>
      <c r="C312" s="28">
        <v>209287.4</v>
      </c>
      <c r="D312" s="28">
        <v>58089.084</v>
      </c>
      <c r="E312" s="28">
        <v>47337.049</v>
      </c>
      <c r="F312" s="34">
        <f t="shared" si="40"/>
        <v>-18.50956196864803</v>
      </c>
      <c r="G312" s="34"/>
      <c r="H312" s="28">
        <v>71161.641</v>
      </c>
      <c r="I312" s="28">
        <v>18650.609</v>
      </c>
      <c r="J312" s="28">
        <v>21426.46</v>
      </c>
      <c r="K312" s="34">
        <f t="shared" si="41"/>
        <v>14.883433565091636</v>
      </c>
      <c r="Q312" s="188"/>
    </row>
    <row r="313" spans="1:17" ht="11.25">
      <c r="A313" s="29" t="s">
        <v>158</v>
      </c>
      <c r="B313" s="30" t="s">
        <v>247</v>
      </c>
      <c r="C313" s="28"/>
      <c r="D313" s="28"/>
      <c r="E313" s="28"/>
      <c r="F313" s="34"/>
      <c r="G313" s="34"/>
      <c r="H313" s="28">
        <v>324625.2919999999</v>
      </c>
      <c r="I313" s="28">
        <v>61123.09500000003</v>
      </c>
      <c r="J313" s="28">
        <v>75251.78700000001</v>
      </c>
      <c r="K313" s="34">
        <f t="shared" si="41"/>
        <v>23.11514493825939</v>
      </c>
      <c r="O313" s="27"/>
      <c r="Q313" s="188"/>
    </row>
    <row r="314" spans="1:19" ht="12.75">
      <c r="A314" s="29"/>
      <c r="B314" s="29"/>
      <c r="C314" s="28"/>
      <c r="D314" s="28"/>
      <c r="E314" s="28"/>
      <c r="F314" s="34"/>
      <c r="G314" s="34"/>
      <c r="H314" s="28"/>
      <c r="I314" s="28"/>
      <c r="J314" s="28"/>
      <c r="K314" s="34"/>
      <c r="P314" s="92"/>
      <c r="Q314" s="203"/>
      <c r="R314" s="101"/>
      <c r="S314" s="101"/>
    </row>
    <row r="315" spans="1:19" ht="12.75">
      <c r="A315" s="31" t="s">
        <v>130</v>
      </c>
      <c r="B315" s="31"/>
      <c r="C315" s="28"/>
      <c r="D315" s="28"/>
      <c r="E315" s="28"/>
      <c r="F315" s="34"/>
      <c r="G315" s="34"/>
      <c r="H315" s="32">
        <f>SUM(H317:H334)</f>
        <v>2068567.0000000002</v>
      </c>
      <c r="I315" s="32">
        <f>SUM(I317:I334)</f>
        <v>440902</v>
      </c>
      <c r="J315" s="32">
        <f>SUM(J317:J334)-1</f>
        <v>646691</v>
      </c>
      <c r="K315" s="33">
        <f t="shared" si="41"/>
        <v>46.67454445659126</v>
      </c>
      <c r="O315" s="27"/>
      <c r="P315" s="115"/>
      <c r="Q315" s="204"/>
      <c r="R315" s="130"/>
      <c r="S315" s="130"/>
    </row>
    <row r="316" spans="1:19" ht="12.75">
      <c r="A316" s="29"/>
      <c r="B316" s="29"/>
      <c r="C316" s="28"/>
      <c r="D316" s="28"/>
      <c r="E316" s="28"/>
      <c r="F316" s="34"/>
      <c r="G316" s="34"/>
      <c r="H316" s="28"/>
      <c r="I316" s="28"/>
      <c r="J316" s="28"/>
      <c r="K316" s="34"/>
      <c r="P316" s="115"/>
      <c r="Q316" s="204"/>
      <c r="R316" s="130"/>
      <c r="S316" s="130"/>
    </row>
    <row r="317" spans="1:19" ht="11.25" customHeight="1">
      <c r="A317" s="29" t="s">
        <v>159</v>
      </c>
      <c r="B317" s="38">
        <v>10062000</v>
      </c>
      <c r="C317" s="28">
        <v>0.552</v>
      </c>
      <c r="D317" s="28">
        <v>0</v>
      </c>
      <c r="E317" s="28">
        <v>0.348</v>
      </c>
      <c r="F317" s="34"/>
      <c r="G317" s="34"/>
      <c r="H317" s="28">
        <v>6.464</v>
      </c>
      <c r="I317" s="28">
        <v>0</v>
      </c>
      <c r="J317" s="28">
        <v>4.143</v>
      </c>
      <c r="K317" s="34"/>
      <c r="P317" s="115"/>
      <c r="Q317" s="204"/>
      <c r="R317" s="130"/>
      <c r="S317" s="130"/>
    </row>
    <row r="318" spans="1:19" ht="12.75">
      <c r="A318" s="29" t="s">
        <v>160</v>
      </c>
      <c r="B318" s="38">
        <v>10063000</v>
      </c>
      <c r="C318" s="28">
        <v>91798.616</v>
      </c>
      <c r="D318" s="28">
        <v>16145.638</v>
      </c>
      <c r="E318" s="28">
        <v>19759.701</v>
      </c>
      <c r="F318" s="34">
        <f t="shared" si="40"/>
        <v>22.384144869344908</v>
      </c>
      <c r="G318" s="34"/>
      <c r="H318" s="28">
        <v>38217.309</v>
      </c>
      <c r="I318" s="28">
        <v>6270.297</v>
      </c>
      <c r="J318" s="28">
        <v>9343.609</v>
      </c>
      <c r="K318" s="34">
        <f t="shared" si="41"/>
        <v>49.01381864367832</v>
      </c>
      <c r="P318" s="92"/>
      <c r="Q318" s="203"/>
      <c r="R318" s="101"/>
      <c r="S318" s="101"/>
    </row>
    <row r="319" spans="1:19" ht="12.75">
      <c r="A319" s="29" t="s">
        <v>161</v>
      </c>
      <c r="B319" s="38">
        <v>10064000</v>
      </c>
      <c r="C319" s="28">
        <v>20257.54</v>
      </c>
      <c r="D319" s="28">
        <v>4225.004</v>
      </c>
      <c r="E319" s="28">
        <v>5683.567</v>
      </c>
      <c r="F319" s="34">
        <f t="shared" si="40"/>
        <v>34.52216849972214</v>
      </c>
      <c r="G319" s="34"/>
      <c r="H319" s="28">
        <v>5923.564</v>
      </c>
      <c r="I319" s="28">
        <v>1065.423</v>
      </c>
      <c r="J319" s="28">
        <v>2337.999</v>
      </c>
      <c r="K319" s="34">
        <f t="shared" si="41"/>
        <v>119.44326337989696</v>
      </c>
      <c r="P319" s="115"/>
      <c r="Q319" s="204"/>
      <c r="R319" s="130"/>
      <c r="S319" s="130"/>
    </row>
    <row r="320" spans="1:19" ht="12.75">
      <c r="A320" s="29" t="s">
        <v>162</v>
      </c>
      <c r="B320" s="38">
        <v>11010000</v>
      </c>
      <c r="C320" s="28">
        <v>4816.726</v>
      </c>
      <c r="D320" s="28">
        <v>1390.4</v>
      </c>
      <c r="E320" s="28">
        <v>924.1</v>
      </c>
      <c r="F320" s="34">
        <f t="shared" si="40"/>
        <v>-33.53711162255466</v>
      </c>
      <c r="G320" s="34"/>
      <c r="H320" s="28">
        <v>1099.311</v>
      </c>
      <c r="I320" s="28">
        <v>286.908</v>
      </c>
      <c r="J320" s="28">
        <v>306.397</v>
      </c>
      <c r="K320" s="34">
        <f t="shared" si="41"/>
        <v>6.792769807743241</v>
      </c>
      <c r="O320" s="27"/>
      <c r="P320" s="115"/>
      <c r="Q320" s="204"/>
      <c r="R320" s="130"/>
      <c r="S320" s="130"/>
    </row>
    <row r="321" spans="1:19" ht="12.75">
      <c r="A321" s="29" t="s">
        <v>163</v>
      </c>
      <c r="B321" s="38">
        <v>15121110</v>
      </c>
      <c r="C321" s="28">
        <v>1226.642</v>
      </c>
      <c r="D321" s="28">
        <v>420.58</v>
      </c>
      <c r="E321" s="28">
        <v>56</v>
      </c>
      <c r="F321" s="34">
        <f t="shared" si="40"/>
        <v>-86.68505397308479</v>
      </c>
      <c r="G321" s="34"/>
      <c r="H321" s="28">
        <v>1334.592</v>
      </c>
      <c r="I321" s="28">
        <v>464.814</v>
      </c>
      <c r="J321" s="28">
        <v>64.85</v>
      </c>
      <c r="K321" s="34">
        <f t="shared" si="41"/>
        <v>-86.04818271394579</v>
      </c>
      <c r="P321" s="115"/>
      <c r="Q321" s="204"/>
      <c r="R321" s="130"/>
      <c r="S321" s="130"/>
    </row>
    <row r="322" spans="1:19" ht="11.25">
      <c r="A322" s="29" t="s">
        <v>164</v>
      </c>
      <c r="B322" s="38">
        <v>15121910</v>
      </c>
      <c r="C322" s="28">
        <v>6273.019</v>
      </c>
      <c r="D322" s="28">
        <v>1294.461</v>
      </c>
      <c r="E322" s="28">
        <v>641.071</v>
      </c>
      <c r="F322" s="34">
        <f t="shared" si="40"/>
        <v>-50.47583511592856</v>
      </c>
      <c r="G322" s="34"/>
      <c r="H322" s="28">
        <v>7514.341</v>
      </c>
      <c r="I322" s="28">
        <v>1208.985</v>
      </c>
      <c r="J322" s="28">
        <v>1082.108</v>
      </c>
      <c r="K322" s="34">
        <f t="shared" si="41"/>
        <v>-10.494505721741788</v>
      </c>
      <c r="Q322" s="188"/>
      <c r="R322" s="27"/>
      <c r="S322" s="27"/>
    </row>
    <row r="323" spans="1:19" ht="11.25">
      <c r="A323" s="29" t="s">
        <v>165</v>
      </c>
      <c r="B323" s="38">
        <v>15071000</v>
      </c>
      <c r="C323" s="28">
        <v>839.661</v>
      </c>
      <c r="D323" s="28">
        <v>839.66</v>
      </c>
      <c r="E323" s="28">
        <v>0</v>
      </c>
      <c r="F323" s="34">
        <f t="shared" si="40"/>
        <v>-100</v>
      </c>
      <c r="G323" s="34"/>
      <c r="H323" s="28">
        <v>499.156</v>
      </c>
      <c r="I323" s="28">
        <v>499.124</v>
      </c>
      <c r="J323" s="28">
        <v>0</v>
      </c>
      <c r="K323" s="34">
        <f t="shared" si="41"/>
        <v>-100</v>
      </c>
      <c r="Q323" s="188"/>
      <c r="R323" s="27"/>
      <c r="S323" s="27"/>
    </row>
    <row r="324" spans="1:17" ht="11.25">
      <c r="A324" s="29" t="s">
        <v>166</v>
      </c>
      <c r="B324" s="38">
        <v>15079000</v>
      </c>
      <c r="C324" s="28">
        <v>2900.203</v>
      </c>
      <c r="D324" s="28">
        <v>60</v>
      </c>
      <c r="E324" s="28">
        <v>633.273</v>
      </c>
      <c r="F324" s="34">
        <f t="shared" si="40"/>
        <v>955.4550000000002</v>
      </c>
      <c r="G324" s="34"/>
      <c r="H324" s="28">
        <v>3055.451</v>
      </c>
      <c r="I324" s="28">
        <v>51.672</v>
      </c>
      <c r="J324" s="28">
        <v>865.905</v>
      </c>
      <c r="K324" s="34">
        <f t="shared" si="41"/>
        <v>1575.7721783557827</v>
      </c>
      <c r="Q324" s="188"/>
    </row>
    <row r="325" spans="1:17" ht="11.25">
      <c r="A325" s="29" t="s">
        <v>167</v>
      </c>
      <c r="B325" s="38">
        <v>15179000</v>
      </c>
      <c r="C325" s="28">
        <v>299539.36</v>
      </c>
      <c r="D325" s="28">
        <v>74995.389</v>
      </c>
      <c r="E325" s="28">
        <v>87049.326</v>
      </c>
      <c r="F325" s="34">
        <f t="shared" si="40"/>
        <v>16.072904162147907</v>
      </c>
      <c r="G325" s="34"/>
      <c r="H325" s="28">
        <v>276109.876</v>
      </c>
      <c r="I325" s="28">
        <v>58561.671</v>
      </c>
      <c r="J325" s="28">
        <v>111968.355</v>
      </c>
      <c r="K325" s="34">
        <f t="shared" si="41"/>
        <v>91.19733622355139</v>
      </c>
      <c r="Q325" s="188"/>
    </row>
    <row r="326" spans="1:17" ht="11.25">
      <c r="A326" s="29" t="s">
        <v>33</v>
      </c>
      <c r="B326" s="38">
        <v>17019900</v>
      </c>
      <c r="C326" s="28">
        <v>438282.032</v>
      </c>
      <c r="D326" s="28">
        <v>97294.86</v>
      </c>
      <c r="E326" s="28">
        <v>133549.529</v>
      </c>
      <c r="F326" s="34">
        <f t="shared" si="40"/>
        <v>37.26267656893697</v>
      </c>
      <c r="G326" s="34"/>
      <c r="H326" s="28">
        <v>168951.119</v>
      </c>
      <c r="I326" s="28">
        <v>41530.791</v>
      </c>
      <c r="J326" s="28">
        <v>49150.16</v>
      </c>
      <c r="K326" s="34">
        <f t="shared" si="41"/>
        <v>18.34631322095457</v>
      </c>
      <c r="Q326" s="188"/>
    </row>
    <row r="327" spans="1:17" ht="11.25">
      <c r="A327" s="29" t="s">
        <v>133</v>
      </c>
      <c r="B327" s="30" t="s">
        <v>247</v>
      </c>
      <c r="C327" s="28">
        <v>2460.77</v>
      </c>
      <c r="D327" s="28">
        <v>723.192</v>
      </c>
      <c r="E327" s="28">
        <v>1097.983</v>
      </c>
      <c r="F327" s="34">
        <f t="shared" si="40"/>
        <v>51.82455005033239</v>
      </c>
      <c r="G327" s="34"/>
      <c r="H327" s="28">
        <v>8252.575</v>
      </c>
      <c r="I327" s="28">
        <v>1648.175</v>
      </c>
      <c r="J327" s="28">
        <v>4152.129</v>
      </c>
      <c r="K327" s="34">
        <f t="shared" si="41"/>
        <v>151.92282372927633</v>
      </c>
      <c r="Q327" s="188"/>
    </row>
    <row r="328" spans="1:17" ht="11.25">
      <c r="A328" s="29" t="s">
        <v>134</v>
      </c>
      <c r="B328" s="30" t="s">
        <v>247</v>
      </c>
      <c r="C328" s="28">
        <v>438.16</v>
      </c>
      <c r="D328" s="28">
        <v>101.05</v>
      </c>
      <c r="E328" s="28">
        <v>141.513</v>
      </c>
      <c r="F328" s="34">
        <f t="shared" si="40"/>
        <v>40.04255319148936</v>
      </c>
      <c r="G328" s="33"/>
      <c r="H328" s="28">
        <v>1537.804</v>
      </c>
      <c r="I328" s="28">
        <v>256.003</v>
      </c>
      <c r="J328" s="28">
        <v>647.819</v>
      </c>
      <c r="K328" s="34">
        <f t="shared" si="41"/>
        <v>153.05133142970982</v>
      </c>
      <c r="Q328" s="188"/>
    </row>
    <row r="329" spans="1:17" ht="11.25">
      <c r="A329" s="29" t="s">
        <v>136</v>
      </c>
      <c r="B329" s="30" t="s">
        <v>247</v>
      </c>
      <c r="C329" s="28">
        <v>7099.765</v>
      </c>
      <c r="D329" s="28">
        <v>1760.202</v>
      </c>
      <c r="E329" s="28">
        <v>1437.831</v>
      </c>
      <c r="F329" s="34">
        <f t="shared" si="40"/>
        <v>-18.31443209358926</v>
      </c>
      <c r="G329" s="34"/>
      <c r="H329" s="28">
        <v>25831.406</v>
      </c>
      <c r="I329" s="28">
        <v>5338.803</v>
      </c>
      <c r="J329" s="28">
        <v>6580.295</v>
      </c>
      <c r="K329" s="34">
        <f t="shared" si="41"/>
        <v>23.254126439952927</v>
      </c>
      <c r="Q329" s="188"/>
    </row>
    <row r="330" spans="1:17" ht="11.25">
      <c r="A330" s="29" t="s">
        <v>168</v>
      </c>
      <c r="B330" s="30" t="s">
        <v>247</v>
      </c>
      <c r="C330" s="28">
        <v>102599.054</v>
      </c>
      <c r="D330" s="28">
        <v>21739.138</v>
      </c>
      <c r="E330" s="28">
        <v>21505.031</v>
      </c>
      <c r="F330" s="34">
        <f t="shared" si="40"/>
        <v>-1.0768918252416455</v>
      </c>
      <c r="G330" s="34"/>
      <c r="H330" s="28">
        <v>345237.609</v>
      </c>
      <c r="I330" s="28">
        <v>70435.813</v>
      </c>
      <c r="J330" s="28">
        <v>85765.895</v>
      </c>
      <c r="K330" s="34">
        <f t="shared" si="41"/>
        <v>21.764612839777982</v>
      </c>
      <c r="O330" s="27"/>
      <c r="Q330" s="188"/>
    </row>
    <row r="331" spans="1:17" ht="11.25">
      <c r="A331" s="29" t="s">
        <v>169</v>
      </c>
      <c r="B331" s="30" t="s">
        <v>247</v>
      </c>
      <c r="C331" s="28">
        <v>4425.586</v>
      </c>
      <c r="D331" s="28">
        <v>1123.483</v>
      </c>
      <c r="E331" s="28">
        <v>497.522</v>
      </c>
      <c r="F331" s="34">
        <f t="shared" si="40"/>
        <v>-55.71610785387941</v>
      </c>
      <c r="G331" s="34"/>
      <c r="H331" s="28">
        <v>11443.498</v>
      </c>
      <c r="I331" s="28">
        <v>2828.109</v>
      </c>
      <c r="J331" s="28">
        <v>1789.627</v>
      </c>
      <c r="K331" s="34">
        <f t="shared" si="41"/>
        <v>-36.720013266815386</v>
      </c>
      <c r="O331" s="27"/>
      <c r="P331" s="27"/>
      <c r="Q331" s="188"/>
    </row>
    <row r="332" spans="1:17" ht="11.25">
      <c r="A332" s="29" t="s">
        <v>170</v>
      </c>
      <c r="B332" s="30" t="s">
        <v>247</v>
      </c>
      <c r="C332" s="28">
        <v>3236.799</v>
      </c>
      <c r="D332" s="28">
        <v>1065.418</v>
      </c>
      <c r="E332" s="28">
        <v>806.987</v>
      </c>
      <c r="F332" s="34">
        <f t="shared" si="40"/>
        <v>-24.256301282689037</v>
      </c>
      <c r="G332" s="34"/>
      <c r="H332" s="28">
        <v>8143.8</v>
      </c>
      <c r="I332" s="28">
        <v>2432.725</v>
      </c>
      <c r="J332" s="28">
        <v>1929.703</v>
      </c>
      <c r="K332" s="34">
        <f t="shared" si="41"/>
        <v>-20.67730631287958</v>
      </c>
      <c r="O332" s="27"/>
      <c r="P332" s="27"/>
      <c r="Q332" s="188"/>
    </row>
    <row r="333" spans="1:17" ht="11.25">
      <c r="A333" s="29" t="s">
        <v>171</v>
      </c>
      <c r="B333" s="30" t="s">
        <v>247</v>
      </c>
      <c r="C333" s="28">
        <v>25235.086</v>
      </c>
      <c r="D333" s="28">
        <v>5984.955</v>
      </c>
      <c r="E333" s="28">
        <v>6649.92</v>
      </c>
      <c r="F333" s="34">
        <f t="shared" si="40"/>
        <v>11.110609854209443</v>
      </c>
      <c r="G333" s="34"/>
      <c r="H333" s="28">
        <v>34475.055</v>
      </c>
      <c r="I333" s="28">
        <v>7320.956</v>
      </c>
      <c r="J333" s="28">
        <v>11145.06</v>
      </c>
      <c r="K333" s="34">
        <f t="shared" si="41"/>
        <v>52.235035970712005</v>
      </c>
      <c r="Q333" s="188"/>
    </row>
    <row r="334" spans="1:17" ht="11.25">
      <c r="A334" s="29" t="s">
        <v>158</v>
      </c>
      <c r="B334" s="30" t="s">
        <v>247</v>
      </c>
      <c r="C334" s="28"/>
      <c r="D334" s="28"/>
      <c r="E334" s="28"/>
      <c r="F334" s="34"/>
      <c r="G334" s="34"/>
      <c r="H334" s="28">
        <v>1130934.07</v>
      </c>
      <c r="I334" s="28">
        <v>240701.731</v>
      </c>
      <c r="J334" s="28">
        <v>359557.94600000005</v>
      </c>
      <c r="K334" s="34">
        <f t="shared" si="41"/>
        <v>49.37904455701653</v>
      </c>
      <c r="Q334" s="188"/>
    </row>
    <row r="335" spans="1:17" ht="11.25">
      <c r="A335" s="2"/>
      <c r="B335" s="2"/>
      <c r="C335" s="36"/>
      <c r="D335" s="36"/>
      <c r="E335" s="36"/>
      <c r="F335" s="36"/>
      <c r="G335" s="36"/>
      <c r="H335" s="176"/>
      <c r="I335" s="176"/>
      <c r="J335" s="176"/>
      <c r="K335" s="2"/>
      <c r="Q335" s="188"/>
    </row>
    <row r="336" spans="1:17" ht="11.25">
      <c r="A336" s="29" t="s">
        <v>172</v>
      </c>
      <c r="B336" s="29"/>
      <c r="C336" s="29"/>
      <c r="D336" s="29"/>
      <c r="E336" s="29"/>
      <c r="F336" s="29"/>
      <c r="G336" s="29"/>
      <c r="H336" s="29"/>
      <c r="I336" s="29"/>
      <c r="J336" s="29"/>
      <c r="K336" s="29"/>
      <c r="Q336" s="188"/>
    </row>
    <row r="337" ht="11.25">
      <c r="Q337" s="188"/>
    </row>
    <row r="338" spans="8:17" ht="11.25">
      <c r="H338" s="27"/>
      <c r="I338" s="199"/>
      <c r="J338" s="199"/>
      <c r="K338" s="44"/>
      <c r="Q338" s="188"/>
    </row>
    <row r="339" spans="9:17" ht="11.25">
      <c r="I339" s="44"/>
      <c r="J339" s="44"/>
      <c r="K339" s="44"/>
      <c r="Q339" s="188"/>
    </row>
    <row r="340" ht="11.25">
      <c r="Q340" s="188"/>
    </row>
    <row r="341" spans="10:17" ht="11.25">
      <c r="J341" s="27"/>
      <c r="Q341" s="188"/>
    </row>
    <row r="342" ht="11.25">
      <c r="Q342" s="188"/>
    </row>
    <row r="343" spans="9:17" ht="11.25">
      <c r="I343" s="44"/>
      <c r="J343" s="44"/>
      <c r="K343" s="44"/>
      <c r="Q343" s="188"/>
    </row>
    <row r="344" ht="11.25">
      <c r="Q344" s="188"/>
    </row>
    <row r="345" ht="11.25">
      <c r="Q345" s="188"/>
    </row>
    <row r="346" ht="11.25">
      <c r="Q346" s="188"/>
    </row>
    <row r="347" ht="11.25">
      <c r="Q347" s="188"/>
    </row>
    <row r="348" ht="11.25">
      <c r="Q348" s="188"/>
    </row>
    <row r="349" spans="9:17" ht="11.25">
      <c r="I349" s="27"/>
      <c r="J349" s="27"/>
      <c r="K349" s="27"/>
      <c r="Q349" s="188"/>
    </row>
    <row r="350" ht="11.25">
      <c r="Q350" s="188"/>
    </row>
    <row r="351" spans="9:17" ht="11.25">
      <c r="I351" s="27"/>
      <c r="J351" s="27"/>
      <c r="K351" s="27"/>
      <c r="Q351" s="188"/>
    </row>
    <row r="352" ht="11.25">
      <c r="Q352" s="188"/>
    </row>
    <row r="353" ht="11.25">
      <c r="Q353" s="188"/>
    </row>
    <row r="354" ht="11.25">
      <c r="Q354" s="188"/>
    </row>
    <row r="355" ht="11.25">
      <c r="Q355" s="188"/>
    </row>
    <row r="356" ht="11.25">
      <c r="Q356" s="188"/>
    </row>
    <row r="357" ht="11.25">
      <c r="Q357" s="188"/>
    </row>
    <row r="358" ht="11.25">
      <c r="Q358" s="188"/>
    </row>
    <row r="359" ht="11.25">
      <c r="Q359" s="188"/>
    </row>
    <row r="360" ht="11.25">
      <c r="Q360" s="188"/>
    </row>
    <row r="361" ht="11.25">
      <c r="Q361" s="188"/>
    </row>
    <row r="362" ht="11.25">
      <c r="Q362" s="188"/>
    </row>
    <row r="363" ht="11.25">
      <c r="Q363" s="188"/>
    </row>
    <row r="364" ht="11.25">
      <c r="Q364" s="188"/>
    </row>
    <row r="365" ht="11.25">
      <c r="Q365" s="188"/>
    </row>
    <row r="366" ht="11.25">
      <c r="Q366" s="188"/>
    </row>
    <row r="367" ht="11.25">
      <c r="Q367" s="188"/>
    </row>
    <row r="368" ht="11.25">
      <c r="Q368" s="188"/>
    </row>
    <row r="369" ht="11.25">
      <c r="Q369" s="188"/>
    </row>
    <row r="370" ht="11.25">
      <c r="Q370" s="188"/>
    </row>
    <row r="371" ht="11.25">
      <c r="Q371" s="188"/>
    </row>
    <row r="372" ht="11.25">
      <c r="Q372" s="188"/>
    </row>
    <row r="373" ht="11.25">
      <c r="Q373" s="188"/>
    </row>
    <row r="374" ht="11.25">
      <c r="Q374" s="188"/>
    </row>
    <row r="375" ht="11.25">
      <c r="Q375" s="188"/>
    </row>
  </sheetData>
  <mergeCells count="50">
    <mergeCell ref="L3:N3"/>
    <mergeCell ref="L4:N4"/>
    <mergeCell ref="D56:F56"/>
    <mergeCell ref="I56:K56"/>
    <mergeCell ref="A53:K53"/>
    <mergeCell ref="A54:K54"/>
    <mergeCell ref="C55:F55"/>
    <mergeCell ref="H55:K55"/>
    <mergeCell ref="D4:F4"/>
    <mergeCell ref="I4:K4"/>
    <mergeCell ref="D301:F301"/>
    <mergeCell ref="I301:K301"/>
    <mergeCell ref="D220:F220"/>
    <mergeCell ref="I220:K220"/>
    <mergeCell ref="D261:F261"/>
    <mergeCell ref="I261:K261"/>
    <mergeCell ref="C300:F300"/>
    <mergeCell ref="H300:K300"/>
    <mergeCell ref="A258:K258"/>
    <mergeCell ref="A259:K259"/>
    <mergeCell ref="D156:F156"/>
    <mergeCell ref="I156:K156"/>
    <mergeCell ref="D191:F191"/>
    <mergeCell ref="I191:K191"/>
    <mergeCell ref="C190:F190"/>
    <mergeCell ref="H190:K190"/>
    <mergeCell ref="A189:K189"/>
    <mergeCell ref="A188:K188"/>
    <mergeCell ref="A1:K1"/>
    <mergeCell ref="A2:K2"/>
    <mergeCell ref="C3:F3"/>
    <mergeCell ref="H3:K3"/>
    <mergeCell ref="A299:K299"/>
    <mergeCell ref="A298:K298"/>
    <mergeCell ref="C260:F260"/>
    <mergeCell ref="H260:K260"/>
    <mergeCell ref="A217:K217"/>
    <mergeCell ref="A218:K218"/>
    <mergeCell ref="C219:F219"/>
    <mergeCell ref="H219:K219"/>
    <mergeCell ref="C155:F155"/>
    <mergeCell ref="H155:K155"/>
    <mergeCell ref="A119:K119"/>
    <mergeCell ref="A120:K120"/>
    <mergeCell ref="C121:F121"/>
    <mergeCell ref="H121:K121"/>
    <mergeCell ref="D122:F122"/>
    <mergeCell ref="I122:K122"/>
    <mergeCell ref="A154:K154"/>
    <mergeCell ref="A153:K153"/>
  </mergeCells>
  <printOptions horizontalCentered="1"/>
  <pageMargins left="0.81" right="0.7874015748031497" top="0.4724409448818898" bottom="0.17" header="0" footer="0.21"/>
  <pageSetup horizontalDpi="300" verticalDpi="300" orientation="landscape" paperSize="127" scale="80" r:id="rId1"/>
  <headerFooter alignWithMargins="0">
    <oddFooter>&amp;C&amp;P</oddFooter>
  </headerFooter>
  <rowBreaks count="7" manualBreakCount="7">
    <brk id="52" max="11" man="1"/>
    <brk id="118" max="255" man="1"/>
    <brk id="152" max="255" man="1"/>
    <brk id="187" max="255" man="1"/>
    <brk id="216" max="255" man="1"/>
    <brk id="257" max="255" man="1"/>
    <brk id="297"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2008-04-18T16:06:09Z</cp:lastPrinted>
  <dcterms:created xsi:type="dcterms:W3CDTF">2004-11-22T15:10:56Z</dcterms:created>
  <dcterms:modified xsi:type="dcterms:W3CDTF">2008-11-05T15:43:36Z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