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521" windowWidth="11430" windowHeight="8160" firstSheet="4" activeTab="7"/>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'productos'!$A$1:$K$434</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<sst xmlns="http://schemas.openxmlformats.org/spreadsheetml/2006/main" count="774" uniqueCount="518">
  <si>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</si>
  <si>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</si>
  <si>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</si>
  <si>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</si>
  <si>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</si>
  <si>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</si>
  <si>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</si>
  <si>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</si>
  <si>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</si>
  <si>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</si>
  <si>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</si>
  <si>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</si>
  <si>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</si>
  <si>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</si>
  <si>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</si>
  <si>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</si>
  <si>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</si>
  <si>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</si>
  <si>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</si>
  <si>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</si>
  <si>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</si>
  <si>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</si>
  <si>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</si>
  <si>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</si>
  <si>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</si>
  <si>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</si>
  <si>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</si>
  <si>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</si>
  <si>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</si>
  <si>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</si>
  <si>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</si>
  <si>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</si>
  <si>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</si>
  <si>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</si>
  <si>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</si>
  <si>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</si>
  <si>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</si>
  <si>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</si>
  <si>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</si>
  <si>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</si>
  <si>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</si>
  <si>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</si>
  <si>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</si>
  <si>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</si>
  <si>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</si>
  <si>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</si>
  <si>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</si>
  <si>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</si>
  <si>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</si>
  <si>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</si>
  <si>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</si>
  <si>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</si>
  <si>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</si>
  <si>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</si>
  <si>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</si>
  <si>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</si>
  <si>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</si>
  <si>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</si>
  <si>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</si>
  <si>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</si>
  <si>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</si>
  <si>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</si>
  <si>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</si>
  <si>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</si>
  <si>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</si>
  <si>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</si>
  <si>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</si>
  <si>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</si>
  <si>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</si>
  <si>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</si>
  <si>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</si>
  <si>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</si>
  <si>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</si>
  <si>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</si>
  <si>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</si>
  <si>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</si>
  <si>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</si>
  <si>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</si>
  <si>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</si>
  <si>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</si>
  <si>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</si>
  <si>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</si>
  <si>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</si>
  <si>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</si>
  <si>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</si>
  <si>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</si>
  <si>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</si>
  <si>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</si>
  <si>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</si>
  <si>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</si>
  <si>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</si>
  <si>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</si>
  <si>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</si>
  <si>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</si>
  <si>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</si>
  <si>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</si>
  <si>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</si>
  <si>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</si>
  <si>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</si>
  <si>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</si>
  <si>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</si>
  <si>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</si>
  <si>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 xml:space="preserve">Coníferas </t>
  </si>
  <si>
    <t>No coníferas</t>
  </si>
  <si>
    <t>Madera aserrada otras</t>
  </si>
  <si>
    <t>Maderas elaborada las demás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</si>
  <si>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</si>
  <si>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</si>
  <si>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</si>
  <si>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</si>
  <si>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</si>
  <si>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</si>
  <si>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</si>
  <si>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</si>
  <si>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</si>
  <si>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</si>
  <si>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</si>
  <si>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</si>
  <si>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</si>
  <si>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</si>
  <si>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</si>
  <si>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</si>
  <si>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</si>
  <si>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 xml:space="preserve">Congelados                                        </t>
  </si>
  <si>
    <t>Conservas</t>
  </si>
  <si>
    <t xml:space="preserve">Deshidratados                                     </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</si>
  <si>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</si>
  <si>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</si>
  <si>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</si>
  <si>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</si>
  <si>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</si>
  <si>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</si>
  <si>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</si>
  <si>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</si>
  <si>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</si>
  <si>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</si>
  <si>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</si>
  <si>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</si>
  <si>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</si>
  <si>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</si>
  <si>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</si>
  <si>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Bulbos de lilium</t>
  </si>
  <si>
    <t>Bulbos de tulipán</t>
  </si>
  <si>
    <t xml:space="preserve">Bulbos de cala </t>
  </si>
  <si>
    <t xml:space="preserve">Los demás bulbos </t>
  </si>
  <si>
    <t>-</t>
  </si>
  <si>
    <t>Otras hortalizas</t>
  </si>
  <si>
    <t>Pastas pulpas y jugos</t>
  </si>
  <si>
    <t xml:space="preserve">Bulbos de tulipán                                                                                                                                                                                                             </t>
  </si>
  <si>
    <t>Grafico Nº3</t>
  </si>
  <si>
    <t>Grafico Nº2</t>
  </si>
  <si>
    <t>Las demás preparaciones alimenticias nencop</t>
  </si>
  <si>
    <t>Volumen (miles de litros)</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</si>
  <si>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</si>
  <si>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</si>
  <si>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</si>
  <si>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</si>
  <si>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</si>
  <si>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</si>
  <si>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</si>
  <si>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</si>
  <si>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</si>
  <si>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</si>
  <si>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</si>
  <si>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</si>
  <si>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</si>
  <si>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</si>
  <si>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</si>
  <si>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</si>
  <si>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</si>
  <si>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</si>
  <si>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</si>
  <si>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</si>
  <si>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</si>
  <si>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</si>
  <si>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</si>
  <si>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</si>
  <si>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</si>
  <si>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</si>
  <si>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</si>
  <si>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</si>
  <si>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</si>
  <si>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</si>
  <si>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</si>
  <si>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</si>
  <si>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</si>
  <si>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</si>
  <si>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</si>
  <si>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</si>
  <si>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</si>
  <si>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</si>
  <si>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</si>
  <si>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</si>
  <si>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</si>
  <si>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</si>
  <si>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</si>
  <si>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</si>
  <si>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</si>
  <si>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</si>
  <si>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</si>
  <si>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</si>
  <si>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</si>
  <si>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</si>
  <si>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</si>
  <si>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</si>
  <si>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</si>
  <si>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</si>
  <si>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</si>
  <si>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</si>
  <si>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</si>
  <si>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</si>
  <si>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</si>
  <si>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</si>
  <si>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</si>
  <si>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</si>
  <si>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</si>
  <si>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</si>
  <si>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</si>
  <si>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</si>
  <si>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 xml:space="preserve">Bulbos de liluim                                                                                                                                                                                      </t>
  </si>
  <si>
    <t xml:space="preserve">Mandarinas, clementinas                                                                                                </t>
  </si>
  <si>
    <t xml:space="preserve">Tulipán                                                                                                                                                                                                                          </t>
  </si>
  <si>
    <t>Peonias</t>
  </si>
  <si>
    <t xml:space="preserve">Calas                                                                                                                                                                                                                            </t>
  </si>
  <si>
    <t>Participación %</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</si>
  <si>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</si>
  <si>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</si>
  <si>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</si>
  <si>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</si>
  <si>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</si>
  <si>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</si>
  <si>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</si>
  <si>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</si>
  <si>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</si>
  <si>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</si>
  <si>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</si>
  <si>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</si>
  <si>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</si>
  <si>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</si>
  <si>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</si>
  <si>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</si>
  <si>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</si>
  <si>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</si>
  <si>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</si>
  <si>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</si>
  <si>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</si>
  <si>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</si>
  <si>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</si>
  <si>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</si>
  <si>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</si>
  <si>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</si>
  <si>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</si>
  <si>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</si>
  <si>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</si>
  <si>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</si>
  <si>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</si>
  <si>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</si>
  <si>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</si>
  <si>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</si>
  <si>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</si>
  <si>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</si>
  <si>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</si>
  <si>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</si>
  <si>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</si>
  <si>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</si>
  <si>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</si>
  <si>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</si>
  <si>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</si>
  <si>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</si>
  <si>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</si>
  <si>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</si>
  <si>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</si>
  <si>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</si>
  <si>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</si>
  <si>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</si>
  <si>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</si>
  <si>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</si>
  <si>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</si>
  <si>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</si>
  <si>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</si>
  <si>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</si>
  <si>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</si>
  <si>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</si>
  <si>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</si>
  <si>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</si>
  <si>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</si>
  <si>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</si>
  <si>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</si>
  <si>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</si>
  <si>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</si>
  <si>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</si>
  <si>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</si>
  <si>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</si>
  <si>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</si>
  <si>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</si>
  <si>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</si>
  <si>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</si>
  <si>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</si>
  <si>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</si>
  <si>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</si>
  <si>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</si>
  <si>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</si>
  <si>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</si>
  <si>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</si>
  <si>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</si>
  <si>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</si>
  <si>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</si>
  <si>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</si>
  <si>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</si>
  <si>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</si>
  <si>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</si>
  <si>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</si>
  <si>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</si>
  <si>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</si>
  <si>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</si>
  <si>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</si>
  <si>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</si>
  <si>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</si>
  <si>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</si>
  <si>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</si>
  <si>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</si>
  <si>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</si>
  <si>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</si>
  <si>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</si>
  <si>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</si>
  <si>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</si>
  <si>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</si>
  <si>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</si>
  <si>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</si>
  <si>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</si>
  <si>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</si>
  <si>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</si>
  <si>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</si>
  <si>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</si>
  <si>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</si>
  <si>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</si>
  <si>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</si>
  <si>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</si>
  <si>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</si>
  <si>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</si>
  <si>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</si>
  <si>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</si>
  <si>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</si>
  <si>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</si>
  <si>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</si>
  <si>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</si>
  <si>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</si>
  <si>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</si>
  <si>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</si>
  <si>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ene-nov 10</t>
  </si>
  <si>
    <t>Var % 11/10</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</si>
  <si>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</si>
  <si>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</si>
  <si>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</si>
  <si>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</si>
  <si>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</si>
  <si>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</si>
  <si>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</si>
  <si>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</si>
  <si>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</si>
  <si>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</si>
  <si>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Alemania (desde 1994)</t>
  </si>
  <si>
    <t>Fruta fresca y frutos secos</t>
  </si>
  <si>
    <t>Nueces de brasil, sin cáscara</t>
  </si>
  <si>
    <t>Cuadro N° 20</t>
  </si>
  <si>
    <t>Exportaciones de  insumos y maquinaria</t>
  </si>
  <si>
    <t>Pimientos  frescos o refrigerados</t>
  </si>
  <si>
    <t>Exportaciones de insumos y maquinaria</t>
  </si>
  <si>
    <t xml:space="preserve">  Nº 20</t>
  </si>
  <si>
    <t>UE ( 27 )</t>
  </si>
  <si>
    <t xml:space="preserve">Fuente: elaborado por ODEPA con información del Servicio Nacional de Aduanas;
* Cifras sujetas a revisión por informes de variación de valor (IVV).
</t>
  </si>
  <si>
    <t>Venezuela</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</si>
  <si>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</si>
  <si>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</si>
  <si>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</si>
  <si>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</si>
  <si>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</si>
  <si>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</si>
  <si>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</si>
  <si>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</si>
  <si>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</si>
  <si>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Total forestal</t>
  </si>
  <si>
    <t>Maderas en bruto (metros cúbicos)</t>
  </si>
  <si>
    <t>Celulosa cruda coníferas</t>
  </si>
  <si>
    <t>Celulosa cruda no coníferas</t>
  </si>
  <si>
    <t>Celulosa Blanqueada semiblanqueada coníferas</t>
  </si>
  <si>
    <t>Celulosa Blanqueada semiblanqueada no coníferas</t>
  </si>
  <si>
    <t xml:space="preserve">Maderas elaboradas </t>
  </si>
  <si>
    <t xml:space="preserve">Maderas Aserradas </t>
  </si>
  <si>
    <t>Madera aserrada coníferas</t>
  </si>
  <si>
    <t>Madera aserrada no coníferas</t>
  </si>
  <si>
    <t>Maderas elaborada coníferas</t>
  </si>
  <si>
    <t>Maderas elaborada no coníferas</t>
  </si>
  <si>
    <t>Total agrícola</t>
  </si>
  <si>
    <t>Total frutas</t>
  </si>
  <si>
    <t>Total semillas</t>
  </si>
  <si>
    <t>Total flores/bulbos/musgos</t>
  </si>
  <si>
    <t>Total hortalizas y tubérculos</t>
  </si>
  <si>
    <t>Total vinos y alcoholes</t>
  </si>
  <si>
    <t>Total pecuario</t>
  </si>
  <si>
    <t>Granos de maiz, mondados, perlados, troceados o quebrantados</t>
  </si>
  <si>
    <t>Madera simplemente aserrada (desde 2007)</t>
  </si>
  <si>
    <t>Nuez de macadamia</t>
  </si>
  <si>
    <t xml:space="preserve"> 2012-2011</t>
  </si>
  <si>
    <t>Var % 12/11</t>
  </si>
  <si>
    <t>Aceite de palta</t>
  </si>
  <si>
    <t>Naranja</t>
  </si>
  <si>
    <t>Papas</t>
  </si>
  <si>
    <t xml:space="preserve">Porotos y frejoles </t>
  </si>
  <si>
    <t>Trigo duro</t>
  </si>
  <si>
    <t xml:space="preserve">Maíz </t>
  </si>
  <si>
    <t xml:space="preserve">Avena </t>
  </si>
  <si>
    <t xml:space="preserve">Sorgo de grano </t>
  </si>
  <si>
    <t xml:space="preserve">Habas de soja </t>
  </si>
  <si>
    <t>Nabo</t>
  </si>
  <si>
    <t>Girasol</t>
  </si>
  <si>
    <t>Mostaza</t>
  </si>
  <si>
    <t>Cártamo</t>
  </si>
  <si>
    <t>Remolacha azucarera para siembra</t>
  </si>
  <si>
    <t xml:space="preserve">Forrajera </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</si>
  <si>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</si>
  <si>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</si>
  <si>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</si>
  <si>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</si>
  <si>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</si>
  <si>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</si>
  <si>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 xml:space="preserve">Los demás follajes frescos </t>
  </si>
  <si>
    <t>Azucenas frescas</t>
  </si>
  <si>
    <t>Las demás flores</t>
  </si>
  <si>
    <t xml:space="preserve">Cabernet franc </t>
  </si>
  <si>
    <t>Carmenere</t>
  </si>
  <si>
    <t xml:space="preserve">Chardonnay </t>
  </si>
  <si>
    <t xml:space="preserve">Chenin blanc </t>
  </si>
  <si>
    <t xml:space="preserve">Pinot Noir </t>
  </si>
  <si>
    <t xml:space="preserve">Pinot blanc </t>
  </si>
  <si>
    <t>Riesling y viognier</t>
  </si>
  <si>
    <t xml:space="preserve">Sauvignon blanc </t>
  </si>
  <si>
    <t>Partc. 2012</t>
  </si>
  <si>
    <t>Pedro Jimenez</t>
  </si>
  <si>
    <t xml:space="preserve">Los demás vinos blancos </t>
  </si>
  <si>
    <t>Mezclas de vinos blancos</t>
  </si>
  <si>
    <t>Cabernet sauvignon</t>
  </si>
  <si>
    <t xml:space="preserve">Cot (malbec) </t>
  </si>
  <si>
    <t>Merlot</t>
  </si>
  <si>
    <t>Syrah</t>
  </si>
  <si>
    <t>Los demás vinos tintos</t>
  </si>
  <si>
    <t xml:space="preserve">Mezclas de vino tinto </t>
  </si>
  <si>
    <t xml:space="preserve">Los demás vinos capacidad inferior o igual a 2 lts.                          </t>
  </si>
  <si>
    <t>Damascos</t>
  </si>
  <si>
    <t>Duraznos</t>
  </si>
  <si>
    <t>Compotas</t>
  </si>
  <si>
    <t>Aceitunas</t>
  </si>
  <si>
    <t xml:space="preserve">Las demás frutas preparadas o conservadas                                                                                                                      </t>
  </si>
  <si>
    <t xml:space="preserve">Los demás frutos de cáscara y semillas, incluidas las mezclas, conservados              </t>
  </si>
  <si>
    <t>Peras</t>
  </si>
  <si>
    <t>Otras frutas</t>
  </si>
  <si>
    <t>Arvejas</t>
  </si>
  <si>
    <t>Zapallos</t>
  </si>
  <si>
    <t>Var. (%)   2012/2011</t>
  </si>
  <si>
    <t>Guatemala</t>
  </si>
  <si>
    <t>Francia</t>
  </si>
  <si>
    <t>Residuos de la industria del almidón y residuos similares</t>
  </si>
  <si>
    <t>Italia</t>
  </si>
  <si>
    <t>Australia</t>
  </si>
  <si>
    <t>Las demás cerezas dulces frescas (desde 2012)</t>
  </si>
  <si>
    <t>Rusia</t>
  </si>
  <si>
    <t>Amapola</t>
  </si>
  <si>
    <t>Maíz dulce</t>
  </si>
  <si>
    <t>08061000</t>
  </si>
  <si>
    <t>08104000</t>
  </si>
  <si>
    <t>08081000</t>
  </si>
  <si>
    <t>02032900</t>
  </si>
  <si>
    <t>08094019</t>
  </si>
  <si>
    <t>Pasta química de maderas distintas a las coníferas</t>
  </si>
  <si>
    <t>Las demás maderas en plaquitas o partículas no coníferas</t>
  </si>
  <si>
    <t xml:space="preserve">          Avance mensual enero - mayo 2012</t>
  </si>
  <si>
    <t xml:space="preserve">          Junio 2012</t>
  </si>
  <si>
    <t>Avance mensual enero - mayo 2012</t>
  </si>
  <si>
    <t>enero - mayo</t>
  </si>
  <si>
    <t>ene-may08</t>
  </si>
  <si>
    <t>ene-may09</t>
  </si>
  <si>
    <t>ene-may10</t>
  </si>
  <si>
    <t>ene-may11</t>
  </si>
  <si>
    <t>ene-may12</t>
  </si>
  <si>
    <t>ene-may 08</t>
  </si>
  <si>
    <t>ene-may 09</t>
  </si>
  <si>
    <t>ene-may 10</t>
  </si>
  <si>
    <t>ene-may 11</t>
  </si>
  <si>
    <t>ene-may 12</t>
  </si>
  <si>
    <t>enero -  mayo  2012</t>
  </si>
  <si>
    <t>enero -  mayo  2011</t>
  </si>
  <si>
    <t>El Salvador</t>
  </si>
  <si>
    <t>Las demás ciruelas frescas (desde 2012)</t>
  </si>
  <si>
    <t>Manzanas frescas</t>
  </si>
  <si>
    <t>Las demás carnes porcinas congeladas</t>
  </si>
  <si>
    <t>Las demás maderas contrachapadas</t>
  </si>
  <si>
    <t>Pasta química de coníferas a la sosa cruda</t>
  </si>
  <si>
    <t>Las demás preparaciones del tipo utilizado para alimentar animales</t>
  </si>
  <si>
    <t>Castañas con cáscara, frescas o secas (desde 2012)</t>
  </si>
  <si>
    <t>Pistachos sin cáscara, frescos o secos (desde 2012)</t>
  </si>
  <si>
    <t>Semillas de plantas herbáceas usadas principalmente por sus flores</t>
  </si>
  <si>
    <t xml:space="preserve">Trigo </t>
  </si>
  <si>
    <t>02013000</t>
  </si>
  <si>
    <t>02071400</t>
  </si>
  <si>
    <t>Barriles, cubas, tinas y demás manufacturas de toneleria</t>
  </si>
  <si>
    <t>Trozos y despojos comestibles de gallo o gallina, congelados</t>
  </si>
  <si>
    <t>Maíz  para consumo</t>
  </si>
  <si>
    <t>Tortas y residuos de soja</t>
  </si>
  <si>
    <t>Mezclas aceites</t>
  </si>
  <si>
    <t>Carne bovina deshuesada fresca o refrigerada</t>
  </si>
  <si>
    <t>Harina, polvo y pellets, de carne o despojos; chicharrones</t>
  </si>
  <si>
    <t>08092919</t>
  </si>
  <si>
    <t xml:space="preserve">Arándanos </t>
  </si>
  <si>
    <t xml:space="preserve">Uvas frescas </t>
  </si>
  <si>
    <t xml:space="preserve">Vino con denominación de origen </t>
  </si>
  <si>
    <t>Pasta química de coníferas a la sosa semiblanqueada</t>
  </si>
  <si>
    <t>Maíz para la siembra</t>
  </si>
  <si>
    <t xml:space="preserve">Los demás vinos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</si>
</sst>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 numFmtId="183" formatCode="_-* #,##0.00_-;\-* #,##0.00_-;_-* &quot;-&quot;??_-;_-@_-"/>
    <numFmt numFmtId="184" formatCode="_-* #,##0_-;\-* #,##0_-;_-* &quot;-&quot;??_-;_-@_-"/>
  </numFmts>
  <fonts count="99">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sz val="14"/>
      <name val="Arial"/>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color indexed="8"/>
      <name val="Calibri"/>
      <family val="0"/>
    </font>
    <font>
      <b/>
      <sz val="10"/>
      <color indexed="8"/>
      <name val="Arial"/>
      <family val="0"/>
    </font>
    <font>
      <sz val="3.5"/>
      <color indexed="8"/>
      <name val="Calibri"/>
      <family val="0"/>
    </font>
    <font>
      <b/>
      <sz val="3.5"/>
      <color indexed="8"/>
      <name val="Arial"/>
      <family val="0"/>
    </font>
    <font>
      <sz val="1"/>
      <color indexed="8"/>
      <name val="Arial"/>
      <family val="0"/>
    </font>
    <font>
      <sz val="2.15"/>
      <color indexed="8"/>
      <name val="Arial"/>
      <family val="0"/>
    </font>
    <font>
      <sz val="8"/>
      <color indexed="8"/>
      <name val="Calibri"/>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10"/>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b/>
      <sz val="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10"/>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style="thin">
        <color theme="1" tint="0.49998000264167786"/>
      </top>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83" fontId="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0" fillId="0" borderId="0" applyFont="0" applyFill="0" applyBorder="0" applyAlignment="0" applyProtection="0"/>
    <xf numFmtId="43" fontId="6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1" borderId="0" applyNumberFormat="0" applyBorder="0" applyAlignment="0" applyProtection="0"/>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66"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 fillId="0" borderId="0">
      <alignment/>
      <protection/>
    </xf>
    <xf numFmtId="0" fontId="0"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9" fillId="21" borderId="5"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72" fillId="0" borderId="8" applyNumberFormat="0" applyFill="0" applyAlignment="0" applyProtection="0"/>
    <xf numFmtId="0" fontId="85" fillId="0" borderId="9" applyNumberFormat="0" applyFill="0" applyAlignment="0" applyProtection="0"/>
  </cellStyleXfs>
  <cellXfs count="334">
    <xf numFmtId="0" fontId="0" fillId="0" borderId="0" xfId="0" applyAlignment="1">
      <alignment/>
    </xf>
    <xf numFmtId="0" fontId="0" fillId="0" borderId="0" xfId="0" applyFont="1" applyAlignment="1">
      <alignment/>
    </xf>
    <xf numFmtId="0" fontId="4" fillId="0" borderId="0" xfId="0" applyFont="1" applyAlignment="1">
      <alignment/>
    </xf>
    <xf numFmtId="0" fontId="2" fillId="0" borderId="0" xfId="0" applyFont="1" applyFill="1" applyBorder="1" applyAlignment="1">
      <alignment vertical="justify"/>
    </xf>
    <xf numFmtId="166" fontId="2" fillId="33" borderId="0" xfId="10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109"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10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9" applyNumberFormat="1" applyFont="1" applyAlignment="1">
      <alignment/>
    </xf>
    <xf numFmtId="169" fontId="0" fillId="0" borderId="0" xfId="49" applyNumberFormat="1" applyFont="1" applyBorder="1" applyAlignment="1">
      <alignment/>
    </xf>
    <xf numFmtId="0" fontId="4" fillId="0" borderId="0" xfId="0" applyFont="1" applyFill="1" applyBorder="1" applyAlignment="1">
      <alignment horizontal="left"/>
    </xf>
    <xf numFmtId="166" fontId="4" fillId="0" borderId="0" xfId="10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10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9" applyNumberFormat="1" applyFont="1" applyFill="1" applyAlignment="1">
      <alignment/>
    </xf>
    <xf numFmtId="169"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69" fontId="0" fillId="0" borderId="0" xfId="49"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9" applyNumberFormat="1" applyFont="1" applyAlignment="1">
      <alignment/>
    </xf>
    <xf numFmtId="169"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10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69"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10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9"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11" fillId="0" borderId="0" xfId="0" applyFont="1" applyFill="1" applyBorder="1" applyAlignment="1">
      <alignment horizontal="right" wrapText="1"/>
    </xf>
    <xf numFmtId="0" fontId="3" fillId="0" borderId="0" xfId="0" applyFont="1" applyFill="1" applyBorder="1" applyAlignment="1">
      <alignment vertical="center"/>
    </xf>
    <xf numFmtId="3" fontId="2" fillId="0" borderId="0" xfId="0" applyNumberFormat="1" applyFont="1" applyFill="1" applyBorder="1" applyAlignment="1">
      <alignment horizontal="right"/>
    </xf>
    <xf numFmtId="0" fontId="2" fillId="0" borderId="0" xfId="0" applyFont="1" applyFill="1" applyAlignment="1">
      <alignment vertical="distributed"/>
    </xf>
    <xf numFmtId="167" fontId="3" fillId="0" borderId="0" xfId="0" applyNumberFormat="1" applyFont="1" applyFill="1" applyBorder="1" applyAlignment="1">
      <alignment vertical="center"/>
    </xf>
    <xf numFmtId="3" fontId="7" fillId="0" borderId="0" xfId="0" applyNumberFormat="1" applyFont="1" applyFill="1" applyBorder="1" applyAlignment="1">
      <alignment/>
    </xf>
    <xf numFmtId="167" fontId="7" fillId="0" borderId="0" xfId="0" applyNumberFormat="1" applyFont="1" applyFill="1" applyBorder="1" applyAlignment="1">
      <alignment/>
    </xf>
    <xf numFmtId="167"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109"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109" applyNumberFormat="1" applyFont="1" applyFill="1" applyBorder="1" applyAlignment="1">
      <alignment/>
    </xf>
    <xf numFmtId="166" fontId="2" fillId="34" borderId="11" xfId="109"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169" fontId="0" fillId="0" borderId="0" xfId="49"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0" xfId="109" applyNumberFormat="1" applyFont="1" applyFill="1" applyBorder="1" applyAlignment="1">
      <alignment/>
    </xf>
    <xf numFmtId="166" fontId="2" fillId="0" borderId="0" xfId="109" applyNumberFormat="1" applyFont="1" applyAlignment="1">
      <alignment/>
    </xf>
    <xf numFmtId="166" fontId="2" fillId="0" borderId="19" xfId="109"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66" fontId="3" fillId="0" borderId="0" xfId="109" applyNumberFormat="1" applyFont="1" applyFill="1" applyBorder="1" applyAlignment="1">
      <alignment/>
    </xf>
    <xf numFmtId="166" fontId="3" fillId="0" borderId="0" xfId="109" applyNumberFormat="1" applyFont="1" applyAlignment="1">
      <alignment/>
    </xf>
    <xf numFmtId="169"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6" fillId="0" borderId="0" xfId="0" applyFont="1" applyFill="1" applyAlignment="1">
      <alignment vertical="center"/>
    </xf>
    <xf numFmtId="3" fontId="4"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66" fontId="2" fillId="0" borderId="0" xfId="109" applyNumberFormat="1" applyFont="1" applyFill="1" applyBorder="1" applyAlignment="1">
      <alignment horizontal="right"/>
    </xf>
    <xf numFmtId="3" fontId="86"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69" fontId="14" fillId="0" borderId="0" xfId="49" applyNumberFormat="1" applyFont="1" applyFill="1" applyAlignment="1">
      <alignment vertical="center"/>
    </xf>
    <xf numFmtId="169" fontId="66" fillId="0" borderId="0" xfId="49" applyNumberFormat="1" applyFont="1" applyAlignment="1">
      <alignment/>
    </xf>
    <xf numFmtId="169" fontId="0" fillId="0" borderId="0" xfId="49" applyNumberFormat="1" applyFont="1" applyBorder="1" applyAlignment="1">
      <alignment horizontal="center"/>
    </xf>
    <xf numFmtId="169" fontId="87" fillId="0" borderId="0" xfId="49" applyNumberFormat="1" applyFont="1" applyAlignment="1">
      <alignment/>
    </xf>
    <xf numFmtId="0" fontId="88" fillId="0" borderId="0" xfId="85" applyFont="1">
      <alignment/>
      <protection/>
    </xf>
    <xf numFmtId="0" fontId="89" fillId="0" borderId="0" xfId="85" applyFont="1">
      <alignment/>
      <protection/>
    </xf>
    <xf numFmtId="0" fontId="66" fillId="0" borderId="0" xfId="85">
      <alignment/>
      <protection/>
    </xf>
    <xf numFmtId="0" fontId="90" fillId="0" borderId="0" xfId="85" applyFont="1" applyAlignment="1">
      <alignment horizontal="center"/>
      <protection/>
    </xf>
    <xf numFmtId="17" fontId="90" fillId="0" borderId="0" xfId="85" applyNumberFormat="1" applyFont="1" applyAlignment="1" quotePrefix="1">
      <alignment horizontal="center"/>
      <protection/>
    </xf>
    <xf numFmtId="0" fontId="91" fillId="0" borderId="0" xfId="85" applyFont="1" applyAlignment="1">
      <alignment horizontal="left" indent="15"/>
      <protection/>
    </xf>
    <xf numFmtId="0" fontId="92" fillId="0" borderId="0" xfId="85" applyFont="1" applyAlignment="1">
      <alignment horizontal="center"/>
      <protection/>
    </xf>
    <xf numFmtId="0" fontId="93" fillId="0" borderId="0" xfId="85" applyFont="1" applyAlignment="1">
      <alignment/>
      <protection/>
    </xf>
    <xf numFmtId="0" fontId="94" fillId="0" borderId="0" xfId="85" applyFont="1">
      <alignment/>
      <protection/>
    </xf>
    <xf numFmtId="0" fontId="88" fillId="0" borderId="0" xfId="85" applyFont="1" quotePrefix="1">
      <alignment/>
      <protection/>
    </xf>
    <xf numFmtId="17" fontId="90" fillId="0" borderId="0" xfId="85" applyNumberFormat="1" applyFont="1" applyAlignment="1">
      <alignment horizontal="center"/>
      <protection/>
    </xf>
    <xf numFmtId="0" fontId="95" fillId="0" borderId="0" xfId="85" applyFont="1">
      <alignment/>
      <protection/>
    </xf>
    <xf numFmtId="0" fontId="20" fillId="0" borderId="0" xfId="93" applyFont="1" applyBorder="1" applyProtection="1">
      <alignment/>
      <protection/>
    </xf>
    <xf numFmtId="0" fontId="19" fillId="0" borderId="22" xfId="93" applyFont="1" applyBorder="1" applyAlignment="1" applyProtection="1">
      <alignment horizontal="left"/>
      <protection/>
    </xf>
    <xf numFmtId="0" fontId="19" fillId="0" borderId="22" xfId="93" applyFont="1" applyBorder="1" applyProtection="1">
      <alignment/>
      <protection/>
    </xf>
    <xf numFmtId="0" fontId="19" fillId="0" borderId="22" xfId="93" applyFont="1" applyBorder="1" applyAlignment="1" applyProtection="1">
      <alignment horizontal="center"/>
      <protection/>
    </xf>
    <xf numFmtId="0" fontId="21" fillId="0" borderId="0" xfId="93" applyFont="1" applyBorder="1" applyProtection="1">
      <alignment/>
      <protection/>
    </xf>
    <xf numFmtId="0" fontId="21" fillId="0" borderId="0" xfId="93" applyFont="1" applyBorder="1" applyAlignment="1" applyProtection="1">
      <alignment horizontal="center"/>
      <protection/>
    </xf>
    <xf numFmtId="0" fontId="96" fillId="0" borderId="0" xfId="85" applyFont="1">
      <alignment/>
      <protection/>
    </xf>
    <xf numFmtId="0" fontId="20" fillId="0" borderId="0" xfId="93" applyFont="1" applyBorder="1" applyAlignment="1" applyProtection="1">
      <alignment horizontal="left"/>
      <protection/>
    </xf>
    <xf numFmtId="0" fontId="20" fillId="0" borderId="0" xfId="85" applyFont="1">
      <alignment/>
      <protection/>
    </xf>
    <xf numFmtId="0" fontId="20" fillId="0" borderId="0" xfId="93" applyFont="1" applyBorder="1" applyAlignment="1" applyProtection="1">
      <alignment horizontal="center"/>
      <protection/>
    </xf>
    <xf numFmtId="0" fontId="20" fillId="0" borderId="0" xfId="93" applyFont="1" applyBorder="1" applyAlignment="1" applyProtection="1">
      <alignment horizontal="right"/>
      <protection/>
    </xf>
    <xf numFmtId="0" fontId="19" fillId="0" borderId="0" xfId="93" applyFont="1" applyBorder="1" applyAlignment="1" applyProtection="1">
      <alignment horizontal="left"/>
      <protection/>
    </xf>
    <xf numFmtId="0" fontId="21" fillId="0" borderId="0" xfId="93" applyFont="1" applyBorder="1" applyAlignment="1" applyProtection="1">
      <alignment horizontal="right"/>
      <protection/>
    </xf>
    <xf numFmtId="0" fontId="20" fillId="0" borderId="0" xfId="85" applyFont="1" applyBorder="1" applyAlignment="1">
      <alignment horizontal="justify" vertical="center" wrapText="1"/>
      <protection/>
    </xf>
    <xf numFmtId="0" fontId="21" fillId="0" borderId="0" xfId="85" applyFont="1" applyBorder="1" applyAlignment="1">
      <alignment horizontal="justify" vertical="top" wrapText="1"/>
      <protection/>
    </xf>
    <xf numFmtId="0" fontId="15" fillId="0" borderId="0" xfId="85" applyFont="1">
      <alignment/>
      <protection/>
    </xf>
    <xf numFmtId="0" fontId="66" fillId="0" borderId="0" xfId="85" applyBorder="1">
      <alignment/>
      <protection/>
    </xf>
    <xf numFmtId="0" fontId="4" fillId="0" borderId="0" xfId="85" applyFont="1">
      <alignment/>
      <protection/>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3" fontId="2" fillId="0" borderId="0" xfId="0" applyNumberFormat="1" applyFont="1" applyFill="1" applyBorder="1" applyAlignment="1" quotePrefix="1">
      <alignment/>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9" fontId="87" fillId="0" borderId="0" xfId="49"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3" fontId="2"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9" fontId="6" fillId="0" borderId="0" xfId="49" applyNumberFormat="1" applyFont="1" applyFill="1" applyAlignment="1">
      <alignment horizontal="right" vertical="center"/>
    </xf>
    <xf numFmtId="167" fontId="6" fillId="0" borderId="0" xfId="0" applyNumberFormat="1" applyFont="1" applyFill="1" applyAlignment="1">
      <alignment horizontal="right" vertical="center"/>
    </xf>
    <xf numFmtId="167" fontId="16" fillId="0" borderId="0" xfId="0" applyNumberFormat="1" applyFont="1" applyFill="1" applyAlignment="1">
      <alignment horizontal="right" vertical="center"/>
    </xf>
    <xf numFmtId="0" fontId="4" fillId="0" borderId="0" xfId="0" applyFont="1" applyFill="1" applyAlignment="1">
      <alignment horizontal="right" vertical="center"/>
    </xf>
    <xf numFmtId="3" fontId="16" fillId="0" borderId="0" xfId="0" applyNumberFormat="1" applyFont="1" applyFill="1" applyAlignment="1">
      <alignment horizontal="right" vertical="center"/>
    </xf>
    <xf numFmtId="3" fontId="16" fillId="0" borderId="0" xfId="0" applyNumberFormat="1" applyFont="1" applyFill="1" applyAlignment="1">
      <alignment vertical="center"/>
    </xf>
    <xf numFmtId="3" fontId="2" fillId="0" borderId="0" xfId="0" applyNumberFormat="1" applyFont="1" applyFill="1" applyAlignment="1">
      <alignment horizontal="right"/>
    </xf>
    <xf numFmtId="0" fontId="3" fillId="0" borderId="0" xfId="0" applyFont="1" applyFill="1" applyBorder="1" applyAlignment="1">
      <alignment horizontal="center" wrapText="1"/>
    </xf>
    <xf numFmtId="0" fontId="0" fillId="0" borderId="0" xfId="0" applyFill="1" applyAlignment="1">
      <alignment horizontal="right"/>
    </xf>
    <xf numFmtId="3" fontId="0" fillId="0" borderId="0" xfId="0" applyNumberFormat="1" applyFill="1" applyAlignment="1">
      <alignment horizontal="right"/>
    </xf>
    <xf numFmtId="0" fontId="2" fillId="0" borderId="0" xfId="0" applyFont="1" applyFill="1" applyAlignment="1">
      <alignment vertical="distributed"/>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5" fontId="2" fillId="0" borderId="0" xfId="0" applyNumberFormat="1" applyFont="1" applyFill="1" applyAlignment="1">
      <alignment vertical="center"/>
    </xf>
    <xf numFmtId="169" fontId="2" fillId="0" borderId="0" xfId="49" applyNumberFormat="1" applyFont="1" applyFill="1" applyAlignment="1">
      <alignment horizontal="right" vertical="center"/>
    </xf>
    <xf numFmtId="169" fontId="2" fillId="0" borderId="0" xfId="49" applyNumberFormat="1" applyFont="1" applyFill="1" applyAlignment="1">
      <alignment vertical="center"/>
    </xf>
    <xf numFmtId="165" fontId="3" fillId="0" borderId="0" xfId="0" applyNumberFormat="1" applyFont="1" applyFill="1" applyAlignment="1">
      <alignment vertical="center"/>
    </xf>
    <xf numFmtId="3" fontId="2" fillId="0" borderId="0" xfId="81" applyNumberFormat="1" applyFont="1" applyFill="1">
      <alignment/>
      <protection/>
    </xf>
    <xf numFmtId="3" fontId="2" fillId="0" borderId="0" xfId="83" applyNumberFormat="1" applyFont="1" applyFill="1">
      <alignment/>
      <protection/>
    </xf>
    <xf numFmtId="0" fontId="2" fillId="0" borderId="0" xfId="0" applyFont="1" applyFill="1" applyAlignment="1" quotePrefix="1">
      <alignment horizontal="right"/>
    </xf>
    <xf numFmtId="3" fontId="0" fillId="0" borderId="0" xfId="0" applyNumberFormat="1" applyFont="1" applyFill="1" applyBorder="1" applyAlignment="1">
      <alignment horizontal="left"/>
    </xf>
    <xf numFmtId="169" fontId="2" fillId="34" borderId="0" xfId="49" applyNumberFormat="1" applyFont="1" applyFill="1" applyAlignment="1">
      <alignment/>
    </xf>
    <xf numFmtId="169" fontId="97" fillId="34" borderId="0" xfId="49" applyNumberFormat="1" applyFont="1" applyFill="1" applyAlignment="1">
      <alignment/>
    </xf>
    <xf numFmtId="169" fontId="87" fillId="0" borderId="0" xfId="49" applyNumberFormat="1" applyFont="1" applyAlignment="1">
      <alignment horizontal="right"/>
    </xf>
    <xf numFmtId="169" fontId="66" fillId="0" borderId="0" xfId="49" applyNumberFormat="1" applyFont="1" applyAlignment="1">
      <alignment horizontal="right"/>
    </xf>
    <xf numFmtId="0" fontId="4" fillId="0" borderId="0" xfId="0" applyFont="1" applyBorder="1" applyAlignment="1">
      <alignment/>
    </xf>
    <xf numFmtId="0" fontId="4" fillId="0" borderId="23" xfId="0" applyFont="1" applyBorder="1" applyAlignment="1">
      <alignment/>
    </xf>
    <xf numFmtId="169" fontId="4" fillId="0" borderId="23" xfId="49" applyNumberFormat="1" applyFont="1" applyBorder="1" applyAlignment="1">
      <alignment horizontal="center"/>
    </xf>
    <xf numFmtId="9" fontId="4" fillId="0" borderId="0" xfId="109" applyFont="1" applyBorder="1" applyAlignment="1">
      <alignment horizontal="center"/>
    </xf>
    <xf numFmtId="169" fontId="4" fillId="0" borderId="0" xfId="49" applyNumberFormat="1" applyFont="1" applyBorder="1" applyAlignment="1">
      <alignment horizontal="center"/>
    </xf>
    <xf numFmtId="0" fontId="4" fillId="0" borderId="13" xfId="0" applyFont="1" applyBorder="1" applyAlignment="1">
      <alignment/>
    </xf>
    <xf numFmtId="169" fontId="4" fillId="0" borderId="13" xfId="49" applyNumberFormat="1" applyFont="1" applyBorder="1" applyAlignment="1">
      <alignment/>
    </xf>
    <xf numFmtId="0" fontId="98" fillId="0" borderId="0" xfId="85" applyFont="1" applyAlignment="1">
      <alignment horizontal="left"/>
      <protection/>
    </xf>
    <xf numFmtId="0" fontId="19" fillId="0" borderId="0" xfId="93" applyFont="1" applyBorder="1" applyAlignment="1" applyProtection="1">
      <alignment horizontal="center" vertical="center"/>
      <protection/>
    </xf>
    <xf numFmtId="0" fontId="20" fillId="0" borderId="17" xfId="85"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12" xfId="0" applyFont="1" applyBorder="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0" fillId="0" borderId="0" xfId="0" applyFont="1" applyFill="1" applyBorder="1" applyAlignment="1">
      <alignment horizontal="center"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10" fillId="0" borderId="0"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33" borderId="12" xfId="0" applyNumberFormat="1" applyFont="1" applyFill="1" applyBorder="1" applyAlignment="1">
      <alignment horizontal="center"/>
    </xf>
    <xf numFmtId="0" fontId="3" fillId="0" borderId="11" xfId="0" applyFont="1" applyFill="1" applyBorder="1" applyAlignment="1">
      <alignment horizontal="center" vertical="center" wrapText="1"/>
    </xf>
    <xf numFmtId="0" fontId="3" fillId="33" borderId="11" xfId="0" applyFont="1" applyFill="1" applyBorder="1" applyAlignment="1">
      <alignment vertical="center" wrapText="1"/>
    </xf>
    <xf numFmtId="0" fontId="3" fillId="33" borderId="12" xfId="0" applyFont="1" applyFill="1" applyBorder="1" applyAlignment="1" quotePrefix="1">
      <alignment horizont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10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15" xfId="56"/>
    <cellStyle name="Millares 16" xfId="57"/>
    <cellStyle name="Millares 17" xfId="58"/>
    <cellStyle name="Millares 18" xfId="59"/>
    <cellStyle name="Millares 19" xfId="60"/>
    <cellStyle name="Millares 2" xfId="61"/>
    <cellStyle name="Millares 20"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2" xfId="81"/>
    <cellStyle name="Normal 2 2" xfId="82"/>
    <cellStyle name="Normal 3" xfId="83"/>
    <cellStyle name="Normal 3 2" xfId="84"/>
    <cellStyle name="Normal 4" xfId="85"/>
    <cellStyle name="Normal 4 2" xfId="86"/>
    <cellStyle name="Normal 5" xfId="87"/>
    <cellStyle name="Normal 5 2" xfId="88"/>
    <cellStyle name="Normal 6" xfId="89"/>
    <cellStyle name="Normal 7" xfId="90"/>
    <cellStyle name="Normal 8" xfId="91"/>
    <cellStyle name="Normal 9" xfId="92"/>
    <cellStyle name="Normal_indice" xfId="93"/>
    <cellStyle name="Notas" xfId="94"/>
    <cellStyle name="Notas 10" xfId="95"/>
    <cellStyle name="Notas 11" xfId="96"/>
    <cellStyle name="Notas 12" xfId="97"/>
    <cellStyle name="Notas 13" xfId="98"/>
    <cellStyle name="Notas 14" xfId="99"/>
    <cellStyle name="Notas 15" xfId="100"/>
    <cellStyle name="Notas 2" xfId="101"/>
    <cellStyle name="Notas 3" xfId="102"/>
    <cellStyle name="Notas 4" xfId="103"/>
    <cellStyle name="Notas 5" xfId="104"/>
    <cellStyle name="Notas 6" xfId="105"/>
    <cellStyle name="Notas 7" xfId="106"/>
    <cellStyle name="Notas 8" xfId="107"/>
    <cellStyle name="Notas 9" xfId="108"/>
    <cellStyle name="Percent" xfId="109"/>
    <cellStyle name="Porcentual 2" xfId="110"/>
    <cellStyle name="Porcentual_Productos Sice" xfId="111"/>
    <cellStyle name="Salida" xfId="112"/>
    <cellStyle name="Texto de advertencia" xfId="113"/>
    <cellStyle name="Texto explicativo" xfId="114"/>
    <cellStyle name="Título" xfId="115"/>
    <cellStyle name="Título 1" xfId="116"/>
    <cellStyle name="Título 2" xfId="117"/>
    <cellStyle name="Título 3" xfId="118"/>
    <cellStyle name="Total"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41"/>
          <c:y val="0.1715"/>
          <c:w val="0.8045"/>
          <c:h val="0.826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10529488"/>
        <c:axId val="27656529"/>
      </c:lineChart>
      <c:catAx>
        <c:axId val="10529488"/>
        <c:scaling>
          <c:orientation val="minMax"/>
        </c:scaling>
        <c:axPos val="b"/>
        <c:delete val="0"/>
        <c:numFmt formatCode="General" sourceLinked="1"/>
        <c:majorTickMark val="none"/>
        <c:minorTickMark val="none"/>
        <c:tickLblPos val="nextTo"/>
        <c:spPr>
          <a:ln w="3175">
            <a:solidFill>
              <a:srgbClr val="808080"/>
            </a:solidFill>
          </a:ln>
        </c:spPr>
        <c:crossAx val="27656529"/>
        <c:crosses val="autoZero"/>
        <c:auto val="1"/>
        <c:lblOffset val="100"/>
        <c:tickLblSkip val="1"/>
        <c:noMultiLvlLbl val="0"/>
      </c:catAx>
      <c:valAx>
        <c:axId val="2765652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0529488"/>
        <c:crossesAt val="1"/>
        <c:crossBetween val="between"/>
        <c:dispUnits>
          <c:builtInUnit val="thousands"/>
          <c:dispUnitsLbl>
            <c:layout>
              <c:manualLayout>
                <c:xMode val="edge"/>
                <c:yMode val="edge"/>
                <c:x val="-0.018"/>
                <c:y val="0.042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825"/>
          <c:y val="0.503"/>
          <c:w val="0.11175"/>
          <c:h val="0.160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mayo  de  2012</a:t>
            </a:r>
          </a:p>
        </c:rich>
      </c:tx>
      <c:layout>
        <c:manualLayout>
          <c:xMode val="factor"/>
          <c:yMode val="factor"/>
          <c:x val="-0.00175"/>
          <c:y val="-0.01025"/>
        </c:manualLayout>
      </c:layout>
      <c:spPr>
        <a:noFill/>
        <a:ln w="3175">
          <a:noFill/>
        </a:ln>
      </c:spPr>
    </c:title>
    <c:plotArea>
      <c:layout>
        <c:manualLayout>
          <c:xMode val="edge"/>
          <c:yMode val="edge"/>
          <c:x val="0.00425"/>
          <c:y val="0.16275"/>
          <c:w val="0.97825"/>
          <c:h val="0.84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26356152"/>
        <c:axId val="35878777"/>
      </c:barChart>
      <c:catAx>
        <c:axId val="2635615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5878777"/>
        <c:crosses val="autoZero"/>
        <c:auto val="1"/>
        <c:lblOffset val="100"/>
        <c:tickLblSkip val="1"/>
        <c:noMultiLvlLbl val="0"/>
      </c:catAx>
      <c:valAx>
        <c:axId val="358787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35615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mayo  2012</a:t>
            </a:r>
          </a:p>
        </c:rich>
      </c:tx>
      <c:layout>
        <c:manualLayout>
          <c:xMode val="factor"/>
          <c:yMode val="factor"/>
          <c:x val="-0.00125"/>
          <c:y val="-0.012"/>
        </c:manualLayout>
      </c:layout>
      <c:spPr>
        <a:noFill/>
        <a:ln w="3175">
          <a:noFill/>
        </a:ln>
      </c:spPr>
    </c:title>
    <c:plotArea>
      <c:layout>
        <c:manualLayout>
          <c:xMode val="edge"/>
          <c:yMode val="edge"/>
          <c:x val="-0.00325"/>
          <c:y val="0.17725"/>
          <c:w val="0.98925"/>
          <c:h val="0.826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54473538"/>
        <c:axId val="20499795"/>
      </c:barChart>
      <c:catAx>
        <c:axId val="5447353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0499795"/>
        <c:crosses val="autoZero"/>
        <c:auto val="1"/>
        <c:lblOffset val="100"/>
        <c:tickLblSkip val="1"/>
        <c:noMultiLvlLbl val="0"/>
      </c:catAx>
      <c:valAx>
        <c:axId val="20499795"/>
        <c:scaling>
          <c:orientation val="minMax"/>
          <c:max val="10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473538"/>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mayo  de  2012</a:t>
            </a:r>
          </a:p>
        </c:rich>
      </c:tx>
      <c:layout>
        <c:manualLayout>
          <c:xMode val="factor"/>
          <c:yMode val="factor"/>
          <c:x val="-0.0025"/>
          <c:y val="-0.00925"/>
        </c:manualLayout>
      </c:layout>
      <c:spPr>
        <a:noFill/>
        <a:ln w="3175">
          <a:noFill/>
        </a:ln>
      </c:spPr>
    </c:title>
    <c:plotArea>
      <c:layout>
        <c:manualLayout>
          <c:xMode val="edge"/>
          <c:yMode val="edge"/>
          <c:x val="-0.0005"/>
          <c:y val="0.1825"/>
          <c:w val="0.9865"/>
          <c:h val="0.824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50280428"/>
        <c:axId val="49870669"/>
      </c:barChart>
      <c:catAx>
        <c:axId val="5028042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9870669"/>
        <c:crossesAt val="0"/>
        <c:auto val="1"/>
        <c:lblOffset val="100"/>
        <c:tickLblSkip val="1"/>
        <c:noMultiLvlLbl val="0"/>
      </c:catAx>
      <c:valAx>
        <c:axId val="49870669"/>
        <c:scaling>
          <c:orientation val="minMax"/>
          <c:max val="29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0280428"/>
        <c:crossesAt val="1"/>
        <c:crossBetween val="between"/>
        <c:dispUnits/>
        <c:majorUnit val="5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mayo  de  2012</a:t>
            </a:r>
          </a:p>
        </c:rich>
      </c:tx>
      <c:layout>
        <c:manualLayout>
          <c:xMode val="factor"/>
          <c:yMode val="factor"/>
          <c:x val="-0.00175"/>
          <c:y val="-0.01525"/>
        </c:manualLayout>
      </c:layout>
      <c:spPr>
        <a:noFill/>
        <a:ln w="3175">
          <a:noFill/>
        </a:ln>
      </c:spPr>
    </c:title>
    <c:plotArea>
      <c:layout>
        <c:manualLayout>
          <c:xMode val="edge"/>
          <c:yMode val="edge"/>
          <c:x val="-0.0005"/>
          <c:y val="0.151"/>
          <c:w val="0.9705"/>
          <c:h val="0.855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46182838"/>
        <c:axId val="12992359"/>
      </c:barChart>
      <c:catAx>
        <c:axId val="46182838"/>
        <c:scaling>
          <c:orientation val="minMax"/>
        </c:scaling>
        <c:axPos val="l"/>
        <c:delete val="0"/>
        <c:numFmt formatCode="General" sourceLinked="1"/>
        <c:majorTickMark val="out"/>
        <c:minorTickMark val="none"/>
        <c:tickLblPos val="nextTo"/>
        <c:spPr>
          <a:ln w="3175">
            <a:solidFill>
              <a:srgbClr val="808080"/>
            </a:solidFill>
          </a:ln>
        </c:spPr>
        <c:crossAx val="12992359"/>
        <c:crosses val="autoZero"/>
        <c:auto val="1"/>
        <c:lblOffset val="100"/>
        <c:tickLblSkip val="1"/>
        <c:noMultiLvlLbl val="0"/>
      </c:catAx>
      <c:valAx>
        <c:axId val="12992359"/>
        <c:scaling>
          <c:orientation val="minMax"/>
          <c:max val="21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6182838"/>
        <c:crossesAt val="1"/>
        <c:crossBetween val="between"/>
        <c:dispUnits>
          <c:builtInUnit val="thousands"/>
        </c:dispUnits>
        <c:majorUnit val="2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095"/>
        </c:manualLayout>
      </c:layout>
      <c:spPr>
        <a:noFill/>
        <a:ln w="3175">
          <a:noFill/>
        </a:ln>
      </c:spPr>
    </c:title>
    <c:plotArea>
      <c:layout>
        <c:manualLayout>
          <c:xMode val="edge"/>
          <c:yMode val="edge"/>
          <c:x val="0.03725"/>
          <c:y val="0.17375"/>
          <c:w val="0.833"/>
          <c:h val="0.8272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47582170"/>
        <c:axId val="25586347"/>
      </c:lineChart>
      <c:catAx>
        <c:axId val="4758217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5586347"/>
        <c:crosses val="autoZero"/>
        <c:auto val="1"/>
        <c:lblOffset val="100"/>
        <c:tickLblSkip val="1"/>
        <c:noMultiLvlLbl val="0"/>
      </c:catAx>
      <c:valAx>
        <c:axId val="25586347"/>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4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7582170"/>
        <c:crossesAt val="1"/>
        <c:crossBetween val="between"/>
        <c:dispUnits>
          <c:builtInUnit val="thousands"/>
        </c:dispUnits>
      </c:valAx>
      <c:spPr>
        <a:solidFill>
          <a:srgbClr val="FFFFFF"/>
        </a:solidFill>
        <a:ln w="3175">
          <a:noFill/>
        </a:ln>
      </c:spPr>
    </c:plotArea>
    <c:legend>
      <c:legendPos val="r"/>
      <c:layout>
        <c:manualLayout>
          <c:xMode val="edge"/>
          <c:yMode val="edge"/>
          <c:x val="0.8955"/>
          <c:y val="0.50625"/>
          <c:w val="0.0965"/>
          <c:h val="0.1595"/>
        </c:manualLayout>
      </c:layout>
      <c:overlay val="0"/>
      <c:spPr>
        <a:noFill/>
        <a:ln w="3175">
          <a:noFill/>
        </a:ln>
      </c:spPr>
      <c:txPr>
        <a:bodyPr vert="horz" rot="0"/>
        <a:lstStyle/>
        <a:p>
          <a:pPr>
            <a:defRPr lang="en-US" cap="none" sz="35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3"/>
          <c:y val="0.18675"/>
          <c:w val="0.8405"/>
          <c:h val="0.814"/>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28950532"/>
        <c:axId val="59228197"/>
      </c:lineChart>
      <c:catAx>
        <c:axId val="28950532"/>
        <c:scaling>
          <c:orientation val="minMax"/>
        </c:scaling>
        <c:axPos val="b"/>
        <c:delete val="0"/>
        <c:numFmt formatCode="General" sourceLinked="1"/>
        <c:majorTickMark val="out"/>
        <c:minorTickMark val="none"/>
        <c:tickLblPos val="nextTo"/>
        <c:spPr>
          <a:ln w="3175">
            <a:solidFill>
              <a:srgbClr val="808080"/>
            </a:solidFill>
          </a:ln>
        </c:spPr>
        <c:crossAx val="59228197"/>
        <c:crosses val="autoZero"/>
        <c:auto val="1"/>
        <c:lblOffset val="100"/>
        <c:tickLblSkip val="1"/>
        <c:noMultiLvlLbl val="0"/>
      </c:catAx>
      <c:valAx>
        <c:axId val="592281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950532"/>
        <c:crossesAt val="1"/>
        <c:crossBetween val="between"/>
        <c:dispUnits>
          <c:builtInUnit val="thousands"/>
          <c:dispUnitsLbl>
            <c:layout>
              <c:manualLayout>
                <c:xMode val="edge"/>
                <c:yMode val="edge"/>
                <c:x val="-0.012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9975"/>
          <c:y val="0.505"/>
          <c:w val="0.092"/>
          <c:h val="0.17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mayo  2012</a:t>
            </a:r>
          </a:p>
        </c:rich>
      </c:tx>
      <c:layout>
        <c:manualLayout>
          <c:xMode val="factor"/>
          <c:yMode val="factor"/>
          <c:x val="-0.00175"/>
          <c:y val="-0.012"/>
        </c:manualLayout>
      </c:layout>
      <c:spPr>
        <a:noFill/>
        <a:ln w="3175">
          <a:noFill/>
        </a:ln>
      </c:spPr>
    </c:title>
    <c:plotArea>
      <c:layout>
        <c:manualLayout>
          <c:xMode val="edge"/>
          <c:yMode val="edge"/>
          <c:x val="0.24725"/>
          <c:y val="0.22025"/>
          <c:w val="0.499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mayo  2012
</a:t>
            </a:r>
          </a:p>
        </c:rich>
      </c:tx>
      <c:layout>
        <c:manualLayout>
          <c:xMode val="factor"/>
          <c:yMode val="factor"/>
          <c:x val="-0.00175"/>
          <c:y val="-0.01225"/>
        </c:manualLayout>
      </c:layout>
      <c:spPr>
        <a:noFill/>
        <a:ln w="3175">
          <a:noFill/>
        </a:ln>
      </c:spPr>
    </c:title>
    <c:plotArea>
      <c:layout>
        <c:manualLayout>
          <c:xMode val="edge"/>
          <c:yMode val="edge"/>
          <c:x val="0.29475"/>
          <c:y val="0.26725"/>
          <c:w val="0.4405"/>
          <c:h val="0.62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mayo  2012</a:t>
            </a:r>
          </a:p>
        </c:rich>
      </c:tx>
      <c:layout>
        <c:manualLayout>
          <c:xMode val="factor"/>
          <c:yMode val="factor"/>
          <c:x val="-0.00425"/>
          <c:y val="-0.0115"/>
        </c:manualLayout>
      </c:layout>
      <c:spPr>
        <a:noFill/>
        <a:ln w="3175">
          <a:noFill/>
        </a:ln>
      </c:spPr>
    </c:title>
    <c:plotArea>
      <c:layout>
        <c:manualLayout>
          <c:xMode val="edge"/>
          <c:yMode val="edge"/>
          <c:x val="0.2385"/>
          <c:y val="0.22475"/>
          <c:w val="0.51825"/>
          <c:h val="0.686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mayo  2012</a:t>
            </a:r>
          </a:p>
        </c:rich>
      </c:tx>
      <c:layout>
        <c:manualLayout>
          <c:xMode val="factor"/>
          <c:yMode val="factor"/>
          <c:x val="-0.00425"/>
          <c:y val="-0.01225"/>
        </c:manualLayout>
      </c:layout>
      <c:spPr>
        <a:noFill/>
        <a:ln w="3175">
          <a:noFill/>
        </a:ln>
      </c:spPr>
    </c:title>
    <c:plotArea>
      <c:layout>
        <c:manualLayout>
          <c:xMode val="edge"/>
          <c:yMode val="edge"/>
          <c:x val="0.26375"/>
          <c:y val="0.2365"/>
          <c:w val="0.468"/>
          <c:h val="0.6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mayo  de  2012</a:t>
            </a:r>
          </a:p>
        </c:rich>
      </c:tx>
      <c:layout>
        <c:manualLayout>
          <c:xMode val="factor"/>
          <c:yMode val="factor"/>
          <c:x val="-0.0035"/>
          <c:y val="-0.00975"/>
        </c:manualLayout>
      </c:layout>
      <c:spPr>
        <a:noFill/>
        <a:ln w="3175">
          <a:noFill/>
        </a:ln>
      </c:spPr>
    </c:title>
    <c:plotArea>
      <c:layout>
        <c:manualLayout>
          <c:xMode val="edge"/>
          <c:yMode val="edge"/>
          <c:x val="0.00275"/>
          <c:y val="0.158"/>
          <c:w val="0.97625"/>
          <c:h val="0.84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63291726"/>
        <c:axId val="32754623"/>
      </c:barChart>
      <c:catAx>
        <c:axId val="63291726"/>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2754623"/>
        <c:crosses val="autoZero"/>
        <c:auto val="1"/>
        <c:lblOffset val="100"/>
        <c:tickLblSkip val="1"/>
        <c:noMultiLvlLbl val="0"/>
      </c:catAx>
      <c:valAx>
        <c:axId val="327546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29172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-0.01525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0.9605</cdr:y>
    </cdr:from>
    <cdr:to>
      <cdr:x>1</cdr:x>
      <cdr:y>1</cdr:y>
    </cdr:to>
    <cdr:sp>
      <cdr:nvSpPr>
        <cdr:cNvPr id="2" name="1 CuadroTexto"/>
        <cdr:cNvSpPr txBox="1">
          <a:spLocks noChangeArrowheads="1"/>
        </cdr:cNvSpPr>
      </cdr:nvSpPr>
      <cdr:spPr>
        <a:xfrm>
          <a:off x="-47624" y="3267075"/>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-0.0175</cdr:y>
    </cdr:from>
    <cdr:to>
      <cdr:x>-0.00475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-0.0175</cdr:y>
    </cdr:from>
    <cdr:to>
      <cdr:x>-0.00475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0.96325</cdr:y>
    </cdr:from>
    <cdr:to>
      <cdr:x>1</cdr:x>
      <cdr:y>1</cdr:y>
    </cdr:to>
    <cdr:sp>
      <cdr:nvSpPr>
        <cdr:cNvPr id="3" name="1 CuadroTexto"/>
        <cdr:cNvSpPr txBox="1">
          <a:spLocks noChangeArrowheads="1"/>
        </cdr:cNvSpPr>
      </cdr:nvSpPr>
      <cdr:spPr>
        <a:xfrm>
          <a:off x="-47624" y="3209925"/>
          <a:ext cx="5715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-0.0085</cdr:x>
      <cdr:y>-0.018</cdr:y>
    </cdr:from>
    <cdr:to>
      <cdr:x>-0.00325</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59626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1502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0.83925</cdr:x>
      <cdr:y>1</cdr:y>
    </cdr:to>
    <cdr:sp>
      <cdr:nvSpPr>
        <cdr:cNvPr id="1" name="1 CuadroTexto"/>
        <cdr:cNvSpPr txBox="1">
          <a:spLocks noChangeArrowheads="1"/>
        </cdr:cNvSpPr>
      </cdr:nvSpPr>
      <cdr:spPr>
        <a:xfrm>
          <a:off x="-47624" y="3562350"/>
          <a:ext cx="61912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0.96525</cdr:y>
    </cdr:from>
    <cdr:to>
      <cdr:x>0.825</cdr:x>
      <cdr:y>1</cdr:y>
    </cdr:to>
    <cdr:sp>
      <cdr:nvSpPr>
        <cdr:cNvPr id="1" name="1 CuadroTexto"/>
        <cdr:cNvSpPr txBox="1">
          <a:spLocks noChangeArrowheads="1"/>
        </cdr:cNvSpPr>
      </cdr:nvSpPr>
      <cdr:spPr>
        <a:xfrm>
          <a:off x="-47624" y="3448050"/>
          <a:ext cx="61912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1520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3902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-0.016</cdr:y>
    </cdr:from>
    <cdr:to>
      <cdr:x>-0.006</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-0.0105</cdr:x>
      <cdr:y>0.9585</cdr:y>
    </cdr:from>
    <cdr:to>
      <cdr:x>0.89425</cdr:x>
      <cdr:y>1</cdr:y>
    </cdr:to>
    <cdr:sp>
      <cdr:nvSpPr>
        <cdr:cNvPr id="2" name="1 CuadroTexto"/>
        <cdr:cNvSpPr txBox="1">
          <a:spLocks noChangeArrowheads="1"/>
        </cdr:cNvSpPr>
      </cdr:nvSpPr>
      <cdr:spPr>
        <a:xfrm>
          <a:off x="-47624" y="3086100"/>
          <a:ext cx="4391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0.95675</cdr:y>
    </cdr:from>
    <cdr:to>
      <cdr:x>0.908</cdr:x>
      <cdr:y>1</cdr:y>
    </cdr:to>
    <cdr:sp>
      <cdr:nvSpPr>
        <cdr:cNvPr id="1" name="1 CuadroTexto"/>
        <cdr:cNvSpPr txBox="1">
          <a:spLocks noChangeArrowheads="1"/>
        </cdr:cNvSpPr>
      </cdr:nvSpPr>
      <cdr:spPr>
        <a:xfrm>
          <a:off x="-9524" y="2990850"/>
          <a:ext cx="539115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0.95775</cdr:y>
    </cdr:from>
    <cdr:to>
      <cdr:x>0.8575</cdr:x>
      <cdr:y>1</cdr:y>
    </cdr:to>
    <cdr:sp>
      <cdr:nvSpPr>
        <cdr:cNvPr id="1" name="1 CuadroTexto"/>
        <cdr:cNvSpPr txBox="1">
          <a:spLocks noChangeArrowheads="1"/>
        </cdr:cNvSpPr>
      </cdr:nvSpPr>
      <cdr:spPr>
        <a:xfrm>
          <a:off x="-47624" y="2838450"/>
          <a:ext cx="50958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800350"/>
        <a:ext cx="5915025" cy="3133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325100"/>
        <a:ext cx="588645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0.2915</cdr:x>
      <cdr:y>0.69925</cdr:y>
    </cdr:to>
    <cdr:sp>
      <cdr:nvSpPr>
        <cdr:cNvPr id="1" name="Text Box 1"/>
        <cdr:cNvSpPr txBox="1">
          <a:spLocks noChangeArrowheads="1"/>
        </cdr:cNvSpPr>
      </cdr:nvSpPr>
      <cdr:spPr>
        <a:xfrm>
          <a:off x="0" y="0"/>
          <a:ext cx="14478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-0.009</cdr:x>
      <cdr:y>-0.01325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-0.01325</cdr:y>
    </cdr:from>
    <cdr:to>
      <cdr:x>-0.009</cdr:x>
      <cdr:y>-0.01325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-0.01325</cdr:y>
    </cdr:from>
    <cdr:to>
      <cdr:x>-0.00475</cdr:x>
      <cdr:y>-0.00675</cdr:y>
    </cdr:to>
    <cdr:pic>
      <cdr:nvPicPr>
        <cdr:cNvPr id="4"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5"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6"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-0.004</cdr:x>
      <cdr:y>0.94825</cdr:y>
    </cdr:from>
    <cdr:to>
      <cdr:x>0.96075</cdr:x>
      <cdr:y>0.99275</cdr:y>
    </cdr:to>
    <cdr:sp>
      <cdr:nvSpPr>
        <cdr:cNvPr id="7" name="1 CuadroTexto"/>
        <cdr:cNvSpPr txBox="1">
          <a:spLocks noChangeArrowheads="1"/>
        </cdr:cNvSpPr>
      </cdr:nvSpPr>
      <cdr:spPr>
        <a:xfrm>
          <a:off x="-19049" y="37528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zoomScaleSheetLayoutView="100" zoomScalePageLayoutView="0" workbookViewId="0" topLeftCell="A1">
      <selection activeCell="A1" sqref="A1"/>
    </sheetView>
  </sheetViews>
  <sheetFormatPr defaultColWidth="11.421875" defaultRowHeight="12.75"/>
  <cols>
    <col min="1" max="2" width="11.421875" style="216" customWidth="1"/>
    <col min="3" max="3" width="10.7109375" style="216" customWidth="1"/>
    <col min="4" max="6" width="11.421875" style="216" customWidth="1"/>
    <col min="7" max="7" width="11.140625" style="216" customWidth="1"/>
    <col min="8" max="8" width="4.421875" style="216" customWidth="1"/>
    <col min="9" max="16384" width="11.421875" style="216" customWidth="1"/>
  </cols>
  <sheetData>
    <row r="1" spans="1:7" ht="15.75">
      <c r="A1" s="214"/>
      <c r="B1" s="215"/>
      <c r="C1" s="215"/>
      <c r="D1" s="215"/>
      <c r="E1" s="215"/>
      <c r="F1" s="215"/>
      <c r="G1" s="215"/>
    </row>
    <row r="2" spans="1:7" ht="15">
      <c r="A2" s="215"/>
      <c r="B2" s="215"/>
      <c r="C2" s="215"/>
      <c r="D2" s="215"/>
      <c r="E2" s="215"/>
      <c r="F2" s="215"/>
      <c r="G2" s="215"/>
    </row>
    <row r="3" spans="1:7" ht="15.75">
      <c r="A3" s="214"/>
      <c r="B3" s="215"/>
      <c r="C3" s="215"/>
      <c r="D3" s="215"/>
      <c r="E3" s="215"/>
      <c r="F3" s="215"/>
      <c r="G3" s="215"/>
    </row>
    <row r="4" spans="1:7" ht="15">
      <c r="A4" s="215"/>
      <c r="B4" s="215"/>
      <c r="C4" s="215"/>
      <c r="D4" s="217"/>
      <c r="E4" s="215"/>
      <c r="F4" s="215"/>
      <c r="G4" s="215"/>
    </row>
    <row r="5" spans="1:7" ht="15.75">
      <c r="A5" s="214"/>
      <c r="B5" s="215"/>
      <c r="C5" s="215"/>
      <c r="D5" s="218"/>
      <c r="E5" s="215"/>
      <c r="F5" s="215"/>
      <c r="G5" s="215"/>
    </row>
    <row r="6" spans="1:7" ht="15.75">
      <c r="A6" s="214"/>
      <c r="B6" s="215"/>
      <c r="C6" s="215"/>
      <c r="D6" s="215"/>
      <c r="E6" s="215"/>
      <c r="F6" s="215"/>
      <c r="G6" s="215"/>
    </row>
    <row r="7" spans="1:7" ht="15.75">
      <c r="A7" s="214"/>
      <c r="B7" s="215"/>
      <c r="C7" s="215"/>
      <c r="D7" s="215"/>
      <c r="E7" s="215"/>
      <c r="F7" s="215"/>
      <c r="G7" s="215"/>
    </row>
    <row r="8" spans="1:7" ht="15">
      <c r="A8" s="215"/>
      <c r="B8" s="215"/>
      <c r="C8" s="215"/>
      <c r="D8" s="217"/>
      <c r="E8" s="215"/>
      <c r="F8" s="215"/>
      <c r="G8" s="215"/>
    </row>
    <row r="9" spans="1:7" ht="15.75">
      <c r="A9" s="219"/>
      <c r="B9" s="215"/>
      <c r="C9" s="215"/>
      <c r="D9" s="215"/>
      <c r="E9" s="215"/>
      <c r="F9" s="215"/>
      <c r="G9" s="215"/>
    </row>
    <row r="10" spans="1:7" ht="15.75">
      <c r="A10" s="214"/>
      <c r="B10" s="215"/>
      <c r="C10" s="215"/>
      <c r="D10" s="215"/>
      <c r="E10" s="215"/>
      <c r="F10" s="215"/>
      <c r="G10" s="215"/>
    </row>
    <row r="11" spans="1:7" ht="15.75">
      <c r="A11" s="214"/>
      <c r="B11" s="215"/>
      <c r="C11" s="215"/>
      <c r="D11" s="215"/>
      <c r="E11" s="215"/>
      <c r="F11" s="215"/>
      <c r="G11" s="215"/>
    </row>
    <row r="12" spans="1:7" ht="15.75">
      <c r="A12" s="214"/>
      <c r="B12" s="215"/>
      <c r="C12" s="215"/>
      <c r="D12" s="215"/>
      <c r="E12" s="215"/>
      <c r="F12" s="215"/>
      <c r="G12" s="215"/>
    </row>
    <row r="13" spans="1:8" ht="19.5">
      <c r="A13" s="215"/>
      <c r="B13" s="215"/>
      <c r="C13" s="296" t="s">
        <v>351</v>
      </c>
      <c r="D13" s="296"/>
      <c r="E13" s="296"/>
      <c r="F13" s="296"/>
      <c r="G13" s="296"/>
      <c r="H13" s="296"/>
    </row>
    <row r="14" spans="1:8" ht="19.5">
      <c r="A14" s="215"/>
      <c r="B14" s="215"/>
      <c r="C14" s="296" t="s">
        <v>352</v>
      </c>
      <c r="D14" s="296"/>
      <c r="E14" s="296"/>
      <c r="F14" s="296"/>
      <c r="G14" s="296"/>
      <c r="H14" s="296"/>
    </row>
    <row r="15" spans="1:7" ht="15">
      <c r="A15" s="215"/>
      <c r="B15" s="215"/>
      <c r="C15" s="215"/>
      <c r="D15" s="215"/>
      <c r="E15" s="215"/>
      <c r="F15" s="215"/>
      <c r="G15" s="215"/>
    </row>
    <row r="16" spans="1:7" ht="15">
      <c r="A16" s="215"/>
      <c r="B16" s="215"/>
      <c r="C16" s="215"/>
      <c r="D16" s="220"/>
      <c r="E16" s="215"/>
      <c r="F16" s="215"/>
      <c r="G16" s="215"/>
    </row>
    <row r="17" spans="1:7" ht="15.75">
      <c r="A17" s="215"/>
      <c r="B17" s="215"/>
      <c r="C17" s="221" t="s">
        <v>475</v>
      </c>
      <c r="D17" s="221"/>
      <c r="E17" s="221"/>
      <c r="F17" s="221"/>
      <c r="G17" s="221"/>
    </row>
    <row r="18" spans="1:7" ht="15">
      <c r="A18" s="215"/>
      <c r="B18" s="215"/>
      <c r="C18" s="215"/>
      <c r="D18" s="215"/>
      <c r="E18" s="215"/>
      <c r="F18" s="215"/>
      <c r="G18" s="215"/>
    </row>
    <row r="19" spans="1:7" ht="15">
      <c r="A19" s="215"/>
      <c r="B19" s="215"/>
      <c r="C19" s="215"/>
      <c r="D19" s="215"/>
      <c r="E19" s="215"/>
      <c r="F19" s="215"/>
      <c r="G19" s="215"/>
    </row>
    <row r="20" spans="1:7" ht="15">
      <c r="A20" s="215"/>
      <c r="B20" s="215"/>
      <c r="C20" s="215"/>
      <c r="D20" s="215"/>
      <c r="E20" s="215"/>
      <c r="F20" s="215"/>
      <c r="G20" s="215"/>
    </row>
    <row r="21" spans="1:7" ht="15.75">
      <c r="A21" s="214"/>
      <c r="B21" s="215"/>
      <c r="C21" s="215"/>
      <c r="D21" s="215"/>
      <c r="E21" s="215"/>
      <c r="F21" s="215"/>
      <c r="G21" s="215"/>
    </row>
    <row r="22" spans="1:7" ht="15.75">
      <c r="A22" s="214"/>
      <c r="B22" s="215"/>
      <c r="C22" s="215"/>
      <c r="D22" s="217"/>
      <c r="E22" s="215"/>
      <c r="F22" s="215"/>
      <c r="G22" s="215"/>
    </row>
    <row r="23" spans="1:7" ht="15.75">
      <c r="A23" s="214"/>
      <c r="B23" s="215"/>
      <c r="C23" s="215"/>
      <c r="D23" s="220"/>
      <c r="E23" s="215"/>
      <c r="F23" s="215"/>
      <c r="G23" s="215"/>
    </row>
    <row r="24" spans="1:7" ht="15.75">
      <c r="A24" s="214"/>
      <c r="B24" s="215"/>
      <c r="C24" s="215"/>
      <c r="D24" s="215"/>
      <c r="E24" s="215"/>
      <c r="F24" s="215"/>
      <c r="G24" s="215"/>
    </row>
    <row r="25" spans="1:7" ht="15.75">
      <c r="A25" s="214"/>
      <c r="B25" s="215"/>
      <c r="C25" s="215"/>
      <c r="D25" s="215"/>
      <c r="E25" s="215"/>
      <c r="F25" s="215"/>
      <c r="G25" s="215"/>
    </row>
    <row r="26" spans="1:7" ht="15.75">
      <c r="A26" s="214"/>
      <c r="B26" s="215"/>
      <c r="C26" s="215"/>
      <c r="D26" s="215"/>
      <c r="E26" s="215"/>
      <c r="F26" s="215"/>
      <c r="G26" s="215"/>
    </row>
    <row r="27" spans="1:7" ht="15.75">
      <c r="A27" s="214"/>
      <c r="B27" s="215"/>
      <c r="C27" s="215"/>
      <c r="D27" s="217"/>
      <c r="E27" s="215"/>
      <c r="F27" s="215"/>
      <c r="G27" s="215"/>
    </row>
    <row r="28" spans="1:7" ht="15.75">
      <c r="A28" s="214"/>
      <c r="B28" s="215"/>
      <c r="C28" s="215"/>
      <c r="D28" s="215"/>
      <c r="E28" s="215"/>
      <c r="F28" s="215"/>
      <c r="G28" s="215"/>
    </row>
    <row r="29" spans="1:7" ht="15.75">
      <c r="A29" s="214"/>
      <c r="B29" s="215"/>
      <c r="C29" s="215"/>
      <c r="D29" s="215"/>
      <c r="E29" s="215"/>
      <c r="F29" s="215"/>
      <c r="G29" s="215"/>
    </row>
    <row r="30" spans="1:7" ht="15.75">
      <c r="A30" s="214"/>
      <c r="B30" s="215"/>
      <c r="C30" s="215"/>
      <c r="D30" s="215"/>
      <c r="E30" s="215"/>
      <c r="F30" s="215"/>
      <c r="G30" s="215"/>
    </row>
    <row r="31" spans="1:7" ht="15.75">
      <c r="A31" s="214"/>
      <c r="B31" s="215"/>
      <c r="C31" s="215"/>
      <c r="D31" s="215"/>
      <c r="E31" s="215"/>
      <c r="F31" s="215"/>
      <c r="G31" s="215"/>
    </row>
    <row r="32" spans="6:7" ht="15">
      <c r="F32" s="215"/>
      <c r="G32" s="215"/>
    </row>
    <row r="33" spans="6:7" ht="15">
      <c r="F33" s="215"/>
      <c r="G33" s="215"/>
    </row>
    <row r="34" spans="1:7" ht="15.75">
      <c r="A34" s="214"/>
      <c r="B34" s="215"/>
      <c r="C34" s="215"/>
      <c r="D34" s="215"/>
      <c r="E34" s="215"/>
      <c r="F34" s="215"/>
      <c r="G34" s="215"/>
    </row>
    <row r="35" spans="1:7" ht="15.75">
      <c r="A35" s="214"/>
      <c r="B35" s="215"/>
      <c r="C35" s="215"/>
      <c r="D35" s="215"/>
      <c r="E35" s="215"/>
      <c r="F35" s="215"/>
      <c r="G35" s="215"/>
    </row>
    <row r="36" spans="1:7" ht="15.75">
      <c r="A36" s="214"/>
      <c r="B36" s="215"/>
      <c r="C36" s="215"/>
      <c r="D36" s="215"/>
      <c r="E36" s="215"/>
      <c r="F36" s="215"/>
      <c r="G36" s="215"/>
    </row>
    <row r="37" spans="1:7" ht="15.75">
      <c r="A37" s="222"/>
      <c r="B37" s="215"/>
      <c r="C37" s="222"/>
      <c r="D37" s="223"/>
      <c r="E37" s="215"/>
      <c r="F37" s="215"/>
      <c r="G37" s="215"/>
    </row>
    <row r="38" spans="1:7" ht="15.75">
      <c r="A38" s="214"/>
      <c r="E38" s="215"/>
      <c r="F38" s="215"/>
      <c r="G38" s="215"/>
    </row>
    <row r="39" spans="3:7" ht="15.75">
      <c r="C39" s="214" t="s">
        <v>476</v>
      </c>
      <c r="D39" s="223"/>
      <c r="E39" s="215"/>
      <c r="F39" s="215"/>
      <c r="G39" s="215"/>
    </row>
    <row r="45" spans="1:7" ht="15">
      <c r="A45" s="215"/>
      <c r="B45" s="215"/>
      <c r="C45" s="215"/>
      <c r="D45" s="217" t="s">
        <v>281</v>
      </c>
      <c r="E45" s="215"/>
      <c r="F45" s="215"/>
      <c r="G45" s="215"/>
    </row>
    <row r="46" spans="1:7" ht="15.75">
      <c r="A46" s="214"/>
      <c r="B46" s="215"/>
      <c r="C46" s="215"/>
      <c r="D46" s="224" t="s">
        <v>477</v>
      </c>
      <c r="E46" s="215"/>
      <c r="F46" s="215"/>
      <c r="G46" s="215"/>
    </row>
    <row r="47" spans="1:7" ht="15.75">
      <c r="A47" s="214"/>
      <c r="B47" s="215"/>
      <c r="C47" s="215"/>
      <c r="D47" s="215"/>
      <c r="E47" s="215"/>
      <c r="F47" s="215"/>
      <c r="G47" s="215"/>
    </row>
    <row r="48" spans="1:7" ht="15.75">
      <c r="A48" s="214"/>
      <c r="B48" s="215"/>
      <c r="C48" s="215"/>
      <c r="D48" s="215"/>
      <c r="E48" s="215"/>
      <c r="F48" s="215"/>
      <c r="G48" s="215"/>
    </row>
    <row r="49" spans="1:7" ht="15">
      <c r="A49" s="215"/>
      <c r="B49" s="215"/>
      <c r="C49" s="215"/>
      <c r="D49" s="217" t="s">
        <v>197</v>
      </c>
      <c r="E49" s="215"/>
      <c r="F49" s="215"/>
      <c r="G49" s="215"/>
    </row>
    <row r="50" spans="1:7" ht="15.75">
      <c r="A50" s="219"/>
      <c r="B50" s="215"/>
      <c r="C50" s="215"/>
      <c r="D50" s="215"/>
      <c r="E50" s="215"/>
      <c r="F50" s="215"/>
      <c r="G50" s="215"/>
    </row>
    <row r="51" spans="1:7" ht="15.75">
      <c r="A51" s="214"/>
      <c r="B51" s="215"/>
      <c r="C51" s="215"/>
      <c r="D51" s="215"/>
      <c r="E51" s="215"/>
      <c r="F51" s="215"/>
      <c r="G51" s="215"/>
    </row>
    <row r="52" spans="1:7" ht="15.75">
      <c r="A52" s="214"/>
      <c r="B52" s="215"/>
      <c r="C52" s="215"/>
      <c r="D52" s="215"/>
      <c r="E52" s="215"/>
      <c r="F52" s="215"/>
      <c r="G52" s="215"/>
    </row>
    <row r="53" spans="1:7" ht="15.75">
      <c r="A53" s="214"/>
      <c r="B53" s="215"/>
      <c r="C53" s="215"/>
      <c r="D53" s="215"/>
      <c r="E53" s="215"/>
      <c r="F53" s="215"/>
      <c r="G53" s="215"/>
    </row>
    <row r="54" spans="1:7" ht="15">
      <c r="A54" s="215"/>
      <c r="B54" s="215"/>
      <c r="C54" s="215"/>
      <c r="D54" s="215"/>
      <c r="E54" s="215"/>
      <c r="F54" s="215"/>
      <c r="G54" s="215"/>
    </row>
    <row r="55" spans="1:7" ht="15">
      <c r="A55" s="215"/>
      <c r="B55" s="215"/>
      <c r="C55" s="215"/>
      <c r="D55" s="215"/>
      <c r="E55" s="215"/>
      <c r="F55" s="215"/>
      <c r="G55" s="215"/>
    </row>
    <row r="56" spans="1:7" ht="15">
      <c r="A56" s="215"/>
      <c r="B56" s="215"/>
      <c r="C56" s="215"/>
      <c r="D56" s="220" t="s">
        <v>353</v>
      </c>
      <c r="E56" s="215"/>
      <c r="F56" s="215"/>
      <c r="G56" s="215"/>
    </row>
    <row r="57" spans="1:7" ht="15">
      <c r="A57" s="215"/>
      <c r="B57" s="215"/>
      <c r="C57" s="215"/>
      <c r="D57" s="220" t="s">
        <v>354</v>
      </c>
      <c r="E57" s="215"/>
      <c r="F57" s="215"/>
      <c r="G57" s="215"/>
    </row>
    <row r="58" spans="1:7" ht="15">
      <c r="A58" s="215"/>
      <c r="B58" s="215"/>
      <c r="C58" s="215"/>
      <c r="D58" s="215"/>
      <c r="E58" s="215"/>
      <c r="F58" s="215"/>
      <c r="G58" s="215"/>
    </row>
    <row r="59" spans="1:7" ht="15">
      <c r="A59" s="215"/>
      <c r="B59" s="215"/>
      <c r="C59" s="215"/>
      <c r="D59" s="215"/>
      <c r="E59" s="215"/>
      <c r="F59" s="215"/>
      <c r="G59" s="215"/>
    </row>
    <row r="60" spans="1:7" ht="15">
      <c r="A60" s="215"/>
      <c r="B60" s="215"/>
      <c r="C60" s="215"/>
      <c r="D60" s="215"/>
      <c r="E60" s="215"/>
      <c r="F60" s="215"/>
      <c r="G60" s="215"/>
    </row>
    <row r="61" spans="1:7" ht="15">
      <c r="A61" s="215"/>
      <c r="B61" s="215"/>
      <c r="C61" s="215"/>
      <c r="D61" s="215"/>
      <c r="E61" s="215"/>
      <c r="F61" s="215"/>
      <c r="G61" s="215"/>
    </row>
    <row r="62" spans="1:7" ht="15.75">
      <c r="A62" s="214"/>
      <c r="B62" s="215"/>
      <c r="C62" s="215"/>
      <c r="D62" s="215"/>
      <c r="E62" s="215"/>
      <c r="F62" s="215"/>
      <c r="G62" s="215"/>
    </row>
    <row r="63" spans="1:7" ht="15.75">
      <c r="A63" s="214"/>
      <c r="B63" s="215"/>
      <c r="C63" s="215"/>
      <c r="D63" s="217" t="s">
        <v>52</v>
      </c>
      <c r="E63" s="215"/>
      <c r="F63" s="215"/>
      <c r="G63" s="215"/>
    </row>
    <row r="64" spans="1:7" ht="15.75">
      <c r="A64" s="214"/>
      <c r="B64" s="215"/>
      <c r="C64" s="215"/>
      <c r="D64" s="220" t="s">
        <v>315</v>
      </c>
      <c r="E64" s="215"/>
      <c r="F64" s="215"/>
      <c r="G64" s="215"/>
    </row>
    <row r="65" spans="1:7" ht="15.75">
      <c r="A65" s="214"/>
      <c r="B65" s="215"/>
      <c r="C65" s="215"/>
      <c r="D65" s="215"/>
      <c r="E65" s="215"/>
      <c r="F65" s="215"/>
      <c r="G65" s="215"/>
    </row>
    <row r="66" spans="1:7" ht="15.75">
      <c r="A66" s="214"/>
      <c r="B66" s="215"/>
      <c r="C66" s="215"/>
      <c r="D66" s="215"/>
      <c r="E66" s="215"/>
      <c r="F66" s="215"/>
      <c r="G66" s="215"/>
    </row>
    <row r="67" spans="1:7" ht="15.75">
      <c r="A67" s="214"/>
      <c r="B67" s="215"/>
      <c r="C67" s="215"/>
      <c r="D67" s="215"/>
      <c r="E67" s="215"/>
      <c r="F67" s="215"/>
      <c r="G67" s="215"/>
    </row>
    <row r="68" spans="1:7" ht="15.75">
      <c r="A68" s="214"/>
      <c r="B68" s="215"/>
      <c r="C68" s="215"/>
      <c r="D68" s="217" t="s">
        <v>302</v>
      </c>
      <c r="E68" s="215"/>
      <c r="F68" s="215"/>
      <c r="G68" s="215"/>
    </row>
    <row r="69" spans="1:7" ht="15.75">
      <c r="A69" s="214"/>
      <c r="B69" s="215"/>
      <c r="C69" s="215"/>
      <c r="D69" s="215"/>
      <c r="E69" s="215"/>
      <c r="F69" s="215"/>
      <c r="G69" s="215"/>
    </row>
    <row r="70" spans="1:7" ht="15.75">
      <c r="A70" s="214"/>
      <c r="B70" s="215"/>
      <c r="C70" s="215"/>
      <c r="D70" s="215"/>
      <c r="E70" s="215"/>
      <c r="F70" s="215"/>
      <c r="G70" s="215"/>
    </row>
    <row r="71" spans="1:7" ht="15.75">
      <c r="A71" s="214"/>
      <c r="B71" s="215"/>
      <c r="C71" s="215"/>
      <c r="D71" s="215"/>
      <c r="E71" s="215"/>
      <c r="F71" s="215"/>
      <c r="G71" s="215"/>
    </row>
    <row r="72" spans="1:7" ht="15.75">
      <c r="A72" s="214"/>
      <c r="B72" s="215"/>
      <c r="C72" s="215"/>
      <c r="D72" s="215"/>
      <c r="E72" s="215"/>
      <c r="F72" s="215"/>
      <c r="G72" s="215"/>
    </row>
    <row r="73" spans="1:7" ht="15.75">
      <c r="A73" s="214"/>
      <c r="B73" s="215"/>
      <c r="C73" s="215"/>
      <c r="D73" s="215"/>
      <c r="E73" s="215"/>
      <c r="F73" s="215"/>
      <c r="G73" s="215"/>
    </row>
    <row r="74" spans="1:7" ht="15.75">
      <c r="A74" s="214"/>
      <c r="B74" s="215"/>
      <c r="C74" s="215"/>
      <c r="D74" s="215"/>
      <c r="E74" s="215"/>
      <c r="F74" s="215"/>
      <c r="G74" s="215"/>
    </row>
    <row r="75" spans="1:7" ht="15.75">
      <c r="A75" s="214"/>
      <c r="B75" s="215"/>
      <c r="C75" s="215"/>
      <c r="D75" s="215"/>
      <c r="E75" s="215"/>
      <c r="F75" s="215"/>
      <c r="G75" s="215"/>
    </row>
    <row r="76" spans="1:7" ht="15.75">
      <c r="A76" s="214"/>
      <c r="B76" s="215"/>
      <c r="C76" s="215"/>
      <c r="D76" s="215"/>
      <c r="E76" s="215"/>
      <c r="F76" s="215"/>
      <c r="G76" s="215"/>
    </row>
    <row r="77" spans="1:7" ht="15.75">
      <c r="A77" s="214"/>
      <c r="B77" s="215"/>
      <c r="C77" s="215"/>
      <c r="D77" s="215"/>
      <c r="E77" s="215"/>
      <c r="F77" s="215"/>
      <c r="G77" s="215"/>
    </row>
    <row r="78" spans="1:7" ht="15.75">
      <c r="A78" s="214"/>
      <c r="B78" s="215"/>
      <c r="C78" s="215"/>
      <c r="D78" s="215"/>
      <c r="E78" s="215"/>
      <c r="F78" s="215"/>
      <c r="G78" s="215"/>
    </row>
    <row r="79" spans="1:7" ht="15.75">
      <c r="A79" s="214"/>
      <c r="B79" s="215"/>
      <c r="C79" s="215"/>
      <c r="D79" s="215"/>
      <c r="E79" s="215"/>
      <c r="F79" s="215"/>
      <c r="G79" s="215"/>
    </row>
    <row r="80" spans="1:7" ht="10.5" customHeight="1">
      <c r="A80" s="222" t="s">
        <v>355</v>
      </c>
      <c r="B80" s="215"/>
      <c r="C80" s="215"/>
      <c r="D80" s="215"/>
      <c r="E80" s="215"/>
      <c r="F80" s="215"/>
      <c r="G80" s="215"/>
    </row>
    <row r="81" spans="1:7" ht="10.5" customHeight="1">
      <c r="A81" s="222" t="s">
        <v>356</v>
      </c>
      <c r="B81" s="215"/>
      <c r="C81" s="215"/>
      <c r="D81" s="215"/>
      <c r="E81" s="215"/>
      <c r="F81" s="215"/>
      <c r="G81" s="215"/>
    </row>
    <row r="82" spans="1:7" ht="10.5" customHeight="1">
      <c r="A82" s="222" t="s">
        <v>357</v>
      </c>
      <c r="B82" s="215"/>
      <c r="C82" s="222"/>
      <c r="D82" s="223"/>
      <c r="E82" s="215"/>
      <c r="F82" s="215"/>
      <c r="G82" s="215"/>
    </row>
    <row r="83" spans="1:7" ht="10.5" customHeight="1">
      <c r="A83" s="225" t="s">
        <v>358</v>
      </c>
      <c r="B83" s="215"/>
      <c r="C83" s="215"/>
      <c r="D83" s="215"/>
      <c r="E83" s="215"/>
      <c r="F83" s="215"/>
      <c r="G83" s="215"/>
    </row>
    <row r="84" spans="1:7" ht="15">
      <c r="A84" s="215"/>
      <c r="B84" s="215"/>
      <c r="C84" s="215"/>
      <c r="D84" s="215"/>
      <c r="E84" s="215"/>
      <c r="F84" s="215"/>
      <c r="G84" s="215"/>
    </row>
    <row r="85" spans="1:7" ht="15">
      <c r="A85" s="297" t="s">
        <v>359</v>
      </c>
      <c r="B85" s="297"/>
      <c r="C85" s="297"/>
      <c r="D85" s="297"/>
      <c r="E85" s="297"/>
      <c r="F85" s="297"/>
      <c r="G85" s="297"/>
    </row>
    <row r="86" spans="1:12" ht="6.75" customHeight="1">
      <c r="A86" s="226"/>
      <c r="B86" s="226"/>
      <c r="C86" s="226"/>
      <c r="D86" s="226"/>
      <c r="E86" s="226"/>
      <c r="F86" s="226"/>
      <c r="G86" s="226"/>
      <c r="L86" s="217"/>
    </row>
    <row r="87" spans="1:12" ht="15">
      <c r="A87" s="227" t="s">
        <v>42</v>
      </c>
      <c r="B87" s="228" t="s">
        <v>43</v>
      </c>
      <c r="C87" s="228"/>
      <c r="D87" s="228"/>
      <c r="E87" s="228"/>
      <c r="F87" s="228"/>
      <c r="G87" s="229" t="s">
        <v>44</v>
      </c>
      <c r="L87" s="220"/>
    </row>
    <row r="88" spans="1:12" ht="6.75" customHeight="1">
      <c r="A88" s="230"/>
      <c r="B88" s="230"/>
      <c r="C88" s="230"/>
      <c r="D88" s="230"/>
      <c r="E88" s="230"/>
      <c r="F88" s="230"/>
      <c r="G88" s="231"/>
      <c r="L88" s="232"/>
    </row>
    <row r="89" spans="1:12" ht="12.75" customHeight="1">
      <c r="A89" s="233" t="s">
        <v>45</v>
      </c>
      <c r="B89" s="234" t="s">
        <v>282</v>
      </c>
      <c r="C89" s="226"/>
      <c r="D89" s="226"/>
      <c r="E89" s="226"/>
      <c r="F89" s="226"/>
      <c r="G89" s="235">
        <v>4</v>
      </c>
      <c r="L89" s="232"/>
    </row>
    <row r="90" spans="1:12" ht="12.75" customHeight="1">
      <c r="A90" s="233" t="s">
        <v>46</v>
      </c>
      <c r="B90" s="234" t="s">
        <v>312</v>
      </c>
      <c r="C90" s="226"/>
      <c r="D90" s="226"/>
      <c r="E90" s="226"/>
      <c r="F90" s="226"/>
      <c r="G90" s="235">
        <v>5</v>
      </c>
      <c r="L90" s="232"/>
    </row>
    <row r="91" spans="1:12" ht="12.75" customHeight="1">
      <c r="A91" s="233" t="s">
        <v>47</v>
      </c>
      <c r="B91" s="234" t="s">
        <v>313</v>
      </c>
      <c r="C91" s="226"/>
      <c r="D91" s="226"/>
      <c r="E91" s="226"/>
      <c r="F91" s="226"/>
      <c r="G91" s="235">
        <v>6</v>
      </c>
      <c r="L91" s="217"/>
    </row>
    <row r="92" spans="1:12" ht="12.75" customHeight="1">
      <c r="A92" s="233" t="s">
        <v>48</v>
      </c>
      <c r="B92" s="234" t="s">
        <v>283</v>
      </c>
      <c r="C92" s="226"/>
      <c r="D92" s="226"/>
      <c r="E92" s="226"/>
      <c r="F92" s="226"/>
      <c r="G92" s="235">
        <v>7</v>
      </c>
      <c r="L92" s="232"/>
    </row>
    <row r="93" spans="1:12" ht="12.75" customHeight="1">
      <c r="A93" s="233" t="s">
        <v>49</v>
      </c>
      <c r="B93" s="234" t="s">
        <v>298</v>
      </c>
      <c r="C93" s="226"/>
      <c r="D93" s="226"/>
      <c r="E93" s="226"/>
      <c r="F93" s="226"/>
      <c r="G93" s="235">
        <v>9</v>
      </c>
      <c r="L93" s="232"/>
    </row>
    <row r="94" spans="1:12" ht="12.75" customHeight="1">
      <c r="A94" s="233" t="s">
        <v>50</v>
      </c>
      <c r="B94" s="234" t="s">
        <v>296</v>
      </c>
      <c r="C94" s="226"/>
      <c r="D94" s="226"/>
      <c r="E94" s="226"/>
      <c r="F94" s="226"/>
      <c r="G94" s="235">
        <v>11</v>
      </c>
      <c r="L94" s="232"/>
    </row>
    <row r="95" spans="1:12" ht="12.75" customHeight="1">
      <c r="A95" s="233" t="s">
        <v>51</v>
      </c>
      <c r="B95" s="234" t="s">
        <v>297</v>
      </c>
      <c r="C95" s="226"/>
      <c r="D95" s="226"/>
      <c r="E95" s="226"/>
      <c r="F95" s="226"/>
      <c r="G95" s="235">
        <v>12</v>
      </c>
      <c r="L95" s="232"/>
    </row>
    <row r="96" spans="1:12" ht="12.75" customHeight="1">
      <c r="A96" s="233" t="s">
        <v>53</v>
      </c>
      <c r="B96" s="234" t="s">
        <v>284</v>
      </c>
      <c r="C96" s="226"/>
      <c r="D96" s="226"/>
      <c r="E96" s="226"/>
      <c r="F96" s="226"/>
      <c r="G96" s="235">
        <v>13</v>
      </c>
      <c r="L96" s="232"/>
    </row>
    <row r="97" spans="1:12" ht="12.75" customHeight="1">
      <c r="A97" s="233" t="s">
        <v>54</v>
      </c>
      <c r="B97" s="234" t="s">
        <v>179</v>
      </c>
      <c r="C97" s="226"/>
      <c r="D97" s="226"/>
      <c r="E97" s="226"/>
      <c r="F97" s="226"/>
      <c r="G97" s="235">
        <v>14</v>
      </c>
      <c r="L97" s="232"/>
    </row>
    <row r="98" spans="1:12" ht="12.75" customHeight="1">
      <c r="A98" s="233" t="s">
        <v>78</v>
      </c>
      <c r="B98" s="234" t="s">
        <v>321</v>
      </c>
      <c r="C98" s="234"/>
      <c r="D98" s="234"/>
      <c r="E98" s="226"/>
      <c r="F98" s="226"/>
      <c r="G98" s="235">
        <v>15</v>
      </c>
      <c r="L98" s="232"/>
    </row>
    <row r="99" spans="1:12" ht="12.75" customHeight="1">
      <c r="A99" s="233" t="s">
        <v>100</v>
      </c>
      <c r="B99" s="234" t="s">
        <v>285</v>
      </c>
      <c r="C99" s="226"/>
      <c r="D99" s="226"/>
      <c r="E99" s="226"/>
      <c r="F99" s="226"/>
      <c r="G99" s="235">
        <v>16</v>
      </c>
      <c r="L99" s="222"/>
    </row>
    <row r="100" spans="1:12" ht="12.75" customHeight="1">
      <c r="A100" s="233" t="s">
        <v>101</v>
      </c>
      <c r="B100" s="234" t="s">
        <v>360</v>
      </c>
      <c r="C100" s="226"/>
      <c r="D100" s="226"/>
      <c r="E100" s="226"/>
      <c r="F100" s="226"/>
      <c r="G100" s="235">
        <v>18</v>
      </c>
      <c r="L100" s="222"/>
    </row>
    <row r="101" spans="1:12" ht="12.75" customHeight="1">
      <c r="A101" s="233" t="s">
        <v>121</v>
      </c>
      <c r="B101" s="234" t="s">
        <v>286</v>
      </c>
      <c r="C101" s="226"/>
      <c r="D101" s="226"/>
      <c r="E101" s="226"/>
      <c r="F101" s="226"/>
      <c r="G101" s="235">
        <v>19</v>
      </c>
      <c r="L101" s="222"/>
    </row>
    <row r="102" spans="1:12" ht="12.75" customHeight="1">
      <c r="A102" s="233" t="s">
        <v>122</v>
      </c>
      <c r="B102" s="234" t="s">
        <v>299</v>
      </c>
      <c r="C102" s="226"/>
      <c r="D102" s="226"/>
      <c r="E102" s="226"/>
      <c r="F102" s="226"/>
      <c r="G102" s="235">
        <v>20</v>
      </c>
      <c r="L102" s="225"/>
    </row>
    <row r="103" spans="1:7" ht="12.75" customHeight="1">
      <c r="A103" s="233" t="s">
        <v>126</v>
      </c>
      <c r="B103" s="234" t="s">
        <v>287</v>
      </c>
      <c r="C103" s="226"/>
      <c r="D103" s="226"/>
      <c r="E103" s="226"/>
      <c r="F103" s="226"/>
      <c r="G103" s="235">
        <v>21</v>
      </c>
    </row>
    <row r="104" spans="1:7" ht="12.75" customHeight="1">
      <c r="A104" s="233" t="s">
        <v>250</v>
      </c>
      <c r="B104" s="234" t="s">
        <v>288</v>
      </c>
      <c r="C104" s="226"/>
      <c r="D104" s="226"/>
      <c r="E104" s="226"/>
      <c r="F104" s="226"/>
      <c r="G104" s="235">
        <v>22</v>
      </c>
    </row>
    <row r="105" spans="1:7" ht="12.75" customHeight="1">
      <c r="A105" s="233" t="s">
        <v>262</v>
      </c>
      <c r="B105" s="234" t="s">
        <v>289</v>
      </c>
      <c r="C105" s="226"/>
      <c r="D105" s="226"/>
      <c r="E105" s="226"/>
      <c r="F105" s="226"/>
      <c r="G105" s="235">
        <v>23</v>
      </c>
    </row>
    <row r="106" spans="1:7" ht="12.75" customHeight="1">
      <c r="A106" s="233" t="s">
        <v>263</v>
      </c>
      <c r="B106" s="234" t="s">
        <v>367</v>
      </c>
      <c r="C106" s="226"/>
      <c r="D106" s="226"/>
      <c r="E106" s="226"/>
      <c r="F106" s="226"/>
      <c r="G106" s="235">
        <v>24</v>
      </c>
    </row>
    <row r="107" spans="1:7" ht="12.75" customHeight="1">
      <c r="A107" s="233" t="s">
        <v>333</v>
      </c>
      <c r="B107" s="234" t="s">
        <v>290</v>
      </c>
      <c r="C107" s="226"/>
      <c r="D107" s="226"/>
      <c r="E107" s="226"/>
      <c r="F107" s="226"/>
      <c r="G107" s="235">
        <v>25</v>
      </c>
    </row>
    <row r="108" spans="1:7" ht="12.75" customHeight="1">
      <c r="A108" s="233" t="s">
        <v>368</v>
      </c>
      <c r="B108" s="234" t="s">
        <v>291</v>
      </c>
      <c r="C108" s="226"/>
      <c r="D108" s="226"/>
      <c r="E108" s="226"/>
      <c r="F108" s="226"/>
      <c r="G108" s="235">
        <v>26</v>
      </c>
    </row>
    <row r="109" spans="1:7" ht="6.75" customHeight="1">
      <c r="A109" s="233"/>
      <c r="B109" s="226"/>
      <c r="C109" s="226"/>
      <c r="D109" s="226"/>
      <c r="E109" s="226"/>
      <c r="F109" s="226"/>
      <c r="G109" s="236"/>
    </row>
    <row r="110" spans="1:7" ht="15">
      <c r="A110" s="227" t="s">
        <v>55</v>
      </c>
      <c r="B110" s="228" t="s">
        <v>43</v>
      </c>
      <c r="C110" s="228"/>
      <c r="D110" s="228"/>
      <c r="E110" s="228"/>
      <c r="F110" s="228"/>
      <c r="G110" s="229" t="s">
        <v>44</v>
      </c>
    </row>
    <row r="111" spans="1:7" ht="6.75" customHeight="1">
      <c r="A111" s="237"/>
      <c r="B111" s="230"/>
      <c r="C111" s="230"/>
      <c r="D111" s="230"/>
      <c r="E111" s="230"/>
      <c r="F111" s="230"/>
      <c r="G111" s="238"/>
    </row>
    <row r="112" spans="1:7" ht="12.75" customHeight="1">
      <c r="A112" s="233" t="s">
        <v>45</v>
      </c>
      <c r="B112" s="234" t="s">
        <v>282</v>
      </c>
      <c r="C112" s="226"/>
      <c r="D112" s="226"/>
      <c r="E112" s="226"/>
      <c r="F112" s="226"/>
      <c r="G112" s="235">
        <v>4</v>
      </c>
    </row>
    <row r="113" spans="1:7" ht="12.75" customHeight="1">
      <c r="A113" s="233" t="s">
        <v>46</v>
      </c>
      <c r="B113" s="234" t="s">
        <v>292</v>
      </c>
      <c r="C113" s="226"/>
      <c r="D113" s="226"/>
      <c r="E113" s="226"/>
      <c r="F113" s="226"/>
      <c r="G113" s="235">
        <v>5</v>
      </c>
    </row>
    <row r="114" spans="1:7" ht="12.75" customHeight="1">
      <c r="A114" s="233" t="s">
        <v>47</v>
      </c>
      <c r="B114" s="234" t="s">
        <v>293</v>
      </c>
      <c r="C114" s="226"/>
      <c r="D114" s="226"/>
      <c r="E114" s="226"/>
      <c r="F114" s="226"/>
      <c r="G114" s="235">
        <v>6</v>
      </c>
    </row>
    <row r="115" spans="1:7" ht="12.75" customHeight="1">
      <c r="A115" s="233" t="s">
        <v>48</v>
      </c>
      <c r="B115" s="234" t="s">
        <v>294</v>
      </c>
      <c r="C115" s="226"/>
      <c r="D115" s="226"/>
      <c r="E115" s="226"/>
      <c r="F115" s="226"/>
      <c r="G115" s="235">
        <v>8</v>
      </c>
    </row>
    <row r="116" spans="1:7" ht="12.75" customHeight="1">
      <c r="A116" s="233" t="s">
        <v>49</v>
      </c>
      <c r="B116" s="234" t="s">
        <v>295</v>
      </c>
      <c r="C116" s="226"/>
      <c r="D116" s="226"/>
      <c r="E116" s="226"/>
      <c r="F116" s="226"/>
      <c r="G116" s="235">
        <v>8</v>
      </c>
    </row>
    <row r="117" spans="1:7" ht="12.75" customHeight="1">
      <c r="A117" s="233" t="s">
        <v>50</v>
      </c>
      <c r="B117" s="234" t="s">
        <v>300</v>
      </c>
      <c r="C117" s="226"/>
      <c r="D117" s="226"/>
      <c r="E117" s="226"/>
      <c r="F117" s="226"/>
      <c r="G117" s="235">
        <v>10</v>
      </c>
    </row>
    <row r="118" spans="1:7" ht="12.75" customHeight="1">
      <c r="A118" s="233" t="s">
        <v>51</v>
      </c>
      <c r="B118" s="234" t="s">
        <v>301</v>
      </c>
      <c r="C118" s="226"/>
      <c r="D118" s="226"/>
      <c r="E118" s="226"/>
      <c r="F118" s="226"/>
      <c r="G118" s="235">
        <v>10</v>
      </c>
    </row>
    <row r="119" spans="1:7" ht="12.75" customHeight="1">
      <c r="A119" s="233" t="s">
        <v>53</v>
      </c>
      <c r="B119" s="234" t="s">
        <v>296</v>
      </c>
      <c r="C119" s="226"/>
      <c r="D119" s="226"/>
      <c r="E119" s="226"/>
      <c r="F119" s="226"/>
      <c r="G119" s="235">
        <v>11</v>
      </c>
    </row>
    <row r="120" spans="1:7" ht="12.75" customHeight="1">
      <c r="A120" s="233" t="s">
        <v>54</v>
      </c>
      <c r="B120" s="234" t="s">
        <v>297</v>
      </c>
      <c r="C120" s="226"/>
      <c r="D120" s="226"/>
      <c r="E120" s="226"/>
      <c r="F120" s="226"/>
      <c r="G120" s="235">
        <v>12</v>
      </c>
    </row>
    <row r="121" spans="1:7" ht="12.75" customHeight="1">
      <c r="A121" s="233" t="s">
        <v>78</v>
      </c>
      <c r="B121" s="234" t="s">
        <v>284</v>
      </c>
      <c r="C121" s="226"/>
      <c r="D121" s="226"/>
      <c r="E121" s="226"/>
      <c r="F121" s="226"/>
      <c r="G121" s="235">
        <v>13</v>
      </c>
    </row>
    <row r="122" spans="1:7" ht="12.75" customHeight="1">
      <c r="A122" s="233" t="s">
        <v>100</v>
      </c>
      <c r="B122" s="234" t="s">
        <v>179</v>
      </c>
      <c r="C122" s="226"/>
      <c r="D122" s="226"/>
      <c r="E122" s="226"/>
      <c r="F122" s="226"/>
      <c r="G122" s="235">
        <v>14</v>
      </c>
    </row>
    <row r="123" spans="1:7" ht="12.75" customHeight="1">
      <c r="A123" s="233" t="s">
        <v>101</v>
      </c>
      <c r="B123" s="234" t="s">
        <v>321</v>
      </c>
      <c r="C123" s="226"/>
      <c r="D123" s="226"/>
      <c r="E123" s="226"/>
      <c r="F123" s="226"/>
      <c r="G123" s="235">
        <v>15</v>
      </c>
    </row>
    <row r="124" spans="1:7" ht="54.75" customHeight="1">
      <c r="A124" s="298" t="s">
        <v>304</v>
      </c>
      <c r="B124" s="298"/>
      <c r="C124" s="298"/>
      <c r="D124" s="298"/>
      <c r="E124" s="298"/>
      <c r="F124" s="298"/>
      <c r="G124" s="298"/>
    </row>
    <row r="125" spans="1:7" ht="15" customHeight="1">
      <c r="A125" s="239"/>
      <c r="B125" s="239"/>
      <c r="C125" s="239"/>
      <c r="D125" s="239"/>
      <c r="E125" s="239"/>
      <c r="F125" s="239"/>
      <c r="G125" s="239"/>
    </row>
    <row r="126" spans="1:7" ht="15" customHeight="1">
      <c r="A126" s="240"/>
      <c r="B126" s="240"/>
      <c r="C126" s="240"/>
      <c r="D126" s="240"/>
      <c r="E126" s="240"/>
      <c r="F126" s="240"/>
      <c r="G126" s="240"/>
    </row>
    <row r="127" spans="1:7" ht="15" customHeight="1">
      <c r="A127" s="234"/>
      <c r="B127" s="234"/>
      <c r="C127" s="234"/>
      <c r="D127" s="234"/>
      <c r="E127" s="234"/>
      <c r="F127" s="234"/>
      <c r="G127" s="234"/>
    </row>
    <row r="128" spans="1:7" ht="10.5" customHeight="1">
      <c r="A128" s="241" t="s">
        <v>355</v>
      </c>
      <c r="C128" s="242"/>
      <c r="D128" s="242"/>
      <c r="E128" s="242"/>
      <c r="F128" s="242"/>
      <c r="G128" s="242"/>
    </row>
    <row r="129" spans="1:7" ht="10.5" customHeight="1">
      <c r="A129" s="241" t="s">
        <v>356</v>
      </c>
      <c r="C129" s="242"/>
      <c r="D129" s="242"/>
      <c r="E129" s="242"/>
      <c r="F129" s="242"/>
      <c r="G129" s="242"/>
    </row>
    <row r="130" spans="1:7" ht="10.5" customHeight="1">
      <c r="A130" s="241" t="s">
        <v>357</v>
      </c>
      <c r="C130" s="242"/>
      <c r="D130" s="242"/>
      <c r="E130" s="242"/>
      <c r="F130" s="242"/>
      <c r="G130" s="242"/>
    </row>
    <row r="131" spans="1:7" ht="10.5" customHeight="1">
      <c r="A131" s="225" t="s">
        <v>358</v>
      </c>
      <c r="B131" s="243"/>
      <c r="C131" s="242"/>
      <c r="D131" s="242"/>
      <c r="E131" s="242"/>
      <c r="F131" s="242"/>
      <c r="G131" s="242"/>
    </row>
    <row r="132" ht="10.5" customHeight="1"/>
  </sheetData>
  <sheetProtection/>
  <mergeCells count="4">
    <mergeCell ref="C13:H13"/>
    <mergeCell ref="C14:H14"/>
    <mergeCell ref="A85:G85"/>
    <mergeCell ref="A124:G124"/>
  </mergeCells>
  <printOptions/>
  <pageMargins left="1.535433070866142" right="0.1968503937007874" top="1.7322834645669292" bottom="1.0236220472440944" header="0.31496062992125984" footer="0.31496062992125984"/>
  <pageSetup horizontalDpi="600" verticalDpi="600" orientation="portrait" paperSize="122"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zoomScalePageLayoutView="0" workbookViewId="0" topLeftCell="A1">
      <selection activeCell="G1" sqref="G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1" customWidth="1"/>
    <col min="9" max="9" width="17.421875" style="41" bestFit="1" customWidth="1"/>
    <col min="10" max="12" width="17.140625" style="41" bestFit="1" customWidth="1"/>
    <col min="13" max="13" width="17.421875" style="41" bestFit="1" customWidth="1"/>
    <col min="14" max="14" width="12.8515625" style="41" bestFit="1" customWidth="1"/>
    <col min="15" max="15" width="18.8515625" style="36" customWidth="1"/>
    <col min="16" max="19" width="11.421875" style="36" customWidth="1"/>
    <col min="20" max="21" width="11.421875" style="41" customWidth="1"/>
    <col min="22" max="22" width="18.140625" style="41" bestFit="1" customWidth="1"/>
    <col min="23" max="23" width="19.7109375" style="41" bestFit="1" customWidth="1"/>
    <col min="24" max="24" width="18.140625" style="1" bestFit="1" customWidth="1"/>
    <col min="25" max="25" width="10.140625" style="1" bestFit="1" customWidth="1"/>
    <col min="26" max="26" width="14.421875" style="1" customWidth="1"/>
    <col min="27" max="27" width="14.8515625" style="1" bestFit="1" customWidth="1"/>
    <col min="28" max="28" width="16.57421875" style="1" bestFit="1" customWidth="1"/>
    <col min="29" max="29" width="13.421875" style="1" bestFit="1" customWidth="1"/>
    <col min="30" max="16384" width="11.421875" style="1" customWidth="1"/>
  </cols>
  <sheetData>
    <row r="1" spans="1:25" s="41" customFormat="1" ht="15.75" customHeight="1">
      <c r="A1" s="302" t="s">
        <v>154</v>
      </c>
      <c r="B1" s="302"/>
      <c r="C1" s="302"/>
      <c r="D1" s="302"/>
      <c r="E1" s="302"/>
      <c r="F1" s="302"/>
      <c r="G1" s="203"/>
      <c r="H1" s="204"/>
      <c r="J1" s="47"/>
      <c r="K1" s="47"/>
      <c r="P1" s="204"/>
      <c r="Q1" s="204"/>
      <c r="R1" s="204"/>
      <c r="S1" s="204"/>
      <c r="T1" s="204"/>
      <c r="U1" s="204"/>
      <c r="V1" s="37"/>
      <c r="W1" s="37"/>
      <c r="X1" s="37"/>
      <c r="Y1" s="36"/>
    </row>
    <row r="2" spans="1:25" s="41" customFormat="1" ht="15.75" customHeight="1">
      <c r="A2" s="299" t="s">
        <v>155</v>
      </c>
      <c r="B2" s="299"/>
      <c r="C2" s="299"/>
      <c r="D2" s="299"/>
      <c r="E2" s="299"/>
      <c r="F2" s="299"/>
      <c r="G2" s="203"/>
      <c r="H2" s="204"/>
      <c r="J2" s="47"/>
      <c r="K2" s="47"/>
      <c r="P2" s="204"/>
      <c r="Q2" s="204"/>
      <c r="R2" s="204"/>
      <c r="S2" s="204"/>
      <c r="T2" s="204"/>
      <c r="U2" s="204"/>
      <c r="V2" s="37"/>
      <c r="Y2" s="36"/>
    </row>
    <row r="3" spans="1:25" s="41" customFormat="1" ht="15.75" customHeight="1">
      <c r="A3" s="299" t="s">
        <v>156</v>
      </c>
      <c r="B3" s="299"/>
      <c r="C3" s="299"/>
      <c r="D3" s="299"/>
      <c r="E3" s="299"/>
      <c r="F3" s="299"/>
      <c r="G3" s="203"/>
      <c r="H3" s="204"/>
      <c r="J3" s="47"/>
      <c r="K3" s="47"/>
      <c r="P3" s="204"/>
      <c r="Q3" s="204"/>
      <c r="R3" s="204"/>
      <c r="S3" s="204"/>
      <c r="T3" s="204"/>
      <c r="U3" s="204"/>
      <c r="V3" s="37"/>
      <c r="W3" s="37"/>
      <c r="X3" s="37"/>
      <c r="Y3" s="36"/>
    </row>
    <row r="4" spans="1:25" s="41" customFormat="1" ht="15.75" customHeight="1" thickBot="1">
      <c r="A4" s="299" t="s">
        <v>305</v>
      </c>
      <c r="B4" s="299"/>
      <c r="C4" s="299"/>
      <c r="D4" s="299"/>
      <c r="E4" s="299"/>
      <c r="F4" s="299"/>
      <c r="G4" s="42"/>
      <c r="J4" s="47"/>
      <c r="K4" s="47"/>
      <c r="P4" s="36"/>
      <c r="Q4" s="36"/>
      <c r="R4" s="36"/>
      <c r="S4" s="36"/>
      <c r="Y4" s="36"/>
    </row>
    <row r="5" spans="1:25" s="41" customFormat="1" ht="13.5" thickTop="1">
      <c r="A5" s="49" t="s">
        <v>157</v>
      </c>
      <c r="B5" s="65">
        <v>2011</v>
      </c>
      <c r="C5" s="301" t="s">
        <v>478</v>
      </c>
      <c r="D5" s="301"/>
      <c r="E5" s="66" t="s">
        <v>172</v>
      </c>
      <c r="F5" s="66" t="s">
        <v>163</v>
      </c>
      <c r="G5" s="44"/>
      <c r="P5" s="36"/>
      <c r="Q5" s="36"/>
      <c r="R5" s="36"/>
      <c r="S5" s="36"/>
      <c r="Y5" s="36"/>
    </row>
    <row r="6" spans="1:25" s="41" customFormat="1" ht="13.5" thickBot="1">
      <c r="A6" s="50"/>
      <c r="B6" s="67" t="s">
        <v>162</v>
      </c>
      <c r="C6" s="177">
        <v>2011</v>
      </c>
      <c r="D6" s="177">
        <v>2012</v>
      </c>
      <c r="E6" s="69" t="s">
        <v>403</v>
      </c>
      <c r="F6" s="69">
        <v>2012</v>
      </c>
      <c r="O6" s="180"/>
      <c r="V6" s="45"/>
      <c r="W6" s="46"/>
      <c r="X6" s="46"/>
      <c r="Y6" s="36"/>
    </row>
    <row r="7" spans="1:25" s="41" customFormat="1" ht="15.75" customHeight="1" thickTop="1">
      <c r="A7" s="299" t="s">
        <v>159</v>
      </c>
      <c r="B7" s="299"/>
      <c r="C7" s="299"/>
      <c r="D7" s="299"/>
      <c r="E7" s="299"/>
      <c r="F7" s="299"/>
      <c r="H7" s="204"/>
      <c r="I7" s="204"/>
      <c r="J7" s="204"/>
      <c r="V7" s="37"/>
      <c r="W7" s="37"/>
      <c r="X7" s="37"/>
      <c r="Y7" s="36"/>
    </row>
    <row r="8" spans="1:25" s="41" customFormat="1" ht="15.75" customHeight="1">
      <c r="A8" s="33" t="s">
        <v>310</v>
      </c>
      <c r="B8" s="178">
        <v>14475720</v>
      </c>
      <c r="C8" s="178">
        <v>7070292</v>
      </c>
      <c r="D8" s="178">
        <v>6466887</v>
      </c>
      <c r="E8" s="34">
        <f>+(D8-C8)/C8</f>
        <v>-0.08534371706288793</v>
      </c>
      <c r="F8" s="35"/>
      <c r="H8" s="204"/>
      <c r="I8" s="204"/>
      <c r="J8" s="204"/>
      <c r="V8" s="37"/>
      <c r="W8" s="37"/>
      <c r="X8" s="37"/>
      <c r="Y8" s="36"/>
    </row>
    <row r="9" spans="1:25" s="41" customFormat="1" ht="15.75" customHeight="1">
      <c r="A9" s="175" t="s">
        <v>343</v>
      </c>
      <c r="B9" s="172">
        <v>8104647</v>
      </c>
      <c r="C9" s="172">
        <v>4344385</v>
      </c>
      <c r="D9" s="172">
        <v>3974103</v>
      </c>
      <c r="E9" s="38">
        <f aca="true" t="shared" si="0" ref="E9:E21">+(D9-C9)/C9</f>
        <v>-0.08523231711738255</v>
      </c>
      <c r="F9" s="38">
        <f>+D9/$D$8</f>
        <v>0.6145310719052305</v>
      </c>
      <c r="H9" s="204"/>
      <c r="I9" s="204"/>
      <c r="J9" s="204"/>
      <c r="K9" s="204"/>
      <c r="L9" s="204"/>
      <c r="V9" s="37"/>
      <c r="W9" s="37"/>
      <c r="X9" s="37"/>
      <c r="Y9" s="36"/>
    </row>
    <row r="10" spans="1:25" s="41" customFormat="1" ht="15.75" customHeight="1">
      <c r="A10" s="175" t="s">
        <v>344</v>
      </c>
      <c r="B10" s="172">
        <v>1240819</v>
      </c>
      <c r="C10" s="172">
        <v>517557</v>
      </c>
      <c r="D10" s="172">
        <v>531276</v>
      </c>
      <c r="E10" s="38">
        <f t="shared" si="0"/>
        <v>0.026507225291127354</v>
      </c>
      <c r="F10" s="38">
        <f>+D10/$D$8</f>
        <v>0.082153283334006</v>
      </c>
      <c r="G10" s="40"/>
      <c r="J10" s="208"/>
      <c r="L10" s="37"/>
      <c r="M10" s="30"/>
      <c r="O10" s="36"/>
      <c r="P10" s="36"/>
      <c r="Q10" s="36"/>
      <c r="R10" s="36"/>
      <c r="S10" s="36"/>
      <c r="Y10" s="36"/>
    </row>
    <row r="11" spans="1:25" s="41" customFormat="1" ht="15.75" customHeight="1">
      <c r="A11" s="175" t="s">
        <v>345</v>
      </c>
      <c r="B11" s="172">
        <v>5130254</v>
      </c>
      <c r="C11" s="172">
        <v>2208350</v>
      </c>
      <c r="D11" s="172">
        <v>1961508</v>
      </c>
      <c r="E11" s="38">
        <f t="shared" si="0"/>
        <v>-0.11177666583648425</v>
      </c>
      <c r="F11" s="38">
        <f>+D11/$D$8</f>
        <v>0.30331564476076356</v>
      </c>
      <c r="G11" s="40"/>
      <c r="J11" s="208"/>
      <c r="K11" s="208"/>
      <c r="L11" s="37"/>
      <c r="M11" s="30"/>
      <c r="O11" s="36"/>
      <c r="P11" s="36"/>
      <c r="Q11" s="36"/>
      <c r="R11" s="36"/>
      <c r="S11" s="36"/>
      <c r="V11" s="37"/>
      <c r="W11" s="37"/>
      <c r="X11" s="37"/>
      <c r="Y11" s="36"/>
    </row>
    <row r="12" spans="1:25" s="41" customFormat="1" ht="15.75" customHeight="1">
      <c r="A12" s="299" t="s">
        <v>161</v>
      </c>
      <c r="B12" s="299"/>
      <c r="C12" s="299"/>
      <c r="D12" s="299"/>
      <c r="E12" s="299"/>
      <c r="F12" s="299"/>
      <c r="J12" s="208"/>
      <c r="L12" s="37"/>
      <c r="M12" s="30"/>
      <c r="O12" s="36"/>
      <c r="P12" s="36"/>
      <c r="Q12" s="36"/>
      <c r="R12" s="36"/>
      <c r="S12" s="36"/>
      <c r="V12" s="37"/>
      <c r="W12" s="37"/>
      <c r="X12" s="37"/>
      <c r="Y12" s="36"/>
    </row>
    <row r="13" spans="1:25" s="41" customFormat="1" ht="15.75" customHeight="1">
      <c r="A13" s="39" t="s">
        <v>310</v>
      </c>
      <c r="B13" s="29">
        <v>5001250</v>
      </c>
      <c r="C13" s="29">
        <v>1965291</v>
      </c>
      <c r="D13" s="29">
        <v>2102984</v>
      </c>
      <c r="E13" s="34">
        <f t="shared" si="0"/>
        <v>0.07006239788407925</v>
      </c>
      <c r="F13" s="35"/>
      <c r="G13" s="35"/>
      <c r="L13" s="37"/>
      <c r="M13" s="30"/>
      <c r="O13" s="36"/>
      <c r="P13" s="36"/>
      <c r="Q13" s="36"/>
      <c r="R13" s="36"/>
      <c r="S13" s="36"/>
      <c r="V13" s="37"/>
      <c r="W13" s="37"/>
      <c r="X13" s="37"/>
      <c r="Y13" s="36"/>
    </row>
    <row r="14" spans="1:25" s="41" customFormat="1" ht="15.75" customHeight="1">
      <c r="A14" s="175" t="s">
        <v>343</v>
      </c>
      <c r="B14" s="30">
        <v>3514307</v>
      </c>
      <c r="C14" s="30">
        <v>1403068</v>
      </c>
      <c r="D14" s="30">
        <v>1424770</v>
      </c>
      <c r="E14" s="38">
        <f t="shared" si="0"/>
        <v>0.015467532578606311</v>
      </c>
      <c r="F14" s="38">
        <f>+D14/$D$13</f>
        <v>0.6774992106454447</v>
      </c>
      <c r="G14" s="40"/>
      <c r="L14" s="37"/>
      <c r="M14" s="37"/>
      <c r="O14" s="36"/>
      <c r="P14" s="36"/>
      <c r="Q14" s="36"/>
      <c r="R14" s="36"/>
      <c r="S14" s="36"/>
      <c r="V14" s="37"/>
      <c r="W14" s="37"/>
      <c r="X14" s="37"/>
      <c r="Y14" s="36"/>
    </row>
    <row r="15" spans="1:25" s="41" customFormat="1" ht="15.75" customHeight="1">
      <c r="A15" s="175" t="s">
        <v>344</v>
      </c>
      <c r="B15" s="30">
        <v>1250214</v>
      </c>
      <c r="C15" s="30">
        <v>462750</v>
      </c>
      <c r="D15" s="30">
        <v>541786</v>
      </c>
      <c r="E15" s="38">
        <f t="shared" si="0"/>
        <v>0.17079632631010264</v>
      </c>
      <c r="F15" s="38">
        <f>+D15/$D$13</f>
        <v>0.2576272572687191</v>
      </c>
      <c r="G15" s="40"/>
      <c r="M15" s="37"/>
      <c r="O15" s="36"/>
      <c r="P15" s="36"/>
      <c r="Q15" s="36"/>
      <c r="R15" s="36"/>
      <c r="S15" s="36"/>
      <c r="V15" s="37"/>
      <c r="Y15" s="36"/>
    </row>
    <row r="16" spans="1:25" s="41" customFormat="1" ht="15.75" customHeight="1">
      <c r="A16" s="175" t="s">
        <v>345</v>
      </c>
      <c r="B16" s="30">
        <v>236729</v>
      </c>
      <c r="C16" s="30">
        <v>99473</v>
      </c>
      <c r="D16" s="30">
        <v>136428</v>
      </c>
      <c r="E16" s="38">
        <f t="shared" si="0"/>
        <v>0.3715078463502659</v>
      </c>
      <c r="F16" s="38">
        <f>+D16/$D$13</f>
        <v>0.06487353208583613</v>
      </c>
      <c r="G16" s="40"/>
      <c r="I16" s="204"/>
      <c r="J16" s="204"/>
      <c r="K16" s="204"/>
      <c r="L16" s="204"/>
      <c r="M16" s="204"/>
      <c r="N16" s="204"/>
      <c r="O16" s="204"/>
      <c r="P16" s="204"/>
      <c r="Q16" s="204"/>
      <c r="R16" s="204"/>
      <c r="S16" s="204"/>
      <c r="T16" s="204"/>
      <c r="U16" s="204"/>
      <c r="V16" s="204"/>
      <c r="W16" s="204"/>
      <c r="Y16" s="36"/>
    </row>
    <row r="17" spans="1:25" s="41" customFormat="1" ht="15.75" customHeight="1">
      <c r="A17" s="299" t="s">
        <v>173</v>
      </c>
      <c r="B17" s="299"/>
      <c r="C17" s="299"/>
      <c r="D17" s="299"/>
      <c r="E17" s="299"/>
      <c r="F17" s="299"/>
      <c r="I17" s="204"/>
      <c r="J17" s="204"/>
      <c r="K17" s="204"/>
      <c r="L17" s="204"/>
      <c r="M17" s="204"/>
      <c r="N17" s="204"/>
      <c r="O17" s="204"/>
      <c r="P17" s="204"/>
      <c r="Q17" s="204"/>
      <c r="R17" s="204"/>
      <c r="S17" s="204"/>
      <c r="T17" s="204"/>
      <c r="U17" s="204"/>
      <c r="V17" s="204"/>
      <c r="W17" s="204"/>
      <c r="X17" s="36"/>
      <c r="Y17" s="36"/>
    </row>
    <row r="18" spans="1:25" s="41" customFormat="1" ht="15.75" customHeight="1">
      <c r="A18" s="39" t="s">
        <v>310</v>
      </c>
      <c r="B18" s="29">
        <v>9474470</v>
      </c>
      <c r="C18" s="29">
        <v>5105001</v>
      </c>
      <c r="D18" s="29">
        <v>4363903</v>
      </c>
      <c r="E18" s="34">
        <f t="shared" si="0"/>
        <v>-0.14517098037786869</v>
      </c>
      <c r="F18" s="40"/>
      <c r="G18" s="40"/>
      <c r="I18" s="204"/>
      <c r="J18" s="204"/>
      <c r="K18" s="204"/>
      <c r="L18" s="204"/>
      <c r="M18" s="204"/>
      <c r="N18" s="204"/>
      <c r="O18" s="204"/>
      <c r="P18" s="204"/>
      <c r="Q18" s="204"/>
      <c r="R18" s="204"/>
      <c r="S18" s="204"/>
      <c r="T18" s="204"/>
      <c r="U18" s="204"/>
      <c r="V18" s="204"/>
      <c r="W18" s="204"/>
      <c r="X18" s="48"/>
      <c r="Y18" s="48"/>
    </row>
    <row r="19" spans="1:25" s="41" customFormat="1" ht="15.75" customHeight="1">
      <c r="A19" s="175" t="s">
        <v>343</v>
      </c>
      <c r="B19" s="30">
        <v>4590340</v>
      </c>
      <c r="C19" s="30">
        <v>2941317</v>
      </c>
      <c r="D19" s="30">
        <v>2549333</v>
      </c>
      <c r="E19" s="38">
        <f t="shared" si="0"/>
        <v>-0.13326819244576493</v>
      </c>
      <c r="F19" s="38">
        <f>+D19/$D$18</f>
        <v>0.5841864496071522</v>
      </c>
      <c r="G19" s="40"/>
      <c r="I19" s="204"/>
      <c r="J19" s="204"/>
      <c r="K19" s="204"/>
      <c r="L19" s="204"/>
      <c r="M19" s="204"/>
      <c r="N19" s="204"/>
      <c r="O19" s="204"/>
      <c r="P19" s="204"/>
      <c r="Q19" s="204"/>
      <c r="R19" s="204"/>
      <c r="S19" s="204"/>
      <c r="T19" s="204"/>
      <c r="U19" s="204"/>
      <c r="V19" s="204"/>
      <c r="W19" s="204"/>
      <c r="X19" s="48"/>
      <c r="Y19" s="48"/>
    </row>
    <row r="20" spans="1:25" s="41" customFormat="1" ht="15.75" customHeight="1">
      <c r="A20" s="175" t="s">
        <v>344</v>
      </c>
      <c r="B20" s="30">
        <v>-9395</v>
      </c>
      <c r="C20" s="30">
        <v>54807</v>
      </c>
      <c r="D20" s="30">
        <v>-10510</v>
      </c>
      <c r="E20" s="38">
        <f t="shared" si="0"/>
        <v>-1.1917638257886767</v>
      </c>
      <c r="F20" s="38">
        <f>+D20/$D$18</f>
        <v>-0.002408394503727512</v>
      </c>
      <c r="G20" s="40"/>
      <c r="O20" s="36"/>
      <c r="P20" s="36"/>
      <c r="Q20" s="36"/>
      <c r="R20" s="36"/>
      <c r="S20" s="36"/>
      <c r="U20" s="37"/>
      <c r="V20" s="47"/>
      <c r="W20" s="48"/>
      <c r="X20" s="48"/>
      <c r="Y20" s="48"/>
    </row>
    <row r="21" spans="1:25" s="41" customFormat="1" ht="15.75" customHeight="1" thickBot="1">
      <c r="A21" s="176" t="s">
        <v>345</v>
      </c>
      <c r="B21" s="84">
        <v>4893525</v>
      </c>
      <c r="C21" s="84">
        <v>2108877</v>
      </c>
      <c r="D21" s="84">
        <v>1825080</v>
      </c>
      <c r="E21" s="85">
        <f t="shared" si="0"/>
        <v>-0.13457257108878326</v>
      </c>
      <c r="F21" s="85">
        <f>+D21/$D$18</f>
        <v>0.4182219448965754</v>
      </c>
      <c r="G21" s="40"/>
      <c r="O21" s="36"/>
      <c r="P21" s="36"/>
      <c r="Q21" s="36"/>
      <c r="R21" s="36"/>
      <c r="S21" s="36"/>
      <c r="U21" s="37"/>
      <c r="V21" s="47"/>
      <c r="W21" s="48"/>
      <c r="X21" s="48"/>
      <c r="Y21" s="48"/>
    </row>
    <row r="22" spans="1:25" ht="27" customHeight="1" thickTop="1">
      <c r="A22" s="300" t="s">
        <v>370</v>
      </c>
      <c r="B22" s="300"/>
      <c r="C22" s="300"/>
      <c r="D22" s="300"/>
      <c r="E22" s="300"/>
      <c r="F22" s="300"/>
      <c r="G22" s="40"/>
      <c r="U22" s="37"/>
      <c r="V22" s="47"/>
      <c r="W22" s="48"/>
      <c r="X22" s="32"/>
      <c r="Y22" s="32"/>
    </row>
    <row r="23" spans="7:26" ht="33" customHeight="1">
      <c r="G23" s="40"/>
      <c r="L23" s="37"/>
      <c r="M23" s="37"/>
      <c r="Z23" s="166" t="s">
        <v>255</v>
      </c>
    </row>
    <row r="24" spans="1:29" ht="12.75">
      <c r="A24" s="14"/>
      <c r="B24" s="14"/>
      <c r="C24" s="14"/>
      <c r="D24" s="14"/>
      <c r="E24" s="14"/>
      <c r="F24" s="14"/>
      <c r="G24" s="40"/>
      <c r="L24" s="37"/>
      <c r="M24" s="37"/>
      <c r="Z24" s="166" t="s">
        <v>343</v>
      </c>
      <c r="AA24" s="166" t="s">
        <v>344</v>
      </c>
      <c r="AB24" s="166" t="s">
        <v>345</v>
      </c>
      <c r="AC24" s="1" t="s">
        <v>252</v>
      </c>
    </row>
    <row r="25" spans="1:29" ht="15">
      <c r="A25" s="14"/>
      <c r="B25" s="14"/>
      <c r="C25" s="14"/>
      <c r="D25" s="14"/>
      <c r="E25" s="14"/>
      <c r="F25" s="14"/>
      <c r="G25" s="40"/>
      <c r="L25" s="37"/>
      <c r="M25" s="37"/>
      <c r="Y25" s="173" t="s">
        <v>479</v>
      </c>
      <c r="Z25" s="211">
        <v>2429122.061</v>
      </c>
      <c r="AA25" s="211">
        <v>231279.637</v>
      </c>
      <c r="AB25" s="211">
        <v>1955687.023</v>
      </c>
      <c r="AC25" s="31">
        <f>SUM(Z25:AB25)</f>
        <v>4616088.721000001</v>
      </c>
    </row>
    <row r="26" spans="1:29" ht="15">
      <c r="A26" s="14"/>
      <c r="B26" s="14"/>
      <c r="C26" s="14"/>
      <c r="D26" s="14"/>
      <c r="E26" s="14"/>
      <c r="F26" s="14"/>
      <c r="G26" s="40"/>
      <c r="Y26" s="173" t="s">
        <v>480</v>
      </c>
      <c r="Z26" s="211">
        <v>2478469.7569999998</v>
      </c>
      <c r="AA26" s="211">
        <v>185655.048</v>
      </c>
      <c r="AB26" s="211">
        <v>1354047.6570000001</v>
      </c>
      <c r="AC26" s="31">
        <f>SUM(Z26:AB26)</f>
        <v>4018172.462</v>
      </c>
    </row>
    <row r="27" spans="1:29" ht="15">
      <c r="A27" s="14"/>
      <c r="B27" s="14"/>
      <c r="C27" s="14"/>
      <c r="D27" s="14"/>
      <c r="E27" s="14"/>
      <c r="F27" s="14"/>
      <c r="I27" s="37"/>
      <c r="J27" s="37"/>
      <c r="K27" s="37"/>
      <c r="L27" s="37"/>
      <c r="M27" s="37"/>
      <c r="Y27" s="173" t="s">
        <v>481</v>
      </c>
      <c r="Z27" s="211">
        <v>2801143.075</v>
      </c>
      <c r="AA27" s="211">
        <v>1617.6030000000028</v>
      </c>
      <c r="AB27" s="211">
        <v>1285521.721</v>
      </c>
      <c r="AC27" s="31">
        <f>SUM(Z27:AB27)</f>
        <v>4088282.399</v>
      </c>
    </row>
    <row r="28" spans="1:29" ht="15">
      <c r="A28" s="14"/>
      <c r="B28" s="14"/>
      <c r="C28" s="14"/>
      <c r="D28" s="14"/>
      <c r="E28" s="14"/>
      <c r="F28" s="14"/>
      <c r="I28" s="37"/>
      <c r="J28" s="37"/>
      <c r="K28" s="37"/>
      <c r="L28" s="37"/>
      <c r="M28" s="37"/>
      <c r="Y28" s="173" t="s">
        <v>482</v>
      </c>
      <c r="Z28" s="211">
        <v>2941316.2529999996</v>
      </c>
      <c r="AA28" s="211">
        <v>54806.61599999998</v>
      </c>
      <c r="AB28" s="211">
        <v>2108876.634</v>
      </c>
      <c r="AC28" s="31">
        <f>SUM(Z28:AB28)</f>
        <v>5104999.503</v>
      </c>
    </row>
    <row r="29" spans="1:29" ht="15">
      <c r="A29" s="14"/>
      <c r="B29" s="14"/>
      <c r="C29" s="14"/>
      <c r="D29" s="14"/>
      <c r="E29" s="14"/>
      <c r="F29" s="14"/>
      <c r="I29" s="37"/>
      <c r="J29" s="37"/>
      <c r="K29" s="37"/>
      <c r="L29" s="37"/>
      <c r="M29" s="37"/>
      <c r="Y29" s="173" t="s">
        <v>483</v>
      </c>
      <c r="Z29" s="211">
        <v>2549332.431</v>
      </c>
      <c r="AA29" s="211">
        <v>-10509.201000000001</v>
      </c>
      <c r="AB29" s="211">
        <v>1825080.7619999999</v>
      </c>
      <c r="AC29" s="31">
        <f>SUM(Z29:AB29)</f>
        <v>4363903.992</v>
      </c>
    </row>
    <row r="30" spans="1:13" ht="12.75">
      <c r="A30" s="14"/>
      <c r="B30" s="14"/>
      <c r="C30" s="14"/>
      <c r="D30" s="14"/>
      <c r="E30" s="14"/>
      <c r="F30" s="14"/>
      <c r="I30" s="37"/>
      <c r="J30" s="37"/>
      <c r="K30" s="37"/>
      <c r="L30" s="37"/>
      <c r="M30" s="37"/>
    </row>
    <row r="31" spans="1:6" ht="12.75">
      <c r="A31" s="14"/>
      <c r="B31" s="14"/>
      <c r="C31" s="14"/>
      <c r="D31" s="14"/>
      <c r="E31" s="14"/>
      <c r="F31" s="14"/>
    </row>
    <row r="32" spans="1:13" ht="12.75">
      <c r="A32" s="14"/>
      <c r="B32" s="14"/>
      <c r="C32" s="14"/>
      <c r="D32" s="14"/>
      <c r="E32" s="14"/>
      <c r="F32" s="14"/>
      <c r="I32" s="37"/>
      <c r="J32" s="37"/>
      <c r="K32" s="37"/>
      <c r="L32" s="37"/>
      <c r="M32" s="37"/>
    </row>
    <row r="33" spans="1:13" ht="12.75">
      <c r="A33" s="14"/>
      <c r="B33" s="14"/>
      <c r="C33" s="14"/>
      <c r="D33" s="14"/>
      <c r="E33" s="14"/>
      <c r="F33" s="14"/>
      <c r="I33" s="37"/>
      <c r="J33" s="37"/>
      <c r="K33" s="37"/>
      <c r="L33" s="37"/>
      <c r="M33" s="37"/>
    </row>
    <row r="34" spans="1:13" ht="12.75">
      <c r="A34" s="14"/>
      <c r="B34" s="14"/>
      <c r="C34" s="14"/>
      <c r="D34" s="14"/>
      <c r="E34" s="14"/>
      <c r="F34" s="14"/>
      <c r="I34" s="37"/>
      <c r="J34" s="37"/>
      <c r="K34" s="37"/>
      <c r="L34" s="37"/>
      <c r="M34" s="37"/>
    </row>
    <row r="35" spans="1:13" ht="12.75">
      <c r="A35" s="14"/>
      <c r="B35" s="14"/>
      <c r="C35" s="14"/>
      <c r="D35" s="14"/>
      <c r="E35" s="14"/>
      <c r="F35" s="14"/>
      <c r="I35" s="37"/>
      <c r="J35" s="37"/>
      <c r="K35" s="37"/>
      <c r="L35" s="37"/>
      <c r="M35" s="37"/>
    </row>
    <row r="36" spans="1:6" ht="12.75">
      <c r="A36" s="14"/>
      <c r="B36" s="14"/>
      <c r="C36" s="14"/>
      <c r="D36" s="14"/>
      <c r="E36" s="14"/>
      <c r="F36" s="14"/>
    </row>
    <row r="37" spans="1:13" ht="12.75">
      <c r="A37" s="14"/>
      <c r="B37" s="14"/>
      <c r="C37" s="14"/>
      <c r="D37" s="14"/>
      <c r="E37" s="14"/>
      <c r="F37" s="14"/>
      <c r="I37" s="37"/>
      <c r="J37" s="37"/>
      <c r="K37" s="37"/>
      <c r="L37" s="37"/>
      <c r="M37" s="37"/>
    </row>
    <row r="38" spans="1:13" ht="12.75">
      <c r="A38" s="14"/>
      <c r="B38" s="14"/>
      <c r="C38" s="14"/>
      <c r="D38" s="14"/>
      <c r="E38" s="14"/>
      <c r="F38" s="14"/>
      <c r="I38" s="37"/>
      <c r="J38" s="37"/>
      <c r="K38" s="37"/>
      <c r="L38" s="37"/>
      <c r="M38" s="37"/>
    </row>
    <row r="39" spans="1:13" ht="12.75">
      <c r="A39" s="14"/>
      <c r="B39" s="14"/>
      <c r="C39" s="14"/>
      <c r="D39" s="14"/>
      <c r="E39" s="14"/>
      <c r="F39" s="14"/>
      <c r="I39" s="37"/>
      <c r="J39" s="37"/>
      <c r="K39" s="37"/>
      <c r="L39" s="37"/>
      <c r="M39" s="37"/>
    </row>
    <row r="40" spans="1:13" ht="12.75">
      <c r="A40" s="14"/>
      <c r="B40" s="14"/>
      <c r="C40" s="14"/>
      <c r="D40" s="14"/>
      <c r="E40" s="14"/>
      <c r="F40" s="14"/>
      <c r="I40" s="37"/>
      <c r="J40" s="37"/>
      <c r="K40" s="37"/>
      <c r="L40" s="37"/>
      <c r="M40" s="37"/>
    </row>
    <row r="41" spans="1:6" ht="12.75">
      <c r="A41" s="14"/>
      <c r="B41" s="14"/>
      <c r="C41" s="14"/>
      <c r="D41" s="14"/>
      <c r="E41" s="14"/>
      <c r="F41" s="14"/>
    </row>
    <row r="42" spans="1:6" ht="12.75">
      <c r="A42" s="14"/>
      <c r="B42" s="14"/>
      <c r="C42" s="14"/>
      <c r="D42" s="14"/>
      <c r="E42" s="14"/>
      <c r="F42" s="14"/>
    </row>
    <row r="43" spans="1:6" ht="12.75">
      <c r="A43" s="14"/>
      <c r="B43" s="14"/>
      <c r="C43" s="14"/>
      <c r="D43" s="14"/>
      <c r="E43" s="14"/>
      <c r="F43" s="14"/>
    </row>
    <row r="44" spans="1:6" ht="12.75">
      <c r="A44" s="14"/>
      <c r="B44" s="14"/>
      <c r="C44" s="14"/>
      <c r="D44" s="14"/>
      <c r="E44" s="14"/>
      <c r="F44" s="14"/>
    </row>
    <row r="45" spans="1:6" ht="12.75">
      <c r="A45" s="14"/>
      <c r="B45" s="14"/>
      <c r="C45" s="14"/>
      <c r="D45" s="14"/>
      <c r="E45" s="14"/>
      <c r="F45" s="14"/>
    </row>
    <row r="46" spans="1:6" ht="12.75">
      <c r="A46" s="14"/>
      <c r="B46" s="14"/>
      <c r="C46" s="14"/>
      <c r="D46" s="14"/>
      <c r="E46" s="14"/>
      <c r="F46" s="14"/>
    </row>
    <row r="47" spans="1:6" ht="12.75">
      <c r="A47" s="14"/>
      <c r="B47" s="14"/>
      <c r="C47" s="14"/>
      <c r="D47" s="14"/>
      <c r="E47" s="14"/>
      <c r="F47" s="14"/>
    </row>
    <row r="48" spans="1:6" ht="12.75">
      <c r="A48" s="14"/>
      <c r="B48" s="14"/>
      <c r="C48" s="14"/>
      <c r="D48" s="14"/>
      <c r="E48" s="14"/>
      <c r="F48" s="14"/>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paperSize="122"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4.28125" style="0" customWidth="1"/>
    <col min="5" max="5" width="14.7109375" style="0" customWidth="1"/>
    <col min="6" max="6" width="16.57421875" style="0" bestFit="1" customWidth="1"/>
    <col min="7" max="12" width="13.421875" style="0" customWidth="1"/>
    <col min="16" max="16" width="12.8515625" style="0" bestFit="1" customWidth="1"/>
    <col min="17" max="17" width="18.57421875" style="0" bestFit="1" customWidth="1"/>
    <col min="18" max="18" width="14.7109375" style="0" customWidth="1"/>
    <col min="19" max="19" width="18.57421875" style="0" bestFit="1" customWidth="1"/>
    <col min="20" max="20" width="16.140625" style="0" bestFit="1" customWidth="1"/>
    <col min="21" max="21" width="12.7109375" style="0" bestFit="1" customWidth="1"/>
  </cols>
  <sheetData>
    <row r="1" spans="1:29" s="41" customFormat="1" ht="15.75" customHeight="1">
      <c r="A1" s="302" t="s">
        <v>164</v>
      </c>
      <c r="B1" s="302"/>
      <c r="C1" s="302"/>
      <c r="D1" s="302"/>
      <c r="E1" s="302"/>
      <c r="F1" s="302"/>
      <c r="G1" s="168"/>
      <c r="H1" s="168"/>
      <c r="I1" s="168"/>
      <c r="J1" s="168"/>
      <c r="K1" s="168"/>
      <c r="L1" s="168"/>
      <c r="P1" s="39" t="s">
        <v>254</v>
      </c>
      <c r="Q1" s="39"/>
      <c r="R1" s="39"/>
      <c r="S1" s="39"/>
      <c r="T1" s="39"/>
      <c r="U1" s="36"/>
      <c r="V1" s="36"/>
      <c r="W1" s="36"/>
      <c r="Z1" s="37"/>
      <c r="AA1" s="37"/>
      <c r="AB1" s="37"/>
      <c r="AC1" s="36"/>
    </row>
    <row r="2" spans="1:20" ht="13.5" customHeight="1">
      <c r="A2" s="299" t="s">
        <v>311</v>
      </c>
      <c r="B2" s="299"/>
      <c r="C2" s="299"/>
      <c r="D2" s="299"/>
      <c r="E2" s="299"/>
      <c r="F2" s="299"/>
      <c r="G2" s="168"/>
      <c r="H2" s="168"/>
      <c r="I2" s="168"/>
      <c r="J2" s="168"/>
      <c r="K2" s="168"/>
      <c r="L2" s="168"/>
      <c r="P2" s="29" t="s">
        <v>157</v>
      </c>
      <c r="Q2" s="44" t="s">
        <v>343</v>
      </c>
      <c r="R2" s="44" t="s">
        <v>344</v>
      </c>
      <c r="S2" s="44" t="s">
        <v>345</v>
      </c>
      <c r="T2" s="44" t="s">
        <v>252</v>
      </c>
    </row>
    <row r="3" spans="1:29" s="41" customFormat="1" ht="15.75" customHeight="1">
      <c r="A3" s="299" t="s">
        <v>156</v>
      </c>
      <c r="B3" s="299"/>
      <c r="C3" s="299"/>
      <c r="D3" s="299"/>
      <c r="E3" s="299"/>
      <c r="F3" s="299"/>
      <c r="G3" s="168"/>
      <c r="H3" s="168"/>
      <c r="I3" s="168"/>
      <c r="J3" s="168"/>
      <c r="K3" s="168"/>
      <c r="L3" s="168"/>
      <c r="M3" s="42"/>
      <c r="P3" s="174" t="s">
        <v>484</v>
      </c>
      <c r="Q3" s="288">
        <v>3636719.487</v>
      </c>
      <c r="R3" s="288">
        <v>474801.538</v>
      </c>
      <c r="S3" s="288">
        <v>2070169.239</v>
      </c>
      <c r="T3" s="51">
        <f>SUM(Q3:S3)</f>
        <v>6181690.264</v>
      </c>
      <c r="U3" s="36"/>
      <c r="V3" s="36"/>
      <c r="W3" s="36"/>
      <c r="Y3" s="43"/>
      <c r="Z3" s="37"/>
      <c r="AA3" s="37"/>
      <c r="AB3" s="37"/>
      <c r="AC3" s="36"/>
    </row>
    <row r="4" spans="1:29" s="41" customFormat="1" ht="15.75" customHeight="1">
      <c r="A4" s="299" t="s">
        <v>305</v>
      </c>
      <c r="B4" s="299"/>
      <c r="C4" s="299"/>
      <c r="D4" s="299"/>
      <c r="E4" s="299"/>
      <c r="F4" s="299"/>
      <c r="G4" s="168"/>
      <c r="H4" s="168"/>
      <c r="I4" s="168"/>
      <c r="J4" s="168"/>
      <c r="K4" s="168"/>
      <c r="L4" s="168"/>
      <c r="M4" s="42"/>
      <c r="P4" s="174" t="s">
        <v>485</v>
      </c>
      <c r="Q4" s="288">
        <v>3350825.581</v>
      </c>
      <c r="R4" s="288">
        <v>399309.511</v>
      </c>
      <c r="S4" s="288">
        <v>1417661.736</v>
      </c>
      <c r="T4" s="51">
        <f>SUM(Q4:S4)</f>
        <v>5167796.828</v>
      </c>
      <c r="U4" s="36"/>
      <c r="V4" s="36"/>
      <c r="W4" s="36"/>
      <c r="AC4" s="36"/>
    </row>
    <row r="5" spans="2:20" ht="15.75" thickBot="1">
      <c r="B5" s="53"/>
      <c r="C5" s="53"/>
      <c r="D5" s="53"/>
      <c r="E5" s="53"/>
      <c r="F5" s="53"/>
      <c r="G5" s="53"/>
      <c r="H5" s="53"/>
      <c r="I5" s="53"/>
      <c r="J5" s="53"/>
      <c r="K5" s="53"/>
      <c r="L5" s="53"/>
      <c r="P5" s="174" t="s">
        <v>486</v>
      </c>
      <c r="Q5" s="288">
        <v>3757685.758</v>
      </c>
      <c r="R5" s="288">
        <v>379024.659</v>
      </c>
      <c r="S5" s="288">
        <v>1385738.373</v>
      </c>
      <c r="T5" s="51">
        <f>SUM(Q5:S5)</f>
        <v>5522448.79</v>
      </c>
    </row>
    <row r="6" spans="1:20" ht="15" customHeight="1" thickTop="1">
      <c r="A6" s="71" t="s">
        <v>157</v>
      </c>
      <c r="B6" s="306" t="str">
        <f>+balanza!C5</f>
        <v>enero - mayo</v>
      </c>
      <c r="C6" s="306"/>
      <c r="D6" s="306"/>
      <c r="E6" s="306"/>
      <c r="F6" s="306"/>
      <c r="G6" s="169"/>
      <c r="H6" s="169"/>
      <c r="I6" s="169"/>
      <c r="J6" s="169"/>
      <c r="K6" s="169"/>
      <c r="L6" s="169"/>
      <c r="P6" s="174" t="s">
        <v>487</v>
      </c>
      <c r="Q6" s="287">
        <v>4344384.601</v>
      </c>
      <c r="R6" s="288">
        <v>517556.854</v>
      </c>
      <c r="S6" s="288">
        <v>2208349.906</v>
      </c>
      <c r="T6" s="51">
        <f>SUM(Q6:S6)</f>
        <v>7070291.361</v>
      </c>
    </row>
    <row r="7" spans="1:20" ht="15" customHeight="1">
      <c r="A7" s="73"/>
      <c r="B7" s="72">
        <v>2008</v>
      </c>
      <c r="C7" s="72">
        <v>2009</v>
      </c>
      <c r="D7" s="72">
        <v>2010</v>
      </c>
      <c r="E7" s="72">
        <v>2011</v>
      </c>
      <c r="F7" s="72">
        <v>2012</v>
      </c>
      <c r="G7" s="169"/>
      <c r="H7" s="169"/>
      <c r="I7" s="169"/>
      <c r="J7" s="169"/>
      <c r="K7" s="169"/>
      <c r="L7" s="169"/>
      <c r="P7" s="174" t="s">
        <v>488</v>
      </c>
      <c r="Q7" s="288">
        <v>3974102.659</v>
      </c>
      <c r="R7" s="288">
        <v>531276.338</v>
      </c>
      <c r="S7" s="288">
        <v>1961508.282</v>
      </c>
      <c r="T7" s="51">
        <f>SUM(Q7:S7)</f>
        <v>6466887.278999999</v>
      </c>
    </row>
    <row r="8" spans="1:12" s="166" customFormat="1" ht="19.5" customHeight="1">
      <c r="A8" s="179" t="s">
        <v>343</v>
      </c>
      <c r="B8" s="252">
        <v>3636719.487</v>
      </c>
      <c r="C8" s="252">
        <v>3350825.581</v>
      </c>
      <c r="D8" s="252">
        <v>3757685.758</v>
      </c>
      <c r="E8" s="252">
        <v>4344384.601</v>
      </c>
      <c r="F8" s="252">
        <v>3974102.659</v>
      </c>
      <c r="G8" s="212"/>
      <c r="H8" s="212"/>
      <c r="I8" s="212"/>
      <c r="J8" s="212"/>
      <c r="K8" s="212"/>
      <c r="L8" s="212"/>
    </row>
    <row r="9" spans="1:12" s="166" customFormat="1" ht="19.5" customHeight="1">
      <c r="A9" s="179" t="s">
        <v>344</v>
      </c>
      <c r="B9" s="252">
        <v>474801.538</v>
      </c>
      <c r="C9" s="252">
        <v>399309.511</v>
      </c>
      <c r="D9" s="252">
        <v>379024.659</v>
      </c>
      <c r="E9" s="252">
        <v>517556.854</v>
      </c>
      <c r="F9" s="252">
        <v>531276.338</v>
      </c>
      <c r="G9" s="212"/>
      <c r="H9" s="212"/>
      <c r="I9" s="212"/>
      <c r="J9" s="212"/>
      <c r="K9" s="212"/>
      <c r="L9" s="212"/>
    </row>
    <row r="10" spans="1:20" s="166" customFormat="1" ht="19.5" customHeight="1">
      <c r="A10" s="179" t="s">
        <v>345</v>
      </c>
      <c r="B10" s="252">
        <v>2070169.239</v>
      </c>
      <c r="C10" s="252">
        <v>1417661.736</v>
      </c>
      <c r="D10" s="252">
        <v>1385738.373</v>
      </c>
      <c r="E10" s="252">
        <v>2208349.906</v>
      </c>
      <c r="F10" s="252">
        <v>1961508.282</v>
      </c>
      <c r="G10" s="212"/>
      <c r="H10" s="212"/>
      <c r="I10" s="212"/>
      <c r="J10" s="212"/>
      <c r="K10" s="212"/>
      <c r="L10" s="212"/>
      <c r="P10" s="2" t="s">
        <v>5</v>
      </c>
      <c r="Q10" s="2"/>
      <c r="R10" s="2"/>
      <c r="S10" s="2"/>
      <c r="T10" s="2"/>
    </row>
    <row r="11" spans="1:20" s="2" customFormat="1" ht="19.5" customHeight="1" thickBot="1">
      <c r="A11" s="290" t="s">
        <v>252</v>
      </c>
      <c r="B11" s="291">
        <f>SUM(B8:B10)</f>
        <v>6181690.264</v>
      </c>
      <c r="C11" s="291">
        <f>SUM(C8:C10)</f>
        <v>5167796.828</v>
      </c>
      <c r="D11" s="291">
        <f>SUM(D8:D10)</f>
        <v>5522448.79</v>
      </c>
      <c r="E11" s="291">
        <f>+balanza!C8</f>
        <v>7070292</v>
      </c>
      <c r="F11" s="291">
        <f>+balanza!D8</f>
        <v>6466887</v>
      </c>
      <c r="G11" s="292"/>
      <c r="H11" s="293"/>
      <c r="I11" s="293"/>
      <c r="J11" s="293"/>
      <c r="K11" s="293"/>
      <c r="L11" s="293"/>
      <c r="P11" s="289"/>
      <c r="Q11" s="44" t="s">
        <v>343</v>
      </c>
      <c r="R11" s="44" t="s">
        <v>344</v>
      </c>
      <c r="S11" s="44" t="s">
        <v>345</v>
      </c>
      <c r="T11" s="169" t="s">
        <v>252</v>
      </c>
    </row>
    <row r="12" spans="1:20" ht="30.75" customHeight="1" thickTop="1">
      <c r="A12" s="303" t="s">
        <v>373</v>
      </c>
      <c r="B12" s="304"/>
      <c r="C12" s="304"/>
      <c r="D12" s="304"/>
      <c r="E12" s="304"/>
      <c r="P12" s="174" t="str">
        <f>+P3</f>
        <v>ene-may 08</v>
      </c>
      <c r="Q12" s="211">
        <v>1207597.426</v>
      </c>
      <c r="R12" s="211">
        <v>243521.901</v>
      </c>
      <c r="S12" s="211">
        <v>114482.216</v>
      </c>
      <c r="T12" s="167">
        <f>SUM(Q12:S12)</f>
        <v>1565601.543</v>
      </c>
    </row>
    <row r="13" spans="1:20" ht="15">
      <c r="A13" s="13"/>
      <c r="B13" s="31"/>
      <c r="C13" s="32"/>
      <c r="D13" s="32"/>
      <c r="E13" s="32"/>
      <c r="P13" s="174" t="str">
        <f>+P4</f>
        <v>ene-may 09</v>
      </c>
      <c r="Q13" s="211">
        <v>872355.824</v>
      </c>
      <c r="R13" s="211">
        <v>213654.463</v>
      </c>
      <c r="S13" s="211">
        <v>63614.079</v>
      </c>
      <c r="T13" s="167">
        <f>SUM(Q13:S13)</f>
        <v>1149624.366</v>
      </c>
    </row>
    <row r="14" spans="1:20" ht="15">
      <c r="A14" s="13"/>
      <c r="B14" s="31"/>
      <c r="C14" s="32"/>
      <c r="D14" s="32"/>
      <c r="E14" s="32"/>
      <c r="P14" s="174" t="str">
        <f>+P5</f>
        <v>ene-may 10</v>
      </c>
      <c r="Q14" s="211">
        <v>956542.683</v>
      </c>
      <c r="R14" s="211">
        <v>377407.056</v>
      </c>
      <c r="S14" s="211">
        <v>100216.652</v>
      </c>
      <c r="T14" s="167">
        <f>SUM(Q14:S14)</f>
        <v>1434166.391</v>
      </c>
    </row>
    <row r="15" spans="1:20" ht="15">
      <c r="A15" s="13"/>
      <c r="B15" s="31"/>
      <c r="C15" s="32"/>
      <c r="D15" s="32"/>
      <c r="E15" s="32"/>
      <c r="P15" s="174" t="str">
        <f>+P6</f>
        <v>ene-may 11</v>
      </c>
      <c r="Q15" s="211">
        <v>1403068.348</v>
      </c>
      <c r="R15" s="211">
        <v>462750.238</v>
      </c>
      <c r="S15" s="211">
        <v>99473.272</v>
      </c>
      <c r="T15" s="167">
        <f>SUM(Q15:S15)</f>
        <v>1965291.858</v>
      </c>
    </row>
    <row r="16" spans="16:20" ht="15">
      <c r="P16" s="174" t="str">
        <f>+P7</f>
        <v>ene-may 12</v>
      </c>
      <c r="Q16" s="211">
        <v>1424770.228</v>
      </c>
      <c r="R16" s="211">
        <v>541785.539</v>
      </c>
      <c r="S16" s="211">
        <v>136427.52</v>
      </c>
      <c r="T16" s="167">
        <f>SUM(Q16:S16)</f>
        <v>2102983.287</v>
      </c>
    </row>
    <row r="17" spans="17:19" ht="12.75">
      <c r="Q17" s="54"/>
      <c r="R17" s="54"/>
      <c r="S17" s="54"/>
    </row>
    <row r="32" spans="17:20" ht="12.75">
      <c r="Q32" s="54"/>
      <c r="R32" s="54"/>
      <c r="S32" s="54"/>
      <c r="T32" s="54"/>
    </row>
    <row r="33" spans="17:21" ht="12.75">
      <c r="Q33" s="54"/>
      <c r="R33" s="54"/>
      <c r="S33" s="54"/>
      <c r="T33" s="54"/>
      <c r="U33" s="52"/>
    </row>
    <row r="34" spans="17:21" ht="12.75">
      <c r="Q34" s="54"/>
      <c r="R34" s="54"/>
      <c r="S34" s="54"/>
      <c r="T34" s="54"/>
      <c r="U34" s="52"/>
    </row>
    <row r="35" spans="17:21" ht="12.75">
      <c r="Q35" s="54"/>
      <c r="R35" s="54"/>
      <c r="S35" s="54"/>
      <c r="T35" s="54"/>
      <c r="U35" s="52"/>
    </row>
    <row r="36" spans="17:21" ht="12.75">
      <c r="Q36" s="54"/>
      <c r="R36" s="54"/>
      <c r="S36" s="54"/>
      <c r="T36" s="54"/>
      <c r="U36" s="52"/>
    </row>
    <row r="37" spans="1:29" s="41" customFormat="1" ht="15.75" customHeight="1">
      <c r="A37" s="302" t="s">
        <v>253</v>
      </c>
      <c r="B37" s="302"/>
      <c r="C37" s="302"/>
      <c r="D37" s="302"/>
      <c r="E37" s="302"/>
      <c r="F37" s="302"/>
      <c r="G37" s="168"/>
      <c r="H37" s="168"/>
      <c r="I37" s="168"/>
      <c r="J37" s="168"/>
      <c r="K37" s="168"/>
      <c r="L37" s="168"/>
      <c r="O37"/>
      <c r="P37"/>
      <c r="Q37" s="54"/>
      <c r="R37" s="54"/>
      <c r="S37" s="54"/>
      <c r="T37" s="54"/>
      <c r="U37" s="52"/>
      <c r="V37" s="36"/>
      <c r="W37" s="36"/>
      <c r="Z37" s="37"/>
      <c r="AA37" s="37"/>
      <c r="AB37" s="37"/>
      <c r="AC37" s="36"/>
    </row>
    <row r="38" spans="1:21" ht="13.5" customHeight="1">
      <c r="A38" s="299" t="s">
        <v>314</v>
      </c>
      <c r="B38" s="299"/>
      <c r="C38" s="299"/>
      <c r="D38" s="299"/>
      <c r="E38" s="299"/>
      <c r="F38" s="299"/>
      <c r="G38" s="168"/>
      <c r="H38" s="168"/>
      <c r="I38" s="168"/>
      <c r="J38" s="168"/>
      <c r="K38" s="168"/>
      <c r="L38" s="168"/>
      <c r="Q38" s="54"/>
      <c r="R38" s="54"/>
      <c r="S38" s="54"/>
      <c r="T38" s="54"/>
      <c r="U38" s="52"/>
    </row>
    <row r="39" spans="1:29" s="41" customFormat="1" ht="15.75" customHeight="1">
      <c r="A39" s="299" t="s">
        <v>156</v>
      </c>
      <c r="B39" s="299"/>
      <c r="C39" s="299"/>
      <c r="D39" s="299"/>
      <c r="E39" s="299"/>
      <c r="F39" s="299"/>
      <c r="G39" s="168"/>
      <c r="H39" s="168"/>
      <c r="I39" s="168"/>
      <c r="J39" s="168"/>
      <c r="K39" s="168"/>
      <c r="L39" s="168"/>
      <c r="M39" s="42"/>
      <c r="O39"/>
      <c r="P39"/>
      <c r="Q39" s="54"/>
      <c r="R39" s="54"/>
      <c r="S39" s="54"/>
      <c r="T39" s="54"/>
      <c r="U39" s="52"/>
      <c r="V39" s="36"/>
      <c r="W39" s="36"/>
      <c r="Y39" s="43"/>
      <c r="Z39" s="37"/>
      <c r="AA39" s="37"/>
      <c r="AB39" s="37"/>
      <c r="AC39" s="36"/>
    </row>
    <row r="40" spans="1:29" s="41" customFormat="1" ht="15.75" customHeight="1">
      <c r="A40" s="299" t="s">
        <v>305</v>
      </c>
      <c r="B40" s="299"/>
      <c r="C40" s="299"/>
      <c r="D40" s="299"/>
      <c r="E40" s="299"/>
      <c r="F40" s="299"/>
      <c r="G40" s="168"/>
      <c r="H40" s="168"/>
      <c r="I40" s="168"/>
      <c r="J40" s="168"/>
      <c r="K40" s="168"/>
      <c r="L40" s="168"/>
      <c r="M40" s="42"/>
      <c r="O40"/>
      <c r="P40"/>
      <c r="Q40" s="54"/>
      <c r="R40" s="54"/>
      <c r="S40" s="54"/>
      <c r="T40" s="54"/>
      <c r="U40" s="52"/>
      <c r="V40" s="36"/>
      <c r="W40" s="36"/>
      <c r="AC40" s="36"/>
    </row>
    <row r="41" spans="2:21" ht="13.5" thickBot="1">
      <c r="B41" s="53"/>
      <c r="C41" s="53"/>
      <c r="D41" s="53"/>
      <c r="E41" s="53"/>
      <c r="F41" s="53"/>
      <c r="G41" s="53"/>
      <c r="H41" s="53"/>
      <c r="I41" s="53"/>
      <c r="J41" s="53"/>
      <c r="K41" s="53"/>
      <c r="L41" s="53"/>
      <c r="Q41" s="54"/>
      <c r="R41" s="54"/>
      <c r="S41" s="54"/>
      <c r="T41" s="54"/>
      <c r="U41" s="52"/>
    </row>
    <row r="42" spans="1:21" ht="13.5" thickTop="1">
      <c r="A42" s="71" t="s">
        <v>157</v>
      </c>
      <c r="B42" s="305" t="str">
        <f>+B6</f>
        <v>enero - mayo</v>
      </c>
      <c r="C42" s="305"/>
      <c r="D42" s="305"/>
      <c r="E42" s="305"/>
      <c r="F42" s="305"/>
      <c r="G42" s="169"/>
      <c r="H42" s="169"/>
      <c r="I42" s="169"/>
      <c r="J42" s="169"/>
      <c r="K42" s="169"/>
      <c r="L42" s="169"/>
      <c r="Q42" s="54"/>
      <c r="R42" s="54"/>
      <c r="S42" s="54"/>
      <c r="T42" s="54"/>
      <c r="U42" s="52"/>
    </row>
    <row r="43" spans="1:20" ht="15" customHeight="1">
      <c r="A43" s="73"/>
      <c r="B43" s="72">
        <v>2008</v>
      </c>
      <c r="C43" s="72">
        <v>2009</v>
      </c>
      <c r="D43" s="72">
        <v>2010</v>
      </c>
      <c r="E43" s="72">
        <v>2011</v>
      </c>
      <c r="F43" s="72">
        <v>2012</v>
      </c>
      <c r="G43" s="169"/>
      <c r="H43" s="169"/>
      <c r="I43" s="169"/>
      <c r="J43" s="169"/>
      <c r="K43" s="169"/>
      <c r="L43" s="169"/>
      <c r="P43" s="174" t="s">
        <v>349</v>
      </c>
      <c r="Q43" s="213">
        <v>6295509.938</v>
      </c>
      <c r="R43" s="213">
        <v>924360.426</v>
      </c>
      <c r="S43" s="213">
        <v>3954059.502</v>
      </c>
      <c r="T43" s="51">
        <f>SUM(Q43:S43)</f>
        <v>11173929.866</v>
      </c>
    </row>
    <row r="44" spans="1:12" ht="19.5" customHeight="1">
      <c r="A44" s="179" t="s">
        <v>343</v>
      </c>
      <c r="B44" s="252">
        <v>1207597.426</v>
      </c>
      <c r="C44" s="252">
        <v>872355.824</v>
      </c>
      <c r="D44" s="252">
        <v>956542.683</v>
      </c>
      <c r="E44" s="252">
        <v>1403068.348</v>
      </c>
      <c r="F44" s="252">
        <v>1424770.228</v>
      </c>
      <c r="G44" s="70"/>
      <c r="H44" s="70"/>
      <c r="I44" s="70"/>
      <c r="J44" s="70"/>
      <c r="K44" s="70"/>
      <c r="L44" s="70"/>
    </row>
    <row r="45" spans="1:12" ht="19.5" customHeight="1">
      <c r="A45" s="179" t="s">
        <v>344</v>
      </c>
      <c r="B45" s="252">
        <v>243521.901</v>
      </c>
      <c r="C45" s="252">
        <v>213654.463</v>
      </c>
      <c r="D45" s="252">
        <v>377407.056</v>
      </c>
      <c r="E45" s="252">
        <v>462750.238</v>
      </c>
      <c r="F45" s="252">
        <v>541785.539</v>
      </c>
      <c r="G45" s="55"/>
      <c r="H45" s="55"/>
      <c r="I45" s="55"/>
      <c r="J45" s="55"/>
      <c r="K45" s="55"/>
      <c r="L45" s="55"/>
    </row>
    <row r="46" spans="1:12" ht="19.5" customHeight="1">
      <c r="A46" s="179" t="s">
        <v>345</v>
      </c>
      <c r="B46" s="252">
        <v>114482.216</v>
      </c>
      <c r="C46" s="252">
        <v>63614.079</v>
      </c>
      <c r="D46" s="252">
        <v>100216.652</v>
      </c>
      <c r="E46" s="252">
        <v>99473.272</v>
      </c>
      <c r="F46" s="252">
        <v>136427.52</v>
      </c>
      <c r="G46" s="55"/>
      <c r="H46" s="55"/>
      <c r="I46" s="55"/>
      <c r="J46" s="55"/>
      <c r="K46" s="55"/>
      <c r="L46" s="55"/>
    </row>
    <row r="47" spans="1:12" s="2" customFormat="1" ht="19.5" customHeight="1" thickBot="1">
      <c r="A47" s="294" t="s">
        <v>252</v>
      </c>
      <c r="B47" s="295">
        <f>SUM(B44:B46)</f>
        <v>1565601.543</v>
      </c>
      <c r="C47" s="295">
        <f>SUM(C44:C46)</f>
        <v>1149624.366</v>
      </c>
      <c r="D47" s="295">
        <f>SUM(D43:D46)</f>
        <v>1436176.391</v>
      </c>
      <c r="E47" s="295">
        <f>+balanza!C13</f>
        <v>1965291</v>
      </c>
      <c r="F47" s="295">
        <f>+balanza!D13</f>
        <v>2102984</v>
      </c>
      <c r="G47" s="293"/>
      <c r="H47" s="293"/>
      <c r="I47" s="293"/>
      <c r="J47" s="293"/>
      <c r="K47" s="293"/>
      <c r="L47" s="293"/>
    </row>
    <row r="48" spans="1:5" ht="30.75" customHeight="1" thickTop="1">
      <c r="A48" s="303" t="s">
        <v>374</v>
      </c>
      <c r="B48" s="304"/>
      <c r="C48" s="304"/>
      <c r="D48" s="304"/>
      <c r="E48" s="304"/>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horizontalDpi="600" verticalDpi="600" orientation="portrait" paperSize="122"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PageLayoutView="0" workbookViewId="0" topLeftCell="A1">
      <selection activeCell="A1" sqref="A1:F1"/>
    </sheetView>
  </sheetViews>
  <sheetFormatPr defaultColWidth="11.421875" defaultRowHeight="12.75"/>
  <cols>
    <col min="1" max="1" width="24.00390625" style="41" customWidth="1"/>
    <col min="2" max="2" width="14.140625" style="41" bestFit="1" customWidth="1"/>
    <col min="3" max="3" width="13.7109375" style="41" bestFit="1" customWidth="1"/>
    <col min="4" max="4" width="13.421875" style="41" bestFit="1" customWidth="1"/>
    <col min="5" max="5" width="10.8515625" style="41" customWidth="1"/>
    <col min="6" max="6" width="14.00390625" style="41" customWidth="1"/>
    <col min="7" max="7" width="12.421875" style="41" customWidth="1"/>
    <col min="8" max="11" width="11.421875" style="41" customWidth="1"/>
    <col min="12" max="15" width="11.421875" style="36" customWidth="1"/>
    <col min="16" max="16" width="42.57421875" style="36" bestFit="1" customWidth="1"/>
    <col min="17" max="17" width="11.421875" style="36" customWidth="1"/>
    <col min="18" max="18" width="11.421875" style="41" customWidth="1"/>
    <col min="19" max="20" width="11.57421875" style="41" bestFit="1" customWidth="1"/>
    <col min="21" max="16384" width="11.421875" style="41" customWidth="1"/>
  </cols>
  <sheetData>
    <row r="1" spans="1:21" ht="15.75" customHeight="1">
      <c r="A1" s="302" t="s">
        <v>256</v>
      </c>
      <c r="B1" s="302"/>
      <c r="C1" s="302"/>
      <c r="D1" s="302"/>
      <c r="E1" s="302"/>
      <c r="F1" s="302"/>
      <c r="U1" s="39"/>
    </row>
    <row r="2" spans="1:21" ht="15.75" customHeight="1">
      <c r="A2" s="299" t="s">
        <v>165</v>
      </c>
      <c r="B2" s="299"/>
      <c r="C2" s="299"/>
      <c r="D2" s="299"/>
      <c r="E2" s="299"/>
      <c r="F2" s="299"/>
      <c r="G2" s="42"/>
      <c r="H2" s="42"/>
      <c r="U2" s="36"/>
    </row>
    <row r="3" spans="1:21" ht="15.75" customHeight="1">
      <c r="A3" s="299" t="s">
        <v>156</v>
      </c>
      <c r="B3" s="299"/>
      <c r="C3" s="299"/>
      <c r="D3" s="299"/>
      <c r="E3" s="299"/>
      <c r="F3" s="299"/>
      <c r="G3" s="42"/>
      <c r="H3" s="42"/>
      <c r="R3" s="43" t="s">
        <v>150</v>
      </c>
      <c r="U3" s="74"/>
    </row>
    <row r="4" spans="1:21" ht="15.75" customHeight="1" thickBot="1">
      <c r="A4" s="299" t="s">
        <v>305</v>
      </c>
      <c r="B4" s="299"/>
      <c r="C4" s="299"/>
      <c r="D4" s="299"/>
      <c r="E4" s="299"/>
      <c r="F4" s="299"/>
      <c r="G4" s="42"/>
      <c r="H4" s="42"/>
      <c r="M4" s="44"/>
      <c r="N4" s="307"/>
      <c r="O4" s="307"/>
      <c r="R4" s="43"/>
      <c r="U4" s="36"/>
    </row>
    <row r="5" spans="1:21" ht="18" customHeight="1" thickTop="1">
      <c r="A5" s="80" t="s">
        <v>166</v>
      </c>
      <c r="B5" s="81">
        <f>+balanza!B5</f>
        <v>2011</v>
      </c>
      <c r="C5" s="308" t="str">
        <f>+evolución_comercio!B6</f>
        <v>enero - mayo</v>
      </c>
      <c r="D5" s="308"/>
      <c r="E5" s="82" t="s">
        <v>171</v>
      </c>
      <c r="F5" s="82" t="s">
        <v>163</v>
      </c>
      <c r="G5" s="44"/>
      <c r="H5" s="44"/>
      <c r="M5" s="44"/>
      <c r="N5" s="75"/>
      <c r="O5" s="75"/>
      <c r="S5" s="37">
        <f>+S6+S7</f>
        <v>6466888</v>
      </c>
      <c r="U5" s="36"/>
    </row>
    <row r="6" spans="1:21" ht="18" customHeight="1" thickBot="1">
      <c r="A6" s="83"/>
      <c r="B6" s="67" t="s">
        <v>162</v>
      </c>
      <c r="C6" s="68">
        <f>+balanza!C6</f>
        <v>2011</v>
      </c>
      <c r="D6" s="68">
        <f>+balanza!D6</f>
        <v>2012</v>
      </c>
      <c r="E6" s="69" t="str">
        <f>+balanza!$E$6</f>
        <v> 2012-2011</v>
      </c>
      <c r="F6" s="69">
        <f>+balanza!$F$6</f>
        <v>2012</v>
      </c>
      <c r="G6" s="44"/>
      <c r="H6" s="44"/>
      <c r="M6" s="30"/>
      <c r="N6" s="30"/>
      <c r="O6" s="30"/>
      <c r="R6" s="41" t="s">
        <v>6</v>
      </c>
      <c r="S6" s="37">
        <f>D9</f>
        <v>2813424</v>
      </c>
      <c r="T6" s="76">
        <f>+S6/S5*100</f>
        <v>43.505067661601686</v>
      </c>
      <c r="U6" s="39"/>
    </row>
    <row r="7" spans="1:21" ht="18" customHeight="1" thickTop="1">
      <c r="A7" s="299" t="s">
        <v>169</v>
      </c>
      <c r="B7" s="299"/>
      <c r="C7" s="299"/>
      <c r="D7" s="299"/>
      <c r="E7" s="299"/>
      <c r="F7" s="299"/>
      <c r="G7" s="44"/>
      <c r="H7" s="44"/>
      <c r="M7" s="30"/>
      <c r="N7" s="30"/>
      <c r="O7" s="30"/>
      <c r="R7" s="41" t="s">
        <v>7</v>
      </c>
      <c r="S7" s="37">
        <f>D13</f>
        <v>3653464</v>
      </c>
      <c r="T7" s="76">
        <f>+S7/S5*100</f>
        <v>56.49493233839832</v>
      </c>
      <c r="U7" s="36"/>
    </row>
    <row r="8" spans="1:21" ht="18" customHeight="1">
      <c r="A8" s="77" t="s">
        <v>158</v>
      </c>
      <c r="B8" s="30">
        <f>+balanza!B8</f>
        <v>14475720</v>
      </c>
      <c r="C8" s="30">
        <f>+balanza!C8</f>
        <v>7070292</v>
      </c>
      <c r="D8" s="30">
        <f>+balanza!D8</f>
        <v>6466887</v>
      </c>
      <c r="E8" s="38">
        <f>+(D8-C8)/C8</f>
        <v>-0.08534371706288793</v>
      </c>
      <c r="F8" s="77"/>
      <c r="G8" s="35"/>
      <c r="H8" s="35"/>
      <c r="M8" s="30"/>
      <c r="N8" s="30"/>
      <c r="O8" s="30"/>
      <c r="T8" s="76">
        <f>SUM(T6:T7)</f>
        <v>100</v>
      </c>
      <c r="U8" s="36"/>
    </row>
    <row r="9" spans="1:21" s="43" customFormat="1" ht="18" customHeight="1">
      <c r="A9" s="33" t="s">
        <v>168</v>
      </c>
      <c r="B9" s="29">
        <v>5167948</v>
      </c>
      <c r="C9" s="29">
        <v>3322839</v>
      </c>
      <c r="D9" s="29">
        <v>2813424</v>
      </c>
      <c r="E9" s="34">
        <f aca="true" t="shared" si="0" ref="E9:E36">+(D9-C9)/C9</f>
        <v>-0.15330715692213798</v>
      </c>
      <c r="F9" s="34">
        <f>+D9/$D$8</f>
        <v>0.4350507438896025</v>
      </c>
      <c r="G9" s="35"/>
      <c r="H9" s="35"/>
      <c r="M9" s="29"/>
      <c r="N9" s="29"/>
      <c r="O9" s="29"/>
      <c r="P9" s="39"/>
      <c r="Q9" s="39"/>
      <c r="R9" s="43" t="s">
        <v>149</v>
      </c>
      <c r="S9" s="37">
        <f>SUM(S10:S12)</f>
        <v>6466888</v>
      </c>
      <c r="T9" s="76"/>
      <c r="U9" s="36"/>
    </row>
    <row r="10" spans="1:21" ht="18" customHeight="1">
      <c r="A10" s="175" t="s">
        <v>346</v>
      </c>
      <c r="B10" s="30">
        <v>4651811</v>
      </c>
      <c r="C10" s="30">
        <v>3080438</v>
      </c>
      <c r="D10" s="30">
        <v>2609290</v>
      </c>
      <c r="E10" s="38">
        <f t="shared" si="0"/>
        <v>-0.15294837941877096</v>
      </c>
      <c r="F10" s="38">
        <f>+D10/$D$9</f>
        <v>0.9274428596613948</v>
      </c>
      <c r="G10" s="77"/>
      <c r="H10" s="30"/>
      <c r="I10" s="30"/>
      <c r="J10" s="30"/>
      <c r="M10" s="30"/>
      <c r="N10" s="30"/>
      <c r="O10" s="30"/>
      <c r="R10" s="41" t="s">
        <v>8</v>
      </c>
      <c r="S10" s="37">
        <f>D10+D14</f>
        <v>3974102</v>
      </c>
      <c r="T10" s="76">
        <f>+S10/$S9*100</f>
        <v>61.45308222440221</v>
      </c>
      <c r="U10" s="39"/>
    </row>
    <row r="11" spans="1:21" ht="18" customHeight="1">
      <c r="A11" s="175" t="s">
        <v>347</v>
      </c>
      <c r="B11" s="30">
        <v>94459</v>
      </c>
      <c r="C11" s="30">
        <v>48881</v>
      </c>
      <c r="D11" s="30">
        <v>39893</v>
      </c>
      <c r="E11" s="38">
        <f t="shared" si="0"/>
        <v>-0.18387512530431047</v>
      </c>
      <c r="F11" s="38">
        <f>+D11/$D$9</f>
        <v>0.014179519333026235</v>
      </c>
      <c r="G11" s="77"/>
      <c r="H11" s="30"/>
      <c r="I11" s="30"/>
      <c r="J11" s="30"/>
      <c r="M11" s="30"/>
      <c r="N11" s="30"/>
      <c r="O11" s="30"/>
      <c r="R11" s="41" t="s">
        <v>9</v>
      </c>
      <c r="S11" s="37">
        <f>D11+D15</f>
        <v>531277</v>
      </c>
      <c r="T11" s="76">
        <f>+S11/S9*100</f>
        <v>8.215342526420745</v>
      </c>
      <c r="U11" s="36"/>
    </row>
    <row r="12" spans="1:21" ht="18" customHeight="1">
      <c r="A12" s="175" t="s">
        <v>348</v>
      </c>
      <c r="B12" s="30">
        <v>421678</v>
      </c>
      <c r="C12" s="30">
        <v>193520</v>
      </c>
      <c r="D12" s="30">
        <v>164241</v>
      </c>
      <c r="E12" s="38">
        <f t="shared" si="0"/>
        <v>-0.15129702356345598</v>
      </c>
      <c r="F12" s="38">
        <f>+D12/$D$9</f>
        <v>0.058377621005578965</v>
      </c>
      <c r="G12" s="35"/>
      <c r="H12" s="40"/>
      <c r="M12" s="30"/>
      <c r="N12" s="30"/>
      <c r="O12" s="30"/>
      <c r="R12" s="41" t="s">
        <v>10</v>
      </c>
      <c r="S12" s="37">
        <f>D12+D16</f>
        <v>1961509</v>
      </c>
      <c r="T12" s="76">
        <f>+S12/S9*100</f>
        <v>30.33157524917704</v>
      </c>
      <c r="U12" s="36"/>
    </row>
    <row r="13" spans="1:21" s="43" customFormat="1" ht="18" customHeight="1">
      <c r="A13" s="33" t="s">
        <v>167</v>
      </c>
      <c r="B13" s="29">
        <v>9307772</v>
      </c>
      <c r="C13" s="29">
        <v>3747452</v>
      </c>
      <c r="D13" s="29">
        <v>3653464</v>
      </c>
      <c r="E13" s="34">
        <f t="shared" si="0"/>
        <v>-0.025080508035860097</v>
      </c>
      <c r="F13" s="34">
        <f>+D13/$D$8</f>
        <v>0.564949410744304</v>
      </c>
      <c r="G13" s="35"/>
      <c r="H13" s="35"/>
      <c r="M13" s="29"/>
      <c r="N13" s="29"/>
      <c r="O13" s="29"/>
      <c r="P13" s="39"/>
      <c r="Q13" s="39"/>
      <c r="R13" s="41"/>
      <c r="S13" s="41"/>
      <c r="T13" s="76">
        <f>SUM(T10:T12)</f>
        <v>99.99999999999999</v>
      </c>
      <c r="U13" s="36"/>
    </row>
    <row r="14" spans="1:21" ht="18" customHeight="1">
      <c r="A14" s="175" t="s">
        <v>346</v>
      </c>
      <c r="B14" s="30">
        <v>3452836</v>
      </c>
      <c r="C14" s="30">
        <v>1263947</v>
      </c>
      <c r="D14" s="30">
        <v>1364812</v>
      </c>
      <c r="E14" s="38">
        <f t="shared" si="0"/>
        <v>0.07980160560529832</v>
      </c>
      <c r="F14" s="38">
        <f>+D14/$D$13</f>
        <v>0.3735665658673522</v>
      </c>
      <c r="G14" s="35"/>
      <c r="H14" s="40"/>
      <c r="M14" s="30"/>
      <c r="N14" s="30"/>
      <c r="O14" s="30"/>
      <c r="T14" s="76"/>
      <c r="U14" s="36"/>
    </row>
    <row r="15" spans="1:21" ht="18" customHeight="1">
      <c r="A15" s="175" t="s">
        <v>347</v>
      </c>
      <c r="B15" s="30">
        <v>1146360</v>
      </c>
      <c r="C15" s="30">
        <v>468675</v>
      </c>
      <c r="D15" s="30">
        <v>491384</v>
      </c>
      <c r="E15" s="38">
        <f t="shared" si="0"/>
        <v>0.04845361924574599</v>
      </c>
      <c r="F15" s="38">
        <f>+D15/$D$13</f>
        <v>0.13449810919171504</v>
      </c>
      <c r="G15" s="35"/>
      <c r="H15" s="40"/>
      <c r="U15" s="36"/>
    </row>
    <row r="16" spans="1:15" ht="18" customHeight="1">
      <c r="A16" s="175" t="s">
        <v>348</v>
      </c>
      <c r="B16" s="30">
        <v>4708576</v>
      </c>
      <c r="C16" s="30">
        <v>2014830</v>
      </c>
      <c r="D16" s="30">
        <v>1797268</v>
      </c>
      <c r="E16" s="38">
        <f t="shared" si="0"/>
        <v>-0.1079803258835733</v>
      </c>
      <c r="F16" s="38">
        <f>+D16/$D$13</f>
        <v>0.4919353249409328</v>
      </c>
      <c r="G16" s="35"/>
      <c r="H16" s="40"/>
      <c r="M16" s="30"/>
      <c r="N16" s="30"/>
      <c r="O16" s="30"/>
    </row>
    <row r="17" spans="1:15" ht="18" customHeight="1">
      <c r="A17" s="299" t="s">
        <v>170</v>
      </c>
      <c r="B17" s="299"/>
      <c r="C17" s="299"/>
      <c r="D17" s="299"/>
      <c r="E17" s="299"/>
      <c r="F17" s="299"/>
      <c r="G17" s="35"/>
      <c r="H17" s="40"/>
      <c r="M17" s="30"/>
      <c r="N17" s="30"/>
      <c r="O17" s="30"/>
    </row>
    <row r="18" spans="1:15" ht="18" customHeight="1">
      <c r="A18" s="77" t="s">
        <v>158</v>
      </c>
      <c r="B18" s="30">
        <f>+balanza!B13</f>
        <v>5001250</v>
      </c>
      <c r="C18" s="30">
        <f>+balanza!C13</f>
        <v>1965291</v>
      </c>
      <c r="D18" s="30">
        <f>+balanza!D13</f>
        <v>2102984</v>
      </c>
      <c r="E18" s="38">
        <f t="shared" si="0"/>
        <v>0.07006239788407925</v>
      </c>
      <c r="F18" s="78"/>
      <c r="G18" s="35"/>
      <c r="H18" s="35"/>
      <c r="M18" s="30"/>
      <c r="N18" s="30"/>
      <c r="O18" s="30"/>
    </row>
    <row r="19" spans="1:15" ht="18" customHeight="1">
      <c r="A19" s="33" t="s">
        <v>168</v>
      </c>
      <c r="B19" s="29">
        <v>1089400</v>
      </c>
      <c r="C19" s="29">
        <v>372835</v>
      </c>
      <c r="D19" s="29">
        <v>390967</v>
      </c>
      <c r="E19" s="34">
        <f t="shared" si="0"/>
        <v>0.0486327732106696</v>
      </c>
      <c r="F19" s="34">
        <f>+D19/$D$18</f>
        <v>0.18591059180668992</v>
      </c>
      <c r="G19" s="35"/>
      <c r="H19" s="29"/>
      <c r="I19" s="37"/>
      <c r="M19" s="30"/>
      <c r="N19" s="30"/>
      <c r="O19" s="30"/>
    </row>
    <row r="20" spans="1:15" ht="18" customHeight="1">
      <c r="A20" s="175" t="s">
        <v>346</v>
      </c>
      <c r="B20" s="30">
        <v>1040393</v>
      </c>
      <c r="C20" s="30">
        <v>353625</v>
      </c>
      <c r="D20" s="30">
        <v>371768</v>
      </c>
      <c r="E20" s="38">
        <f t="shared" si="0"/>
        <v>0.05130576175326971</v>
      </c>
      <c r="F20" s="38">
        <f>+D20/$D$19</f>
        <v>0.9508935536758857</v>
      </c>
      <c r="G20" s="35"/>
      <c r="H20" s="30"/>
      <c r="M20" s="30"/>
      <c r="N20" s="30"/>
      <c r="O20" s="30"/>
    </row>
    <row r="21" spans="1:15" ht="18" customHeight="1">
      <c r="A21" s="175" t="s">
        <v>347</v>
      </c>
      <c r="B21" s="30">
        <v>29354</v>
      </c>
      <c r="C21" s="30">
        <v>13124</v>
      </c>
      <c r="D21" s="30">
        <v>11576</v>
      </c>
      <c r="E21" s="38">
        <f t="shared" si="0"/>
        <v>-0.11795184395001523</v>
      </c>
      <c r="F21" s="38">
        <f>+D21/$D$19</f>
        <v>0.029608637046093404</v>
      </c>
      <c r="G21" s="35"/>
      <c r="H21" s="30"/>
      <c r="M21" s="30"/>
      <c r="N21" s="30"/>
      <c r="O21" s="30"/>
    </row>
    <row r="22" spans="1:15" ht="18" customHeight="1">
      <c r="A22" s="175" t="s">
        <v>348</v>
      </c>
      <c r="B22" s="30">
        <v>19653</v>
      </c>
      <c r="C22" s="30">
        <v>6086</v>
      </c>
      <c r="D22" s="30">
        <v>7623</v>
      </c>
      <c r="E22" s="38">
        <f t="shared" si="0"/>
        <v>0.2525468287873809</v>
      </c>
      <c r="F22" s="38">
        <f>+D22/$D$19</f>
        <v>0.019497809278020906</v>
      </c>
      <c r="G22" s="35"/>
      <c r="H22" s="30"/>
      <c r="M22" s="30"/>
      <c r="N22" s="30"/>
      <c r="O22" s="30"/>
    </row>
    <row r="23" spans="1:15" ht="18" customHeight="1">
      <c r="A23" s="33" t="s">
        <v>167</v>
      </c>
      <c r="B23" s="29">
        <v>3911850</v>
      </c>
      <c r="C23" s="29">
        <v>1592458</v>
      </c>
      <c r="D23" s="29">
        <v>1712016</v>
      </c>
      <c r="E23" s="34">
        <f t="shared" si="0"/>
        <v>0.07507764725977074</v>
      </c>
      <c r="F23" s="34">
        <f>+D23/$D$18</f>
        <v>0.8140889326785178</v>
      </c>
      <c r="G23" s="35"/>
      <c r="H23" s="29"/>
      <c r="M23" s="30"/>
      <c r="N23" s="30"/>
      <c r="O23" s="30"/>
    </row>
    <row r="24" spans="1:15" ht="18" customHeight="1">
      <c r="A24" s="175" t="s">
        <v>346</v>
      </c>
      <c r="B24" s="30">
        <v>2473914</v>
      </c>
      <c r="C24" s="30">
        <v>1049444</v>
      </c>
      <c r="D24" s="30">
        <v>1053002</v>
      </c>
      <c r="E24" s="38">
        <f t="shared" si="0"/>
        <v>0.0033903667084665785</v>
      </c>
      <c r="F24" s="38">
        <f>+D24/$D$23</f>
        <v>0.6150655134064168</v>
      </c>
      <c r="G24" s="35"/>
      <c r="H24" s="30"/>
      <c r="M24" s="30"/>
      <c r="N24" s="30"/>
      <c r="O24" s="30"/>
    </row>
    <row r="25" spans="1:8" ht="18" customHeight="1">
      <c r="A25" s="175" t="s">
        <v>347</v>
      </c>
      <c r="B25" s="30">
        <v>1220860</v>
      </c>
      <c r="C25" s="30">
        <v>449627</v>
      </c>
      <c r="D25" s="30">
        <v>530209</v>
      </c>
      <c r="E25" s="38">
        <f t="shared" si="0"/>
        <v>0.17921966429951938</v>
      </c>
      <c r="F25" s="38">
        <f>+D25/$D$23</f>
        <v>0.3096986243119223</v>
      </c>
      <c r="G25" s="35"/>
      <c r="H25" s="30"/>
    </row>
    <row r="26" spans="1:15" ht="18" customHeight="1">
      <c r="A26" s="175" t="s">
        <v>348</v>
      </c>
      <c r="B26" s="30">
        <v>217076</v>
      </c>
      <c r="C26" s="30">
        <v>93387</v>
      </c>
      <c r="D26" s="30">
        <v>128805</v>
      </c>
      <c r="E26" s="38">
        <f t="shared" si="0"/>
        <v>0.3792604966430017</v>
      </c>
      <c r="F26" s="38">
        <f>+D26/$D$23</f>
        <v>0.07523586228166092</v>
      </c>
      <c r="G26" s="35"/>
      <c r="H26" s="30"/>
      <c r="M26" s="30"/>
      <c r="N26" s="30"/>
      <c r="O26" s="30"/>
    </row>
    <row r="27" spans="1:15" ht="18" customHeight="1">
      <c r="A27" s="299" t="s">
        <v>160</v>
      </c>
      <c r="B27" s="299"/>
      <c r="C27" s="299"/>
      <c r="D27" s="299"/>
      <c r="E27" s="299"/>
      <c r="F27" s="299"/>
      <c r="G27" s="35"/>
      <c r="H27" s="40"/>
      <c r="M27" s="30"/>
      <c r="N27" s="30"/>
      <c r="O27" s="30"/>
    </row>
    <row r="28" spans="1:15" ht="18" customHeight="1">
      <c r="A28" s="77" t="s">
        <v>158</v>
      </c>
      <c r="B28" s="30">
        <f>+balanza!B18</f>
        <v>9474470</v>
      </c>
      <c r="C28" s="30">
        <f>+balanza!C18</f>
        <v>5105001</v>
      </c>
      <c r="D28" s="30">
        <f>+balanza!D18</f>
        <v>4363903</v>
      </c>
      <c r="E28" s="38">
        <f t="shared" si="0"/>
        <v>-0.14517098037786869</v>
      </c>
      <c r="F28" s="35"/>
      <c r="G28" s="35"/>
      <c r="H28" s="35"/>
      <c r="M28" s="30"/>
      <c r="N28" s="30"/>
      <c r="O28" s="30"/>
    </row>
    <row r="29" spans="1:15" ht="18" customHeight="1">
      <c r="A29" s="33" t="s">
        <v>168</v>
      </c>
      <c r="B29" s="29">
        <v>4078548</v>
      </c>
      <c r="C29" s="29">
        <v>2950004</v>
      </c>
      <c r="D29" s="29">
        <v>2422457</v>
      </c>
      <c r="E29" s="34">
        <f t="shared" si="0"/>
        <v>-0.17882924904508604</v>
      </c>
      <c r="F29" s="34">
        <f>+D29/$D$28</f>
        <v>0.555112476148072</v>
      </c>
      <c r="G29" s="35"/>
      <c r="H29" s="40"/>
      <c r="M29" s="30"/>
      <c r="N29" s="30"/>
      <c r="O29" s="30"/>
    </row>
    <row r="30" spans="1:15" ht="18" customHeight="1">
      <c r="A30" s="175" t="s">
        <v>346</v>
      </c>
      <c r="B30" s="30">
        <v>3611418</v>
      </c>
      <c r="C30" s="30">
        <v>2726813</v>
      </c>
      <c r="D30" s="30">
        <v>2237522</v>
      </c>
      <c r="E30" s="38">
        <f t="shared" si="0"/>
        <v>-0.17943694708804747</v>
      </c>
      <c r="F30" s="38">
        <f>+D30/$D$29</f>
        <v>0.9236580876358177</v>
      </c>
      <c r="G30" s="35"/>
      <c r="H30" s="40"/>
      <c r="M30" s="30"/>
      <c r="N30" s="30"/>
      <c r="O30" s="30"/>
    </row>
    <row r="31" spans="1:15" ht="18" customHeight="1">
      <c r="A31" s="175" t="s">
        <v>347</v>
      </c>
      <c r="B31" s="30">
        <v>65105</v>
      </c>
      <c r="C31" s="30">
        <v>35757</v>
      </c>
      <c r="D31" s="30">
        <v>28317</v>
      </c>
      <c r="E31" s="38">
        <f t="shared" si="0"/>
        <v>-0.20807114690829767</v>
      </c>
      <c r="F31" s="38">
        <f>+D31/$D$29</f>
        <v>0.011689371576048616</v>
      </c>
      <c r="G31" s="35"/>
      <c r="H31" s="40"/>
      <c r="M31" s="30"/>
      <c r="N31" s="30"/>
      <c r="O31" s="30"/>
    </row>
    <row r="32" spans="1:15" ht="18" customHeight="1">
      <c r="A32" s="175" t="s">
        <v>348</v>
      </c>
      <c r="B32" s="30">
        <v>402025</v>
      </c>
      <c r="C32" s="30">
        <v>187434</v>
      </c>
      <c r="D32" s="30">
        <v>156618</v>
      </c>
      <c r="E32" s="38">
        <f t="shared" si="0"/>
        <v>-0.1644098722750408</v>
      </c>
      <c r="F32" s="38">
        <f>+D32/$D$29</f>
        <v>0.0646525407881337</v>
      </c>
      <c r="G32" s="35"/>
      <c r="H32" s="40"/>
      <c r="M32" s="30"/>
      <c r="N32" s="30"/>
      <c r="O32" s="30"/>
    </row>
    <row r="33" spans="1:15" ht="18" customHeight="1">
      <c r="A33" s="33" t="s">
        <v>167</v>
      </c>
      <c r="B33" s="29">
        <v>5395922</v>
      </c>
      <c r="C33" s="29">
        <v>2154994</v>
      </c>
      <c r="D33" s="29">
        <v>1941448</v>
      </c>
      <c r="E33" s="34">
        <f t="shared" si="0"/>
        <v>-0.09909354736022467</v>
      </c>
      <c r="F33" s="34">
        <f>+D33/$D$28</f>
        <v>0.44488798215725694</v>
      </c>
      <c r="G33" s="35"/>
      <c r="H33" s="40"/>
      <c r="M33" s="30"/>
      <c r="N33" s="30"/>
      <c r="O33" s="30"/>
    </row>
    <row r="34" spans="1:15" ht="18" customHeight="1">
      <c r="A34" s="175" t="s">
        <v>346</v>
      </c>
      <c r="B34" s="30">
        <v>978922</v>
      </c>
      <c r="C34" s="30">
        <v>214503</v>
      </c>
      <c r="D34" s="30">
        <v>311810</v>
      </c>
      <c r="E34" s="38">
        <f t="shared" si="0"/>
        <v>0.45363934303949127</v>
      </c>
      <c r="F34" s="38">
        <f>+D34/$D$33</f>
        <v>0.16060692843691926</v>
      </c>
      <c r="G34" s="35"/>
      <c r="H34" s="40"/>
      <c r="M34" s="30"/>
      <c r="N34" s="30"/>
      <c r="O34" s="30"/>
    </row>
    <row r="35" spans="1:15" ht="18" customHeight="1">
      <c r="A35" s="175" t="s">
        <v>347</v>
      </c>
      <c r="B35" s="30">
        <v>-74500</v>
      </c>
      <c r="C35" s="30">
        <v>19048</v>
      </c>
      <c r="D35" s="30">
        <v>-38825</v>
      </c>
      <c r="E35" s="38">
        <f t="shared" si="0"/>
        <v>-3.0382717345653085</v>
      </c>
      <c r="F35" s="38">
        <f>+D35/$D$33</f>
        <v>-0.019997960285312817</v>
      </c>
      <c r="G35" s="40"/>
      <c r="H35" s="40"/>
      <c r="M35" s="30"/>
      <c r="N35" s="30"/>
      <c r="O35" s="30"/>
    </row>
    <row r="36" spans="1:15" ht="18" customHeight="1" thickBot="1">
      <c r="A36" s="84" t="s">
        <v>348</v>
      </c>
      <c r="B36" s="84">
        <v>4491500</v>
      </c>
      <c r="C36" s="84">
        <v>1921443</v>
      </c>
      <c r="D36" s="84">
        <v>1668463</v>
      </c>
      <c r="E36" s="85">
        <f t="shared" si="0"/>
        <v>-0.1316614648469926</v>
      </c>
      <c r="F36" s="85">
        <f>+D36/$D$33</f>
        <v>0.8593910318483936</v>
      </c>
      <c r="G36" s="35"/>
      <c r="H36" s="40"/>
      <c r="M36" s="30"/>
      <c r="N36" s="30"/>
      <c r="O36" s="30"/>
    </row>
    <row r="37" spans="1:15" ht="25.5" customHeight="1" thickTop="1">
      <c r="A37" s="303" t="s">
        <v>373</v>
      </c>
      <c r="B37" s="304"/>
      <c r="C37" s="304"/>
      <c r="D37" s="304"/>
      <c r="E37" s="304"/>
      <c r="F37" s="77"/>
      <c r="G37" s="77"/>
      <c r="H37" s="77"/>
      <c r="M37" s="30"/>
      <c r="N37" s="30"/>
      <c r="O37" s="30"/>
    </row>
    <row r="39" spans="1:8" ht="15.75" customHeight="1">
      <c r="A39" s="311"/>
      <c r="B39" s="311"/>
      <c r="C39" s="311"/>
      <c r="D39" s="311"/>
      <c r="E39" s="311"/>
      <c r="F39" s="42"/>
      <c r="G39" s="42"/>
      <c r="H39" s="42"/>
    </row>
    <row r="40" ht="15.75" customHeight="1"/>
    <row r="41" ht="15.75" customHeight="1">
      <c r="G41" s="42"/>
    </row>
    <row r="42" spans="8:11" ht="15.75" customHeight="1">
      <c r="H42" s="79"/>
      <c r="I42" s="37"/>
      <c r="J42" s="37"/>
      <c r="K42" s="37"/>
    </row>
    <row r="43" spans="7:11" ht="15.75" customHeight="1">
      <c r="G43" s="42"/>
      <c r="I43" s="37"/>
      <c r="J43" s="37"/>
      <c r="K43" s="37"/>
    </row>
    <row r="44" spans="9:11" ht="15.75" customHeight="1">
      <c r="I44" s="37"/>
      <c r="J44" s="37"/>
      <c r="K44" s="37"/>
    </row>
    <row r="45" spans="7:11" ht="15.75" customHeight="1">
      <c r="G45" s="42"/>
      <c r="I45" s="37"/>
      <c r="J45" s="37"/>
      <c r="K45" s="37"/>
    </row>
    <row r="46" spans="9:11" ht="15.75" customHeight="1">
      <c r="I46" s="37"/>
      <c r="J46" s="37"/>
      <c r="K46" s="37"/>
    </row>
    <row r="47" spans="7:11" ht="15.75" customHeight="1">
      <c r="G47" s="42"/>
      <c r="I47" s="37"/>
      <c r="J47" s="37"/>
      <c r="K47" s="37"/>
    </row>
    <row r="48" spans="9:11" ht="15.75" customHeight="1">
      <c r="I48" s="37"/>
      <c r="J48" s="37"/>
      <c r="K48" s="37"/>
    </row>
    <row r="49" spans="7:11" ht="15.75" customHeight="1">
      <c r="G49" s="42"/>
      <c r="I49" s="37"/>
      <c r="J49" s="37"/>
      <c r="K49" s="37"/>
    </row>
    <row r="50" spans="9:11" ht="15.75" customHeight="1">
      <c r="I50" s="37"/>
      <c r="J50" s="37"/>
      <c r="K50" s="37"/>
    </row>
    <row r="51" ht="15.75" customHeight="1">
      <c r="G51" s="42"/>
    </row>
    <row r="52" spans="9:11" ht="15.75" customHeight="1">
      <c r="I52" s="37"/>
      <c r="J52" s="37"/>
      <c r="K52" s="37"/>
    </row>
    <row r="53" spans="7:11" ht="15.75" customHeight="1">
      <c r="G53" s="42"/>
      <c r="I53" s="37"/>
      <c r="J53" s="37"/>
      <c r="K53" s="37"/>
    </row>
    <row r="54" spans="9:11" ht="15.75" customHeight="1">
      <c r="I54" s="37"/>
      <c r="J54" s="37"/>
      <c r="K54" s="37"/>
    </row>
    <row r="55" spans="7:11" ht="15.75" customHeight="1">
      <c r="G55" s="42"/>
      <c r="I55" s="37"/>
      <c r="J55" s="37"/>
      <c r="K55" s="37"/>
    </row>
    <row r="56" spans="9:11" ht="15.75" customHeight="1">
      <c r="I56" s="37"/>
      <c r="J56" s="37"/>
      <c r="K56" s="37"/>
    </row>
    <row r="57" spans="7:11" ht="15.75" customHeight="1">
      <c r="G57" s="42"/>
      <c r="I57" s="37"/>
      <c r="J57" s="37"/>
      <c r="K57" s="37"/>
    </row>
    <row r="58" spans="9:11" ht="15.75" customHeight="1">
      <c r="I58" s="37"/>
      <c r="J58" s="37"/>
      <c r="K58" s="37"/>
    </row>
    <row r="59" spans="9:11" ht="15.75" customHeight="1">
      <c r="I59" s="37"/>
      <c r="J59" s="37"/>
      <c r="K59" s="37"/>
    </row>
    <row r="60" spans="7:11" ht="15.75" customHeight="1">
      <c r="G60" s="42"/>
      <c r="I60" s="37"/>
      <c r="J60" s="37"/>
      <c r="K60" s="37"/>
    </row>
    <row r="61" ht="15.75" customHeight="1"/>
    <row r="62" spans="7:11" ht="15.75" customHeight="1">
      <c r="G62" s="42"/>
      <c r="I62" s="37"/>
      <c r="J62" s="37"/>
      <c r="K62" s="37"/>
    </row>
    <row r="63" spans="9:11" ht="15.75" customHeight="1">
      <c r="I63" s="37"/>
      <c r="J63" s="37"/>
      <c r="K63" s="37"/>
    </row>
    <row r="64" spans="7:11" ht="15.75" customHeight="1">
      <c r="G64" s="42"/>
      <c r="I64" s="37"/>
      <c r="J64" s="37"/>
      <c r="K64" s="37"/>
    </row>
    <row r="65" spans="9:11" ht="15.75" customHeight="1">
      <c r="I65" s="37"/>
      <c r="J65" s="37"/>
      <c r="K65" s="37"/>
    </row>
    <row r="66" spans="7:11" ht="15.75" customHeight="1">
      <c r="G66" s="42"/>
      <c r="I66" s="37"/>
      <c r="J66" s="37"/>
      <c r="K66" s="37"/>
    </row>
    <row r="67" spans="9:11" ht="15.75" customHeight="1">
      <c r="I67" s="37"/>
      <c r="J67" s="37"/>
      <c r="K67" s="37"/>
    </row>
    <row r="68" spans="7:11" ht="15.75" customHeight="1">
      <c r="G68" s="42"/>
      <c r="I68" s="37"/>
      <c r="J68" s="37"/>
      <c r="K68" s="37"/>
    </row>
    <row r="69" spans="9:11" ht="15.75" customHeight="1">
      <c r="I69" s="37"/>
      <c r="J69" s="37"/>
      <c r="K69" s="37"/>
    </row>
    <row r="70" spans="7:11" ht="15.75" customHeight="1">
      <c r="G70" s="42"/>
      <c r="I70" s="37"/>
      <c r="J70" s="37"/>
      <c r="K70" s="37"/>
    </row>
    <row r="71" ht="15.75" customHeight="1"/>
    <row r="72" ht="15.75" customHeight="1">
      <c r="G72" s="42"/>
    </row>
    <row r="73" ht="15.75" customHeight="1"/>
    <row r="74" ht="15.75" customHeight="1">
      <c r="G74" s="42"/>
    </row>
    <row r="75" ht="15.75" customHeight="1"/>
    <row r="76" ht="15.75" customHeight="1">
      <c r="G76" s="42"/>
    </row>
    <row r="77" ht="15.75" customHeight="1"/>
    <row r="78" ht="15.75" customHeight="1">
      <c r="G78" s="42"/>
    </row>
    <row r="79" spans="1:5" ht="15.75" customHeight="1">
      <c r="A79" s="36"/>
      <c r="B79" s="36"/>
      <c r="C79" s="36"/>
      <c r="D79" s="36"/>
      <c r="E79" s="36"/>
    </row>
    <row r="80" spans="1:6" ht="15.75" customHeight="1" thickBot="1">
      <c r="A80" s="151"/>
      <c r="B80" s="151"/>
      <c r="C80" s="151"/>
      <c r="D80" s="151"/>
      <c r="E80" s="151"/>
      <c r="F80" s="151"/>
    </row>
    <row r="81" spans="1:6" ht="26.25" customHeight="1" thickTop="1">
      <c r="A81" s="309"/>
      <c r="B81" s="310"/>
      <c r="C81" s="310"/>
      <c r="D81" s="310"/>
      <c r="E81" s="310"/>
      <c r="F81" s="36"/>
    </row>
  </sheetData>
  <sheetProtection/>
  <mergeCells count="12">
    <mergeCell ref="A81:E81"/>
    <mergeCell ref="A37:E37"/>
    <mergeCell ref="A39:E39"/>
    <mergeCell ref="A27:F27"/>
    <mergeCell ref="A1:F1"/>
    <mergeCell ref="A2:F2"/>
    <mergeCell ref="A3:F3"/>
    <mergeCell ref="A4:F4"/>
    <mergeCell ref="N4:O4"/>
    <mergeCell ref="A17:F17"/>
    <mergeCell ref="A7:F7"/>
    <mergeCell ref="C5:D5"/>
  </mergeCells>
  <printOptions horizontalCentered="1" verticalCentered="1"/>
  <pageMargins left="0.7874015748031497" right="0.7874015748031497" top="1.4566929133858268" bottom="0.7874015748031497" header="0" footer="0.5905511811023623"/>
  <pageSetup horizontalDpi="600" verticalDpi="600" orientation="portrait" paperSize="122"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A1" sqref="A1:D1"/>
    </sheetView>
  </sheetViews>
  <sheetFormatPr defaultColWidth="11.421875" defaultRowHeight="12.75"/>
  <cols>
    <col min="1" max="1" width="34.7109375" style="86" customWidth="1"/>
    <col min="2" max="2" width="12.140625" style="86" bestFit="1" customWidth="1"/>
    <col min="3" max="3" width="12.421875" style="110" bestFit="1" customWidth="1"/>
    <col min="4" max="4" width="11.7109375" style="86" customWidth="1"/>
    <col min="5" max="5" width="12.8515625" style="86" customWidth="1"/>
    <col min="6" max="6" width="12.7109375" style="86" customWidth="1"/>
    <col min="7" max="7" width="14.00390625" style="86" customWidth="1"/>
    <col min="8" max="16384" width="11.421875" style="86" customWidth="1"/>
  </cols>
  <sheetData>
    <row r="1" spans="1:26" ht="15.75" customHeight="1">
      <c r="A1" s="316" t="s">
        <v>204</v>
      </c>
      <c r="B1" s="316"/>
      <c r="C1" s="316"/>
      <c r="D1" s="316"/>
      <c r="U1" s="87"/>
      <c r="V1" s="87"/>
      <c r="W1" s="87"/>
      <c r="X1" s="87"/>
      <c r="Y1" s="87"/>
      <c r="Z1" s="87"/>
    </row>
    <row r="2" spans="1:256" ht="15.75" customHeight="1">
      <c r="A2" s="312" t="s">
        <v>174</v>
      </c>
      <c r="B2" s="312"/>
      <c r="C2" s="312"/>
      <c r="D2" s="312"/>
      <c r="E2" s="87"/>
      <c r="F2" s="87"/>
      <c r="G2" s="87"/>
      <c r="H2" s="87"/>
      <c r="I2" s="87"/>
      <c r="J2" s="87"/>
      <c r="K2" s="87"/>
      <c r="L2" s="87"/>
      <c r="M2" s="87"/>
      <c r="N2" s="87"/>
      <c r="O2" s="87"/>
      <c r="P2" s="87"/>
      <c r="Q2" s="312"/>
      <c r="R2" s="312"/>
      <c r="S2" s="312"/>
      <c r="T2" s="312"/>
      <c r="U2" s="87"/>
      <c r="V2" s="87" t="s">
        <v>193</v>
      </c>
      <c r="W2" s="87"/>
      <c r="X2" s="87"/>
      <c r="Y2" s="87"/>
      <c r="Z2" s="87"/>
      <c r="AA2" s="88"/>
      <c r="AB2" s="88"/>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c r="BL2" s="312"/>
      <c r="BM2" s="312"/>
      <c r="BN2" s="312"/>
      <c r="BO2" s="312"/>
      <c r="BP2" s="312"/>
      <c r="BQ2" s="312"/>
      <c r="BR2" s="312"/>
      <c r="BS2" s="312"/>
      <c r="BT2" s="312"/>
      <c r="BU2" s="312"/>
      <c r="BV2" s="312"/>
      <c r="BW2" s="312"/>
      <c r="BX2" s="312"/>
      <c r="BY2" s="312"/>
      <c r="BZ2" s="312"/>
      <c r="CA2" s="312"/>
      <c r="CB2" s="312"/>
      <c r="CC2" s="312"/>
      <c r="CD2" s="312"/>
      <c r="CE2" s="312"/>
      <c r="CF2" s="312"/>
      <c r="CG2" s="312"/>
      <c r="CH2" s="312"/>
      <c r="CI2" s="312"/>
      <c r="CJ2" s="312"/>
      <c r="CK2" s="312"/>
      <c r="CL2" s="312"/>
      <c r="CM2" s="312"/>
      <c r="CN2" s="312"/>
      <c r="CO2" s="312"/>
      <c r="CP2" s="312"/>
      <c r="CQ2" s="312"/>
      <c r="CR2" s="312"/>
      <c r="CS2" s="312"/>
      <c r="CT2" s="312"/>
      <c r="CU2" s="312"/>
      <c r="CV2" s="312"/>
      <c r="CW2" s="312"/>
      <c r="CX2" s="312"/>
      <c r="CY2" s="312"/>
      <c r="CZ2" s="312"/>
      <c r="DA2" s="312"/>
      <c r="DB2" s="312"/>
      <c r="DC2" s="312"/>
      <c r="DD2" s="312"/>
      <c r="DE2" s="312"/>
      <c r="DF2" s="312"/>
      <c r="DG2" s="312"/>
      <c r="DH2" s="312"/>
      <c r="DI2" s="312"/>
      <c r="DJ2" s="312"/>
      <c r="DK2" s="312"/>
      <c r="DL2" s="312"/>
      <c r="DM2" s="312"/>
      <c r="DN2" s="312"/>
      <c r="DO2" s="312"/>
      <c r="DP2" s="312"/>
      <c r="DQ2" s="312"/>
      <c r="DR2" s="312"/>
      <c r="DS2" s="312"/>
      <c r="DT2" s="312"/>
      <c r="DU2" s="312"/>
      <c r="DV2" s="312"/>
      <c r="DW2" s="312"/>
      <c r="DX2" s="312"/>
      <c r="DY2" s="312"/>
      <c r="DZ2" s="312"/>
      <c r="EA2" s="312"/>
      <c r="EB2" s="312"/>
      <c r="EC2" s="312"/>
      <c r="ED2" s="312"/>
      <c r="EE2" s="312"/>
      <c r="EF2" s="312"/>
      <c r="EG2" s="312"/>
      <c r="EH2" s="312"/>
      <c r="EI2" s="312"/>
      <c r="EJ2" s="312"/>
      <c r="EK2" s="312"/>
      <c r="EL2" s="312"/>
      <c r="EM2" s="312"/>
      <c r="EN2" s="312"/>
      <c r="EO2" s="312"/>
      <c r="EP2" s="312"/>
      <c r="EQ2" s="312"/>
      <c r="ER2" s="312"/>
      <c r="ES2" s="312"/>
      <c r="ET2" s="312"/>
      <c r="EU2" s="312"/>
      <c r="EV2" s="312"/>
      <c r="EW2" s="312"/>
      <c r="EX2" s="312"/>
      <c r="EY2" s="312"/>
      <c r="EZ2" s="312"/>
      <c r="FA2" s="312"/>
      <c r="FB2" s="312"/>
      <c r="FC2" s="312"/>
      <c r="FD2" s="312"/>
      <c r="FE2" s="312"/>
      <c r="FF2" s="312"/>
      <c r="FG2" s="312"/>
      <c r="FH2" s="312"/>
      <c r="FI2" s="312"/>
      <c r="FJ2" s="312"/>
      <c r="FK2" s="312"/>
      <c r="FL2" s="312"/>
      <c r="FM2" s="312"/>
      <c r="FN2" s="312"/>
      <c r="FO2" s="312"/>
      <c r="FP2" s="312"/>
      <c r="FQ2" s="312"/>
      <c r="FR2" s="312"/>
      <c r="FS2" s="312"/>
      <c r="FT2" s="312"/>
      <c r="FU2" s="312"/>
      <c r="FV2" s="312"/>
      <c r="FW2" s="312"/>
      <c r="FX2" s="312"/>
      <c r="FY2" s="312"/>
      <c r="FZ2" s="312"/>
      <c r="GA2" s="312"/>
      <c r="GB2" s="312"/>
      <c r="GC2" s="312"/>
      <c r="GD2" s="312"/>
      <c r="GE2" s="312"/>
      <c r="GF2" s="312"/>
      <c r="GG2" s="312"/>
      <c r="GH2" s="312"/>
      <c r="GI2" s="312"/>
      <c r="GJ2" s="312"/>
      <c r="GK2" s="312"/>
      <c r="GL2" s="312"/>
      <c r="GM2" s="312"/>
      <c r="GN2" s="312"/>
      <c r="GO2" s="312"/>
      <c r="GP2" s="312"/>
      <c r="GQ2" s="312"/>
      <c r="GR2" s="312"/>
      <c r="GS2" s="312"/>
      <c r="GT2" s="312"/>
      <c r="GU2" s="312"/>
      <c r="GV2" s="312"/>
      <c r="GW2" s="312"/>
      <c r="GX2" s="312"/>
      <c r="GY2" s="312"/>
      <c r="GZ2" s="312"/>
      <c r="HA2" s="312"/>
      <c r="HB2" s="312"/>
      <c r="HC2" s="312"/>
      <c r="HD2" s="312"/>
      <c r="HE2" s="312"/>
      <c r="HF2" s="312"/>
      <c r="HG2" s="312"/>
      <c r="HH2" s="312"/>
      <c r="HI2" s="312"/>
      <c r="HJ2" s="312"/>
      <c r="HK2" s="312"/>
      <c r="HL2" s="312"/>
      <c r="HM2" s="312"/>
      <c r="HN2" s="312"/>
      <c r="HO2" s="312"/>
      <c r="HP2" s="312"/>
      <c r="HQ2" s="312"/>
      <c r="HR2" s="312"/>
      <c r="HS2" s="312"/>
      <c r="HT2" s="312"/>
      <c r="HU2" s="312"/>
      <c r="HV2" s="312"/>
      <c r="HW2" s="312"/>
      <c r="HX2" s="312"/>
      <c r="HY2" s="312"/>
      <c r="HZ2" s="312"/>
      <c r="IA2" s="312"/>
      <c r="IB2" s="312"/>
      <c r="IC2" s="312"/>
      <c r="ID2" s="312"/>
      <c r="IE2" s="312"/>
      <c r="IF2" s="312"/>
      <c r="IG2" s="312"/>
      <c r="IH2" s="312"/>
      <c r="II2" s="312"/>
      <c r="IJ2" s="312"/>
      <c r="IK2" s="312"/>
      <c r="IL2" s="312"/>
      <c r="IM2" s="312"/>
      <c r="IN2" s="312"/>
      <c r="IO2" s="312"/>
      <c r="IP2" s="312"/>
      <c r="IQ2" s="312"/>
      <c r="IR2" s="312"/>
      <c r="IS2" s="312"/>
      <c r="IT2" s="312"/>
      <c r="IU2" s="312"/>
      <c r="IV2" s="312"/>
    </row>
    <row r="3" spans="1:256" ht="15.75" customHeight="1" thickBot="1">
      <c r="A3" s="317" t="s">
        <v>305</v>
      </c>
      <c r="B3" s="317"/>
      <c r="C3" s="317"/>
      <c r="D3" s="317"/>
      <c r="E3" s="87"/>
      <c r="F3" s="87"/>
      <c r="M3" s="87"/>
      <c r="N3" s="87"/>
      <c r="O3" s="87"/>
      <c r="P3" s="87"/>
      <c r="Q3" s="312"/>
      <c r="R3" s="312"/>
      <c r="S3" s="312"/>
      <c r="T3" s="312"/>
      <c r="U3" s="87"/>
      <c r="V3" s="87"/>
      <c r="W3" s="87"/>
      <c r="X3" s="87"/>
      <c r="Y3" s="87"/>
      <c r="Z3" s="87"/>
      <c r="AA3" s="88"/>
      <c r="AB3" s="88"/>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312"/>
      <c r="CH3" s="312"/>
      <c r="CI3" s="312"/>
      <c r="CJ3" s="312"/>
      <c r="CK3" s="312"/>
      <c r="CL3" s="312"/>
      <c r="CM3" s="312"/>
      <c r="CN3" s="312"/>
      <c r="CO3" s="312"/>
      <c r="CP3" s="312"/>
      <c r="CQ3" s="312"/>
      <c r="CR3" s="312"/>
      <c r="CS3" s="312"/>
      <c r="CT3" s="312"/>
      <c r="CU3" s="312"/>
      <c r="CV3" s="312"/>
      <c r="CW3" s="312"/>
      <c r="CX3" s="312"/>
      <c r="CY3" s="312"/>
      <c r="CZ3" s="312"/>
      <c r="DA3" s="312"/>
      <c r="DB3" s="312"/>
      <c r="DC3" s="312"/>
      <c r="DD3" s="312"/>
      <c r="DE3" s="312"/>
      <c r="DF3" s="312"/>
      <c r="DG3" s="312"/>
      <c r="DH3" s="312"/>
      <c r="DI3" s="312"/>
      <c r="DJ3" s="312"/>
      <c r="DK3" s="312"/>
      <c r="DL3" s="312"/>
      <c r="DM3" s="312"/>
      <c r="DN3" s="312"/>
      <c r="DO3" s="312"/>
      <c r="DP3" s="312"/>
      <c r="DQ3" s="312"/>
      <c r="DR3" s="312"/>
      <c r="DS3" s="312"/>
      <c r="DT3" s="312"/>
      <c r="DU3" s="312"/>
      <c r="DV3" s="312"/>
      <c r="DW3" s="312"/>
      <c r="DX3" s="312"/>
      <c r="DY3" s="312"/>
      <c r="DZ3" s="312"/>
      <c r="EA3" s="312"/>
      <c r="EB3" s="312"/>
      <c r="EC3" s="312"/>
      <c r="ED3" s="312"/>
      <c r="EE3" s="312"/>
      <c r="EF3" s="312"/>
      <c r="EG3" s="312"/>
      <c r="EH3" s="312"/>
      <c r="EI3" s="312"/>
      <c r="EJ3" s="312"/>
      <c r="EK3" s="312"/>
      <c r="EL3" s="312"/>
      <c r="EM3" s="312"/>
      <c r="EN3" s="312"/>
      <c r="EO3" s="312"/>
      <c r="EP3" s="312"/>
      <c r="EQ3" s="312"/>
      <c r="ER3" s="312"/>
      <c r="ES3" s="312"/>
      <c r="ET3" s="312"/>
      <c r="EU3" s="312"/>
      <c r="EV3" s="312"/>
      <c r="EW3" s="312"/>
      <c r="EX3" s="312"/>
      <c r="EY3" s="312"/>
      <c r="EZ3" s="312"/>
      <c r="FA3" s="312"/>
      <c r="FB3" s="312"/>
      <c r="FC3" s="312"/>
      <c r="FD3" s="312"/>
      <c r="FE3" s="312"/>
      <c r="FF3" s="312"/>
      <c r="FG3" s="312"/>
      <c r="FH3" s="312"/>
      <c r="FI3" s="312"/>
      <c r="FJ3" s="312"/>
      <c r="FK3" s="312"/>
      <c r="FL3" s="312"/>
      <c r="FM3" s="312"/>
      <c r="FN3" s="312"/>
      <c r="FO3" s="312"/>
      <c r="FP3" s="312"/>
      <c r="FQ3" s="312"/>
      <c r="FR3" s="312"/>
      <c r="FS3" s="312"/>
      <c r="FT3" s="312"/>
      <c r="FU3" s="312"/>
      <c r="FV3" s="312"/>
      <c r="FW3" s="312"/>
      <c r="FX3" s="312"/>
      <c r="FY3" s="312"/>
      <c r="FZ3" s="312"/>
      <c r="GA3" s="312"/>
      <c r="GB3" s="312"/>
      <c r="GC3" s="312"/>
      <c r="GD3" s="312"/>
      <c r="GE3" s="312"/>
      <c r="GF3" s="312"/>
      <c r="GG3" s="312"/>
      <c r="GH3" s="312"/>
      <c r="GI3" s="312"/>
      <c r="GJ3" s="312"/>
      <c r="GK3" s="312"/>
      <c r="GL3" s="312"/>
      <c r="GM3" s="312"/>
      <c r="GN3" s="312"/>
      <c r="GO3" s="312"/>
      <c r="GP3" s="312"/>
      <c r="GQ3" s="312"/>
      <c r="GR3" s="312"/>
      <c r="GS3" s="312"/>
      <c r="GT3" s="312"/>
      <c r="GU3" s="312"/>
      <c r="GV3" s="312"/>
      <c r="GW3" s="312"/>
      <c r="GX3" s="312"/>
      <c r="GY3" s="312"/>
      <c r="GZ3" s="312"/>
      <c r="HA3" s="312"/>
      <c r="HB3" s="312"/>
      <c r="HC3" s="312"/>
      <c r="HD3" s="312"/>
      <c r="HE3" s="312"/>
      <c r="HF3" s="312"/>
      <c r="HG3" s="312"/>
      <c r="HH3" s="312"/>
      <c r="HI3" s="312"/>
      <c r="HJ3" s="312"/>
      <c r="HK3" s="312"/>
      <c r="HL3" s="312"/>
      <c r="HM3" s="312"/>
      <c r="HN3" s="312"/>
      <c r="HO3" s="312"/>
      <c r="HP3" s="312"/>
      <c r="HQ3" s="312"/>
      <c r="HR3" s="312"/>
      <c r="HS3" s="312"/>
      <c r="HT3" s="312"/>
      <c r="HU3" s="312"/>
      <c r="HV3" s="312"/>
      <c r="HW3" s="312"/>
      <c r="HX3" s="312"/>
      <c r="HY3" s="312"/>
      <c r="HZ3" s="312"/>
      <c r="IA3" s="312"/>
      <c r="IB3" s="312"/>
      <c r="IC3" s="312"/>
      <c r="ID3" s="312"/>
      <c r="IE3" s="312"/>
      <c r="IF3" s="312"/>
      <c r="IG3" s="312"/>
      <c r="IH3" s="312"/>
      <c r="II3" s="312"/>
      <c r="IJ3" s="312"/>
      <c r="IK3" s="312"/>
      <c r="IL3" s="312"/>
      <c r="IM3" s="312"/>
      <c r="IN3" s="312"/>
      <c r="IO3" s="312"/>
      <c r="IP3" s="312"/>
      <c r="IQ3" s="312"/>
      <c r="IR3" s="312"/>
      <c r="IS3" s="312"/>
      <c r="IT3" s="312"/>
      <c r="IU3" s="312"/>
      <c r="IV3" s="312"/>
    </row>
    <row r="4" spans="1:26" s="87" customFormat="1" ht="13.5" customHeight="1" thickTop="1">
      <c r="A4" s="111" t="s">
        <v>175</v>
      </c>
      <c r="B4" s="112" t="s">
        <v>4</v>
      </c>
      <c r="C4" s="112" t="s">
        <v>5</v>
      </c>
      <c r="D4" s="112" t="s">
        <v>34</v>
      </c>
      <c r="U4" s="86"/>
      <c r="V4" s="86" t="s">
        <v>33</v>
      </c>
      <c r="W4" s="89">
        <f>SUM(W5:W9)</f>
        <v>6466887</v>
      </c>
      <c r="X4" s="90">
        <f>SUM(X5:X9)</f>
        <v>100.00000000000001</v>
      </c>
      <c r="Y4" s="86"/>
      <c r="Z4" s="86"/>
    </row>
    <row r="5" spans="1:26" s="87" customFormat="1" ht="13.5" customHeight="1" thickBot="1">
      <c r="A5" s="113"/>
      <c r="B5" s="114"/>
      <c r="C5" s="115"/>
      <c r="D5" s="114"/>
      <c r="E5" s="92"/>
      <c r="F5" s="92"/>
      <c r="U5" s="86"/>
      <c r="V5" s="86" t="s">
        <v>39</v>
      </c>
      <c r="W5" s="89">
        <f>+B9</f>
        <v>2143333</v>
      </c>
      <c r="X5" s="93">
        <f>+W5/$W$4*100</f>
        <v>33.143195481844664</v>
      </c>
      <c r="Y5" s="86"/>
      <c r="Z5" s="86"/>
    </row>
    <row r="6" spans="1:24" ht="13.5" customHeight="1" thickTop="1">
      <c r="A6" s="315" t="s">
        <v>36</v>
      </c>
      <c r="B6" s="315"/>
      <c r="C6" s="315"/>
      <c r="D6" s="315"/>
      <c r="E6" s="87"/>
      <c r="F6" s="87"/>
      <c r="V6" s="86" t="s">
        <v>37</v>
      </c>
      <c r="W6" s="89">
        <f>+B21</f>
        <v>272079</v>
      </c>
      <c r="X6" s="93">
        <f>+W6/$W$4*100</f>
        <v>4.207263865906424</v>
      </c>
    </row>
    <row r="7" spans="1:24" ht="13.5" customHeight="1">
      <c r="A7" s="94">
        <v>2011</v>
      </c>
      <c r="B7" s="95">
        <v>4590885</v>
      </c>
      <c r="C7" s="96">
        <v>309306</v>
      </c>
      <c r="D7" s="95">
        <v>4281579</v>
      </c>
      <c r="E7" s="95"/>
      <c r="F7" s="95"/>
      <c r="V7" s="86" t="s">
        <v>38</v>
      </c>
      <c r="W7" s="89">
        <f>+B27</f>
        <v>1940937</v>
      </c>
      <c r="X7" s="93">
        <f>+W7/$W$4*100</f>
        <v>30.013467066921066</v>
      </c>
    </row>
    <row r="8" spans="1:24" ht="13.5" customHeight="1">
      <c r="A8" s="97" t="s">
        <v>490</v>
      </c>
      <c r="B8" s="95">
        <v>2147704</v>
      </c>
      <c r="C8" s="96">
        <v>107609</v>
      </c>
      <c r="D8" s="95">
        <v>2040095</v>
      </c>
      <c r="E8" s="95"/>
      <c r="F8" s="95"/>
      <c r="V8" s="86" t="s">
        <v>40</v>
      </c>
      <c r="W8" s="89">
        <f>+B15</f>
        <v>1352456</v>
      </c>
      <c r="X8" s="93">
        <f>+W8/$W$4*100</f>
        <v>20.91355547112544</v>
      </c>
    </row>
    <row r="9" spans="1:24" ht="13.5" customHeight="1">
      <c r="A9" s="97" t="s">
        <v>489</v>
      </c>
      <c r="B9" s="95">
        <v>2143333</v>
      </c>
      <c r="C9" s="96">
        <v>138060</v>
      </c>
      <c r="D9" s="95">
        <v>2005273</v>
      </c>
      <c r="E9" s="95"/>
      <c r="F9" s="95"/>
      <c r="V9" s="86" t="s">
        <v>41</v>
      </c>
      <c r="W9" s="89">
        <f>+B33</f>
        <v>758082</v>
      </c>
      <c r="X9" s="93">
        <f>+W9/$W$4*100</f>
        <v>11.722518114202398</v>
      </c>
    </row>
    <row r="10" spans="1:22" ht="13.5" customHeight="1">
      <c r="A10" s="98" t="s">
        <v>458</v>
      </c>
      <c r="B10" s="99">
        <f>+B9/B8*100-100</f>
        <v>-0.20351966565225155</v>
      </c>
      <c r="C10" s="100">
        <f>+C9/C8*100-100</f>
        <v>28.29781895566356</v>
      </c>
      <c r="D10" s="99">
        <f>+D9/D8*100-100</f>
        <v>-1.7068812971944993</v>
      </c>
      <c r="E10" s="99"/>
      <c r="F10" s="99"/>
      <c r="V10" s="87" t="s">
        <v>194</v>
      </c>
    </row>
    <row r="11" spans="1:24" ht="13.5" customHeight="1">
      <c r="A11" s="98"/>
      <c r="B11" s="99"/>
      <c r="C11" s="100"/>
      <c r="D11" s="99"/>
      <c r="E11" s="99"/>
      <c r="F11" s="99"/>
      <c r="V11" s="86" t="s">
        <v>35</v>
      </c>
      <c r="W11" s="89">
        <f>SUM(W12:W16)</f>
        <v>2102984</v>
      </c>
      <c r="X11" s="90">
        <f>SUM(X12:X16)</f>
        <v>100</v>
      </c>
    </row>
    <row r="12" spans="1:24" ht="13.5" customHeight="1">
      <c r="A12" s="315" t="s">
        <v>369</v>
      </c>
      <c r="B12" s="315"/>
      <c r="C12" s="315"/>
      <c r="D12" s="315"/>
      <c r="E12" s="87"/>
      <c r="F12" s="87"/>
      <c r="V12" s="86" t="s">
        <v>39</v>
      </c>
      <c r="W12" s="89">
        <f>+C9</f>
        <v>138060</v>
      </c>
      <c r="X12" s="93">
        <f>+W12/$W$11*100</f>
        <v>6.5649572226892845</v>
      </c>
    </row>
    <row r="13" spans="1:24" ht="13.5" customHeight="1">
      <c r="A13" s="94">
        <v>2011</v>
      </c>
      <c r="B13" s="95">
        <v>3383157</v>
      </c>
      <c r="C13" s="96">
        <v>420382</v>
      </c>
      <c r="D13" s="95">
        <v>2962775</v>
      </c>
      <c r="E13" s="95"/>
      <c r="F13" s="95"/>
      <c r="V13" s="86" t="s">
        <v>37</v>
      </c>
      <c r="W13" s="89">
        <f>+C21</f>
        <v>1177819</v>
      </c>
      <c r="X13" s="93">
        <f>+W13/$W$11*100</f>
        <v>56.00703571686708</v>
      </c>
    </row>
    <row r="14" spans="1:24" ht="13.5" customHeight="1">
      <c r="A14" s="101" t="str">
        <f>+A8</f>
        <v>enero -  mayo  2011</v>
      </c>
      <c r="B14" s="95">
        <v>1717532</v>
      </c>
      <c r="C14" s="96">
        <v>171521</v>
      </c>
      <c r="D14" s="95">
        <v>1546011</v>
      </c>
      <c r="E14" s="95"/>
      <c r="F14" s="95"/>
      <c r="V14" s="86" t="s">
        <v>38</v>
      </c>
      <c r="W14" s="89">
        <f>+C27</f>
        <v>324265</v>
      </c>
      <c r="X14" s="93">
        <f>+W14/$W$11*100</f>
        <v>15.419280412975086</v>
      </c>
    </row>
    <row r="15" spans="1:24" ht="13.5" customHeight="1">
      <c r="A15" s="101" t="str">
        <f>+A9</f>
        <v>enero -  mayo  2012</v>
      </c>
      <c r="B15" s="95">
        <v>1352456</v>
      </c>
      <c r="C15" s="96">
        <v>196542</v>
      </c>
      <c r="D15" s="95">
        <v>1155914</v>
      </c>
      <c r="E15" s="95"/>
      <c r="F15" s="95"/>
      <c r="V15" s="86" t="s">
        <v>40</v>
      </c>
      <c r="W15" s="89">
        <f>+C15</f>
        <v>196542</v>
      </c>
      <c r="X15" s="93">
        <f>+W15/$W$11*100</f>
        <v>9.34586283110095</v>
      </c>
    </row>
    <row r="16" spans="1:24" ht="13.5" customHeight="1">
      <c r="A16" s="98" t="str">
        <f>+A10</f>
        <v>Var. (%)   2012/2011</v>
      </c>
      <c r="B16" s="102">
        <f>+B15/B14*100-100</f>
        <v>-21.255848508208288</v>
      </c>
      <c r="C16" s="103">
        <f>+C15/C14*100-100</f>
        <v>14.587718121979236</v>
      </c>
      <c r="D16" s="102">
        <f>+D15/D14*100-100</f>
        <v>-25.232485409224125</v>
      </c>
      <c r="E16" s="99"/>
      <c r="F16" s="99"/>
      <c r="V16" s="86" t="s">
        <v>41</v>
      </c>
      <c r="W16" s="89">
        <f>+C33</f>
        <v>266298</v>
      </c>
      <c r="X16" s="93">
        <f>+W16/$W$11*100</f>
        <v>12.6628638163676</v>
      </c>
    </row>
    <row r="17" spans="1:6" ht="13.5" customHeight="1">
      <c r="A17" s="98"/>
      <c r="B17" s="102"/>
      <c r="C17" s="103"/>
      <c r="D17" s="102"/>
      <c r="E17" s="99"/>
      <c r="F17" s="99"/>
    </row>
    <row r="18" spans="1:6" ht="13.5" customHeight="1">
      <c r="A18" s="315" t="s">
        <v>37</v>
      </c>
      <c r="B18" s="315"/>
      <c r="C18" s="315"/>
      <c r="D18" s="315"/>
      <c r="E18" s="87"/>
      <c r="F18" s="87"/>
    </row>
    <row r="19" spans="1:6" ht="13.5" customHeight="1">
      <c r="A19" s="94">
        <f>+A7</f>
        <v>2011</v>
      </c>
      <c r="B19" s="95">
        <v>616925</v>
      </c>
      <c r="C19" s="96">
        <v>2789075</v>
      </c>
      <c r="D19" s="95">
        <v>-2172150</v>
      </c>
      <c r="E19" s="95"/>
      <c r="F19" s="95"/>
    </row>
    <row r="20" spans="1:6" ht="13.5" customHeight="1">
      <c r="A20" s="101" t="str">
        <f>+A14</f>
        <v>enero -  mayo  2011</v>
      </c>
      <c r="B20" s="95">
        <v>237609</v>
      </c>
      <c r="C20" s="96">
        <v>1065387</v>
      </c>
      <c r="D20" s="95">
        <v>-827778</v>
      </c>
      <c r="E20" s="95"/>
      <c r="F20" s="95"/>
    </row>
    <row r="21" spans="1:10" ht="13.5" customHeight="1">
      <c r="A21" s="101" t="str">
        <f>+A15</f>
        <v>enero -  mayo  2012</v>
      </c>
      <c r="B21" s="95">
        <v>272079</v>
      </c>
      <c r="C21" s="96">
        <v>1177819</v>
      </c>
      <c r="D21" s="95">
        <v>-905740</v>
      </c>
      <c r="E21" s="95"/>
      <c r="F21" s="95"/>
      <c r="G21" s="89"/>
      <c r="H21" s="89"/>
      <c r="I21" s="89"/>
      <c r="J21" s="89"/>
    </row>
    <row r="22" spans="1:10" ht="13.5" customHeight="1">
      <c r="A22" s="98" t="str">
        <f>+A16</f>
        <v>Var. (%)   2012/2011</v>
      </c>
      <c r="B22" s="102">
        <f>+B21/B20*100-100</f>
        <v>14.507026249005733</v>
      </c>
      <c r="C22" s="103">
        <f>+C21/C20*100-100</f>
        <v>10.553160494731031</v>
      </c>
      <c r="D22" s="102">
        <f>+D21/D20*100-100</f>
        <v>9.418225659536745</v>
      </c>
      <c r="E22" s="99"/>
      <c r="F22" s="99"/>
      <c r="G22" s="89"/>
      <c r="H22" s="89"/>
      <c r="I22" s="89"/>
      <c r="J22" s="89"/>
    </row>
    <row r="23" spans="1:10" ht="13.5" customHeight="1">
      <c r="A23" s="98"/>
      <c r="B23" s="102"/>
      <c r="C23" s="103"/>
      <c r="D23" s="102"/>
      <c r="E23" s="99"/>
      <c r="F23" s="99"/>
      <c r="G23" s="89"/>
      <c r="H23" s="89"/>
      <c r="I23" s="89"/>
      <c r="J23" s="89"/>
    </row>
    <row r="24" spans="1:10" ht="13.5" customHeight="1">
      <c r="A24" s="315" t="s">
        <v>38</v>
      </c>
      <c r="B24" s="315"/>
      <c r="C24" s="315"/>
      <c r="D24" s="315"/>
      <c r="E24" s="87"/>
      <c r="F24" s="87"/>
      <c r="G24" s="89"/>
      <c r="H24" s="89"/>
      <c r="I24" s="89"/>
      <c r="J24" s="89"/>
    </row>
    <row r="25" spans="1:10" ht="13.5" customHeight="1">
      <c r="A25" s="94">
        <f>+A19</f>
        <v>2011</v>
      </c>
      <c r="B25" s="95">
        <v>4092908</v>
      </c>
      <c r="C25" s="96">
        <v>807365</v>
      </c>
      <c r="D25" s="95">
        <v>3285543</v>
      </c>
      <c r="E25" s="95"/>
      <c r="F25" s="95"/>
      <c r="G25" s="89"/>
      <c r="H25" s="89"/>
      <c r="I25" s="89"/>
      <c r="J25" s="89"/>
    </row>
    <row r="26" spans="1:6" ht="13.5" customHeight="1">
      <c r="A26" s="101" t="str">
        <f>+A20</f>
        <v>enero -  mayo  2011</v>
      </c>
      <c r="B26" s="95">
        <v>2244593</v>
      </c>
      <c r="C26" s="96">
        <v>291676</v>
      </c>
      <c r="D26" s="95">
        <v>1952917</v>
      </c>
      <c r="E26" s="95"/>
      <c r="F26" s="95"/>
    </row>
    <row r="27" spans="1:6" ht="13.5" customHeight="1">
      <c r="A27" s="101" t="str">
        <f>+A21</f>
        <v>enero -  mayo  2012</v>
      </c>
      <c r="B27" s="95">
        <v>1940937</v>
      </c>
      <c r="C27" s="96">
        <v>324265</v>
      </c>
      <c r="D27" s="95">
        <v>1616672</v>
      </c>
      <c r="E27" s="95"/>
      <c r="F27" s="95"/>
    </row>
    <row r="28" spans="1:6" ht="13.5" customHeight="1">
      <c r="A28" s="98" t="str">
        <f>+A22</f>
        <v>Var. (%)   2012/2011</v>
      </c>
      <c r="B28" s="102">
        <f>+B27/B26*100-100</f>
        <v>-13.528332307906155</v>
      </c>
      <c r="C28" s="103">
        <f>+C27/C26*100-100</f>
        <v>11.173013892126875</v>
      </c>
      <c r="D28" s="102">
        <f>+D27/D26*100-100</f>
        <v>-17.217577603144434</v>
      </c>
      <c r="E28" s="91"/>
      <c r="F28" s="99"/>
    </row>
    <row r="29" spans="1:8" ht="13.5" customHeight="1">
      <c r="A29" s="98"/>
      <c r="B29" s="102"/>
      <c r="C29" s="103"/>
      <c r="D29" s="102"/>
      <c r="E29" s="99"/>
      <c r="F29" s="104"/>
      <c r="G29" s="105"/>
      <c r="H29" s="106"/>
    </row>
    <row r="30" spans="1:6" ht="13.5" customHeight="1">
      <c r="A30" s="315" t="s">
        <v>176</v>
      </c>
      <c r="B30" s="315"/>
      <c r="C30" s="315"/>
      <c r="D30" s="315"/>
      <c r="E30" s="87"/>
      <c r="F30" s="87"/>
    </row>
    <row r="31" spans="1:8" ht="13.5" customHeight="1">
      <c r="A31" s="94">
        <f>+A25</f>
        <v>2011</v>
      </c>
      <c r="B31" s="95">
        <f>+B37-(B7+B13+B19+B25)</f>
        <v>1791845</v>
      </c>
      <c r="C31" s="96">
        <f>+C37-(C7+C13+C19+C25)</f>
        <v>675122</v>
      </c>
      <c r="D31" s="95">
        <f>+D37-(D7+D13+D19+D25)</f>
        <v>1116723</v>
      </c>
      <c r="E31" s="107"/>
      <c r="F31" s="95"/>
      <c r="G31" s="95"/>
      <c r="H31" s="95"/>
    </row>
    <row r="32" spans="1:8" ht="13.5" customHeight="1">
      <c r="A32" s="101" t="str">
        <f>+A26</f>
        <v>enero -  mayo  2011</v>
      </c>
      <c r="B32" s="95">
        <f aca="true" t="shared" si="0" ref="B32:D33">+B38-(B8+B14+B20+B26)</f>
        <v>722854</v>
      </c>
      <c r="C32" s="96">
        <f t="shared" si="0"/>
        <v>329098</v>
      </c>
      <c r="D32" s="95">
        <f t="shared" si="0"/>
        <v>393756</v>
      </c>
      <c r="E32" s="108"/>
      <c r="F32" s="95"/>
      <c r="G32" s="95"/>
      <c r="H32" s="95"/>
    </row>
    <row r="33" spans="1:8" ht="13.5" customHeight="1">
      <c r="A33" s="101" t="str">
        <f>+A27</f>
        <v>enero -  mayo  2012</v>
      </c>
      <c r="B33" s="95">
        <f t="shared" si="0"/>
        <v>758082</v>
      </c>
      <c r="C33" s="96">
        <f t="shared" si="0"/>
        <v>266298</v>
      </c>
      <c r="D33" s="95">
        <f t="shared" si="0"/>
        <v>491784</v>
      </c>
      <c r="E33" s="108"/>
      <c r="F33" s="95"/>
      <c r="G33" s="95"/>
      <c r="H33" s="95"/>
    </row>
    <row r="34" spans="1:8" ht="13.5" customHeight="1">
      <c r="A34" s="98" t="str">
        <f>+A28</f>
        <v>Var. (%)   2012/2011</v>
      </c>
      <c r="B34" s="102">
        <f>(B33/B32-1)*100</f>
        <v>4.87345992413406</v>
      </c>
      <c r="C34" s="103">
        <f>(C33/C32-1)*100</f>
        <v>-19.08246175911127</v>
      </c>
      <c r="D34" s="102">
        <f>(D33/D32-1)*100</f>
        <v>24.89562063816171</v>
      </c>
      <c r="E34" s="99"/>
      <c r="F34" s="95"/>
      <c r="G34" s="95"/>
      <c r="H34" s="95"/>
    </row>
    <row r="35" spans="1:8" ht="13.5" customHeight="1">
      <c r="A35" s="98"/>
      <c r="B35" s="95"/>
      <c r="C35" s="96"/>
      <c r="E35" s="99"/>
      <c r="F35" s="109"/>
      <c r="G35" s="109"/>
      <c r="H35" s="95"/>
    </row>
    <row r="36" spans="1:8" ht="13.5" customHeight="1">
      <c r="A36" s="312" t="s">
        <v>160</v>
      </c>
      <c r="B36" s="312"/>
      <c r="C36" s="312"/>
      <c r="D36" s="312"/>
      <c r="E36" s="105"/>
      <c r="F36" s="105"/>
      <c r="G36" s="105"/>
      <c r="H36" s="106"/>
    </row>
    <row r="37" spans="1:8" ht="13.5" customHeight="1">
      <c r="A37" s="94">
        <f>+A31</f>
        <v>2011</v>
      </c>
      <c r="B37" s="95">
        <f>+balanza!B8</f>
        <v>14475720</v>
      </c>
      <c r="C37" s="96">
        <f>+balanza!B13</f>
        <v>5001250</v>
      </c>
      <c r="D37" s="95">
        <f>+B37-C37</f>
        <v>9474470</v>
      </c>
      <c r="E37" s="107"/>
      <c r="F37" s="95"/>
      <c r="G37" s="95"/>
      <c r="H37" s="95"/>
    </row>
    <row r="38" spans="1:8" ht="13.5" customHeight="1">
      <c r="A38" s="101" t="str">
        <f>+A32</f>
        <v>enero -  mayo  2011</v>
      </c>
      <c r="B38" s="95">
        <f>+balanza!C8</f>
        <v>7070292</v>
      </c>
      <c r="C38" s="96">
        <f>+balanza!C13</f>
        <v>1965291</v>
      </c>
      <c r="D38" s="95">
        <f>+B38-C38</f>
        <v>5105001</v>
      </c>
      <c r="E38" s="109"/>
      <c r="F38" s="95"/>
      <c r="G38" s="95"/>
      <c r="H38" s="95"/>
    </row>
    <row r="39" spans="1:8" ht="13.5" customHeight="1">
      <c r="A39" s="101" t="str">
        <f>+A33</f>
        <v>enero -  mayo  2012</v>
      </c>
      <c r="B39" s="95">
        <f>+balanza!D8</f>
        <v>6466887</v>
      </c>
      <c r="C39" s="96">
        <f>+balanza!D13</f>
        <v>2102984</v>
      </c>
      <c r="D39" s="95">
        <f>+B39-C39</f>
        <v>4363903</v>
      </c>
      <c r="E39" s="109"/>
      <c r="F39" s="95"/>
      <c r="G39" s="95"/>
      <c r="H39" s="95"/>
    </row>
    <row r="40" spans="1:8" ht="13.5" customHeight="1" thickBot="1">
      <c r="A40" s="116" t="str">
        <f>+A34</f>
        <v>Var. (%)   2012/2011</v>
      </c>
      <c r="B40" s="117">
        <f>+B39/B38*100-100</f>
        <v>-8.534371706288795</v>
      </c>
      <c r="C40" s="118">
        <f>+C39/C38*100-100</f>
        <v>7.006239788407925</v>
      </c>
      <c r="D40" s="117">
        <f>+D39/D38*100-100</f>
        <v>-14.517098037786866</v>
      </c>
      <c r="E40" s="99"/>
      <c r="F40" s="95"/>
      <c r="G40" s="95"/>
      <c r="H40" s="95"/>
    </row>
    <row r="41" spans="1:8" ht="26.25" customHeight="1" thickTop="1">
      <c r="A41" s="309" t="s">
        <v>375</v>
      </c>
      <c r="B41" s="310"/>
      <c r="C41" s="310"/>
      <c r="D41" s="310"/>
      <c r="E41" s="99"/>
      <c r="F41" s="95"/>
      <c r="G41" s="95"/>
      <c r="H41" s="95"/>
    </row>
    <row r="42" spans="5:8" ht="13.5" customHeight="1">
      <c r="E42" s="99"/>
      <c r="F42" s="95"/>
      <c r="G42" s="95"/>
      <c r="H42" s="95"/>
    </row>
    <row r="43" ht="13.5" customHeight="1"/>
    <row r="44" spans="5:8" ht="13.5" customHeight="1">
      <c r="E44" s="107"/>
      <c r="F44" s="89"/>
      <c r="G44" s="89"/>
      <c r="H44" s="89"/>
    </row>
    <row r="45" spans="5:8" ht="13.5" customHeight="1">
      <c r="E45" s="109"/>
      <c r="F45" s="89"/>
      <c r="G45" s="89"/>
      <c r="H45" s="89"/>
    </row>
    <row r="46" spans="5:8" ht="13.5" customHeight="1">
      <c r="E46" s="109"/>
      <c r="F46" s="89"/>
      <c r="G46" s="89"/>
      <c r="H46" s="89"/>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87"/>
      <c r="B82" s="87"/>
      <c r="C82" s="98"/>
      <c r="D82" s="87"/>
    </row>
    <row r="83" spans="1:4" ht="34.5" customHeight="1">
      <c r="A83" s="313"/>
      <c r="B83" s="314"/>
      <c r="C83" s="314"/>
      <c r="D83" s="314"/>
    </row>
  </sheetData>
  <sheetProtection/>
  <mergeCells count="127">
    <mergeCell ref="BE3:BH3"/>
    <mergeCell ref="A1:D1"/>
    <mergeCell ref="A2:D2"/>
    <mergeCell ref="A3:D3"/>
    <mergeCell ref="A6:D6"/>
    <mergeCell ref="AC2:AF2"/>
    <mergeCell ref="AG2:AJ2"/>
    <mergeCell ref="Q2:T2"/>
    <mergeCell ref="AG3:AJ3"/>
    <mergeCell ref="AK2:AN2"/>
    <mergeCell ref="A30:D30"/>
    <mergeCell ref="A36:D36"/>
    <mergeCell ref="AO3:AR3"/>
    <mergeCell ref="AS3:AV3"/>
    <mergeCell ref="AW3:AZ3"/>
    <mergeCell ref="BA3:BD3"/>
    <mergeCell ref="AO2:AR2"/>
    <mergeCell ref="AS2:AV2"/>
    <mergeCell ref="AW2:AZ2"/>
    <mergeCell ref="BA2:BD2"/>
    <mergeCell ref="BE2:BH2"/>
    <mergeCell ref="A83:D83"/>
    <mergeCell ref="A41:D41"/>
    <mergeCell ref="A12:D12"/>
    <mergeCell ref="A18:D18"/>
    <mergeCell ref="A24:D24"/>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IK2:IN2"/>
    <mergeCell ref="FY2:GB2"/>
    <mergeCell ref="GC2:GF2"/>
    <mergeCell ref="CK3:CN3"/>
    <mergeCell ref="CO3:CR3"/>
    <mergeCell ref="CS3:CV3"/>
    <mergeCell ref="CW3:CZ3"/>
    <mergeCell ref="DA3:DD3"/>
    <mergeCell ref="GG2:GJ2"/>
    <mergeCell ref="GK2:GN2"/>
    <mergeCell ref="IG2:IJ2"/>
    <mergeCell ref="HE2:HH2"/>
    <mergeCell ref="AK3:AN3"/>
    <mergeCell ref="HQ2:HT2"/>
    <mergeCell ref="GO2:GR2"/>
    <mergeCell ref="GS2:GV2"/>
    <mergeCell ref="GW2:GZ2"/>
    <mergeCell ref="HA2:HD2"/>
    <mergeCell ref="HI2:HL2"/>
    <mergeCell ref="HM2:HP2"/>
    <mergeCell ref="EG3:EJ3"/>
    <mergeCell ref="EK3:EN3"/>
    <mergeCell ref="BI3:BL3"/>
    <mergeCell ref="IO2:IR2"/>
    <mergeCell ref="IS2:IV2"/>
    <mergeCell ref="Q3:T3"/>
    <mergeCell ref="AC3:AF3"/>
    <mergeCell ref="HU2:HX2"/>
    <mergeCell ref="HY2:IB2"/>
    <mergeCell ref="IC2:IF2"/>
    <mergeCell ref="DE3:DH3"/>
    <mergeCell ref="BM3:BP3"/>
    <mergeCell ref="BQ3:BT3"/>
    <mergeCell ref="BU3:BX3"/>
    <mergeCell ref="BY3:CB3"/>
    <mergeCell ref="CC3:CF3"/>
    <mergeCell ref="CG3:CJ3"/>
    <mergeCell ref="DI3:DL3"/>
    <mergeCell ref="DM3:DP3"/>
    <mergeCell ref="DQ3:DT3"/>
    <mergeCell ref="DU3:DX3"/>
    <mergeCell ref="DY3:EB3"/>
    <mergeCell ref="EC3:EF3"/>
    <mergeCell ref="FU3:FX3"/>
    <mergeCell ref="FY3:GB3"/>
    <mergeCell ref="GC3:GF3"/>
    <mergeCell ref="GG3:GJ3"/>
    <mergeCell ref="EO3:ER3"/>
    <mergeCell ref="ES3:EV3"/>
    <mergeCell ref="EW3:EZ3"/>
    <mergeCell ref="FA3:FD3"/>
    <mergeCell ref="IK3:IN3"/>
    <mergeCell ref="IO3:IR3"/>
    <mergeCell ref="HA3:HD3"/>
    <mergeCell ref="FE3:FH3"/>
    <mergeCell ref="FI3:FL3"/>
    <mergeCell ref="FM3:FP3"/>
    <mergeCell ref="FQ3:FT3"/>
    <mergeCell ref="GS3:GV3"/>
    <mergeCell ref="HE3:HH3"/>
    <mergeCell ref="GW3:GZ3"/>
    <mergeCell ref="HI3:HL3"/>
    <mergeCell ref="HM3:HP3"/>
    <mergeCell ref="GK3:GN3"/>
    <mergeCell ref="GO3:GR3"/>
    <mergeCell ref="IS3:IV3"/>
    <mergeCell ref="HQ3:HT3"/>
    <mergeCell ref="HU3:HX3"/>
    <mergeCell ref="HY3:IB3"/>
    <mergeCell ref="IC3:IF3"/>
    <mergeCell ref="IG3:IJ3"/>
  </mergeCells>
  <printOptions horizontalCentered="1" verticalCentered="1"/>
  <pageMargins left="0.7874015748031497" right="0.7874015748031497" top="1.8897637795275593" bottom="0.7874015748031497" header="0" footer="0.5905511811023623"/>
  <pageSetup horizontalDpi="600" verticalDpi="600" orientation="portrait" paperSize="122"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zoomScalePageLayoutView="0" workbookViewId="0" topLeftCell="A1">
      <selection activeCell="A1" sqref="A1:F1"/>
    </sheetView>
  </sheetViews>
  <sheetFormatPr defaultColWidth="11.421875" defaultRowHeight="12.75"/>
  <cols>
    <col min="1" max="1" width="30.7109375" style="5" customWidth="1"/>
    <col min="2" max="5" width="11.421875" style="5" customWidth="1"/>
    <col min="6" max="6" width="14.57421875" style="15" bestFit="1" customWidth="1"/>
    <col min="7" max="16384" width="11.421875" style="5" customWidth="1"/>
  </cols>
  <sheetData>
    <row r="1" spans="1:6" ht="15.75" customHeight="1">
      <c r="A1" s="318" t="s">
        <v>257</v>
      </c>
      <c r="B1" s="318"/>
      <c r="C1" s="318"/>
      <c r="D1" s="318"/>
      <c r="E1" s="318"/>
      <c r="F1" s="318"/>
    </row>
    <row r="2" spans="1:6" ht="15.75" customHeight="1">
      <c r="A2" s="319" t="s">
        <v>177</v>
      </c>
      <c r="B2" s="319"/>
      <c r="C2" s="319"/>
      <c r="D2" s="319"/>
      <c r="E2" s="319"/>
      <c r="F2" s="319"/>
    </row>
    <row r="3" spans="1:6" ht="15.75" customHeight="1" thickBot="1">
      <c r="A3" s="319" t="s">
        <v>306</v>
      </c>
      <c r="B3" s="319"/>
      <c r="C3" s="319"/>
      <c r="D3" s="319"/>
      <c r="E3" s="319"/>
      <c r="F3" s="319"/>
    </row>
    <row r="4" spans="1:6" ht="12.75" customHeight="1" thickTop="1">
      <c r="A4" s="321" t="s">
        <v>23</v>
      </c>
      <c r="B4" s="152">
        <f>+'balanza productos_clase_sector'!B5</f>
        <v>2011</v>
      </c>
      <c r="C4" s="323" t="str">
        <f>+'balanza productos_clase_sector'!C5</f>
        <v>enero - mayo</v>
      </c>
      <c r="D4" s="323"/>
      <c r="E4" s="153" t="s">
        <v>172</v>
      </c>
      <c r="F4" s="154" t="s">
        <v>163</v>
      </c>
    </row>
    <row r="5" spans="1:6" ht="12" thickBot="1">
      <c r="A5" s="322"/>
      <c r="B5" s="61" t="s">
        <v>162</v>
      </c>
      <c r="C5" s="62">
        <v>2011</v>
      </c>
      <c r="D5" s="62">
        <v>2012</v>
      </c>
      <c r="E5" s="63" t="str">
        <f>+'balanza productos_clase_sector'!E6</f>
        <v> 2012-2011</v>
      </c>
      <c r="F5" s="64">
        <f>+'balanza productos_clase_sector'!F6</f>
        <v>2012</v>
      </c>
    </row>
    <row r="6" spans="1:6" ht="12" thickTop="1">
      <c r="A6" s="59"/>
      <c r="B6" s="57"/>
      <c r="C6" s="57"/>
      <c r="D6" s="57"/>
      <c r="E6" s="57"/>
      <c r="F6" s="60"/>
    </row>
    <row r="7" spans="1:6" ht="12.75" customHeight="1">
      <c r="A7" s="56" t="s">
        <v>12</v>
      </c>
      <c r="B7" s="57">
        <v>3046149</v>
      </c>
      <c r="C7" s="57">
        <v>1785133</v>
      </c>
      <c r="D7" s="57">
        <v>1497892</v>
      </c>
      <c r="E7" s="4">
        <f>+(D7-C7)/C7</f>
        <v>-0.16090733855684702</v>
      </c>
      <c r="F7" s="58">
        <f>+D7/$D$23</f>
        <v>0.2316248915436438</v>
      </c>
    </row>
    <row r="8" spans="1:6" ht="11.25">
      <c r="A8" s="59" t="s">
        <v>17</v>
      </c>
      <c r="B8" s="57">
        <v>1404517</v>
      </c>
      <c r="C8" s="57">
        <v>635504</v>
      </c>
      <c r="D8" s="57">
        <v>727770</v>
      </c>
      <c r="E8" s="4">
        <f aca="true" t="shared" si="0" ref="E8:E23">+(D8-C8)/C8</f>
        <v>0.14518555351343185</v>
      </c>
      <c r="F8" s="58">
        <f aca="true" t="shared" si="1" ref="F8:F23">+D8/$D$23</f>
        <v>0.11253791816680886</v>
      </c>
    </row>
    <row r="9" spans="1:6" ht="11.25">
      <c r="A9" s="59" t="s">
        <v>15</v>
      </c>
      <c r="B9" s="57">
        <v>870292</v>
      </c>
      <c r="C9" s="57">
        <v>492007</v>
      </c>
      <c r="D9" s="57">
        <v>426146</v>
      </c>
      <c r="E9" s="4">
        <f t="shared" si="0"/>
        <v>-0.13386191659874758</v>
      </c>
      <c r="F9" s="58">
        <f t="shared" si="1"/>
        <v>0.06589662073885008</v>
      </c>
    </row>
    <row r="10" spans="1:6" ht="11.25">
      <c r="A10" s="59" t="s">
        <v>13</v>
      </c>
      <c r="B10" s="57">
        <v>1034938</v>
      </c>
      <c r="C10" s="57">
        <v>430005</v>
      </c>
      <c r="D10" s="57">
        <v>415781</v>
      </c>
      <c r="E10" s="4">
        <f t="shared" si="0"/>
        <v>-0.03307868513156824</v>
      </c>
      <c r="F10" s="58">
        <f t="shared" si="1"/>
        <v>0.06429384029750326</v>
      </c>
    </row>
    <row r="11" spans="1:6" ht="11.25">
      <c r="A11" s="59" t="s">
        <v>120</v>
      </c>
      <c r="B11" s="57">
        <v>607148</v>
      </c>
      <c r="C11" s="57">
        <v>306593</v>
      </c>
      <c r="D11" s="57">
        <v>305946</v>
      </c>
      <c r="E11" s="4">
        <f t="shared" si="0"/>
        <v>-0.0021102895369431137</v>
      </c>
      <c r="F11" s="58">
        <f t="shared" si="1"/>
        <v>0.04730962517204955</v>
      </c>
    </row>
    <row r="12" spans="1:6" ht="11.25">
      <c r="A12" s="59" t="s">
        <v>14</v>
      </c>
      <c r="B12" s="57">
        <v>723856</v>
      </c>
      <c r="C12" s="57">
        <v>297587</v>
      </c>
      <c r="D12" s="57">
        <v>290201</v>
      </c>
      <c r="E12" s="4">
        <f t="shared" si="0"/>
        <v>-0.024819632578036002</v>
      </c>
      <c r="F12" s="58">
        <f t="shared" si="1"/>
        <v>0.04487491431348654</v>
      </c>
    </row>
    <row r="13" spans="1:6" ht="11.25">
      <c r="A13" s="59" t="s">
        <v>16</v>
      </c>
      <c r="B13" s="57">
        <v>613192</v>
      </c>
      <c r="C13" s="57">
        <v>315222</v>
      </c>
      <c r="D13" s="57">
        <v>261056</v>
      </c>
      <c r="E13" s="4">
        <f t="shared" si="0"/>
        <v>-0.17183445317902937</v>
      </c>
      <c r="F13" s="58">
        <f t="shared" si="1"/>
        <v>0.040368109107210316</v>
      </c>
    </row>
    <row r="14" spans="1:6" ht="11.25">
      <c r="A14" s="59" t="s">
        <v>20</v>
      </c>
      <c r="B14" s="57">
        <v>364014</v>
      </c>
      <c r="C14" s="57">
        <v>147997</v>
      </c>
      <c r="D14" s="57">
        <v>175718</v>
      </c>
      <c r="E14" s="4">
        <f t="shared" si="0"/>
        <v>0.18730785083481422</v>
      </c>
      <c r="F14" s="58">
        <f t="shared" si="1"/>
        <v>0.02717196079040812</v>
      </c>
    </row>
    <row r="15" spans="1:6" ht="11.25">
      <c r="A15" s="59" t="s">
        <v>27</v>
      </c>
      <c r="B15" s="57">
        <v>358080</v>
      </c>
      <c r="C15" s="57">
        <v>140597</v>
      </c>
      <c r="D15" s="57">
        <v>175223</v>
      </c>
      <c r="E15" s="4">
        <f t="shared" si="0"/>
        <v>0.24627837009324524</v>
      </c>
      <c r="F15" s="58">
        <f t="shared" si="1"/>
        <v>0.02709541700666797</v>
      </c>
    </row>
    <row r="16" spans="1:6" ht="11.25">
      <c r="A16" s="59" t="s">
        <v>462</v>
      </c>
      <c r="B16" s="57">
        <v>513305</v>
      </c>
      <c r="C16" s="57">
        <v>239756</v>
      </c>
      <c r="D16" s="57">
        <v>158608</v>
      </c>
      <c r="E16" s="4">
        <f t="shared" si="0"/>
        <v>-0.33846076844792206</v>
      </c>
      <c r="F16" s="58">
        <f t="shared" si="1"/>
        <v>0.02452617464941014</v>
      </c>
    </row>
    <row r="17" spans="1:6" ht="11.25">
      <c r="A17" s="59" t="s">
        <v>19</v>
      </c>
      <c r="B17" s="57">
        <v>322903</v>
      </c>
      <c r="C17" s="57">
        <v>161874</v>
      </c>
      <c r="D17" s="57">
        <v>152845</v>
      </c>
      <c r="E17" s="4">
        <f t="shared" si="0"/>
        <v>-0.055777950751819315</v>
      </c>
      <c r="F17" s="58">
        <f t="shared" si="1"/>
        <v>0.023635019445986918</v>
      </c>
    </row>
    <row r="18" spans="1:6" ht="11.25">
      <c r="A18" s="59" t="s">
        <v>18</v>
      </c>
      <c r="B18" s="57">
        <v>410328</v>
      </c>
      <c r="C18" s="57">
        <v>194711</v>
      </c>
      <c r="D18" s="57">
        <v>144302</v>
      </c>
      <c r="E18" s="4">
        <f t="shared" si="0"/>
        <v>-0.2588913826132062</v>
      </c>
      <c r="F18" s="58">
        <f t="shared" si="1"/>
        <v>0.022313981982366476</v>
      </c>
    </row>
    <row r="19" spans="1:6" ht="11.25">
      <c r="A19" s="59" t="s">
        <v>465</v>
      </c>
      <c r="B19" s="57">
        <v>240491</v>
      </c>
      <c r="C19" s="57">
        <v>133709</v>
      </c>
      <c r="D19" s="57">
        <v>144120</v>
      </c>
      <c r="E19" s="4">
        <f t="shared" si="0"/>
        <v>0.07786312065754736</v>
      </c>
      <c r="F19" s="58">
        <f t="shared" si="1"/>
        <v>0.022285838611375147</v>
      </c>
    </row>
    <row r="20" spans="1:6" ht="11.25">
      <c r="A20" s="59" t="s">
        <v>195</v>
      </c>
      <c r="B20" s="57">
        <v>356280</v>
      </c>
      <c r="C20" s="57">
        <v>132936</v>
      </c>
      <c r="D20" s="57">
        <v>138115</v>
      </c>
      <c r="E20" s="4">
        <f t="shared" si="0"/>
        <v>0.03895859661792141</v>
      </c>
      <c r="F20" s="58">
        <f t="shared" si="1"/>
        <v>0.02135726200256785</v>
      </c>
    </row>
    <row r="21" spans="1:6" ht="11.25">
      <c r="A21" s="59" t="s">
        <v>371</v>
      </c>
      <c r="B21" s="57">
        <v>340272</v>
      </c>
      <c r="C21" s="57">
        <v>107824</v>
      </c>
      <c r="D21" s="57">
        <v>127923</v>
      </c>
      <c r="E21" s="4">
        <f t="shared" si="0"/>
        <v>0.18640562397981897</v>
      </c>
      <c r="F21" s="58">
        <f t="shared" si="1"/>
        <v>0.019781233227053448</v>
      </c>
    </row>
    <row r="22" spans="1:9" ht="11.25">
      <c r="A22" s="59" t="s">
        <v>21</v>
      </c>
      <c r="B22" s="57">
        <v>3269954</v>
      </c>
      <c r="C22" s="57">
        <v>1548837</v>
      </c>
      <c r="D22" s="57">
        <v>1325243</v>
      </c>
      <c r="E22" s="4">
        <f t="shared" si="0"/>
        <v>-0.14436251200094005</v>
      </c>
      <c r="F22" s="58">
        <f t="shared" si="1"/>
        <v>0.20492750221242462</v>
      </c>
      <c r="I22" s="6"/>
    </row>
    <row r="23" spans="1:6" ht="12" thickBot="1">
      <c r="A23" s="155" t="s">
        <v>22</v>
      </c>
      <c r="B23" s="156">
        <f>+balanza!B8</f>
        <v>14475720</v>
      </c>
      <c r="C23" s="156">
        <f>+balanza!C8</f>
        <v>7070292</v>
      </c>
      <c r="D23" s="156">
        <f>+balanza!D8</f>
        <v>6466887</v>
      </c>
      <c r="E23" s="157">
        <f t="shared" si="0"/>
        <v>-0.08534371706288793</v>
      </c>
      <c r="F23" s="158">
        <f t="shared" si="1"/>
        <v>1</v>
      </c>
    </row>
    <row r="24" spans="1:6" s="59" customFormat="1" ht="31.5" customHeight="1" thickTop="1">
      <c r="A24" s="320" t="s">
        <v>375</v>
      </c>
      <c r="B24" s="320"/>
      <c r="C24" s="320"/>
      <c r="D24" s="320"/>
      <c r="E24" s="320"/>
      <c r="F24" s="320"/>
    </row>
    <row r="32" ht="11.25">
      <c r="F32" s="5"/>
    </row>
    <row r="33" ht="11.25">
      <c r="F33" s="5"/>
    </row>
    <row r="34" ht="11.25">
      <c r="F34" s="5"/>
    </row>
    <row r="35" ht="11.25">
      <c r="F35" s="5"/>
    </row>
    <row r="36" ht="11.25">
      <c r="F36" s="5"/>
    </row>
    <row r="37" ht="11.25">
      <c r="F37" s="5"/>
    </row>
    <row r="38" ht="11.25">
      <c r="F38" s="5"/>
    </row>
    <row r="49" spans="1:6" ht="15.75" customHeight="1">
      <c r="A49" s="318" t="s">
        <v>203</v>
      </c>
      <c r="B49" s="318"/>
      <c r="C49" s="318"/>
      <c r="D49" s="318"/>
      <c r="E49" s="318"/>
      <c r="F49" s="318"/>
    </row>
    <row r="50" spans="1:6" ht="15.75" customHeight="1">
      <c r="A50" s="319" t="s">
        <v>192</v>
      </c>
      <c r="B50" s="319"/>
      <c r="C50" s="319"/>
      <c r="D50" s="319"/>
      <c r="E50" s="319"/>
      <c r="F50" s="319"/>
    </row>
    <row r="51" spans="1:6" ht="15.75" customHeight="1" thickBot="1">
      <c r="A51" s="324" t="s">
        <v>307</v>
      </c>
      <c r="B51" s="324"/>
      <c r="C51" s="324"/>
      <c r="D51" s="324"/>
      <c r="E51" s="324"/>
      <c r="F51" s="324"/>
    </row>
    <row r="52" spans="1:6" ht="12.75" customHeight="1" thickTop="1">
      <c r="A52" s="321" t="s">
        <v>23</v>
      </c>
      <c r="B52" s="152">
        <f>+B4</f>
        <v>2011</v>
      </c>
      <c r="C52" s="323" t="str">
        <f>+C4</f>
        <v>enero - mayo</v>
      </c>
      <c r="D52" s="323"/>
      <c r="E52" s="153" t="s">
        <v>172</v>
      </c>
      <c r="F52" s="154" t="s">
        <v>163</v>
      </c>
    </row>
    <row r="53" spans="1:6" ht="12" thickBot="1">
      <c r="A53" s="322"/>
      <c r="B53" s="61" t="s">
        <v>162</v>
      </c>
      <c r="C53" s="62">
        <f>+balanza!C6</f>
        <v>2011</v>
      </c>
      <c r="D53" s="62">
        <f>+D5</f>
        <v>2012</v>
      </c>
      <c r="E53" s="63" t="str">
        <f>+E5</f>
        <v> 2012-2011</v>
      </c>
      <c r="F53" s="64">
        <f>+F5</f>
        <v>2012</v>
      </c>
    </row>
    <row r="54" spans="1:6" ht="12" thickTop="1">
      <c r="A54" s="59"/>
      <c r="B54" s="57"/>
      <c r="C54" s="57"/>
      <c r="D54" s="57"/>
      <c r="E54" s="57"/>
      <c r="F54" s="60"/>
    </row>
    <row r="55" spans="1:9" ht="12.75" customHeight="1">
      <c r="A55" s="59" t="s">
        <v>26</v>
      </c>
      <c r="B55" s="57">
        <v>1623340</v>
      </c>
      <c r="C55" s="57">
        <v>602659</v>
      </c>
      <c r="D55" s="57">
        <v>807290</v>
      </c>
      <c r="E55" s="4">
        <f>+(D55-C55)/C55</f>
        <v>0.339546907952922</v>
      </c>
      <c r="F55" s="58">
        <f>+D55/$D$71</f>
        <v>0.38387833668729765</v>
      </c>
      <c r="I55" s="57"/>
    </row>
    <row r="56" spans="1:9" ht="11.25">
      <c r="A56" s="59" t="s">
        <v>27</v>
      </c>
      <c r="B56" s="57">
        <v>498142</v>
      </c>
      <c r="C56" s="57">
        <v>162203</v>
      </c>
      <c r="D56" s="57">
        <v>266410</v>
      </c>
      <c r="E56" s="4">
        <f aca="true" t="shared" si="2" ref="E56:E71">+(D56-C56)/C56</f>
        <v>0.642448043501045</v>
      </c>
      <c r="F56" s="58">
        <f aca="true" t="shared" si="3" ref="F56:F71">+D56/$D$71</f>
        <v>0.12668189582041517</v>
      </c>
      <c r="I56" s="57"/>
    </row>
    <row r="57" spans="1:9" ht="11.25">
      <c r="A57" s="59" t="s">
        <v>12</v>
      </c>
      <c r="B57" s="57">
        <v>593903</v>
      </c>
      <c r="C57" s="57">
        <v>194778</v>
      </c>
      <c r="D57" s="57">
        <v>253633</v>
      </c>
      <c r="E57" s="4">
        <f t="shared" si="2"/>
        <v>0.3021645154996971</v>
      </c>
      <c r="F57" s="58">
        <f t="shared" si="3"/>
        <v>0.12060624331901716</v>
      </c>
      <c r="I57" s="57"/>
    </row>
    <row r="58" spans="1:9" ht="11.25">
      <c r="A58" s="59" t="s">
        <v>20</v>
      </c>
      <c r="B58" s="57">
        <v>175864</v>
      </c>
      <c r="C58" s="57">
        <v>85087</v>
      </c>
      <c r="D58" s="57">
        <v>65309</v>
      </c>
      <c r="E58" s="4">
        <f t="shared" si="2"/>
        <v>-0.23244443922103258</v>
      </c>
      <c r="F58" s="58">
        <f t="shared" si="3"/>
        <v>0.03105539557124543</v>
      </c>
      <c r="I58" s="57"/>
    </row>
    <row r="59" spans="1:9" ht="11.25">
      <c r="A59" s="59" t="s">
        <v>28</v>
      </c>
      <c r="B59" s="57">
        <v>584181</v>
      </c>
      <c r="C59" s="57">
        <v>273165</v>
      </c>
      <c r="D59" s="57">
        <v>63806</v>
      </c>
      <c r="E59" s="4">
        <f t="shared" si="2"/>
        <v>-0.7664195632676222</v>
      </c>
      <c r="F59" s="58">
        <f t="shared" si="3"/>
        <v>0.030340696838397248</v>
      </c>
      <c r="I59" s="57"/>
    </row>
    <row r="60" spans="1:9" ht="11.25">
      <c r="A60" s="59" t="s">
        <v>264</v>
      </c>
      <c r="B60" s="57">
        <v>83411</v>
      </c>
      <c r="C60" s="57">
        <v>27360</v>
      </c>
      <c r="D60" s="57">
        <v>47875</v>
      </c>
      <c r="E60" s="4">
        <f t="shared" si="2"/>
        <v>0.7498172514619883</v>
      </c>
      <c r="F60" s="58">
        <f t="shared" si="3"/>
        <v>0.022765270682040376</v>
      </c>
      <c r="I60" s="57"/>
    </row>
    <row r="61" spans="1:9" ht="11.25">
      <c r="A61" s="59" t="s">
        <v>19</v>
      </c>
      <c r="B61" s="57">
        <v>148655</v>
      </c>
      <c r="C61" s="57">
        <v>68174</v>
      </c>
      <c r="D61" s="57">
        <v>46966</v>
      </c>
      <c r="E61" s="4">
        <f t="shared" si="2"/>
        <v>-0.3110863379000792</v>
      </c>
      <c r="F61" s="58">
        <f t="shared" si="3"/>
        <v>0.022333027735826808</v>
      </c>
      <c r="I61" s="57"/>
    </row>
    <row r="62" spans="1:9" ht="11.25">
      <c r="A62" s="59" t="s">
        <v>17</v>
      </c>
      <c r="B62" s="57">
        <v>106278</v>
      </c>
      <c r="C62" s="57">
        <v>44449</v>
      </c>
      <c r="D62" s="57">
        <v>45694</v>
      </c>
      <c r="E62" s="4">
        <f t="shared" si="2"/>
        <v>0.028009629013026165</v>
      </c>
      <c r="F62" s="58">
        <f t="shared" si="3"/>
        <v>0.021728172920003196</v>
      </c>
      <c r="I62" s="57"/>
    </row>
    <row r="63" spans="1:9" ht="11.25">
      <c r="A63" s="59" t="s">
        <v>30</v>
      </c>
      <c r="B63" s="57">
        <v>108971</v>
      </c>
      <c r="C63" s="57">
        <v>39740</v>
      </c>
      <c r="D63" s="57">
        <v>43999</v>
      </c>
      <c r="E63" s="4">
        <f t="shared" si="2"/>
        <v>0.10717161550075491</v>
      </c>
      <c r="F63" s="58">
        <f t="shared" si="3"/>
        <v>0.020922175347030697</v>
      </c>
      <c r="I63" s="57"/>
    </row>
    <row r="64" spans="1:9" ht="11.25">
      <c r="A64" s="59" t="s">
        <v>29</v>
      </c>
      <c r="B64" s="57">
        <v>83093</v>
      </c>
      <c r="C64" s="57">
        <v>30910</v>
      </c>
      <c r="D64" s="57">
        <v>43832</v>
      </c>
      <c r="E64" s="4">
        <f t="shared" si="2"/>
        <v>0.41805241022322875</v>
      </c>
      <c r="F64" s="58">
        <f t="shared" si="3"/>
        <v>0.020842764376714232</v>
      </c>
      <c r="I64" s="57"/>
    </row>
    <row r="65" spans="1:9" ht="11.25">
      <c r="A65" s="59" t="s">
        <v>463</v>
      </c>
      <c r="B65" s="57">
        <v>87954</v>
      </c>
      <c r="C65" s="57">
        <v>18859</v>
      </c>
      <c r="D65" s="57">
        <v>40673</v>
      </c>
      <c r="E65" s="4">
        <f t="shared" si="2"/>
        <v>1.1566891139508988</v>
      </c>
      <c r="F65" s="58">
        <f t="shared" si="3"/>
        <v>0.0193406131477938</v>
      </c>
      <c r="I65" s="57"/>
    </row>
    <row r="66" spans="1:9" ht="11.25">
      <c r="A66" s="59" t="s">
        <v>460</v>
      </c>
      <c r="B66" s="57">
        <v>75628</v>
      </c>
      <c r="C66" s="57">
        <v>39647</v>
      </c>
      <c r="D66" s="57">
        <v>39811</v>
      </c>
      <c r="E66" s="4">
        <f t="shared" si="2"/>
        <v>0.004136504653567736</v>
      </c>
      <c r="F66" s="58">
        <f t="shared" si="3"/>
        <v>0.018930719396818996</v>
      </c>
      <c r="I66" s="57"/>
    </row>
    <row r="67" spans="1:9" ht="11.25">
      <c r="A67" s="59" t="s">
        <v>459</v>
      </c>
      <c r="B67" s="57">
        <v>147175</v>
      </c>
      <c r="C67" s="57">
        <v>102615</v>
      </c>
      <c r="D67" s="57">
        <v>36640</v>
      </c>
      <c r="E67" s="4">
        <f t="shared" si="2"/>
        <v>-0.6429371924182624</v>
      </c>
      <c r="F67" s="58">
        <f t="shared" si="3"/>
        <v>0.0174228619903908</v>
      </c>
      <c r="I67" s="57"/>
    </row>
    <row r="68" spans="1:9" ht="11.25">
      <c r="A68" s="59" t="s">
        <v>361</v>
      </c>
      <c r="B68" s="57">
        <v>68075</v>
      </c>
      <c r="C68" s="57">
        <v>27096</v>
      </c>
      <c r="D68" s="57">
        <v>32851</v>
      </c>
      <c r="E68" s="4">
        <f t="shared" si="2"/>
        <v>0.2123929731325657</v>
      </c>
      <c r="F68" s="58">
        <f t="shared" si="3"/>
        <v>0.015621136442312448</v>
      </c>
      <c r="I68" s="57"/>
    </row>
    <row r="69" spans="1:9" ht="11.25">
      <c r="A69" s="59" t="s">
        <v>491</v>
      </c>
      <c r="B69" s="57">
        <v>25834</v>
      </c>
      <c r="C69" s="57">
        <v>19253</v>
      </c>
      <c r="D69" s="57">
        <v>28923</v>
      </c>
      <c r="E69" s="4">
        <f t="shared" si="2"/>
        <v>0.5022593881473018</v>
      </c>
      <c r="F69" s="58">
        <f t="shared" si="3"/>
        <v>0.013753314338102429</v>
      </c>
      <c r="I69" s="57"/>
    </row>
    <row r="70" spans="1:9" ht="11.25">
      <c r="A70" s="59" t="s">
        <v>21</v>
      </c>
      <c r="B70" s="57">
        <v>590745</v>
      </c>
      <c r="C70" s="57">
        <v>229298</v>
      </c>
      <c r="D70" s="57">
        <v>251072</v>
      </c>
      <c r="E70" s="4">
        <f t="shared" si="2"/>
        <v>0.09495939781419811</v>
      </c>
      <c r="F70" s="58">
        <f t="shared" si="3"/>
        <v>0.1193884499359006</v>
      </c>
      <c r="I70" s="57"/>
    </row>
    <row r="71" spans="1:9" ht="12.75" customHeight="1" thickBot="1">
      <c r="A71" s="155" t="s">
        <v>22</v>
      </c>
      <c r="B71" s="156">
        <f>+balanza!B13</f>
        <v>5001250</v>
      </c>
      <c r="C71" s="156">
        <f>+balanza!C13</f>
        <v>1965291</v>
      </c>
      <c r="D71" s="156">
        <f>+balanza!D13</f>
        <v>2102984</v>
      </c>
      <c r="E71" s="157">
        <f t="shared" si="2"/>
        <v>0.07006239788407925</v>
      </c>
      <c r="F71" s="158">
        <f t="shared" si="3"/>
        <v>1</v>
      </c>
      <c r="I71" s="6"/>
    </row>
    <row r="72" spans="1:6" ht="22.5" customHeight="1" thickTop="1">
      <c r="A72" s="320" t="s">
        <v>376</v>
      </c>
      <c r="B72" s="320"/>
      <c r="C72" s="320"/>
      <c r="D72" s="320"/>
      <c r="E72" s="320"/>
      <c r="F72" s="320"/>
    </row>
    <row r="92" ht="11.25">
      <c r="F92" s="5"/>
    </row>
    <row r="93" ht="11.25">
      <c r="F93" s="5"/>
    </row>
    <row r="94" spans="6:69" s="17" customFormat="1" ht="11.2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row>
    <row r="95" ht="11.25">
      <c r="F95" s="5"/>
    </row>
    <row r="96" ht="11.25">
      <c r="F96" s="5"/>
    </row>
  </sheetData>
  <sheetProtection/>
  <mergeCells count="12">
    <mergeCell ref="C52:D52"/>
    <mergeCell ref="A72:F72"/>
    <mergeCell ref="A52:A53"/>
    <mergeCell ref="A50:F50"/>
    <mergeCell ref="A51:F51"/>
    <mergeCell ref="A49:F49"/>
    <mergeCell ref="A1:F1"/>
    <mergeCell ref="A2:F2"/>
    <mergeCell ref="A3:F3"/>
    <mergeCell ref="A24:F24"/>
    <mergeCell ref="A4:A5"/>
    <mergeCell ref="C4:D4"/>
  </mergeCells>
  <printOptions horizontalCentered="1"/>
  <pageMargins left="0.7874015748031497" right="0.7874015748031497" top="1.8897637795275593" bottom="0.5905511811023623" header="0" footer="0.5905511811023623"/>
  <pageSetup horizontalDpi="600" verticalDpi="600" orientation="portrait" paperSize="122"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T74"/>
  <sheetViews>
    <sheetView zoomScalePageLayoutView="0" workbookViewId="0" topLeftCell="A1">
      <selection activeCell="A1" sqref="A1:G1"/>
    </sheetView>
  </sheetViews>
  <sheetFormatPr defaultColWidth="11.421875" defaultRowHeight="12.75"/>
  <cols>
    <col min="1" max="1" width="48.00390625" style="5" bestFit="1" customWidth="1"/>
    <col min="2" max="5" width="10.421875" style="5" bestFit="1" customWidth="1"/>
    <col min="6" max="6" width="11.7109375" style="5" bestFit="1" customWidth="1"/>
    <col min="7" max="7" width="11.00390625" style="5" bestFit="1" customWidth="1"/>
    <col min="8" max="11" width="11.421875" style="5" customWidth="1"/>
    <col min="12" max="12" width="17.8515625" style="5" customWidth="1"/>
    <col min="13" max="14" width="11.421875" style="5" customWidth="1"/>
    <col min="15" max="15" width="15.57421875" style="5" bestFit="1" customWidth="1"/>
    <col min="16" max="17" width="14.7109375" style="5" bestFit="1" customWidth="1"/>
    <col min="18" max="18" width="15.57421875" style="5" bestFit="1" customWidth="1"/>
    <col min="19" max="20" width="15.421875" style="5" bestFit="1" customWidth="1"/>
    <col min="21" max="16384" width="11.421875" style="5" customWidth="1"/>
  </cols>
  <sheetData>
    <row r="1" spans="1:10" s="17" customFormat="1" ht="15.75" customHeight="1">
      <c r="A1" s="318" t="s">
        <v>205</v>
      </c>
      <c r="B1" s="318"/>
      <c r="C1" s="318"/>
      <c r="D1" s="318"/>
      <c r="E1" s="318"/>
      <c r="F1" s="318"/>
      <c r="G1" s="318"/>
      <c r="H1" s="5"/>
      <c r="I1" s="5"/>
      <c r="J1" s="5"/>
    </row>
    <row r="2" spans="1:10" s="17" customFormat="1" ht="15.75" customHeight="1">
      <c r="A2" s="319" t="s">
        <v>178</v>
      </c>
      <c r="B2" s="319"/>
      <c r="C2" s="319"/>
      <c r="D2" s="319"/>
      <c r="E2" s="319"/>
      <c r="F2" s="319"/>
      <c r="G2" s="319"/>
      <c r="H2" s="5"/>
      <c r="I2" s="5"/>
      <c r="J2" s="5"/>
    </row>
    <row r="3" spans="1:10" s="17" customFormat="1" ht="15.75" customHeight="1" thickBot="1">
      <c r="A3" s="319" t="s">
        <v>308</v>
      </c>
      <c r="B3" s="319"/>
      <c r="C3" s="319"/>
      <c r="D3" s="319"/>
      <c r="E3" s="319"/>
      <c r="F3" s="319"/>
      <c r="G3" s="319"/>
      <c r="H3" s="5"/>
      <c r="I3" s="5"/>
      <c r="J3" s="5"/>
    </row>
    <row r="4" spans="1:7" ht="12.75" customHeight="1" thickTop="1">
      <c r="A4" s="321" t="s">
        <v>25</v>
      </c>
      <c r="B4" s="159" t="s">
        <v>106</v>
      </c>
      <c r="C4" s="160">
        <f>+'prin paises exp e imp'!B4</f>
        <v>2011</v>
      </c>
      <c r="D4" s="326" t="str">
        <f>+'prin paises exp e imp'!C4</f>
        <v>enero - mayo</v>
      </c>
      <c r="E4" s="326"/>
      <c r="F4" s="161" t="s">
        <v>172</v>
      </c>
      <c r="G4" s="161" t="s">
        <v>163</v>
      </c>
    </row>
    <row r="5" spans="1:19" ht="12.75" customHeight="1" thickBot="1">
      <c r="A5" s="325"/>
      <c r="B5" s="61" t="s">
        <v>32</v>
      </c>
      <c r="C5" s="163" t="s">
        <v>162</v>
      </c>
      <c r="D5" s="162">
        <f>+balanza!C6</f>
        <v>2011</v>
      </c>
      <c r="E5" s="162">
        <f>+balanza!D6</f>
        <v>2012</v>
      </c>
      <c r="F5" s="163" t="str">
        <f>+'prin paises exp e imp'!E5</f>
        <v> 2012-2011</v>
      </c>
      <c r="G5" s="163">
        <f>+'prin paises exp e imp'!F5</f>
        <v>2012</v>
      </c>
      <c r="O5" s="6"/>
      <c r="P5" s="6"/>
      <c r="R5" s="6"/>
      <c r="S5" s="6"/>
    </row>
    <row r="6" spans="3:20" ht="12" thickTop="1">
      <c r="C6" s="6"/>
      <c r="D6" s="6"/>
      <c r="E6" s="6"/>
      <c r="F6" s="6"/>
      <c r="G6" s="6"/>
      <c r="Q6" s="6"/>
      <c r="T6" s="6"/>
    </row>
    <row r="7" spans="1:20" ht="12.75" customHeight="1">
      <c r="A7" s="10" t="s">
        <v>513</v>
      </c>
      <c r="B7" s="7" t="s">
        <v>468</v>
      </c>
      <c r="C7" s="6">
        <v>1427124</v>
      </c>
      <c r="D7" s="6">
        <v>1337324</v>
      </c>
      <c r="E7" s="6">
        <v>996592</v>
      </c>
      <c r="F7" s="4">
        <f aca="true" t="shared" si="0" ref="F7:F23">+(E7-D7)/D7</f>
        <v>-0.2547864242322728</v>
      </c>
      <c r="G7" s="8">
        <f aca="true" t="shared" si="1" ref="G7:G24">+E7/$E$23</f>
        <v>0.15410691419225356</v>
      </c>
      <c r="N7" s="6"/>
      <c r="O7" s="6"/>
      <c r="Q7" s="6"/>
      <c r="R7" s="6"/>
      <c r="T7" s="6"/>
    </row>
    <row r="8" spans="1:20" ht="12.75" customHeight="1">
      <c r="A8" s="10" t="s">
        <v>514</v>
      </c>
      <c r="B8" s="7">
        <v>22042110</v>
      </c>
      <c r="C8" s="6">
        <v>1321552</v>
      </c>
      <c r="D8" s="6">
        <v>503851</v>
      </c>
      <c r="E8" s="6">
        <v>510225</v>
      </c>
      <c r="F8" s="4">
        <f t="shared" si="0"/>
        <v>0.012650565345707361</v>
      </c>
      <c r="G8" s="8">
        <f t="shared" si="1"/>
        <v>0.07889808496731117</v>
      </c>
      <c r="O8" s="285"/>
      <c r="P8" s="285"/>
      <c r="Q8" s="285"/>
      <c r="R8" s="286"/>
      <c r="S8" s="286"/>
      <c r="T8" s="286"/>
    </row>
    <row r="9" spans="1:7" ht="12.75" customHeight="1">
      <c r="A9" s="10" t="s">
        <v>515</v>
      </c>
      <c r="B9" s="7">
        <v>47032100</v>
      </c>
      <c r="C9" s="6">
        <v>1368272</v>
      </c>
      <c r="D9" s="6">
        <v>582485</v>
      </c>
      <c r="E9" s="6">
        <v>503105</v>
      </c>
      <c r="F9" s="4">
        <f t="shared" si="0"/>
        <v>-0.13627818742113532</v>
      </c>
      <c r="G9" s="8">
        <f t="shared" si="1"/>
        <v>0.07779709155270534</v>
      </c>
    </row>
    <row r="10" spans="1:7" ht="11.25">
      <c r="A10" s="10" t="s">
        <v>473</v>
      </c>
      <c r="B10" s="7">
        <v>47032900</v>
      </c>
      <c r="C10" s="6">
        <v>1189218</v>
      </c>
      <c r="D10" s="6">
        <v>533036</v>
      </c>
      <c r="E10" s="6">
        <v>456509</v>
      </c>
      <c r="F10" s="4">
        <f t="shared" si="0"/>
        <v>-0.14356816425157026</v>
      </c>
      <c r="G10" s="4">
        <f t="shared" si="1"/>
        <v>0.07059177004329904</v>
      </c>
    </row>
    <row r="11" spans="1:7" ht="12" customHeight="1">
      <c r="A11" s="10" t="s">
        <v>493</v>
      </c>
      <c r="B11" s="7" t="s">
        <v>470</v>
      </c>
      <c r="C11" s="6">
        <v>660268</v>
      </c>
      <c r="D11" s="6">
        <v>319775</v>
      </c>
      <c r="E11" s="6">
        <v>281942</v>
      </c>
      <c r="F11" s="4">
        <f t="shared" si="0"/>
        <v>-0.1183113126417012</v>
      </c>
      <c r="G11" s="8">
        <f t="shared" si="1"/>
        <v>0.04359779287932509</v>
      </c>
    </row>
    <row r="12" spans="1:7" ht="11.25">
      <c r="A12" s="21" t="s">
        <v>512</v>
      </c>
      <c r="B12" s="7" t="s">
        <v>469</v>
      </c>
      <c r="C12" s="6">
        <v>384406</v>
      </c>
      <c r="D12" s="6">
        <v>293794</v>
      </c>
      <c r="E12" s="6">
        <v>255984</v>
      </c>
      <c r="F12" s="4">
        <f t="shared" si="0"/>
        <v>-0.1286956166565689</v>
      </c>
      <c r="G12" s="8">
        <f t="shared" si="1"/>
        <v>0.03958380593321022</v>
      </c>
    </row>
    <row r="13" spans="1:7" ht="12.75" customHeight="1">
      <c r="A13" s="10" t="s">
        <v>516</v>
      </c>
      <c r="B13" s="7">
        <v>10051000</v>
      </c>
      <c r="C13" s="6">
        <v>166164</v>
      </c>
      <c r="D13" s="6">
        <v>153849</v>
      </c>
      <c r="E13" s="6">
        <v>207362</v>
      </c>
      <c r="F13" s="4">
        <f t="shared" si="0"/>
        <v>0.3478280651807942</v>
      </c>
      <c r="G13" s="8">
        <f t="shared" si="1"/>
        <v>0.0320651961291422</v>
      </c>
    </row>
    <row r="14" spans="1:20" ht="12.75" customHeight="1">
      <c r="A14" s="10" t="s">
        <v>401</v>
      </c>
      <c r="B14" s="7">
        <v>44071012</v>
      </c>
      <c r="C14" s="6">
        <v>458165</v>
      </c>
      <c r="D14" s="6">
        <v>179845</v>
      </c>
      <c r="E14" s="6">
        <v>196331</v>
      </c>
      <c r="F14" s="4">
        <f>+(E14-D14)/D14</f>
        <v>0.09166782507158942</v>
      </c>
      <c r="G14" s="8">
        <f t="shared" si="1"/>
        <v>0.0303594295060359</v>
      </c>
      <c r="S14" s="17"/>
      <c r="T14" s="146"/>
    </row>
    <row r="15" spans="1:7" ht="12.75" customHeight="1">
      <c r="A15" s="10" t="s">
        <v>464</v>
      </c>
      <c r="B15" s="7" t="s">
        <v>511</v>
      </c>
      <c r="C15" s="6">
        <v>318536.059</v>
      </c>
      <c r="D15" s="6">
        <v>193143.784</v>
      </c>
      <c r="E15" s="6">
        <v>178623.362</v>
      </c>
      <c r="F15" s="4">
        <f>+(E15-D15)/D15</f>
        <v>-0.07517933893228487</v>
      </c>
      <c r="G15" s="8">
        <f t="shared" si="1"/>
        <v>0.027621228266397728</v>
      </c>
    </row>
    <row r="16" spans="1:19" ht="11.25">
      <c r="A16" s="10" t="s">
        <v>474</v>
      </c>
      <c r="B16" s="7">
        <v>44012200</v>
      </c>
      <c r="C16" s="6">
        <v>410659</v>
      </c>
      <c r="D16" s="6">
        <v>190207</v>
      </c>
      <c r="E16" s="6">
        <v>160249</v>
      </c>
      <c r="F16" s="4">
        <f>+(E16-D16)/D16</f>
        <v>-0.15750208982845007</v>
      </c>
      <c r="G16" s="8">
        <f t="shared" si="1"/>
        <v>0.024779928890051737</v>
      </c>
      <c r="S16" s="6"/>
    </row>
    <row r="17" spans="1:20" ht="12.75" customHeight="1">
      <c r="A17" s="10" t="s">
        <v>494</v>
      </c>
      <c r="B17" s="7" t="s">
        <v>471</v>
      </c>
      <c r="C17" s="6">
        <v>365300</v>
      </c>
      <c r="D17" s="6">
        <v>141536</v>
      </c>
      <c r="E17" s="6">
        <v>147779</v>
      </c>
      <c r="F17" s="4">
        <f t="shared" si="0"/>
        <v>0.04410891928555279</v>
      </c>
      <c r="G17" s="8">
        <f t="shared" si="1"/>
        <v>0.02285164407542609</v>
      </c>
      <c r="T17" s="6"/>
    </row>
    <row r="18" spans="1:20" ht="12.75" customHeight="1">
      <c r="A18" s="10" t="s">
        <v>517</v>
      </c>
      <c r="B18" s="7">
        <v>22042990</v>
      </c>
      <c r="C18" s="6">
        <v>245242</v>
      </c>
      <c r="D18" s="6">
        <v>79914</v>
      </c>
      <c r="E18" s="6">
        <v>137391</v>
      </c>
      <c r="F18" s="4">
        <f t="shared" si="0"/>
        <v>0.7192356783542307</v>
      </c>
      <c r="G18" s="8">
        <f t="shared" si="1"/>
        <v>0.02124530705422872</v>
      </c>
      <c r="T18" s="6"/>
    </row>
    <row r="19" spans="1:20" ht="12.75" customHeight="1">
      <c r="A19" s="10" t="s">
        <v>495</v>
      </c>
      <c r="B19" s="7">
        <v>44123910</v>
      </c>
      <c r="C19" s="6">
        <v>413421</v>
      </c>
      <c r="D19" s="6">
        <v>173741</v>
      </c>
      <c r="E19" s="6">
        <v>114552</v>
      </c>
      <c r="F19" s="4">
        <f t="shared" si="0"/>
        <v>-0.34067376151858225</v>
      </c>
      <c r="G19" s="8">
        <f t="shared" si="1"/>
        <v>0.01771362326263007</v>
      </c>
      <c r="N19" s="6"/>
      <c r="O19" s="6"/>
      <c r="Q19" s="6"/>
      <c r="R19" s="6"/>
      <c r="T19" s="6"/>
    </row>
    <row r="20" spans="1:20" ht="12.75" customHeight="1">
      <c r="A20" s="21" t="s">
        <v>492</v>
      </c>
      <c r="B20" s="283" t="s">
        <v>472</v>
      </c>
      <c r="C20" s="6">
        <v>133749.463</v>
      </c>
      <c r="D20" s="6">
        <v>131898.564</v>
      </c>
      <c r="E20" s="6">
        <v>107225.343</v>
      </c>
      <c r="F20" s="4">
        <f t="shared" si="0"/>
        <v>-0.1870620896221434</v>
      </c>
      <c r="G20" s="8">
        <f t="shared" si="1"/>
        <v>0.01658067366879922</v>
      </c>
      <c r="Q20" s="6"/>
      <c r="T20" s="6"/>
    </row>
    <row r="21" spans="1:20" ht="12.75" customHeight="1">
      <c r="A21" s="10" t="s">
        <v>496</v>
      </c>
      <c r="B21" s="7">
        <v>47031100</v>
      </c>
      <c r="C21" s="6">
        <v>252464</v>
      </c>
      <c r="D21" s="6">
        <v>124615</v>
      </c>
      <c r="E21" s="6">
        <v>101892</v>
      </c>
      <c r="F21" s="4">
        <f t="shared" si="0"/>
        <v>-0.18234562452353248</v>
      </c>
      <c r="G21" s="8">
        <f t="shared" si="1"/>
        <v>0.015755958005760733</v>
      </c>
      <c r="O21" s="285"/>
      <c r="P21" s="285"/>
      <c r="Q21" s="285"/>
      <c r="R21" s="286"/>
      <c r="S21" s="286"/>
      <c r="T21" s="286"/>
    </row>
    <row r="22" spans="1:7" ht="12.75" customHeight="1">
      <c r="A22" s="10" t="s">
        <v>24</v>
      </c>
      <c r="B22" s="10"/>
      <c r="C22" s="6">
        <v>5361179.478</v>
      </c>
      <c r="D22" s="6">
        <v>2131277.652</v>
      </c>
      <c r="E22" s="6">
        <v>2111125.295</v>
      </c>
      <c r="F22" s="4">
        <f t="shared" si="0"/>
        <v>-0.00945552869711217</v>
      </c>
      <c r="G22" s="8">
        <f t="shared" si="1"/>
        <v>0.3264515515734232</v>
      </c>
    </row>
    <row r="23" spans="1:7" ht="12.75" customHeight="1">
      <c r="A23" s="10" t="s">
        <v>22</v>
      </c>
      <c r="B23" s="10"/>
      <c r="C23" s="6">
        <f>+balanza!B8</f>
        <v>14475720</v>
      </c>
      <c r="D23" s="6">
        <f>+balanza!C8</f>
        <v>7070292</v>
      </c>
      <c r="E23" s="6">
        <f>+balanza!D8</f>
        <v>6466887</v>
      </c>
      <c r="F23" s="4">
        <f t="shared" si="0"/>
        <v>-0.08534371706288793</v>
      </c>
      <c r="G23" s="8">
        <f t="shared" si="1"/>
        <v>1</v>
      </c>
    </row>
    <row r="24" spans="1:7" ht="12" thickBot="1">
      <c r="A24" s="155"/>
      <c r="B24" s="155"/>
      <c r="C24" s="156"/>
      <c r="D24" s="156"/>
      <c r="E24" s="156"/>
      <c r="F24" s="155"/>
      <c r="G24" s="155"/>
    </row>
    <row r="25" spans="1:7" ht="33.75" customHeight="1" thickTop="1">
      <c r="A25" s="320" t="s">
        <v>375</v>
      </c>
      <c r="B25" s="320"/>
      <c r="C25" s="320"/>
      <c r="D25" s="320"/>
      <c r="E25" s="320"/>
      <c r="F25" s="320"/>
      <c r="G25" s="320"/>
    </row>
    <row r="50" spans="1:7" ht="15.75" customHeight="1">
      <c r="A50" s="318" t="s">
        <v>181</v>
      </c>
      <c r="B50" s="318"/>
      <c r="C50" s="318"/>
      <c r="D50" s="318"/>
      <c r="E50" s="318"/>
      <c r="F50" s="318"/>
      <c r="G50" s="318"/>
    </row>
    <row r="51" spans="1:7" ht="15.75" customHeight="1">
      <c r="A51" s="319" t="s">
        <v>179</v>
      </c>
      <c r="B51" s="319"/>
      <c r="C51" s="319"/>
      <c r="D51" s="319"/>
      <c r="E51" s="319"/>
      <c r="F51" s="319"/>
      <c r="G51" s="319"/>
    </row>
    <row r="52" spans="1:7" ht="15.75" customHeight="1" thickBot="1">
      <c r="A52" s="319" t="s">
        <v>309</v>
      </c>
      <c r="B52" s="319"/>
      <c r="C52" s="319"/>
      <c r="D52" s="319"/>
      <c r="E52" s="319"/>
      <c r="F52" s="319"/>
      <c r="G52" s="319"/>
    </row>
    <row r="53" spans="1:7" ht="12.75" customHeight="1" thickTop="1">
      <c r="A53" s="321" t="s">
        <v>25</v>
      </c>
      <c r="B53" s="159" t="s">
        <v>106</v>
      </c>
      <c r="C53" s="160">
        <f>+C4</f>
        <v>2011</v>
      </c>
      <c r="D53" s="326" t="str">
        <f>+D4</f>
        <v>enero - mayo</v>
      </c>
      <c r="E53" s="326"/>
      <c r="F53" s="161" t="s">
        <v>172</v>
      </c>
      <c r="G53" s="161" t="s">
        <v>163</v>
      </c>
    </row>
    <row r="54" spans="1:20" ht="12.75" customHeight="1" thickBot="1">
      <c r="A54" s="325"/>
      <c r="B54" s="61" t="s">
        <v>32</v>
      </c>
      <c r="C54" s="163" t="s">
        <v>162</v>
      </c>
      <c r="D54" s="162">
        <f>+balanza!C6</f>
        <v>2011</v>
      </c>
      <c r="E54" s="162">
        <f>+E5</f>
        <v>2012</v>
      </c>
      <c r="F54" s="163" t="str">
        <f>+F5</f>
        <v> 2012-2011</v>
      </c>
      <c r="G54" s="163">
        <f>+G5</f>
        <v>2012</v>
      </c>
      <c r="Q54" s="6"/>
      <c r="T54" s="6"/>
    </row>
    <row r="55" spans="3:20" ht="12" thickTop="1">
      <c r="C55" s="6"/>
      <c r="D55" s="6"/>
      <c r="E55" s="6"/>
      <c r="F55" s="6"/>
      <c r="G55" s="6"/>
      <c r="Q55" s="6"/>
      <c r="T55" s="6"/>
    </row>
    <row r="56" spans="1:20" ht="12.75" customHeight="1">
      <c r="A56" s="5" t="s">
        <v>509</v>
      </c>
      <c r="B56" s="11" t="s">
        <v>502</v>
      </c>
      <c r="C56" s="6">
        <v>752536</v>
      </c>
      <c r="D56" s="6">
        <v>258243</v>
      </c>
      <c r="E56" s="6">
        <v>290178</v>
      </c>
      <c r="F56" s="4">
        <f aca="true" t="shared" si="2" ref="F56:F72">+(E56-D56)/D56</f>
        <v>0.12366259685644916</v>
      </c>
      <c r="G56" s="12">
        <f aca="true" t="shared" si="3" ref="G56:G72">+E56/$E$72</f>
        <v>0.13798393140413812</v>
      </c>
      <c r="Q56" s="6"/>
      <c r="T56" s="6"/>
    </row>
    <row r="57" spans="1:19" ht="12.75" customHeight="1">
      <c r="A57" s="5" t="s">
        <v>508</v>
      </c>
      <c r="B57" s="7">
        <v>15179000</v>
      </c>
      <c r="C57" s="6">
        <v>362075</v>
      </c>
      <c r="D57" s="6">
        <v>168151</v>
      </c>
      <c r="E57" s="6">
        <v>155377</v>
      </c>
      <c r="F57" s="4">
        <f t="shared" si="2"/>
        <v>-0.0759674340325065</v>
      </c>
      <c r="G57" s="12">
        <f t="shared" si="3"/>
        <v>0.07388406188539713</v>
      </c>
      <c r="O57" s="6"/>
      <c r="P57" s="6"/>
      <c r="R57" s="6"/>
      <c r="S57" s="6"/>
    </row>
    <row r="58" spans="1:20" ht="12.75" customHeight="1">
      <c r="A58" s="5" t="s">
        <v>497</v>
      </c>
      <c r="B58" s="7">
        <v>23099090</v>
      </c>
      <c r="C58" s="6">
        <v>273085</v>
      </c>
      <c r="D58" s="6">
        <v>108094</v>
      </c>
      <c r="E58" s="6">
        <v>131101</v>
      </c>
      <c r="F58" s="4">
        <f t="shared" si="2"/>
        <v>0.21284252594963643</v>
      </c>
      <c r="G58" s="12">
        <f t="shared" si="3"/>
        <v>0.0623404647871786</v>
      </c>
      <c r="Q58" s="6"/>
      <c r="T58" s="6"/>
    </row>
    <row r="59" spans="1:20" ht="12.75" customHeight="1">
      <c r="A59" s="5" t="s">
        <v>3</v>
      </c>
      <c r="B59" s="7">
        <v>17019900</v>
      </c>
      <c r="C59" s="6">
        <v>364465</v>
      </c>
      <c r="D59" s="6">
        <v>213567</v>
      </c>
      <c r="E59" s="6">
        <v>128607</v>
      </c>
      <c r="F59" s="4">
        <f t="shared" si="2"/>
        <v>-0.39781426905842193</v>
      </c>
      <c r="G59" s="12">
        <f t="shared" si="3"/>
        <v>0.06115453089514709</v>
      </c>
      <c r="Q59" s="6"/>
      <c r="T59" s="6"/>
    </row>
    <row r="60" spans="1:20" ht="12.75" customHeight="1">
      <c r="A60" s="5" t="s">
        <v>507</v>
      </c>
      <c r="B60" s="7">
        <v>23040000</v>
      </c>
      <c r="C60" s="6">
        <v>253906</v>
      </c>
      <c r="D60" s="6">
        <v>98505</v>
      </c>
      <c r="E60" s="6">
        <v>100785</v>
      </c>
      <c r="F60" s="4">
        <f t="shared" si="2"/>
        <v>0.023146033196284454</v>
      </c>
      <c r="G60" s="12">
        <f t="shared" si="3"/>
        <v>0.04792475834338254</v>
      </c>
      <c r="Q60" s="6"/>
      <c r="T60" s="6"/>
    </row>
    <row r="61" spans="1:20" ht="12.75" customHeight="1">
      <c r="A61" s="5" t="s">
        <v>501</v>
      </c>
      <c r="B61" s="15" t="s">
        <v>145</v>
      </c>
      <c r="C61" s="6">
        <v>214829.205</v>
      </c>
      <c r="D61" s="6">
        <v>35244.289</v>
      </c>
      <c r="E61" s="6">
        <v>117506.535</v>
      </c>
      <c r="F61" s="4">
        <f t="shared" si="2"/>
        <v>2.3340588882357656</v>
      </c>
      <c r="G61" s="12">
        <f t="shared" si="3"/>
        <v>0.055876095586081496</v>
      </c>
      <c r="Q61" s="6"/>
      <c r="T61" s="6"/>
    </row>
    <row r="62" spans="1:20" ht="12.75" customHeight="1">
      <c r="A62" s="5" t="s">
        <v>506</v>
      </c>
      <c r="B62" s="7">
        <v>10059020</v>
      </c>
      <c r="C62" s="6">
        <v>212640.214</v>
      </c>
      <c r="D62" s="6">
        <v>56430.098</v>
      </c>
      <c r="E62" s="6">
        <v>75037.926</v>
      </c>
      <c r="F62" s="4">
        <f t="shared" si="2"/>
        <v>0.3297500564326507</v>
      </c>
      <c r="G62" s="12">
        <f t="shared" si="3"/>
        <v>0.035681643797575255</v>
      </c>
      <c r="Q62" s="6"/>
      <c r="T62" s="6"/>
    </row>
    <row r="63" spans="1:20" ht="12.75" customHeight="1">
      <c r="A63" s="5" t="s">
        <v>151</v>
      </c>
      <c r="B63" s="9">
        <v>21069090</v>
      </c>
      <c r="C63" s="6">
        <v>97817</v>
      </c>
      <c r="D63" s="6">
        <v>41888</v>
      </c>
      <c r="E63" s="6">
        <v>41641</v>
      </c>
      <c r="F63" s="4">
        <f t="shared" si="2"/>
        <v>-0.0058966768525592055</v>
      </c>
      <c r="G63" s="12">
        <f t="shared" si="3"/>
        <v>0.019800911466753907</v>
      </c>
      <c r="Q63" s="6"/>
      <c r="T63" s="6"/>
    </row>
    <row r="64" spans="1:20" ht="12.75" customHeight="1">
      <c r="A64" s="5" t="s">
        <v>400</v>
      </c>
      <c r="B64" s="7">
        <v>11042300</v>
      </c>
      <c r="C64" s="6">
        <v>84348</v>
      </c>
      <c r="D64" s="6">
        <v>23060</v>
      </c>
      <c r="E64" s="6">
        <v>37449</v>
      </c>
      <c r="F64" s="4">
        <f t="shared" si="2"/>
        <v>0.62398091934085</v>
      </c>
      <c r="G64" s="12">
        <f t="shared" si="3"/>
        <v>0.017807553457372952</v>
      </c>
      <c r="Q64" s="6"/>
      <c r="T64" s="6"/>
    </row>
    <row r="65" spans="1:20" ht="12.75" customHeight="1">
      <c r="A65" s="5" t="s">
        <v>510</v>
      </c>
      <c r="B65" s="7">
        <v>23011000</v>
      </c>
      <c r="C65" s="6">
        <v>44589</v>
      </c>
      <c r="D65" s="6">
        <v>11798</v>
      </c>
      <c r="E65" s="6">
        <v>36174</v>
      </c>
      <c r="F65" s="4">
        <f t="shared" si="2"/>
        <v>2.066112900491609</v>
      </c>
      <c r="G65" s="12">
        <f t="shared" si="3"/>
        <v>0.0172012720971724</v>
      </c>
      <c r="Q65" s="6"/>
      <c r="T65" s="6"/>
    </row>
    <row r="66" spans="1:20" ht="12.75" customHeight="1">
      <c r="A66" s="5" t="s">
        <v>380</v>
      </c>
      <c r="B66" s="7">
        <v>22030000</v>
      </c>
      <c r="C66" s="6">
        <v>65298</v>
      </c>
      <c r="D66" s="6">
        <v>20606</v>
      </c>
      <c r="E66" s="6">
        <v>35264</v>
      </c>
      <c r="F66" s="4">
        <f t="shared" si="2"/>
        <v>0.7113462098417936</v>
      </c>
      <c r="G66" s="12">
        <f t="shared" si="3"/>
        <v>0.016768553636166514</v>
      </c>
      <c r="Q66" s="6"/>
      <c r="T66" s="6"/>
    </row>
    <row r="67" spans="1:7" ht="12.75" customHeight="1">
      <c r="A67" s="5" t="s">
        <v>505</v>
      </c>
      <c r="B67" s="7" t="s">
        <v>503</v>
      </c>
      <c r="C67" s="6">
        <v>84964</v>
      </c>
      <c r="D67" s="6">
        <v>35512</v>
      </c>
      <c r="E67" s="6">
        <v>34098</v>
      </c>
      <c r="F67" s="4">
        <f t="shared" si="2"/>
        <v>-0.03981752646992566</v>
      </c>
      <c r="G67" s="12">
        <f t="shared" si="3"/>
        <v>0.016214103388328203</v>
      </c>
    </row>
    <row r="68" spans="1:19" ht="12.75" customHeight="1">
      <c r="A68" s="5" t="s">
        <v>461</v>
      </c>
      <c r="B68" s="7">
        <v>23031000</v>
      </c>
      <c r="C68" s="6">
        <v>64920</v>
      </c>
      <c r="D68" s="6">
        <v>23640</v>
      </c>
      <c r="E68" s="6">
        <v>30252</v>
      </c>
      <c r="F68" s="4">
        <f t="shared" si="2"/>
        <v>0.2796954314720812</v>
      </c>
      <c r="G68" s="12">
        <f t="shared" si="3"/>
        <v>0.014385273497087948</v>
      </c>
      <c r="O68" s="6"/>
      <c r="P68" s="6"/>
      <c r="R68" s="6"/>
      <c r="S68" s="6"/>
    </row>
    <row r="69" spans="1:20" ht="12.75" customHeight="1">
      <c r="A69" s="5" t="s">
        <v>504</v>
      </c>
      <c r="B69" s="7">
        <v>44160000</v>
      </c>
      <c r="C69" s="6">
        <v>30908</v>
      </c>
      <c r="D69" s="6">
        <v>25141</v>
      </c>
      <c r="E69" s="6">
        <v>25389</v>
      </c>
      <c r="F69" s="4">
        <f t="shared" si="2"/>
        <v>0.009864364981504316</v>
      </c>
      <c r="G69" s="12">
        <f t="shared" si="3"/>
        <v>0.012072845062064191</v>
      </c>
      <c r="Q69" s="6"/>
      <c r="T69" s="6"/>
    </row>
    <row r="70" spans="1:20" ht="12.75" customHeight="1">
      <c r="A70" s="5" t="s">
        <v>494</v>
      </c>
      <c r="B70" s="7" t="s">
        <v>471</v>
      </c>
      <c r="C70" s="6">
        <v>40097</v>
      </c>
      <c r="D70" s="6">
        <v>24848</v>
      </c>
      <c r="E70" s="6">
        <v>21575</v>
      </c>
      <c r="F70" s="4">
        <f t="shared" si="2"/>
        <v>-0.13172086284610432</v>
      </c>
      <c r="G70" s="12">
        <f t="shared" si="3"/>
        <v>0.010259231644177988</v>
      </c>
      <c r="Q70" s="6"/>
      <c r="T70" s="6"/>
    </row>
    <row r="71" spans="1:20" ht="12.75" customHeight="1">
      <c r="A71" s="5" t="s">
        <v>24</v>
      </c>
      <c r="B71" s="10"/>
      <c r="C71" s="6">
        <v>2054772.5809999998</v>
      </c>
      <c r="D71" s="6">
        <v>820563.6129999999</v>
      </c>
      <c r="E71" s="6">
        <v>842549.5389999999</v>
      </c>
      <c r="F71" s="4">
        <f t="shared" si="2"/>
        <v>0.026793688693578448</v>
      </c>
      <c r="G71" s="12">
        <f t="shared" si="3"/>
        <v>0.4006447690519756</v>
      </c>
      <c r="Q71" s="6"/>
      <c r="T71" s="6"/>
    </row>
    <row r="72" spans="1:7" ht="12.75" customHeight="1">
      <c r="A72" s="10" t="s">
        <v>22</v>
      </c>
      <c r="B72" s="10"/>
      <c r="C72" s="6">
        <f>+balanza!B13</f>
        <v>5001250</v>
      </c>
      <c r="D72" s="6">
        <f>+balanza!C13</f>
        <v>1965291</v>
      </c>
      <c r="E72" s="6">
        <f>+balanza!D13</f>
        <v>2102984</v>
      </c>
      <c r="F72" s="4">
        <f t="shared" si="2"/>
        <v>0.07006239788407925</v>
      </c>
      <c r="G72" s="12">
        <f t="shared" si="3"/>
        <v>1</v>
      </c>
    </row>
    <row r="73" spans="1:7" ht="12" thickBot="1">
      <c r="A73" s="164"/>
      <c r="B73" s="164"/>
      <c r="C73" s="165"/>
      <c r="D73" s="165"/>
      <c r="E73" s="165"/>
      <c r="F73" s="164"/>
      <c r="G73" s="164"/>
    </row>
    <row r="74" spans="1:7" ht="12.75" customHeight="1" thickTop="1">
      <c r="A74" s="320" t="s">
        <v>376</v>
      </c>
      <c r="B74" s="320"/>
      <c r="C74" s="320"/>
      <c r="D74" s="320"/>
      <c r="E74" s="320"/>
      <c r="F74" s="320"/>
      <c r="G74" s="320"/>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horizontalDpi="600" verticalDpi="600" orientation="portrait" paperSize="122" scale="80"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tabSelected="1" zoomScalePageLayoutView="0" workbookViewId="0" topLeftCell="A1">
      <selection activeCell="M2" sqref="M2"/>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21" customFormat="1" ht="19.5" customHeight="1">
      <c r="A1" s="327" t="s">
        <v>324</v>
      </c>
      <c r="B1" s="327"/>
      <c r="C1" s="327"/>
      <c r="D1" s="327"/>
      <c r="E1" s="327"/>
      <c r="F1" s="327"/>
      <c r="G1" s="327"/>
      <c r="H1" s="327"/>
      <c r="I1" s="327"/>
      <c r="J1" s="327"/>
      <c r="K1" s="327"/>
      <c r="L1" s="121"/>
      <c r="M1" s="121"/>
      <c r="N1" s="121"/>
      <c r="O1" s="121"/>
    </row>
    <row r="2" spans="1:15" s="21" customFormat="1" ht="19.5" customHeight="1">
      <c r="A2" s="328" t="s">
        <v>334</v>
      </c>
      <c r="B2" s="328"/>
      <c r="C2" s="328"/>
      <c r="D2" s="328"/>
      <c r="E2" s="328"/>
      <c r="F2" s="328"/>
      <c r="G2" s="328"/>
      <c r="H2" s="328"/>
      <c r="I2" s="328"/>
      <c r="J2" s="328"/>
      <c r="K2" s="328"/>
      <c r="L2" s="123"/>
      <c r="M2" s="123"/>
      <c r="N2" s="123"/>
      <c r="O2" s="123"/>
    </row>
    <row r="3" spans="1:15" s="27" customFormat="1" ht="11.25">
      <c r="A3" s="24"/>
      <c r="B3" s="329" t="s">
        <v>336</v>
      </c>
      <c r="C3" s="329"/>
      <c r="D3" s="329"/>
      <c r="E3" s="329"/>
      <c r="F3" s="187"/>
      <c r="G3" s="329" t="s">
        <v>335</v>
      </c>
      <c r="H3" s="329"/>
      <c r="I3" s="329"/>
      <c r="J3" s="329"/>
      <c r="K3" s="329"/>
      <c r="L3" s="137"/>
      <c r="M3" s="137"/>
      <c r="N3" s="137"/>
      <c r="O3" s="137"/>
    </row>
    <row r="4" spans="1:15" s="27" customFormat="1" ht="11.25">
      <c r="A4" s="24" t="s">
        <v>340</v>
      </c>
      <c r="B4" s="188">
        <v>2011</v>
      </c>
      <c r="C4" s="330" t="str">
        <f>+balanza!C5</f>
        <v>enero - mayo</v>
      </c>
      <c r="D4" s="330"/>
      <c r="E4" s="330"/>
      <c r="F4" s="187"/>
      <c r="G4" s="188">
        <f>+B4</f>
        <v>2011</v>
      </c>
      <c r="H4" s="330" t="str">
        <f>+C4</f>
        <v>enero - mayo</v>
      </c>
      <c r="I4" s="330"/>
      <c r="J4" s="330"/>
      <c r="K4" s="330"/>
      <c r="L4" s="137"/>
      <c r="M4" s="137"/>
      <c r="N4" s="137"/>
      <c r="O4" s="137"/>
    </row>
    <row r="5" spans="1:11" s="27" customFormat="1" ht="11.25">
      <c r="A5" s="190"/>
      <c r="B5" s="190"/>
      <c r="C5" s="191">
        <v>2011</v>
      </c>
      <c r="D5" s="191">
        <v>2012</v>
      </c>
      <c r="E5" s="192" t="s">
        <v>404</v>
      </c>
      <c r="F5" s="193"/>
      <c r="G5" s="190"/>
      <c r="H5" s="191">
        <f>+C5</f>
        <v>2011</v>
      </c>
      <c r="I5" s="191">
        <f>+D5</f>
        <v>2012</v>
      </c>
      <c r="J5" s="192" t="str">
        <f>+productos!J5</f>
        <v>Var % 12/11</v>
      </c>
      <c r="K5" s="192" t="s">
        <v>437</v>
      </c>
    </row>
    <row r="7" spans="1:10" ht="12.75">
      <c r="A7" s="24" t="s">
        <v>323</v>
      </c>
      <c r="B7" s="195"/>
      <c r="C7" s="195"/>
      <c r="D7" s="195"/>
      <c r="E7" s="196"/>
      <c r="F7" s="2"/>
      <c r="G7" s="195">
        <f>+balanza!B8</f>
        <v>14475720</v>
      </c>
      <c r="H7" s="195">
        <f>+balanza!C8</f>
        <v>7070292</v>
      </c>
      <c r="I7" s="195">
        <f>+balanza!D8</f>
        <v>6466887</v>
      </c>
      <c r="J7" s="197">
        <f>+I7/H7-1</f>
        <v>-0.0853437170628879</v>
      </c>
    </row>
    <row r="9" spans="1:11" s="170" customFormat="1" ht="11.25">
      <c r="A9" s="16" t="s">
        <v>362</v>
      </c>
      <c r="B9" s="181">
        <f>+productos!B11</f>
        <v>2620925.0360000003</v>
      </c>
      <c r="C9" s="181">
        <f>+productos!C11</f>
        <v>1731135.089</v>
      </c>
      <c r="D9" s="181">
        <f>+productos!D11</f>
        <v>1671318.7659999998</v>
      </c>
      <c r="E9" s="184">
        <f>+D9/C9-1</f>
        <v>-0.034553238149977794</v>
      </c>
      <c r="G9" s="181">
        <f>+productos!G11</f>
        <v>4018559.175</v>
      </c>
      <c r="H9" s="181">
        <f>+productos!H11</f>
        <v>2709536.712999999</v>
      </c>
      <c r="I9" s="181">
        <f>+productos!I11</f>
        <v>2193272.9430000004</v>
      </c>
      <c r="J9" s="185">
        <f aca="true" t="shared" si="0" ref="J9:J22">+I9/H9-1</f>
        <v>-0.19053580913778845</v>
      </c>
      <c r="K9" s="185">
        <f aca="true" t="shared" si="1" ref="K9:K22">+I9/$I$7</f>
        <v>0.3391543632972094</v>
      </c>
    </row>
    <row r="10" spans="1:17" s="170" customFormat="1" ht="11.25">
      <c r="A10" s="17" t="s">
        <v>81</v>
      </c>
      <c r="B10" s="181">
        <f>+productos!B297</f>
        <v>4024910.244</v>
      </c>
      <c r="C10" s="146">
        <f>+productos!C297</f>
        <v>1679628.219</v>
      </c>
      <c r="D10" s="146">
        <f>+productos!D297</f>
        <v>1805178.114</v>
      </c>
      <c r="E10" s="184">
        <f>+D10/C10-1</f>
        <v>0.07474862209373256</v>
      </c>
      <c r="F10" s="146"/>
      <c r="G10" s="146">
        <f>+productos!G297</f>
        <v>2809959.486</v>
      </c>
      <c r="H10" s="146">
        <f>+productos!H297</f>
        <v>1240136.191</v>
      </c>
      <c r="I10" s="146">
        <f>+productos!I297</f>
        <v>1061506.652</v>
      </c>
      <c r="J10" s="185">
        <f t="shared" si="0"/>
        <v>-0.14404025968789758</v>
      </c>
      <c r="K10" s="185">
        <f t="shared" si="1"/>
        <v>0.1641449204230722</v>
      </c>
      <c r="L10" s="22"/>
      <c r="M10" s="22"/>
      <c r="N10" s="22"/>
      <c r="O10" s="21"/>
      <c r="P10" s="21"/>
      <c r="Q10" s="22"/>
    </row>
    <row r="11" spans="1:11" s="170" customFormat="1" ht="11.25">
      <c r="A11" s="170" t="s">
        <v>337</v>
      </c>
      <c r="B11" s="181">
        <f>+productos!B205</f>
        <v>672409.769</v>
      </c>
      <c r="C11" s="181">
        <f>+productos!C205</f>
        <v>247939.901</v>
      </c>
      <c r="D11" s="181">
        <f>+productos!D205</f>
        <v>288990.18999999994</v>
      </c>
      <c r="E11" s="184">
        <f>+D11/C11-1</f>
        <v>0.1655654811284284</v>
      </c>
      <c r="G11" s="181">
        <f>+productos!G205</f>
        <v>1721152.4500000002</v>
      </c>
      <c r="H11" s="181">
        <f>+productos!H205</f>
        <v>639499.9049999999</v>
      </c>
      <c r="I11" s="181">
        <f>+productos!I205</f>
        <v>699861.404</v>
      </c>
      <c r="J11" s="185">
        <f t="shared" si="0"/>
        <v>0.09438859728994031</v>
      </c>
      <c r="K11" s="185">
        <f t="shared" si="1"/>
        <v>0.10822230294112144</v>
      </c>
    </row>
    <row r="12" spans="1:11" s="170" customFormat="1" ht="11.25">
      <c r="A12" s="16" t="s">
        <v>316</v>
      </c>
      <c r="B12" s="181">
        <f>+productos!B53</f>
        <v>615289.465</v>
      </c>
      <c r="C12" s="181">
        <f>+productos!C53</f>
        <v>226260.829</v>
      </c>
      <c r="D12" s="181">
        <f>+productos!D53</f>
        <v>232890.89700000003</v>
      </c>
      <c r="E12" s="184">
        <f>+D12/C12-1</f>
        <v>0.02930276543802468</v>
      </c>
      <c r="G12" s="181">
        <f>+productos!G53</f>
        <v>1210186.467</v>
      </c>
      <c r="H12" s="181">
        <f>+productos!H53</f>
        <v>441352.85599999997</v>
      </c>
      <c r="I12" s="181">
        <f>+productos!I53</f>
        <v>473505.036</v>
      </c>
      <c r="J12" s="185">
        <f t="shared" si="0"/>
        <v>0.07284914907178042</v>
      </c>
      <c r="K12" s="185">
        <f t="shared" si="1"/>
        <v>0.07321993348577144</v>
      </c>
    </row>
    <row r="13" spans="1:11" s="170" customFormat="1" ht="11.25">
      <c r="A13" s="170" t="s">
        <v>341</v>
      </c>
      <c r="B13" s="205" t="s">
        <v>145</v>
      </c>
      <c r="C13" s="205" t="s">
        <v>145</v>
      </c>
      <c r="D13" s="205" t="s">
        <v>145</v>
      </c>
      <c r="E13" s="205" t="s">
        <v>145</v>
      </c>
      <c r="G13" s="181">
        <f>+productos!G309</f>
        <v>1078397.202</v>
      </c>
      <c r="H13" s="181">
        <f>+productos!H309</f>
        <v>445750.649</v>
      </c>
      <c r="I13" s="181">
        <f>+productos!I309</f>
        <v>397701.592</v>
      </c>
      <c r="J13" s="185">
        <f t="shared" si="0"/>
        <v>-0.1077935772113704</v>
      </c>
      <c r="K13" s="185">
        <f t="shared" si="1"/>
        <v>0.06149815081042857</v>
      </c>
    </row>
    <row r="14" spans="1:11" s="170" customFormat="1" ht="11.25">
      <c r="A14" s="170" t="s">
        <v>71</v>
      </c>
      <c r="B14" s="181">
        <f>+productos!B265</f>
        <v>234095.94099999996</v>
      </c>
      <c r="C14" s="181">
        <f>+productos!C265</f>
        <v>94345.86899999999</v>
      </c>
      <c r="D14" s="181">
        <f>+productos!D265</f>
        <v>104170.23000000001</v>
      </c>
      <c r="E14" s="184">
        <f>+D14/C14-1</f>
        <v>0.10413133191873003</v>
      </c>
      <c r="G14" s="181">
        <f>+productos!G265</f>
        <v>759164.8859999999</v>
      </c>
      <c r="H14" s="181">
        <f>+productos!H265</f>
        <v>301022.53500000003</v>
      </c>
      <c r="I14" s="181">
        <f>+productos!I265</f>
        <v>307697.924</v>
      </c>
      <c r="J14" s="185">
        <f t="shared" si="0"/>
        <v>0.022175711861571967</v>
      </c>
      <c r="K14" s="185">
        <f t="shared" si="1"/>
        <v>0.04758053202414083</v>
      </c>
    </row>
    <row r="15" spans="1:11" s="170" customFormat="1" ht="11.25">
      <c r="A15" s="170" t="s">
        <v>342</v>
      </c>
      <c r="B15" s="205" t="s">
        <v>145</v>
      </c>
      <c r="C15" s="205" t="s">
        <v>145</v>
      </c>
      <c r="D15" s="205" t="s">
        <v>145</v>
      </c>
      <c r="E15" s="206" t="s">
        <v>145</v>
      </c>
      <c r="G15" s="181">
        <f>+productos!G304</f>
        <v>678500.79</v>
      </c>
      <c r="H15" s="181">
        <f>+productos!H304</f>
        <v>271027.02300000004</v>
      </c>
      <c r="I15" s="181">
        <f>+productos!I304</f>
        <v>291084.385</v>
      </c>
      <c r="J15" s="185">
        <f t="shared" si="0"/>
        <v>0.07400502642867446</v>
      </c>
      <c r="K15" s="185">
        <f t="shared" si="1"/>
        <v>0.04501151558702046</v>
      </c>
    </row>
    <row r="16" spans="1:11" s="170" customFormat="1" ht="11.25">
      <c r="A16" s="170" t="s">
        <v>319</v>
      </c>
      <c r="B16" s="181">
        <f>+productos!B108</f>
        <v>76519.68700000002</v>
      </c>
      <c r="C16" s="181">
        <f>+productos!C108</f>
        <v>65278.82200000001</v>
      </c>
      <c r="D16" s="181">
        <f>+productos!D108</f>
        <v>96197.02500000001</v>
      </c>
      <c r="E16" s="184">
        <f aca="true" t="shared" si="2" ref="E16:E22">+D16/C16-1</f>
        <v>0.47363298008043087</v>
      </c>
      <c r="G16" s="181">
        <f>+productos!G108</f>
        <v>425687.582</v>
      </c>
      <c r="H16" s="181">
        <f>+productos!H108</f>
        <v>275601.90400000004</v>
      </c>
      <c r="I16" s="181">
        <f>+productos!I108</f>
        <v>338551.73</v>
      </c>
      <c r="J16" s="185">
        <f t="shared" si="0"/>
        <v>0.22840853087865431</v>
      </c>
      <c r="K16" s="185">
        <f t="shared" si="1"/>
        <v>0.05235157657772588</v>
      </c>
    </row>
    <row r="17" spans="1:11" s="170" customFormat="1" ht="11.25">
      <c r="A17" s="170" t="s">
        <v>79</v>
      </c>
      <c r="B17" s="181">
        <f>+productos!B287</f>
        <v>5121905.211</v>
      </c>
      <c r="C17" s="181">
        <f>+productos!C287</f>
        <v>2361107.164</v>
      </c>
      <c r="D17" s="181">
        <f>+productos!D287</f>
        <v>1860859.77</v>
      </c>
      <c r="E17" s="184">
        <f t="shared" si="2"/>
        <v>-0.2118698387041953</v>
      </c>
      <c r="G17" s="181">
        <f>+productos!G287</f>
        <v>410658.753</v>
      </c>
      <c r="H17" s="181">
        <f>+productos!H287</f>
        <v>190207.462</v>
      </c>
      <c r="I17" s="181">
        <f>+productos!I287</f>
        <v>160746.151</v>
      </c>
      <c r="J17" s="185">
        <f t="shared" si="0"/>
        <v>-0.1548904059295002</v>
      </c>
      <c r="K17" s="185">
        <f t="shared" si="1"/>
        <v>0.02485680529132487</v>
      </c>
    </row>
    <row r="18" spans="1:11" s="170" customFormat="1" ht="11.25">
      <c r="A18" s="170" t="s">
        <v>64</v>
      </c>
      <c r="B18" s="181">
        <f>+productos!B255</f>
        <v>72949.154</v>
      </c>
      <c r="C18" s="181">
        <f>+productos!C255</f>
        <v>33913.835999999996</v>
      </c>
      <c r="D18" s="181">
        <f>+productos!D255</f>
        <v>36675.297</v>
      </c>
      <c r="E18" s="184">
        <f t="shared" si="2"/>
        <v>0.0814257932956921</v>
      </c>
      <c r="G18" s="181">
        <f>+productos!G255</f>
        <v>199560.172</v>
      </c>
      <c r="H18" s="181">
        <f>+productos!H255</f>
        <v>96114.05099999999</v>
      </c>
      <c r="I18" s="181">
        <f>+productos!I255</f>
        <v>98076.54999999999</v>
      </c>
      <c r="J18" s="185">
        <f t="shared" si="0"/>
        <v>0.020418440171666496</v>
      </c>
      <c r="K18" s="185">
        <f t="shared" si="1"/>
        <v>0.015165960067030705</v>
      </c>
    </row>
    <row r="19" spans="1:11" s="170" customFormat="1" ht="11.25">
      <c r="A19" s="170" t="s">
        <v>318</v>
      </c>
      <c r="B19" s="181">
        <f>+productos!B190</f>
        <v>134583.467</v>
      </c>
      <c r="C19" s="181">
        <f>+productos!C190</f>
        <v>41583.721</v>
      </c>
      <c r="D19" s="181">
        <f>+productos!D190</f>
        <v>50008.238</v>
      </c>
      <c r="E19" s="184">
        <f t="shared" si="2"/>
        <v>0.20259170649976221</v>
      </c>
      <c r="G19" s="181">
        <f>+productos!G190</f>
        <v>191483.024</v>
      </c>
      <c r="H19" s="181">
        <f>+productos!H190</f>
        <v>59215.475999999995</v>
      </c>
      <c r="I19" s="181">
        <f>+productos!I190</f>
        <v>70035.49900000001</v>
      </c>
      <c r="J19" s="185">
        <f t="shared" si="0"/>
        <v>0.18272289156300991</v>
      </c>
      <c r="K19" s="185">
        <f t="shared" si="1"/>
        <v>0.010829862807251775</v>
      </c>
    </row>
    <row r="20" spans="1:11" s="170" customFormat="1" ht="11.25">
      <c r="A20" s="170" t="s">
        <v>317</v>
      </c>
      <c r="B20" s="181">
        <f>+productos!B172</f>
        <v>100439.04199999999</v>
      </c>
      <c r="C20" s="181">
        <f>+productos!C172</f>
        <v>82723.808</v>
      </c>
      <c r="D20" s="181">
        <f>+productos!D172</f>
        <v>46408.494000000006</v>
      </c>
      <c r="E20" s="184">
        <f t="shared" si="2"/>
        <v>-0.43899470875421975</v>
      </c>
      <c r="G20" s="181">
        <f>+productos!G172</f>
        <v>76484.667</v>
      </c>
      <c r="H20" s="181">
        <f>+productos!H172</f>
        <v>59507.748</v>
      </c>
      <c r="I20" s="181">
        <f>+productos!I172</f>
        <v>38472.085</v>
      </c>
      <c r="J20" s="185">
        <f t="shared" si="0"/>
        <v>-0.35349452309974827</v>
      </c>
      <c r="K20" s="185">
        <f t="shared" si="1"/>
        <v>0.005949088796510593</v>
      </c>
    </row>
    <row r="21" spans="1:11" s="170" customFormat="1" ht="11.25">
      <c r="A21" s="170" t="s">
        <v>322</v>
      </c>
      <c r="B21" s="181">
        <f>+productos!B250</f>
        <v>7427.554</v>
      </c>
      <c r="C21" s="181">
        <f>+productos!C250</f>
        <v>5378.167</v>
      </c>
      <c r="D21" s="181">
        <f>+productos!D250</f>
        <v>3712.379</v>
      </c>
      <c r="E21" s="184">
        <f t="shared" si="2"/>
        <v>-0.3097315498012614</v>
      </c>
      <c r="G21" s="181">
        <f>+productos!G250</f>
        <v>27640.32</v>
      </c>
      <c r="H21" s="181">
        <f>+productos!H250</f>
        <v>19829.705</v>
      </c>
      <c r="I21" s="181">
        <f>+productos!I250</f>
        <v>11048.317</v>
      </c>
      <c r="J21" s="185">
        <f t="shared" si="0"/>
        <v>-0.44284007250738233</v>
      </c>
      <c r="K21" s="185">
        <f t="shared" si="1"/>
        <v>0.001708444418465948</v>
      </c>
    </row>
    <row r="22" spans="1:17" s="21" customFormat="1" ht="11.25">
      <c r="A22" s="182" t="s">
        <v>320</v>
      </c>
      <c r="B22" s="183">
        <f>+productos!B139</f>
        <v>12304.764999999998</v>
      </c>
      <c r="C22" s="183">
        <f>+productos!C139</f>
        <v>774.2719999999999</v>
      </c>
      <c r="D22" s="183">
        <f>+productos!D139</f>
        <v>19741.626</v>
      </c>
      <c r="E22" s="186">
        <f t="shared" si="2"/>
        <v>24.4970165523227</v>
      </c>
      <c r="F22" s="182"/>
      <c r="G22" s="183">
        <f>+productos!G139</f>
        <v>41617.134999999995</v>
      </c>
      <c r="H22" s="183">
        <f>+productos!H139</f>
        <v>3093.2640000000006</v>
      </c>
      <c r="I22" s="183">
        <f>+productos!I139</f>
        <v>4259.795999999999</v>
      </c>
      <c r="J22" s="186">
        <f t="shared" si="0"/>
        <v>0.37712009062272034</v>
      </c>
      <c r="K22" s="186">
        <f t="shared" si="1"/>
        <v>0.0006587088965680086</v>
      </c>
      <c r="L22" s="170"/>
      <c r="M22" s="170"/>
      <c r="N22" s="170"/>
      <c r="O22" s="170"/>
      <c r="P22" s="170"/>
      <c r="Q22" s="170"/>
    </row>
    <row r="23" spans="1:17" s="21" customFormat="1" ht="11.25">
      <c r="A23" s="16" t="s">
        <v>378</v>
      </c>
      <c r="B23" s="16"/>
      <c r="C23" s="16"/>
      <c r="D23" s="16"/>
      <c r="E23" s="16"/>
      <c r="F23" s="16"/>
      <c r="G23" s="16"/>
      <c r="H23" s="16"/>
      <c r="I23" s="16"/>
      <c r="J23" s="16"/>
      <c r="K23" s="16"/>
      <c r="L23" s="22"/>
      <c r="M23" s="22"/>
      <c r="N23" s="22"/>
      <c r="Q23" s="22"/>
    </row>
    <row r="24" s="170" customFormat="1" ht="11.25">
      <c r="A24" s="170" t="s">
        <v>339</v>
      </c>
    </row>
    <row r="25" s="170" customFormat="1" ht="11.25"/>
    <row r="26" s="170" customFormat="1" ht="11.25"/>
    <row r="27" s="170" customFormat="1" ht="11.25"/>
    <row r="28" s="170" customFormat="1" ht="11.25"/>
    <row r="29" s="170" customFormat="1" ht="11.25"/>
    <row r="30" s="170" customFormat="1" ht="11.25"/>
    <row r="31" s="170" customFormat="1" ht="11.25"/>
    <row r="32" s="170" customFormat="1" ht="11.25"/>
    <row r="33" s="170" customFormat="1" ht="11.25"/>
    <row r="34" s="170" customFormat="1" ht="11.25"/>
    <row r="35" s="170" customFormat="1" ht="11.25"/>
    <row r="36" spans="9:10" s="170" customFormat="1" ht="11.25">
      <c r="I36" s="185"/>
      <c r="J36" s="185"/>
    </row>
    <row r="37" s="170"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paperSize="122" scale="85" r:id="rId2"/>
  <drawing r:id="rId1"/>
</worksheet>
</file>

<file path=xl/worksheets/sheet9.xml><?xml version="1.0" encoding="utf-8"?>
<worksheet xmlns="http://schemas.openxmlformats.org/spreadsheetml/2006/main" xmlns:r="http://schemas.openxmlformats.org/officeDocument/2006/relationships">
  <dimension ref="A1:Z435"/>
  <sheetViews>
    <sheetView zoomScalePageLayoutView="0" workbookViewId="0" topLeftCell="A1">
      <selection activeCell="A1" sqref="A1:K1"/>
    </sheetView>
  </sheetViews>
  <sheetFormatPr defaultColWidth="11.421875" defaultRowHeight="12.75"/>
  <cols>
    <col min="1" max="1" width="24.00390625" style="21" customWidth="1"/>
    <col min="2" max="2" width="10.8515625" style="21" bestFit="1" customWidth="1"/>
    <col min="3" max="4" width="10.28125" style="21" bestFit="1" customWidth="1"/>
    <col min="5" max="5" width="11.57421875" style="21" bestFit="1" customWidth="1"/>
    <col min="6" max="6" width="1.7109375" style="21" customWidth="1"/>
    <col min="7" max="7" width="10.8515625" style="21" customWidth="1"/>
    <col min="8" max="8" width="10.57421875" style="21" customWidth="1"/>
    <col min="9" max="9" width="10.8515625" style="21" customWidth="1"/>
    <col min="10" max="10" width="10.7109375" style="21" bestFit="1" customWidth="1"/>
    <col min="11" max="11" width="15.28125" style="21" hidden="1" customWidth="1"/>
    <col min="12" max="14" width="7.8515625" style="22" hidden="1" customWidth="1"/>
    <col min="15" max="16" width="4.57421875" style="21" customWidth="1"/>
    <col min="17" max="17" width="21.28125" style="256" bestFit="1" customWidth="1"/>
    <col min="18" max="18" width="11.00390625" style="256" customWidth="1"/>
    <col min="19" max="19" width="12.00390625" style="256" customWidth="1"/>
    <col min="20" max="21" width="12.00390625" style="21" customWidth="1"/>
    <col min="22" max="22" width="14.00390625" style="21" customWidth="1"/>
    <col min="23" max="23" width="12.00390625" style="21" customWidth="1"/>
    <col min="24" max="25" width="15.140625" style="21" bestFit="1" customWidth="1"/>
    <col min="26" max="16384" width="11.421875" style="21" customWidth="1"/>
  </cols>
  <sheetData>
    <row r="1" spans="1:20" ht="19.5" customHeight="1">
      <c r="A1" s="327" t="s">
        <v>325</v>
      </c>
      <c r="B1" s="327"/>
      <c r="C1" s="327"/>
      <c r="D1" s="327"/>
      <c r="E1" s="327"/>
      <c r="F1" s="327"/>
      <c r="G1" s="327"/>
      <c r="H1" s="327"/>
      <c r="I1" s="327"/>
      <c r="J1" s="327"/>
      <c r="K1" s="327"/>
      <c r="L1" s="27"/>
      <c r="O1" s="121"/>
      <c r="P1" s="121"/>
      <c r="Q1" s="253"/>
      <c r="R1" s="253"/>
      <c r="S1" s="253"/>
      <c r="T1" s="121"/>
    </row>
    <row r="2" spans="1:20" ht="19.5" customHeight="1">
      <c r="A2" s="328" t="s">
        <v>180</v>
      </c>
      <c r="B2" s="328"/>
      <c r="C2" s="328"/>
      <c r="D2" s="328"/>
      <c r="E2" s="328"/>
      <c r="F2" s="328"/>
      <c r="G2" s="328"/>
      <c r="H2" s="328"/>
      <c r="I2" s="328"/>
      <c r="J2" s="328"/>
      <c r="K2" s="328"/>
      <c r="O2" s="123"/>
      <c r="P2" s="123"/>
      <c r="Q2" s="123"/>
      <c r="R2" s="123"/>
      <c r="S2" s="123"/>
      <c r="T2" s="123"/>
    </row>
    <row r="3" spans="1:20" s="27" customFormat="1" ht="11.25">
      <c r="A3" s="24"/>
      <c r="B3" s="329" t="s">
        <v>118</v>
      </c>
      <c r="C3" s="329"/>
      <c r="D3" s="329"/>
      <c r="E3" s="329"/>
      <c r="F3" s="187"/>
      <c r="G3" s="329" t="s">
        <v>119</v>
      </c>
      <c r="H3" s="329"/>
      <c r="I3" s="329"/>
      <c r="J3" s="329"/>
      <c r="K3" s="187"/>
      <c r="L3" s="331" t="s">
        <v>201</v>
      </c>
      <c r="M3" s="331"/>
      <c r="N3" s="331"/>
      <c r="O3" s="137"/>
      <c r="P3" s="137"/>
      <c r="Q3" s="254"/>
      <c r="R3" s="254"/>
      <c r="S3" s="254"/>
      <c r="T3" s="137"/>
    </row>
    <row r="4" spans="1:20" s="27" customFormat="1" ht="11.25">
      <c r="A4" s="24" t="s">
        <v>332</v>
      </c>
      <c r="B4" s="188">
        <v>2011</v>
      </c>
      <c r="C4" s="330" t="str">
        <f>+balanza!C5</f>
        <v>enero - mayo</v>
      </c>
      <c r="D4" s="330"/>
      <c r="E4" s="330"/>
      <c r="F4" s="187"/>
      <c r="G4" s="188">
        <f>+B4</f>
        <v>2011</v>
      </c>
      <c r="H4" s="330" t="str">
        <f>+C4</f>
        <v>enero - mayo</v>
      </c>
      <c r="I4" s="330"/>
      <c r="J4" s="330"/>
      <c r="K4" s="189" t="s">
        <v>224</v>
      </c>
      <c r="L4" s="332" t="s">
        <v>200</v>
      </c>
      <c r="M4" s="332"/>
      <c r="N4" s="332"/>
      <c r="O4" s="137"/>
      <c r="P4" s="137"/>
      <c r="Q4" s="254"/>
      <c r="R4" s="254"/>
      <c r="S4" s="254"/>
      <c r="T4" s="137"/>
    </row>
    <row r="5" spans="1:19" s="27" customFormat="1" ht="11.25">
      <c r="A5" s="190"/>
      <c r="B5" s="190"/>
      <c r="C5" s="191">
        <v>2011</v>
      </c>
      <c r="D5" s="191">
        <v>2012</v>
      </c>
      <c r="E5" s="192" t="s">
        <v>404</v>
      </c>
      <c r="F5" s="193"/>
      <c r="G5" s="190"/>
      <c r="H5" s="191">
        <f>+C5</f>
        <v>2011</v>
      </c>
      <c r="I5" s="191">
        <f>+D5</f>
        <v>2012</v>
      </c>
      <c r="J5" s="192" t="str">
        <f>+E5</f>
        <v>Var % 12/11</v>
      </c>
      <c r="K5" s="193">
        <v>2011</v>
      </c>
      <c r="L5" s="194">
        <v>2010</v>
      </c>
      <c r="M5" s="194">
        <v>2011</v>
      </c>
      <c r="N5" s="193" t="s">
        <v>350</v>
      </c>
      <c r="Q5" s="255"/>
      <c r="R5" s="255"/>
      <c r="S5" s="255"/>
    </row>
    <row r="6" spans="1:11" ht="11.25">
      <c r="A6" s="16"/>
      <c r="B6" s="16"/>
      <c r="C6" s="16"/>
      <c r="D6" s="16"/>
      <c r="E6" s="16"/>
      <c r="F6" s="16"/>
      <c r="G6" s="16"/>
      <c r="H6" s="16"/>
      <c r="I6" s="16"/>
      <c r="J6" s="16"/>
      <c r="K6" s="16"/>
    </row>
    <row r="7" spans="1:19" s="27" customFormat="1" ht="11.25">
      <c r="A7" s="24" t="s">
        <v>393</v>
      </c>
      <c r="B7" s="24"/>
      <c r="C7" s="24"/>
      <c r="D7" s="24"/>
      <c r="E7" s="24"/>
      <c r="F7" s="24"/>
      <c r="G7" s="25">
        <f>+balanza!B9</f>
        <v>8104647</v>
      </c>
      <c r="H7" s="25">
        <f>+balanza!C9</f>
        <v>4344385</v>
      </c>
      <c r="I7" s="25">
        <f>+balanza!D9</f>
        <v>3974103</v>
      </c>
      <c r="J7" s="23">
        <f>+I7/H7*100-100</f>
        <v>-8.523231711738248</v>
      </c>
      <c r="K7" s="24"/>
      <c r="L7" s="26"/>
      <c r="M7" s="26"/>
      <c r="N7" s="26"/>
      <c r="Q7" s="255"/>
      <c r="R7" s="255"/>
      <c r="S7" s="255"/>
    </row>
    <row r="8" spans="1:19" s="27" customFormat="1" ht="11.25">
      <c r="A8" s="24"/>
      <c r="B8" s="24"/>
      <c r="C8" s="24"/>
      <c r="D8" s="24"/>
      <c r="E8" s="24"/>
      <c r="F8" s="24"/>
      <c r="G8" s="25"/>
      <c r="H8" s="25"/>
      <c r="I8" s="25"/>
      <c r="J8" s="23"/>
      <c r="K8" s="24"/>
      <c r="L8" s="26"/>
      <c r="M8" s="26"/>
      <c r="N8" s="26"/>
      <c r="Q8" s="255"/>
      <c r="R8" s="255"/>
      <c r="S8" s="255"/>
    </row>
    <row r="9" spans="1:19" s="126" customFormat="1" ht="11.25">
      <c r="A9" s="124" t="s">
        <v>394</v>
      </c>
      <c r="B9" s="124">
        <f>+B11+B53</f>
        <v>3236214.501</v>
      </c>
      <c r="C9" s="124">
        <f>+C11+C53</f>
        <v>1957395.9179999998</v>
      </c>
      <c r="D9" s="124">
        <f>+D11+D53</f>
        <v>1904209.663</v>
      </c>
      <c r="E9" s="125">
        <f>+D9/C9*100-100</f>
        <v>-2.717194539485078</v>
      </c>
      <c r="F9" s="124"/>
      <c r="G9" s="124">
        <f>+G11+G53</f>
        <v>5228745.642</v>
      </c>
      <c r="H9" s="124">
        <f>+H11+H53</f>
        <v>3150889.568999999</v>
      </c>
      <c r="I9" s="124">
        <f>+I11+I53</f>
        <v>2666777.9790000003</v>
      </c>
      <c r="J9" s="125">
        <f>+I9/H9*100-100</f>
        <v>-15.364282987348304</v>
      </c>
      <c r="K9" s="125">
        <f>+I9/$I$7*100</f>
        <v>67.10389687937128</v>
      </c>
      <c r="L9" s="125"/>
      <c r="M9" s="125"/>
      <c r="N9" s="125"/>
      <c r="Q9" s="257"/>
      <c r="R9" s="258"/>
      <c r="S9" s="258"/>
    </row>
    <row r="10" spans="1:19" ht="11.25" customHeight="1">
      <c r="A10" s="16"/>
      <c r="B10" s="18"/>
      <c r="C10" s="18"/>
      <c r="D10" s="18"/>
      <c r="E10" s="19"/>
      <c r="F10" s="19"/>
      <c r="G10" s="18"/>
      <c r="H10" s="18"/>
      <c r="I10" s="18"/>
      <c r="J10" s="19"/>
      <c r="Q10" s="259"/>
      <c r="S10" s="260"/>
    </row>
    <row r="11" spans="1:17" ht="11.25" customHeight="1">
      <c r="A11" s="24" t="s">
        <v>327</v>
      </c>
      <c r="B11" s="25">
        <f>+B13+B29</f>
        <v>2620925.0360000003</v>
      </c>
      <c r="C11" s="25">
        <f>+C13+C29</f>
        <v>1731135.089</v>
      </c>
      <c r="D11" s="25">
        <f>+D13+D29</f>
        <v>1671318.7659999998</v>
      </c>
      <c r="E11" s="23">
        <f>+D11/C11*100-100</f>
        <v>-3.455323814997783</v>
      </c>
      <c r="F11" s="23"/>
      <c r="G11" s="25">
        <f>+G13+G29</f>
        <v>4018559.175</v>
      </c>
      <c r="H11" s="25">
        <f>+H13+H29</f>
        <v>2709536.712999999</v>
      </c>
      <c r="I11" s="25">
        <f>+I13+I29</f>
        <v>2193272.9430000004</v>
      </c>
      <c r="J11" s="23">
        <f>+I11/H11*100-100</f>
        <v>-19.053580913778845</v>
      </c>
      <c r="K11" s="23">
        <f>+I11/I9*100</f>
        <v>82.24430231055241</v>
      </c>
      <c r="L11" s="22">
        <f>+H11/C11</f>
        <v>1.5651792458121674</v>
      </c>
      <c r="M11" s="22">
        <f>+I11/D11</f>
        <v>1.312300793611744</v>
      </c>
      <c r="N11" s="22">
        <f>+M11/L11*100-100</f>
        <v>-16.1565170811606</v>
      </c>
      <c r="Q11" s="257"/>
    </row>
    <row r="12" spans="1:17" ht="11.25" customHeight="1">
      <c r="A12" s="16"/>
      <c r="B12" s="18"/>
      <c r="C12" s="18"/>
      <c r="D12" s="18"/>
      <c r="E12" s="19"/>
      <c r="F12" s="19"/>
      <c r="G12" s="18"/>
      <c r="H12" s="18"/>
      <c r="I12" s="18"/>
      <c r="J12" s="19"/>
      <c r="K12" s="19"/>
      <c r="Q12" s="259"/>
    </row>
    <row r="13" spans="1:19" s="27" customFormat="1" ht="11.25" customHeight="1">
      <c r="A13" s="24" t="s">
        <v>218</v>
      </c>
      <c r="B13" s="25">
        <f>SUM(B14:B27)</f>
        <v>2579389.0680000004</v>
      </c>
      <c r="C13" s="25">
        <f>SUM(C14:C27)</f>
        <v>1718299.6239999998</v>
      </c>
      <c r="D13" s="25">
        <f>SUM(D14:D27)</f>
        <v>1662687.5059999998</v>
      </c>
      <c r="E13" s="23">
        <f>+D13/C13*100-100</f>
        <v>-3.236462210853631</v>
      </c>
      <c r="F13" s="23"/>
      <c r="G13" s="25">
        <f>SUM(G14:G27)</f>
        <v>3743587.0719999997</v>
      </c>
      <c r="H13" s="25">
        <f>SUM(H14:H27)</f>
        <v>2649265.744999999</v>
      </c>
      <c r="I13" s="25">
        <f>SUM(I14:I27)</f>
        <v>2145677.4510000004</v>
      </c>
      <c r="J13" s="23">
        <f>+I13/H13*100-100</f>
        <v>-19.008598701373344</v>
      </c>
      <c r="K13" s="23">
        <f>+I13/I11*100</f>
        <v>97.82993301623016</v>
      </c>
      <c r="L13" s="26"/>
      <c r="M13" s="26"/>
      <c r="N13" s="26"/>
      <c r="Q13" s="257"/>
      <c r="R13" s="255"/>
      <c r="S13" s="255"/>
    </row>
    <row r="14" spans="1:17" ht="11.25" customHeight="1">
      <c r="A14" s="17" t="s">
        <v>206</v>
      </c>
      <c r="B14" s="18">
        <v>853520.187</v>
      </c>
      <c r="C14" s="18">
        <v>806414.018</v>
      </c>
      <c r="D14" s="18">
        <v>771443.015</v>
      </c>
      <c r="E14" s="19">
        <f aca="true" t="shared" si="0" ref="E14:E43">+D14/C14*100-100</f>
        <v>-4.3366065345357185</v>
      </c>
      <c r="F14" s="19"/>
      <c r="G14" s="18">
        <v>1427123.627</v>
      </c>
      <c r="H14" s="18">
        <v>1337323.951</v>
      </c>
      <c r="I14" s="18">
        <v>996591.939</v>
      </c>
      <c r="J14" s="19">
        <f aca="true" t="shared" si="1" ref="J14:J27">+I14/H14*100-100</f>
        <v>-25.478644254087683</v>
      </c>
      <c r="K14" s="19">
        <f>+I14/$I$13*100</f>
        <v>46.446493555475215</v>
      </c>
      <c r="L14" s="22">
        <f>+H14/C14</f>
        <v>1.658359008089564</v>
      </c>
      <c r="M14" s="22">
        <f>+I14/D14</f>
        <v>1.2918542518659009</v>
      </c>
      <c r="N14" s="22">
        <f>+M14/L14*100-100</f>
        <v>-22.100447155039006</v>
      </c>
      <c r="Q14" s="259"/>
    </row>
    <row r="15" spans="1:17" ht="11.25" customHeight="1">
      <c r="A15" s="17" t="s">
        <v>107</v>
      </c>
      <c r="B15" s="18">
        <v>800833.582</v>
      </c>
      <c r="C15" s="18">
        <v>410569.486</v>
      </c>
      <c r="D15" s="18">
        <v>376223.744</v>
      </c>
      <c r="E15" s="19">
        <f t="shared" si="0"/>
        <v>-8.365390797697998</v>
      </c>
      <c r="F15" s="19"/>
      <c r="G15" s="18">
        <v>660268.388</v>
      </c>
      <c r="H15" s="18">
        <v>319775.119</v>
      </c>
      <c r="I15" s="18">
        <v>281941.712</v>
      </c>
      <c r="J15" s="19">
        <f t="shared" si="1"/>
        <v>-11.831254138318371</v>
      </c>
      <c r="K15" s="19">
        <f aca="true" t="shared" si="2" ref="K15:K27">+I15/$I$13*100</f>
        <v>13.13998578251359</v>
      </c>
      <c r="L15" s="22">
        <f aca="true" t="shared" si="3" ref="L15:L27">+H15/C15</f>
        <v>0.7788574891802846</v>
      </c>
      <c r="M15" s="22">
        <f aca="true" t="shared" si="4" ref="M15:M27">+I15/D15</f>
        <v>0.7493990384615384</v>
      </c>
      <c r="N15" s="22">
        <f aca="true" t="shared" si="5" ref="N15:N27">+M15/L15*100-100</f>
        <v>-3.782264551343019</v>
      </c>
      <c r="Q15" s="259"/>
    </row>
    <row r="16" spans="1:17" ht="11.25" customHeight="1">
      <c r="A16" s="17" t="s">
        <v>108</v>
      </c>
      <c r="B16" s="18">
        <v>178518.197</v>
      </c>
      <c r="C16" s="18">
        <v>79695.564</v>
      </c>
      <c r="D16" s="18">
        <v>79916.06</v>
      </c>
      <c r="E16" s="19">
        <f t="shared" si="0"/>
        <v>0.27667286475316644</v>
      </c>
      <c r="F16" s="19"/>
      <c r="G16" s="18">
        <v>167770.249</v>
      </c>
      <c r="H16" s="18">
        <v>73247.148</v>
      </c>
      <c r="I16" s="18">
        <v>68432.629</v>
      </c>
      <c r="J16" s="19">
        <f t="shared" si="1"/>
        <v>-6.572978104212339</v>
      </c>
      <c r="K16" s="19">
        <f t="shared" si="2"/>
        <v>3.1893250762413867</v>
      </c>
      <c r="L16" s="22">
        <f t="shared" si="3"/>
        <v>0.9190868892025157</v>
      </c>
      <c r="M16" s="22">
        <f t="shared" si="4"/>
        <v>0.8563063419292694</v>
      </c>
      <c r="N16" s="22">
        <f t="shared" si="5"/>
        <v>-6.830752131359475</v>
      </c>
      <c r="Q16" s="259"/>
    </row>
    <row r="17" spans="1:17" ht="11.25" customHeight="1">
      <c r="A17" s="17" t="s">
        <v>113</v>
      </c>
      <c r="B17" s="18">
        <v>102372.863</v>
      </c>
      <c r="C17" s="18">
        <v>26088.312</v>
      </c>
      <c r="D17" s="18">
        <v>39739.742</v>
      </c>
      <c r="E17" s="19">
        <f t="shared" si="0"/>
        <v>52.32776271611593</v>
      </c>
      <c r="F17" s="19"/>
      <c r="G17" s="18">
        <v>202072.843</v>
      </c>
      <c r="H17" s="18">
        <v>59044.929</v>
      </c>
      <c r="I17" s="18">
        <v>61772.648</v>
      </c>
      <c r="J17" s="19">
        <f t="shared" si="1"/>
        <v>4.619734575343486</v>
      </c>
      <c r="K17" s="19">
        <f t="shared" si="2"/>
        <v>2.8789344815648152</v>
      </c>
      <c r="L17" s="22">
        <f t="shared" si="3"/>
        <v>2.2632713454208915</v>
      </c>
      <c r="M17" s="22">
        <f t="shared" si="4"/>
        <v>1.5544300212115116</v>
      </c>
      <c r="N17" s="22">
        <f t="shared" si="5"/>
        <v>-31.31932570274995</v>
      </c>
      <c r="Q17" s="259"/>
    </row>
    <row r="18" spans="1:17" ht="11.25" customHeight="1">
      <c r="A18" s="17" t="s">
        <v>109</v>
      </c>
      <c r="B18" s="18">
        <v>100926.707</v>
      </c>
      <c r="C18" s="18">
        <v>99677.013</v>
      </c>
      <c r="D18" s="18">
        <v>103321.656</v>
      </c>
      <c r="E18" s="19">
        <f t="shared" si="0"/>
        <v>3.6564528674229138</v>
      </c>
      <c r="F18" s="19"/>
      <c r="G18" s="18">
        <v>133749.463</v>
      </c>
      <c r="H18" s="18">
        <v>131898.564</v>
      </c>
      <c r="I18" s="18">
        <v>107225.343</v>
      </c>
      <c r="J18" s="19">
        <f t="shared" si="1"/>
        <v>-18.706208962214347</v>
      </c>
      <c r="K18" s="19">
        <f t="shared" si="2"/>
        <v>4.9972722111623655</v>
      </c>
      <c r="L18" s="22">
        <f t="shared" si="3"/>
        <v>1.3232595964728597</v>
      </c>
      <c r="M18" s="22">
        <f t="shared" si="4"/>
        <v>1.0377818857258734</v>
      </c>
      <c r="N18" s="22">
        <f t="shared" si="5"/>
        <v>-21.573825083749668</v>
      </c>
      <c r="Q18" s="259"/>
    </row>
    <row r="19" spans="1:17" ht="11.25" customHeight="1">
      <c r="A19" s="17" t="s">
        <v>207</v>
      </c>
      <c r="B19" s="18">
        <v>133551.196</v>
      </c>
      <c r="C19" s="18">
        <v>99215.734</v>
      </c>
      <c r="D19" s="18">
        <v>98022.653</v>
      </c>
      <c r="E19" s="19">
        <f t="shared" si="0"/>
        <v>-1.2025118919142272</v>
      </c>
      <c r="F19" s="19"/>
      <c r="G19" s="18">
        <v>132713.136</v>
      </c>
      <c r="H19" s="18">
        <v>100118.069</v>
      </c>
      <c r="I19" s="18">
        <v>82622.199</v>
      </c>
      <c r="J19" s="19">
        <f t="shared" si="1"/>
        <v>-17.475237162234933</v>
      </c>
      <c r="K19" s="19">
        <f t="shared" si="2"/>
        <v>3.8506346311042057</v>
      </c>
      <c r="L19" s="22">
        <f t="shared" si="3"/>
        <v>1.0090946764552486</v>
      </c>
      <c r="M19" s="22">
        <f t="shared" si="4"/>
        <v>0.8428888269326886</v>
      </c>
      <c r="N19" s="22">
        <f t="shared" si="5"/>
        <v>-16.470788460247206</v>
      </c>
      <c r="Q19" s="259"/>
    </row>
    <row r="20" spans="1:17" ht="11.25" customHeight="1">
      <c r="A20" s="17" t="s">
        <v>251</v>
      </c>
      <c r="B20" s="18">
        <v>73740.634</v>
      </c>
      <c r="C20" s="18">
        <v>56518.856</v>
      </c>
      <c r="D20" s="18">
        <v>52554.358</v>
      </c>
      <c r="E20" s="19">
        <f t="shared" si="0"/>
        <v>-7.014469648854899</v>
      </c>
      <c r="F20" s="19"/>
      <c r="G20" s="18">
        <v>384406.172</v>
      </c>
      <c r="H20" s="18">
        <v>293794.142</v>
      </c>
      <c r="I20" s="18">
        <v>255984.262</v>
      </c>
      <c r="J20" s="19">
        <f t="shared" si="1"/>
        <v>-12.869514600464697</v>
      </c>
      <c r="K20" s="19">
        <f t="shared" si="2"/>
        <v>11.93023032798791</v>
      </c>
      <c r="L20" s="22">
        <f t="shared" si="3"/>
        <v>5.198161512681715</v>
      </c>
      <c r="M20" s="22">
        <f t="shared" si="4"/>
        <v>4.870847475674615</v>
      </c>
      <c r="N20" s="22">
        <f t="shared" si="5"/>
        <v>-6.2967269525690455</v>
      </c>
      <c r="Q20" s="259"/>
    </row>
    <row r="21" spans="1:17" ht="11.25" customHeight="1">
      <c r="A21" s="17" t="s">
        <v>208</v>
      </c>
      <c r="B21" s="18">
        <v>62639.487</v>
      </c>
      <c r="C21" s="18">
        <v>57144.976</v>
      </c>
      <c r="D21" s="18">
        <v>56019.454</v>
      </c>
      <c r="E21" s="19">
        <f t="shared" si="0"/>
        <v>-1.9695904675854763</v>
      </c>
      <c r="F21" s="19"/>
      <c r="G21" s="18">
        <v>82836.227</v>
      </c>
      <c r="H21" s="18">
        <v>74852.317</v>
      </c>
      <c r="I21" s="18">
        <v>59131.283</v>
      </c>
      <c r="J21" s="19">
        <f t="shared" si="1"/>
        <v>-21.002735292749847</v>
      </c>
      <c r="K21" s="19">
        <f t="shared" si="2"/>
        <v>2.7558328010783573</v>
      </c>
      <c r="L21" s="22">
        <f t="shared" si="3"/>
        <v>1.3098669776324692</v>
      </c>
      <c r="M21" s="22">
        <f t="shared" si="4"/>
        <v>1.0555490776472045</v>
      </c>
      <c r="N21" s="22">
        <f t="shared" si="5"/>
        <v>-19.415551680288473</v>
      </c>
      <c r="Q21" s="259"/>
    </row>
    <row r="22" spans="1:17" ht="11.25" customHeight="1">
      <c r="A22" s="17" t="s">
        <v>110</v>
      </c>
      <c r="B22" s="18">
        <v>37678.543</v>
      </c>
      <c r="C22" s="18">
        <v>33375.552</v>
      </c>
      <c r="D22" s="18">
        <v>30237.724</v>
      </c>
      <c r="E22" s="19">
        <f t="shared" si="0"/>
        <v>-9.40157633947149</v>
      </c>
      <c r="F22" s="19"/>
      <c r="G22" s="18">
        <v>43996.106</v>
      </c>
      <c r="H22" s="18">
        <v>37726.314</v>
      </c>
      <c r="I22" s="18">
        <v>31223.234</v>
      </c>
      <c r="J22" s="19">
        <f t="shared" si="1"/>
        <v>-17.23751755869921</v>
      </c>
      <c r="K22" s="19">
        <f t="shared" si="2"/>
        <v>1.4551690416212513</v>
      </c>
      <c r="L22" s="22">
        <f t="shared" si="3"/>
        <v>1.1303577540829886</v>
      </c>
      <c r="M22" s="22">
        <f t="shared" si="4"/>
        <v>1.0325920694295643</v>
      </c>
      <c r="N22" s="22">
        <f t="shared" si="5"/>
        <v>-8.649092227684804</v>
      </c>
      <c r="Q22" s="259"/>
    </row>
    <row r="23" spans="1:17" ht="11.25" customHeight="1">
      <c r="A23" s="17" t="s">
        <v>209</v>
      </c>
      <c r="B23" s="18">
        <v>46628.892</v>
      </c>
      <c r="C23" s="18">
        <v>1031.394</v>
      </c>
      <c r="D23" s="18">
        <v>137.562</v>
      </c>
      <c r="E23" s="19">
        <f t="shared" si="0"/>
        <v>-86.66251694308868</v>
      </c>
      <c r="F23" s="19"/>
      <c r="G23" s="18">
        <v>40051.251</v>
      </c>
      <c r="H23" s="18">
        <v>1335.602</v>
      </c>
      <c r="I23" s="18">
        <v>111.127</v>
      </c>
      <c r="J23" s="19">
        <f t="shared" si="1"/>
        <v>-91.67963210597169</v>
      </c>
      <c r="K23" s="19">
        <f t="shared" si="2"/>
        <v>0.005179110212870479</v>
      </c>
      <c r="L23" s="22">
        <f t="shared" si="3"/>
        <v>1.2949483902369028</v>
      </c>
      <c r="M23" s="22">
        <f t="shared" si="4"/>
        <v>0.8078321047963826</v>
      </c>
      <c r="N23" s="22">
        <f t="shared" si="5"/>
        <v>-37.61665631719927</v>
      </c>
      <c r="Q23" s="259"/>
    </row>
    <row r="24" spans="1:17" ht="11.25" customHeight="1">
      <c r="A24" s="17" t="s">
        <v>220</v>
      </c>
      <c r="B24" s="18">
        <v>47673.85</v>
      </c>
      <c r="C24" s="18">
        <v>1349.161</v>
      </c>
      <c r="D24" s="18">
        <v>2303.169</v>
      </c>
      <c r="E24" s="19">
        <f t="shared" si="0"/>
        <v>70.7112049636774</v>
      </c>
      <c r="F24" s="19"/>
      <c r="G24" s="18">
        <v>62675.961</v>
      </c>
      <c r="H24" s="18">
        <v>2045.035</v>
      </c>
      <c r="I24" s="18">
        <v>2273.21</v>
      </c>
      <c r="J24" s="19">
        <f t="shared" si="1"/>
        <v>11.157510751649724</v>
      </c>
      <c r="K24" s="19">
        <f t="shared" si="2"/>
        <v>0.10594369619443791</v>
      </c>
      <c r="Q24" s="259"/>
    </row>
    <row r="25" spans="1:17" ht="11.25" customHeight="1">
      <c r="A25" s="17" t="s">
        <v>111</v>
      </c>
      <c r="B25" s="18">
        <v>64668.412</v>
      </c>
      <c r="C25" s="18">
        <v>36448.358</v>
      </c>
      <c r="D25" s="18">
        <v>42815.181</v>
      </c>
      <c r="E25" s="19">
        <f t="shared" si="0"/>
        <v>17.468065365249103</v>
      </c>
      <c r="F25" s="19"/>
      <c r="G25" s="18">
        <v>318536.059</v>
      </c>
      <c r="H25" s="18">
        <v>193143.784</v>
      </c>
      <c r="I25" s="18">
        <v>178623.362</v>
      </c>
      <c r="J25" s="19">
        <f t="shared" si="1"/>
        <v>-7.517933893228488</v>
      </c>
      <c r="K25" s="19">
        <f t="shared" si="2"/>
        <v>8.324800259086098</v>
      </c>
      <c r="L25" s="22">
        <f t="shared" si="3"/>
        <v>5.299107959815364</v>
      </c>
      <c r="M25" s="22">
        <f t="shared" si="4"/>
        <v>4.171963257611827</v>
      </c>
      <c r="N25" s="22">
        <f t="shared" si="5"/>
        <v>-21.27046119367627</v>
      </c>
      <c r="Q25" s="259"/>
    </row>
    <row r="26" spans="1:17" ht="11.25" customHeight="1">
      <c r="A26" s="17" t="s">
        <v>114</v>
      </c>
      <c r="B26" s="18">
        <v>62608.666</v>
      </c>
      <c r="C26" s="18">
        <v>25.195</v>
      </c>
      <c r="D26" s="18">
        <v>23.71</v>
      </c>
      <c r="E26" s="19">
        <f t="shared" si="0"/>
        <v>-5.894026592577887</v>
      </c>
      <c r="F26" s="19"/>
      <c r="G26" s="18">
        <v>56053.42</v>
      </c>
      <c r="H26" s="18">
        <v>14.255</v>
      </c>
      <c r="I26" s="18">
        <v>20.905</v>
      </c>
      <c r="J26" s="19">
        <f t="shared" si="1"/>
        <v>46.65029814100316</v>
      </c>
      <c r="K26" s="19">
        <f t="shared" si="2"/>
        <v>0.0009742843683358443</v>
      </c>
      <c r="L26" s="22">
        <f t="shared" si="3"/>
        <v>0.5657868624727128</v>
      </c>
      <c r="M26" s="22">
        <f t="shared" si="4"/>
        <v>0.8816954871362295</v>
      </c>
      <c r="N26" s="22">
        <f t="shared" si="5"/>
        <v>55.835270420184514</v>
      </c>
      <c r="Q26" s="259"/>
    </row>
    <row r="27" spans="1:17" ht="11.25" customHeight="1">
      <c r="A27" s="17" t="s">
        <v>0</v>
      </c>
      <c r="B27" s="18">
        <v>14027.852</v>
      </c>
      <c r="C27" s="18">
        <v>10746.005</v>
      </c>
      <c r="D27" s="18">
        <v>9929.478</v>
      </c>
      <c r="E27" s="19">
        <f t="shared" si="0"/>
        <v>-7.598423786328041</v>
      </c>
      <c r="F27" s="19"/>
      <c r="G27" s="18">
        <v>31334.17</v>
      </c>
      <c r="H27" s="18">
        <v>24946.516</v>
      </c>
      <c r="I27" s="18">
        <v>19723.598</v>
      </c>
      <c r="J27" s="19">
        <f t="shared" si="1"/>
        <v>-20.936462630693597</v>
      </c>
      <c r="K27" s="19">
        <f t="shared" si="2"/>
        <v>0.9192247413891473</v>
      </c>
      <c r="L27" s="22">
        <f t="shared" si="3"/>
        <v>2.321468862149236</v>
      </c>
      <c r="M27" s="22">
        <f t="shared" si="4"/>
        <v>1.9863680648670559</v>
      </c>
      <c r="N27" s="22">
        <f t="shared" si="5"/>
        <v>-14.434860736057459</v>
      </c>
      <c r="Q27" s="259"/>
    </row>
    <row r="28" spans="1:17" ht="11.25" customHeight="1">
      <c r="A28" s="16"/>
      <c r="B28" s="18"/>
      <c r="C28" s="18"/>
      <c r="D28" s="18"/>
      <c r="E28" s="19"/>
      <c r="F28" s="19"/>
      <c r="G28" s="18"/>
      <c r="H28" s="18"/>
      <c r="I28" s="18"/>
      <c r="J28" s="19"/>
      <c r="K28" s="19"/>
      <c r="Q28" s="259"/>
    </row>
    <row r="29" spans="1:19" s="27" customFormat="1" ht="11.25" customHeight="1">
      <c r="A29" s="127" t="s">
        <v>217</v>
      </c>
      <c r="B29" s="25">
        <f>SUM(B30:B44)</f>
        <v>41535.968</v>
      </c>
      <c r="C29" s="25">
        <f>SUM(C30:C44)</f>
        <v>12835.465</v>
      </c>
      <c r="D29" s="25">
        <f>SUM(D30:D44)</f>
        <v>8631.26</v>
      </c>
      <c r="E29" s="23">
        <f t="shared" si="0"/>
        <v>-32.7545982946469</v>
      </c>
      <c r="F29" s="23"/>
      <c r="G29" s="25">
        <f>SUM(G30:G44)</f>
        <v>274972.103</v>
      </c>
      <c r="H29" s="25">
        <f>SUM(H30:H44)</f>
        <v>60270.96799999999</v>
      </c>
      <c r="I29" s="25">
        <f>SUM(I30:I44)</f>
        <v>47595.492</v>
      </c>
      <c r="J29" s="23">
        <f>+I29/H29*100-100</f>
        <v>-21.030815367027117</v>
      </c>
      <c r="K29" s="23">
        <f>+I29/$I$11*100</f>
        <v>2.1700669837698348</v>
      </c>
      <c r="L29" s="26"/>
      <c r="M29" s="26"/>
      <c r="N29" s="26"/>
      <c r="Q29" s="257"/>
      <c r="R29" s="255"/>
      <c r="S29" s="255"/>
    </row>
    <row r="30" spans="1:17" ht="11.25" customHeight="1">
      <c r="A30" s="17" t="s">
        <v>210</v>
      </c>
      <c r="B30" s="18">
        <v>503.124</v>
      </c>
      <c r="C30" s="18">
        <v>41.126</v>
      </c>
      <c r="D30" s="18">
        <v>33.075</v>
      </c>
      <c r="E30" s="19">
        <f t="shared" si="0"/>
        <v>-19.576423673588465</v>
      </c>
      <c r="F30" s="19"/>
      <c r="G30" s="18">
        <v>2054.736</v>
      </c>
      <c r="H30" s="18">
        <v>157.197</v>
      </c>
      <c r="I30" s="18">
        <v>140.331</v>
      </c>
      <c r="J30" s="19">
        <f aca="true" t="shared" si="6" ref="J30:J43">+I30/H30*100-100</f>
        <v>-10.729212389549431</v>
      </c>
      <c r="K30" s="19">
        <f aca="true" t="shared" si="7" ref="K30:K42">+I30/$I$29*100</f>
        <v>0.2948409483822544</v>
      </c>
      <c r="Q30" s="259"/>
    </row>
    <row r="31" spans="1:17" ht="11.25" customHeight="1">
      <c r="A31" s="17" t="s">
        <v>211</v>
      </c>
      <c r="B31" s="18">
        <v>8799.889</v>
      </c>
      <c r="C31" s="18">
        <v>1302.709</v>
      </c>
      <c r="D31" s="18">
        <v>1853.605</v>
      </c>
      <c r="E31" s="19">
        <f t="shared" si="0"/>
        <v>42.28849267180928</v>
      </c>
      <c r="F31" s="19"/>
      <c r="G31" s="18">
        <v>54351.031</v>
      </c>
      <c r="H31" s="18">
        <v>8140.646</v>
      </c>
      <c r="I31" s="18">
        <v>10809.296</v>
      </c>
      <c r="J31" s="19">
        <f t="shared" si="6"/>
        <v>32.78179643237161</v>
      </c>
      <c r="K31" s="19">
        <f t="shared" si="7"/>
        <v>22.710755884191723</v>
      </c>
      <c r="L31" s="22">
        <f>+H31/C31</f>
        <v>6.249013402072143</v>
      </c>
      <c r="M31" s="22">
        <f>+I31/D31</f>
        <v>5.831499159745469</v>
      </c>
      <c r="N31" s="22">
        <f>+M31/L31*100-100</f>
        <v>-6.681282555550737</v>
      </c>
      <c r="Q31" s="259"/>
    </row>
    <row r="32" spans="1:17" ht="11.25" customHeight="1">
      <c r="A32" s="17" t="s">
        <v>212</v>
      </c>
      <c r="B32" s="18">
        <v>4999.89</v>
      </c>
      <c r="C32" s="18">
        <v>4408.409</v>
      </c>
      <c r="D32" s="18">
        <v>3349.16</v>
      </c>
      <c r="E32" s="19">
        <f t="shared" si="0"/>
        <v>-24.027920276907153</v>
      </c>
      <c r="F32" s="19"/>
      <c r="G32" s="18">
        <v>15775.56</v>
      </c>
      <c r="H32" s="18">
        <v>13942.725</v>
      </c>
      <c r="I32" s="18">
        <v>12795.572</v>
      </c>
      <c r="J32" s="19">
        <f t="shared" si="6"/>
        <v>-8.227609739129193</v>
      </c>
      <c r="K32" s="19">
        <f t="shared" si="7"/>
        <v>26.88399985444</v>
      </c>
      <c r="L32" s="22">
        <f>+H32/C32</f>
        <v>3.162756677068757</v>
      </c>
      <c r="M32" s="22">
        <f aca="true" t="shared" si="8" ref="M32:M42">+I32/D32</f>
        <v>3.8205317154152088</v>
      </c>
      <c r="N32" s="22">
        <f>+M32/L32*100-100</f>
        <v>20.79752271540781</v>
      </c>
      <c r="Q32" s="259"/>
    </row>
    <row r="33" spans="1:24" ht="11.25" customHeight="1">
      <c r="A33" s="17" t="s">
        <v>213</v>
      </c>
      <c r="B33" s="18">
        <v>109.31</v>
      </c>
      <c r="C33" s="18">
        <v>10.65</v>
      </c>
      <c r="D33" s="18">
        <v>9.115</v>
      </c>
      <c r="E33" s="19">
        <f t="shared" si="0"/>
        <v>-14.413145539906097</v>
      </c>
      <c r="F33" s="19"/>
      <c r="G33" s="18">
        <v>834.739</v>
      </c>
      <c r="H33" s="18">
        <v>80.887</v>
      </c>
      <c r="I33" s="18">
        <v>77.34</v>
      </c>
      <c r="J33" s="19">
        <f t="shared" si="6"/>
        <v>-4.385129872538229</v>
      </c>
      <c r="K33" s="19">
        <f t="shared" si="7"/>
        <v>0.16249438077034692</v>
      </c>
      <c r="L33" s="22">
        <f>+H33/C33</f>
        <v>7.5950234741784035</v>
      </c>
      <c r="M33" s="22">
        <f t="shared" si="8"/>
        <v>8.484914975315414</v>
      </c>
      <c r="N33" s="22">
        <f>+M33/L33*100-100</f>
        <v>11.716770911406243</v>
      </c>
      <c r="Q33" s="259"/>
      <c r="S33" s="260"/>
      <c r="T33" s="20"/>
      <c r="U33" s="20"/>
      <c r="V33" s="20"/>
      <c r="W33" s="20"/>
      <c r="X33" s="20"/>
    </row>
    <row r="34" spans="1:24" ht="11.25" customHeight="1">
      <c r="A34" s="17" t="s">
        <v>498</v>
      </c>
      <c r="B34" s="18">
        <v>0</v>
      </c>
      <c r="C34" s="18">
        <v>0</v>
      </c>
      <c r="D34" s="18">
        <v>493.925</v>
      </c>
      <c r="E34" s="19"/>
      <c r="F34" s="19"/>
      <c r="G34" s="18">
        <v>0</v>
      </c>
      <c r="H34" s="18">
        <v>0</v>
      </c>
      <c r="I34" s="18">
        <v>674.819</v>
      </c>
      <c r="J34" s="19"/>
      <c r="K34" s="19"/>
      <c r="Q34" s="259"/>
      <c r="S34" s="260"/>
      <c r="T34" s="20"/>
      <c r="U34" s="20"/>
      <c r="V34" s="20"/>
      <c r="W34" s="20"/>
      <c r="X34" s="20"/>
    </row>
    <row r="35" spans="1:17" ht="11.25" customHeight="1">
      <c r="A35" s="17" t="s">
        <v>214</v>
      </c>
      <c r="B35" s="18">
        <v>422.1</v>
      </c>
      <c r="C35" s="18">
        <v>173.5</v>
      </c>
      <c r="D35" s="18">
        <v>0</v>
      </c>
      <c r="E35" s="19">
        <f t="shared" si="0"/>
        <v>-100</v>
      </c>
      <c r="F35" s="19"/>
      <c r="G35" s="18">
        <v>543.72</v>
      </c>
      <c r="H35" s="18">
        <v>198.391</v>
      </c>
      <c r="I35" s="18">
        <v>0</v>
      </c>
      <c r="J35" s="19">
        <f t="shared" si="6"/>
        <v>-100</v>
      </c>
      <c r="K35" s="19">
        <f t="shared" si="7"/>
        <v>0</v>
      </c>
      <c r="M35" s="22" t="e">
        <f t="shared" si="8"/>
        <v>#DIV/0!</v>
      </c>
      <c r="Q35" s="259"/>
    </row>
    <row r="36" spans="1:17" ht="11.25" customHeight="1">
      <c r="A36" s="17" t="s">
        <v>215</v>
      </c>
      <c r="B36" s="18">
        <v>4.709</v>
      </c>
      <c r="C36" s="18">
        <v>4.17</v>
      </c>
      <c r="D36" s="18">
        <v>0</v>
      </c>
      <c r="E36" s="19">
        <f t="shared" si="0"/>
        <v>-100</v>
      </c>
      <c r="F36" s="19"/>
      <c r="G36" s="18">
        <v>12.182</v>
      </c>
      <c r="H36" s="18">
        <v>7.89</v>
      </c>
      <c r="I36" s="18">
        <v>0</v>
      </c>
      <c r="J36" s="19">
        <f t="shared" si="6"/>
        <v>-100</v>
      </c>
      <c r="K36" s="19">
        <f t="shared" si="7"/>
        <v>0</v>
      </c>
      <c r="L36" s="22">
        <f>+H36/C36</f>
        <v>1.8920863309352518</v>
      </c>
      <c r="M36" s="22" t="e">
        <f t="shared" si="8"/>
        <v>#DIV/0!</v>
      </c>
      <c r="N36" s="22" t="e">
        <f>+M36/L36*100-100</f>
        <v>#DIV/0!</v>
      </c>
      <c r="Q36" s="259"/>
    </row>
    <row r="37" spans="1:17" ht="11.25" customHeight="1">
      <c r="A37" s="17" t="s">
        <v>363</v>
      </c>
      <c r="B37" s="18">
        <v>2.03</v>
      </c>
      <c r="C37" s="18">
        <v>1.15</v>
      </c>
      <c r="D37" s="18">
        <v>0</v>
      </c>
      <c r="E37" s="19">
        <f t="shared" si="0"/>
        <v>-100</v>
      </c>
      <c r="F37" s="19"/>
      <c r="G37" s="18">
        <v>1.8</v>
      </c>
      <c r="H37" s="18">
        <v>0.92</v>
      </c>
      <c r="I37" s="18">
        <v>0</v>
      </c>
      <c r="J37" s="19">
        <f t="shared" si="6"/>
        <v>-100</v>
      </c>
      <c r="K37" s="19"/>
      <c r="Q37" s="259"/>
    </row>
    <row r="38" spans="1:17" ht="11.25" customHeight="1">
      <c r="A38" s="17" t="s">
        <v>338</v>
      </c>
      <c r="B38" s="18">
        <v>5.12</v>
      </c>
      <c r="C38" s="18">
        <v>1.12</v>
      </c>
      <c r="D38" s="18">
        <v>0</v>
      </c>
      <c r="E38" s="19">
        <f t="shared" si="0"/>
        <v>-100</v>
      </c>
      <c r="F38" s="19"/>
      <c r="G38" s="18">
        <v>75.896</v>
      </c>
      <c r="H38" s="18">
        <v>0.896</v>
      </c>
      <c r="I38" s="18">
        <v>0</v>
      </c>
      <c r="J38" s="19">
        <f t="shared" si="6"/>
        <v>-100</v>
      </c>
      <c r="K38" s="19"/>
      <c r="Q38" s="259"/>
    </row>
    <row r="39" spans="1:17" ht="11.25" customHeight="1">
      <c r="A39" s="17" t="s">
        <v>112</v>
      </c>
      <c r="B39" s="18">
        <v>17754.306</v>
      </c>
      <c r="C39" s="18">
        <v>5797.792</v>
      </c>
      <c r="D39" s="18">
        <v>1607.015</v>
      </c>
      <c r="E39" s="19">
        <f t="shared" si="0"/>
        <v>-72.28229298325984</v>
      </c>
      <c r="F39" s="19"/>
      <c r="G39" s="18">
        <v>81247.249</v>
      </c>
      <c r="H39" s="18">
        <v>25081.388</v>
      </c>
      <c r="I39" s="18">
        <v>6908.914</v>
      </c>
      <c r="J39" s="19">
        <f t="shared" si="6"/>
        <v>-72.45402048722343</v>
      </c>
      <c r="K39" s="19"/>
      <c r="Q39" s="259"/>
    </row>
    <row r="40" spans="1:17" ht="11.25" customHeight="1">
      <c r="A40" s="17" t="s">
        <v>216</v>
      </c>
      <c r="B40" s="18">
        <v>8931.14</v>
      </c>
      <c r="C40" s="18">
        <v>1092.089</v>
      </c>
      <c r="D40" s="18">
        <v>1285.065</v>
      </c>
      <c r="E40" s="19">
        <f t="shared" si="0"/>
        <v>17.670354705523096</v>
      </c>
      <c r="F40" s="19"/>
      <c r="G40" s="18">
        <v>120013.707</v>
      </c>
      <c r="H40" s="18">
        <v>12622.148</v>
      </c>
      <c r="I40" s="18">
        <v>16184.87</v>
      </c>
      <c r="J40" s="19">
        <f t="shared" si="6"/>
        <v>28.225956469532775</v>
      </c>
      <c r="K40" s="19">
        <f t="shared" si="7"/>
        <v>34.00504820918754</v>
      </c>
      <c r="M40" s="22">
        <f t="shared" si="8"/>
        <v>12.594592491430395</v>
      </c>
      <c r="Q40" s="259"/>
    </row>
    <row r="41" spans="1:17" ht="11.25" customHeight="1">
      <c r="A41" s="17" t="s">
        <v>499</v>
      </c>
      <c r="B41" s="18">
        <v>3.65</v>
      </c>
      <c r="C41" s="18">
        <v>2.25</v>
      </c>
      <c r="D41" s="18">
        <v>0.3</v>
      </c>
      <c r="E41" s="19">
        <f t="shared" si="0"/>
        <v>-86.66666666666667</v>
      </c>
      <c r="F41" s="19"/>
      <c r="G41" s="18">
        <v>49.02</v>
      </c>
      <c r="H41" s="18">
        <v>31.03</v>
      </c>
      <c r="I41" s="18">
        <v>4.35</v>
      </c>
      <c r="J41" s="19">
        <f t="shared" si="6"/>
        <v>-85.98130841121495</v>
      </c>
      <c r="K41" s="19">
        <f t="shared" si="7"/>
        <v>0.00913952102858817</v>
      </c>
      <c r="L41" s="22">
        <f>+H41/C41</f>
        <v>13.791111111111112</v>
      </c>
      <c r="M41" s="22">
        <f t="shared" si="8"/>
        <v>14.5</v>
      </c>
      <c r="N41" s="22">
        <f>+M41/L41*100-100</f>
        <v>5.140186915887853</v>
      </c>
      <c r="Q41" s="259"/>
    </row>
    <row r="42" spans="1:17" ht="11.25" customHeight="1">
      <c r="A42" s="17" t="s">
        <v>402</v>
      </c>
      <c r="B42" s="18">
        <v>0.2</v>
      </c>
      <c r="C42" s="18">
        <v>0</v>
      </c>
      <c r="D42" s="18">
        <v>0</v>
      </c>
      <c r="E42" s="19"/>
      <c r="F42" s="19"/>
      <c r="G42" s="18">
        <v>5.613</v>
      </c>
      <c r="H42" s="18">
        <v>0</v>
      </c>
      <c r="I42" s="18">
        <v>0</v>
      </c>
      <c r="J42" s="19"/>
      <c r="K42" s="19">
        <f t="shared" si="7"/>
        <v>0</v>
      </c>
      <c r="M42" s="22" t="e">
        <f t="shared" si="8"/>
        <v>#DIV/0!</v>
      </c>
      <c r="Q42" s="259"/>
    </row>
    <row r="43" spans="1:17" ht="11.25" customHeight="1">
      <c r="A43" s="17" t="s">
        <v>303</v>
      </c>
      <c r="B43" s="18">
        <v>0.5</v>
      </c>
      <c r="C43" s="18">
        <v>0.5</v>
      </c>
      <c r="D43" s="18">
        <v>0</v>
      </c>
      <c r="E43" s="19">
        <f t="shared" si="0"/>
        <v>-100</v>
      </c>
      <c r="F43" s="19"/>
      <c r="G43" s="18">
        <v>6.85</v>
      </c>
      <c r="H43" s="18">
        <v>6.85</v>
      </c>
      <c r="I43" s="18">
        <v>0</v>
      </c>
      <c r="J43" s="19">
        <f t="shared" si="6"/>
        <v>-100</v>
      </c>
      <c r="K43" s="19"/>
      <c r="Q43" s="259"/>
    </row>
    <row r="44" spans="2:17" ht="11.25" customHeight="1">
      <c r="B44" s="18"/>
      <c r="C44" s="18"/>
      <c r="D44" s="18"/>
      <c r="E44" s="19"/>
      <c r="F44" s="19"/>
      <c r="G44" s="18"/>
      <c r="H44" s="18"/>
      <c r="I44" s="18"/>
      <c r="J44" s="19"/>
      <c r="K44" s="19"/>
      <c r="Q44" s="259"/>
    </row>
    <row r="45" spans="1:17" ht="11.25">
      <c r="A45" s="122"/>
      <c r="B45" s="128"/>
      <c r="C45" s="128"/>
      <c r="D45" s="128"/>
      <c r="E45" s="128"/>
      <c r="F45" s="128"/>
      <c r="G45" s="128"/>
      <c r="H45" s="128"/>
      <c r="I45" s="128"/>
      <c r="J45" s="128"/>
      <c r="K45" s="122"/>
      <c r="Q45" s="259"/>
    </row>
    <row r="46" spans="1:17" ht="11.25">
      <c r="A46" s="16" t="s">
        <v>378</v>
      </c>
      <c r="B46" s="16"/>
      <c r="C46" s="16"/>
      <c r="D46" s="16"/>
      <c r="E46" s="16"/>
      <c r="F46" s="16"/>
      <c r="G46" s="16"/>
      <c r="H46" s="16"/>
      <c r="I46" s="16"/>
      <c r="J46" s="16"/>
      <c r="K46" s="16"/>
      <c r="Q46" s="259"/>
    </row>
    <row r="47" spans="1:17" ht="11.25" customHeight="1">
      <c r="A47" s="16"/>
      <c r="B47" s="18"/>
      <c r="C47" s="18"/>
      <c r="D47" s="18"/>
      <c r="E47" s="19"/>
      <c r="F47" s="19"/>
      <c r="G47" s="18"/>
      <c r="H47" s="18"/>
      <c r="I47" s="18"/>
      <c r="J47" s="19"/>
      <c r="K47" s="19"/>
      <c r="Q47" s="259"/>
    </row>
    <row r="48" spans="1:20" ht="19.5" customHeight="1">
      <c r="A48" s="327" t="s">
        <v>326</v>
      </c>
      <c r="B48" s="327"/>
      <c r="C48" s="327"/>
      <c r="D48" s="327"/>
      <c r="E48" s="327"/>
      <c r="F48" s="327"/>
      <c r="G48" s="327"/>
      <c r="H48" s="327"/>
      <c r="I48" s="327"/>
      <c r="J48" s="327"/>
      <c r="K48" s="327"/>
      <c r="L48" s="27"/>
      <c r="O48" s="121"/>
      <c r="P48" s="121"/>
      <c r="Q48" s="253"/>
      <c r="R48" s="253"/>
      <c r="S48" s="253"/>
      <c r="T48" s="121"/>
    </row>
    <row r="49" spans="1:20" ht="19.5" customHeight="1">
      <c r="A49" s="328" t="s">
        <v>180</v>
      </c>
      <c r="B49" s="328"/>
      <c r="C49" s="328"/>
      <c r="D49" s="328"/>
      <c r="E49" s="328"/>
      <c r="F49" s="328"/>
      <c r="G49" s="328"/>
      <c r="H49" s="328"/>
      <c r="I49" s="328"/>
      <c r="J49" s="328"/>
      <c r="K49" s="328"/>
      <c r="O49" s="123"/>
      <c r="P49" s="123"/>
      <c r="Q49" s="123"/>
      <c r="R49" s="123"/>
      <c r="S49" s="123"/>
      <c r="T49" s="123"/>
    </row>
    <row r="50" spans="1:20" s="27" customFormat="1" ht="11.25">
      <c r="A50" s="24"/>
      <c r="B50" s="329" t="s">
        <v>118</v>
      </c>
      <c r="C50" s="329"/>
      <c r="D50" s="329"/>
      <c r="E50" s="329"/>
      <c r="F50" s="187"/>
      <c r="G50" s="329" t="s">
        <v>119</v>
      </c>
      <c r="H50" s="329"/>
      <c r="I50" s="329"/>
      <c r="J50" s="329"/>
      <c r="K50" s="187"/>
      <c r="L50" s="331" t="s">
        <v>201</v>
      </c>
      <c r="M50" s="331"/>
      <c r="N50" s="331"/>
      <c r="O50" s="137"/>
      <c r="P50" s="137"/>
      <c r="Q50" s="254"/>
      <c r="R50" s="254"/>
      <c r="S50" s="254"/>
      <c r="T50" s="137"/>
    </row>
    <row r="51" spans="1:20" s="27" customFormat="1" ht="11.25">
      <c r="A51" s="24" t="s">
        <v>332</v>
      </c>
      <c r="B51" s="188">
        <f>+B4</f>
        <v>2011</v>
      </c>
      <c r="C51" s="330" t="str">
        <f>+C4</f>
        <v>enero - mayo</v>
      </c>
      <c r="D51" s="330"/>
      <c r="E51" s="330"/>
      <c r="F51" s="187"/>
      <c r="G51" s="188">
        <f>+B51</f>
        <v>2011</v>
      </c>
      <c r="H51" s="330" t="str">
        <f>+C51</f>
        <v>enero - mayo</v>
      </c>
      <c r="I51" s="330"/>
      <c r="J51" s="330"/>
      <c r="K51" s="189" t="s">
        <v>224</v>
      </c>
      <c r="L51" s="332" t="s">
        <v>200</v>
      </c>
      <c r="M51" s="332"/>
      <c r="N51" s="332"/>
      <c r="O51" s="137"/>
      <c r="P51" s="137"/>
      <c r="Q51" s="254"/>
      <c r="R51" s="254"/>
      <c r="S51" s="254"/>
      <c r="T51" s="137"/>
    </row>
    <row r="52" spans="1:19" s="27" customFormat="1" ht="11.25">
      <c r="A52" s="190"/>
      <c r="B52" s="190"/>
      <c r="C52" s="191">
        <f>+C5</f>
        <v>2011</v>
      </c>
      <c r="D52" s="191">
        <f>+D5</f>
        <v>2012</v>
      </c>
      <c r="E52" s="192" t="str">
        <f>+E5</f>
        <v>Var % 12/11</v>
      </c>
      <c r="F52" s="193"/>
      <c r="G52" s="190"/>
      <c r="H52" s="191">
        <f>+C52</f>
        <v>2011</v>
      </c>
      <c r="I52" s="191">
        <f>+D52</f>
        <v>2012</v>
      </c>
      <c r="J52" s="192" t="str">
        <f>+E52</f>
        <v>Var % 12/11</v>
      </c>
      <c r="K52" s="193">
        <v>2008</v>
      </c>
      <c r="L52" s="194">
        <v>2007</v>
      </c>
      <c r="M52" s="194">
        <v>2008</v>
      </c>
      <c r="N52" s="193" t="s">
        <v>196</v>
      </c>
      <c r="Q52" s="255"/>
      <c r="R52" s="255"/>
      <c r="S52" s="255"/>
    </row>
    <row r="53" spans="1:17" ht="11.25" customHeight="1">
      <c r="A53" s="24" t="s">
        <v>328</v>
      </c>
      <c r="B53" s="25">
        <f>+B55+B61+B72+B79+B86+B92+B98</f>
        <v>615289.465</v>
      </c>
      <c r="C53" s="25">
        <f>+C55+C61+C72+C79+C86+C92+C98</f>
        <v>226260.829</v>
      </c>
      <c r="D53" s="25">
        <f>+D55+D61+D72+D79+D86+D92+D98</f>
        <v>232890.89700000003</v>
      </c>
      <c r="E53" s="23">
        <f>+D53/C53*100-100</f>
        <v>2.9302765438024636</v>
      </c>
      <c r="F53" s="23"/>
      <c r="G53" s="25">
        <f>+G55+G61+G72+G79+G86+G92+G98</f>
        <v>1210186.467</v>
      </c>
      <c r="H53" s="25">
        <f>+H55+H61+H72+H79+H86+H92+H98</f>
        <v>441352.85599999997</v>
      </c>
      <c r="I53" s="25">
        <f>+I55+I61+I72+I79+I86+I92+I98</f>
        <v>473505.036</v>
      </c>
      <c r="J53" s="23">
        <f>+I53/H53*100-100</f>
        <v>7.284914907178035</v>
      </c>
      <c r="K53" s="23">
        <f>+I53/I9*100</f>
        <v>17.755697689447583</v>
      </c>
      <c r="L53" s="22">
        <f>+H53/C53</f>
        <v>1.950637491918674</v>
      </c>
      <c r="M53" s="22">
        <f>+I53/D53</f>
        <v>2.033162489815993</v>
      </c>
      <c r="N53" s="22">
        <f>+M53/L53*100-100</f>
        <v>4.230668088725523</v>
      </c>
      <c r="P53" s="22"/>
      <c r="Q53" s="257"/>
    </row>
    <row r="54" spans="1:17" ht="11.25" customHeight="1">
      <c r="A54" s="16"/>
      <c r="B54" s="18"/>
      <c r="C54" s="18"/>
      <c r="D54" s="18"/>
      <c r="E54" s="19"/>
      <c r="F54" s="19"/>
      <c r="G54" s="18"/>
      <c r="H54" s="18"/>
      <c r="I54" s="18"/>
      <c r="J54" s="19"/>
      <c r="K54" s="19"/>
      <c r="Q54" s="259"/>
    </row>
    <row r="55" spans="1:19" s="27" customFormat="1" ht="11.25" customHeight="1">
      <c r="A55" s="24" t="s">
        <v>450</v>
      </c>
      <c r="B55" s="25">
        <f>SUM(B56:B59)</f>
        <v>155924.903</v>
      </c>
      <c r="C55" s="25">
        <f>SUM(C56:C59)</f>
        <v>52434.484</v>
      </c>
      <c r="D55" s="25">
        <f>SUM(D56:D59)</f>
        <v>65812.33499999999</v>
      </c>
      <c r="E55" s="23">
        <f aca="true" t="shared" si="9" ref="E55:E98">+D55/C55*100-100</f>
        <v>25.513459806336584</v>
      </c>
      <c r="F55" s="23"/>
      <c r="G55" s="25">
        <f>SUM(G56:G59)</f>
        <v>159769.175</v>
      </c>
      <c r="H55" s="25">
        <f>SUM(H56:H59)</f>
        <v>52365.54</v>
      </c>
      <c r="I55" s="25">
        <f>SUM(I56:I59)</f>
        <v>75646.43900000001</v>
      </c>
      <c r="J55" s="23">
        <f aca="true" t="shared" si="10" ref="J55:J98">+I55/H55*100-100</f>
        <v>44.458433924294525</v>
      </c>
      <c r="K55" s="23"/>
      <c r="L55" s="26"/>
      <c r="M55" s="26"/>
      <c r="N55" s="26"/>
      <c r="Q55" s="257"/>
      <c r="R55" s="255"/>
      <c r="S55" s="255"/>
    </row>
    <row r="56" spans="1:17" ht="11.25" customHeight="1">
      <c r="A56" s="16" t="s">
        <v>448</v>
      </c>
      <c r="B56" s="18">
        <v>1668.844</v>
      </c>
      <c r="C56" s="18">
        <v>646.511</v>
      </c>
      <c r="D56" s="18">
        <v>1046.996</v>
      </c>
      <c r="E56" s="19">
        <f t="shared" si="9"/>
        <v>61.94558174570892</v>
      </c>
      <c r="F56" s="19"/>
      <c r="G56" s="18">
        <v>1891.282</v>
      </c>
      <c r="H56" s="18">
        <v>735.45</v>
      </c>
      <c r="I56" s="18">
        <v>1278.226</v>
      </c>
      <c r="J56" s="19">
        <f t="shared" si="10"/>
        <v>73.80188999932017</v>
      </c>
      <c r="K56" s="19"/>
      <c r="Q56" s="259"/>
    </row>
    <row r="57" spans="1:22" ht="11.25" customHeight="1">
      <c r="A57" s="16" t="s">
        <v>449</v>
      </c>
      <c r="B57" s="18">
        <v>54814.403</v>
      </c>
      <c r="C57" s="18">
        <v>18386.189</v>
      </c>
      <c r="D57" s="18">
        <v>20085.259</v>
      </c>
      <c r="E57" s="19">
        <f t="shared" si="9"/>
        <v>9.241012370752856</v>
      </c>
      <c r="F57" s="19"/>
      <c r="G57" s="18">
        <v>58800.516</v>
      </c>
      <c r="H57" s="18">
        <v>19356.523</v>
      </c>
      <c r="I57" s="18">
        <v>24224.09</v>
      </c>
      <c r="J57" s="19">
        <f t="shared" si="10"/>
        <v>25.146907840834842</v>
      </c>
      <c r="K57" s="19"/>
      <c r="Q57" s="259"/>
      <c r="R57" s="259"/>
      <c r="S57" s="259"/>
      <c r="T57" s="20"/>
      <c r="U57" s="20"/>
      <c r="V57" s="20"/>
    </row>
    <row r="58" spans="1:22" ht="11.25" customHeight="1">
      <c r="A58" s="16" t="s">
        <v>265</v>
      </c>
      <c r="B58" s="18">
        <v>99441.017</v>
      </c>
      <c r="C58" s="18">
        <v>33401.462</v>
      </c>
      <c r="D58" s="18">
        <v>12678.596</v>
      </c>
      <c r="E58" s="19">
        <f t="shared" si="9"/>
        <v>-62.04179326042675</v>
      </c>
      <c r="F58" s="19"/>
      <c r="G58" s="18">
        <v>99070.634</v>
      </c>
      <c r="H58" s="18">
        <v>32272.469</v>
      </c>
      <c r="I58" s="18">
        <v>15069.075</v>
      </c>
      <c r="J58" s="19">
        <f>+I58/H58*100-100</f>
        <v>-53.306717871508376</v>
      </c>
      <c r="K58" s="19">
        <f>+J58/I58*100-100</f>
        <v>-100.35374910451709</v>
      </c>
      <c r="L58" s="19">
        <f>+K58/J58*100-100</f>
        <v>88.25722744066115</v>
      </c>
      <c r="M58" s="19">
        <f>+L58/K58*100-100</f>
        <v>-187.9461188328325</v>
      </c>
      <c r="N58" s="19">
        <f>+M58/L58*100-100</f>
        <v>-312.95266606827886</v>
      </c>
      <c r="Q58" s="259"/>
      <c r="R58" s="259"/>
      <c r="S58" s="259"/>
      <c r="T58" s="20"/>
      <c r="U58" s="20"/>
      <c r="V58" s="20"/>
    </row>
    <row r="59" spans="1:17" ht="11.25" customHeight="1">
      <c r="A59" s="16" t="s">
        <v>176</v>
      </c>
      <c r="B59" s="18">
        <v>0.639</v>
      </c>
      <c r="C59" s="18">
        <v>0.322</v>
      </c>
      <c r="D59" s="18">
        <v>32001.484</v>
      </c>
      <c r="E59" s="19"/>
      <c r="F59" s="19"/>
      <c r="G59" s="18">
        <v>6.743</v>
      </c>
      <c r="H59" s="18">
        <v>1.098</v>
      </c>
      <c r="I59" s="18">
        <v>35075.048</v>
      </c>
      <c r="J59" s="19"/>
      <c r="K59" s="19"/>
      <c r="Q59" s="259"/>
    </row>
    <row r="60" spans="1:17" ht="11.25" customHeight="1">
      <c r="A60" s="16"/>
      <c r="B60" s="18"/>
      <c r="C60" s="18"/>
      <c r="D60" s="18"/>
      <c r="E60" s="19"/>
      <c r="F60" s="19"/>
      <c r="G60" s="18"/>
      <c r="H60" s="18"/>
      <c r="I60" s="18"/>
      <c r="J60" s="19"/>
      <c r="K60" s="19"/>
      <c r="Q60" s="259"/>
    </row>
    <row r="61" spans="1:17" ht="11.25" customHeight="1">
      <c r="A61" s="24" t="s">
        <v>124</v>
      </c>
      <c r="B61" s="25">
        <f>SUM(B62:B70)</f>
        <v>90131.95599999998</v>
      </c>
      <c r="C61" s="25">
        <f>SUM(C62:C70)</f>
        <v>35744.632</v>
      </c>
      <c r="D61" s="25">
        <f>SUM(D62:D70)</f>
        <v>30354.983</v>
      </c>
      <c r="E61" s="23">
        <f aca="true" t="shared" si="11" ref="E59:E70">+D61/C61*100-100</f>
        <v>-15.078205309261534</v>
      </c>
      <c r="F61" s="19"/>
      <c r="G61" s="25">
        <f>SUM(G62:G70)</f>
        <v>146709.588</v>
      </c>
      <c r="H61" s="25">
        <f>SUM(H62:H70)</f>
        <v>55379.179000000004</v>
      </c>
      <c r="I61" s="25">
        <f>SUM(I62:I70)</f>
        <v>54834.725</v>
      </c>
      <c r="J61" s="23">
        <f aca="true" t="shared" si="12" ref="J59:J70">+I61/H61*100-100</f>
        <v>-0.9831384463103063</v>
      </c>
      <c r="K61" s="19"/>
      <c r="Q61" s="259"/>
    </row>
    <row r="62" spans="1:17" ht="11.25" customHeight="1">
      <c r="A62" s="16" t="s">
        <v>451</v>
      </c>
      <c r="B62" s="18">
        <v>1989.677</v>
      </c>
      <c r="C62" s="18">
        <v>693.648</v>
      </c>
      <c r="D62" s="18">
        <v>953.49</v>
      </c>
      <c r="E62" s="19">
        <f t="shared" si="11"/>
        <v>37.46021036606464</v>
      </c>
      <c r="F62" s="19"/>
      <c r="G62" s="18">
        <v>4826.035</v>
      </c>
      <c r="H62" s="18">
        <v>1495.365</v>
      </c>
      <c r="I62" s="18">
        <v>2335.359</v>
      </c>
      <c r="J62" s="19">
        <f t="shared" si="12"/>
        <v>56.173175111093286</v>
      </c>
      <c r="K62" s="19"/>
      <c r="Q62" s="259"/>
    </row>
    <row r="63" spans="1:17" ht="11.25" customHeight="1">
      <c r="A63" s="16" t="s">
        <v>111</v>
      </c>
      <c r="B63" s="18">
        <v>6133.434</v>
      </c>
      <c r="C63" s="18">
        <v>2229.112</v>
      </c>
      <c r="D63" s="18">
        <v>2353.297</v>
      </c>
      <c r="E63" s="19">
        <f t="shared" si="11"/>
        <v>5.571052508801699</v>
      </c>
      <c r="F63" s="19"/>
      <c r="G63" s="18">
        <v>17597.391</v>
      </c>
      <c r="H63" s="18">
        <v>6455.166</v>
      </c>
      <c r="I63" s="18">
        <v>6687.304</v>
      </c>
      <c r="J63" s="19">
        <f t="shared" si="12"/>
        <v>3.596158487636103</v>
      </c>
      <c r="K63" s="19"/>
      <c r="Q63" s="259"/>
    </row>
    <row r="64" spans="1:17" ht="11.25" customHeight="1">
      <c r="A64" s="16" t="s">
        <v>448</v>
      </c>
      <c r="B64" s="18">
        <v>136.721</v>
      </c>
      <c r="C64" s="18">
        <v>136.721</v>
      </c>
      <c r="D64" s="18">
        <v>36.144</v>
      </c>
      <c r="E64" s="19">
        <f t="shared" si="11"/>
        <v>-73.56368078056772</v>
      </c>
      <c r="F64" s="19"/>
      <c r="G64" s="18">
        <v>182.659</v>
      </c>
      <c r="H64" s="18">
        <v>182.659</v>
      </c>
      <c r="I64" s="18">
        <v>58.001</v>
      </c>
      <c r="J64" s="19">
        <f t="shared" si="12"/>
        <v>-68.24629500873212</v>
      </c>
      <c r="K64" s="19"/>
      <c r="Q64" s="259"/>
    </row>
    <row r="65" spans="1:17" ht="11.25" customHeight="1">
      <c r="A65" s="16" t="s">
        <v>449</v>
      </c>
      <c r="B65" s="18">
        <v>66961.408</v>
      </c>
      <c r="C65" s="18">
        <v>26729.552</v>
      </c>
      <c r="D65" s="18">
        <v>24839.784</v>
      </c>
      <c r="E65" s="19">
        <f t="shared" si="11"/>
        <v>-7.069957625926534</v>
      </c>
      <c r="F65" s="19"/>
      <c r="G65" s="18">
        <v>87852.73</v>
      </c>
      <c r="H65" s="18">
        <v>34633.26</v>
      </c>
      <c r="I65" s="18">
        <v>36487.328</v>
      </c>
      <c r="J65" s="19">
        <f t="shared" si="12"/>
        <v>5.353431932194667</v>
      </c>
      <c r="K65" s="19"/>
      <c r="Q65" s="259"/>
    </row>
    <row r="66" spans="1:17" ht="11.25" customHeight="1">
      <c r="A66" s="16" t="s">
        <v>452</v>
      </c>
      <c r="B66" s="18">
        <v>4396.495</v>
      </c>
      <c r="C66" s="18">
        <v>1308.933</v>
      </c>
      <c r="D66" s="18">
        <v>1538.102</v>
      </c>
      <c r="E66" s="19">
        <f t="shared" si="11"/>
        <v>17.508077189588775</v>
      </c>
      <c r="F66" s="19"/>
      <c r="G66" s="18">
        <v>11929.566</v>
      </c>
      <c r="H66" s="18">
        <v>2612.121</v>
      </c>
      <c r="I66" s="18">
        <v>4962.245</v>
      </c>
      <c r="J66" s="19">
        <f t="shared" si="12"/>
        <v>89.9699516216898</v>
      </c>
      <c r="K66" s="19"/>
      <c r="Q66" s="259"/>
    </row>
    <row r="67" spans="1:17" ht="11.25" customHeight="1">
      <c r="A67" s="16" t="s">
        <v>453</v>
      </c>
      <c r="B67" s="18">
        <v>1272.618</v>
      </c>
      <c r="C67" s="18">
        <v>515.79</v>
      </c>
      <c r="D67" s="18">
        <v>518.276</v>
      </c>
      <c r="E67" s="19">
        <f t="shared" si="11"/>
        <v>0.48197910002132005</v>
      </c>
      <c r="F67" s="19"/>
      <c r="G67" s="18">
        <v>10129.069</v>
      </c>
      <c r="H67" s="18">
        <v>3854.422</v>
      </c>
      <c r="I67" s="18">
        <v>4088.053</v>
      </c>
      <c r="J67" s="19">
        <f t="shared" si="12"/>
        <v>6.061375739345621</v>
      </c>
      <c r="K67" s="19"/>
      <c r="Q67" s="259"/>
    </row>
    <row r="68" spans="1:17" ht="11.25" customHeight="1">
      <c r="A68" s="16" t="s">
        <v>271</v>
      </c>
      <c r="B68" s="18">
        <v>8791.752</v>
      </c>
      <c r="C68" s="18">
        <v>4000.304</v>
      </c>
      <c r="D68" s="18">
        <v>0</v>
      </c>
      <c r="E68" s="19">
        <f t="shared" si="11"/>
        <v>-100</v>
      </c>
      <c r="F68" s="19"/>
      <c r="G68" s="18">
        <v>13145.025</v>
      </c>
      <c r="H68" s="18">
        <v>5850.666</v>
      </c>
      <c r="I68" s="18">
        <v>0</v>
      </c>
      <c r="J68" s="19">
        <f t="shared" si="12"/>
        <v>-100</v>
      </c>
      <c r="K68" s="19"/>
      <c r="Q68" s="259"/>
    </row>
    <row r="69" spans="1:17" ht="11.25" customHeight="1">
      <c r="A69" s="16" t="s">
        <v>454</v>
      </c>
      <c r="B69" s="18">
        <v>200.493</v>
      </c>
      <c r="C69" s="18">
        <v>21.755</v>
      </c>
      <c r="D69" s="18">
        <v>0</v>
      </c>
      <c r="E69" s="19">
        <f t="shared" si="11"/>
        <v>-100</v>
      </c>
      <c r="F69" s="19"/>
      <c r="G69" s="18">
        <v>294.816</v>
      </c>
      <c r="H69" s="18">
        <v>55.387</v>
      </c>
      <c r="I69" s="18">
        <v>0</v>
      </c>
      <c r="J69" s="19">
        <f t="shared" si="12"/>
        <v>-100</v>
      </c>
      <c r="K69" s="19"/>
      <c r="Q69" s="259"/>
    </row>
    <row r="70" spans="1:17" ht="11.25" customHeight="1">
      <c r="A70" s="16" t="s">
        <v>272</v>
      </c>
      <c r="B70" s="18">
        <v>249.358</v>
      </c>
      <c r="C70" s="18">
        <v>108.817</v>
      </c>
      <c r="D70" s="18">
        <v>115.89</v>
      </c>
      <c r="E70" s="19">
        <f t="shared" si="11"/>
        <v>6.499903507723985</v>
      </c>
      <c r="F70" s="19"/>
      <c r="G70" s="18">
        <v>752.297</v>
      </c>
      <c r="H70" s="18">
        <v>240.133</v>
      </c>
      <c r="I70" s="18">
        <v>216.435</v>
      </c>
      <c r="J70" s="19">
        <f t="shared" si="12"/>
        <v>-9.868697763322828</v>
      </c>
      <c r="K70" s="19"/>
      <c r="Q70" s="259"/>
    </row>
    <row r="71" spans="1:17" ht="11.25" customHeight="1">
      <c r="A71" s="16"/>
      <c r="B71" s="18"/>
      <c r="C71" s="18"/>
      <c r="D71" s="18"/>
      <c r="E71" s="19"/>
      <c r="F71" s="19"/>
      <c r="G71" s="18"/>
      <c r="H71" s="18"/>
      <c r="I71" s="18"/>
      <c r="J71" s="19"/>
      <c r="K71" s="19"/>
      <c r="Q71" s="259"/>
    </row>
    <row r="72" spans="1:19" s="27" customFormat="1" ht="11.25" customHeight="1">
      <c r="A72" s="24" t="s">
        <v>280</v>
      </c>
      <c r="B72" s="25">
        <f>SUM(B73:B77)</f>
        <v>124237.049</v>
      </c>
      <c r="C72" s="25">
        <f>SUM(C73:C77)</f>
        <v>69907.91100000001</v>
      </c>
      <c r="D72" s="25">
        <f>SUM(D73:D77)</f>
        <v>68395.295</v>
      </c>
      <c r="E72" s="23">
        <f t="shared" si="9"/>
        <v>-2.1637265058599837</v>
      </c>
      <c r="F72" s="23"/>
      <c r="G72" s="25">
        <f>SUM(G73:G77)</f>
        <v>318905.131</v>
      </c>
      <c r="H72" s="25">
        <f>SUM(H73:H77)</f>
        <v>180319.43</v>
      </c>
      <c r="I72" s="25">
        <f>SUM(I73:I77)</f>
        <v>175950.442</v>
      </c>
      <c r="J72" s="23">
        <f t="shared" si="10"/>
        <v>-2.4229158222161544</v>
      </c>
      <c r="K72" s="23"/>
      <c r="L72" s="26"/>
      <c r="M72" s="26"/>
      <c r="N72" s="26"/>
      <c r="Q72" s="257"/>
      <c r="R72" s="255"/>
      <c r="S72" s="255"/>
    </row>
    <row r="73" spans="1:17" ht="11.25" customHeight="1">
      <c r="A73" s="16" t="s">
        <v>266</v>
      </c>
      <c r="B73" s="18">
        <v>49023.39</v>
      </c>
      <c r="C73" s="18">
        <v>27443.632</v>
      </c>
      <c r="D73" s="18">
        <v>21392.804</v>
      </c>
      <c r="E73" s="19">
        <f t="shared" si="9"/>
        <v>-22.04820411525705</v>
      </c>
      <c r="F73" s="19"/>
      <c r="G73" s="18">
        <v>128485.626</v>
      </c>
      <c r="H73" s="18">
        <v>72575.644</v>
      </c>
      <c r="I73" s="18">
        <v>47444.218</v>
      </c>
      <c r="J73" s="19">
        <f t="shared" si="10"/>
        <v>-34.62790629870264</v>
      </c>
      <c r="K73" s="19"/>
      <c r="Q73" s="259"/>
    </row>
    <row r="74" spans="1:17" ht="11.25" customHeight="1">
      <c r="A74" s="16" t="s">
        <v>267</v>
      </c>
      <c r="B74" s="18">
        <v>17486.967</v>
      </c>
      <c r="C74" s="18">
        <v>8687.782</v>
      </c>
      <c r="D74" s="18">
        <v>9424.163</v>
      </c>
      <c r="E74" s="19">
        <f t="shared" si="9"/>
        <v>8.47605292121743</v>
      </c>
      <c r="F74" s="19"/>
      <c r="G74" s="18">
        <v>32290.79</v>
      </c>
      <c r="H74" s="18">
        <v>15066.647</v>
      </c>
      <c r="I74" s="18">
        <v>19969.667</v>
      </c>
      <c r="J74" s="19">
        <f t="shared" si="10"/>
        <v>32.54221061925722</v>
      </c>
      <c r="K74" s="19"/>
      <c r="Q74" s="259"/>
    </row>
    <row r="75" spans="1:17" ht="11.25" customHeight="1">
      <c r="A75" s="16" t="s">
        <v>268</v>
      </c>
      <c r="B75" s="18">
        <v>14314.167</v>
      </c>
      <c r="C75" s="18">
        <v>9951.444</v>
      </c>
      <c r="D75" s="18">
        <v>11833.173</v>
      </c>
      <c r="E75" s="19">
        <f t="shared" si="9"/>
        <v>18.909105050483134</v>
      </c>
      <c r="F75" s="19"/>
      <c r="G75" s="18">
        <v>32119.02</v>
      </c>
      <c r="H75" s="18">
        <v>22195.407</v>
      </c>
      <c r="I75" s="18">
        <v>31189.988</v>
      </c>
      <c r="J75" s="19">
        <f t="shared" si="10"/>
        <v>40.52451482417061</v>
      </c>
      <c r="K75" s="19"/>
      <c r="Q75" s="259"/>
    </row>
    <row r="76" spans="1:17" ht="11.25" customHeight="1">
      <c r="A76" s="16" t="s">
        <v>269</v>
      </c>
      <c r="B76" s="18">
        <v>2274.971</v>
      </c>
      <c r="C76" s="18">
        <v>1239.095</v>
      </c>
      <c r="D76" s="18">
        <v>1208.997</v>
      </c>
      <c r="E76" s="19">
        <f t="shared" si="9"/>
        <v>-2.429030865268601</v>
      </c>
      <c r="F76" s="19"/>
      <c r="G76" s="18">
        <v>6887.581</v>
      </c>
      <c r="H76" s="18">
        <v>3550.31</v>
      </c>
      <c r="I76" s="18">
        <v>3859.249</v>
      </c>
      <c r="J76" s="19">
        <f t="shared" si="10"/>
        <v>8.701747171373754</v>
      </c>
      <c r="K76" s="19"/>
      <c r="Q76" s="259"/>
    </row>
    <row r="77" spans="1:17" ht="11.25" customHeight="1">
      <c r="A77" s="16" t="s">
        <v>270</v>
      </c>
      <c r="B77" s="18">
        <v>41137.554</v>
      </c>
      <c r="C77" s="18">
        <v>22585.958</v>
      </c>
      <c r="D77" s="18">
        <v>24536.158</v>
      </c>
      <c r="E77" s="19">
        <f t="shared" si="9"/>
        <v>8.63456843406864</v>
      </c>
      <c r="F77" s="19"/>
      <c r="G77" s="18">
        <v>119122.114</v>
      </c>
      <c r="H77" s="18">
        <v>66931.422</v>
      </c>
      <c r="I77" s="18">
        <v>73487.32</v>
      </c>
      <c r="J77" s="19">
        <f t="shared" si="10"/>
        <v>9.794948029043809</v>
      </c>
      <c r="K77" s="19"/>
      <c r="Q77" s="259"/>
    </row>
    <row r="78" spans="1:17" ht="11.25" customHeight="1">
      <c r="A78" s="16"/>
      <c r="B78" s="18"/>
      <c r="C78" s="18"/>
      <c r="D78" s="18"/>
      <c r="E78" s="19"/>
      <c r="F78" s="19"/>
      <c r="G78" s="18"/>
      <c r="H78" s="18"/>
      <c r="I78" s="18"/>
      <c r="J78" s="19"/>
      <c r="K78" s="19"/>
      <c r="Q78" s="259"/>
    </row>
    <row r="79" spans="1:19" s="27" customFormat="1" ht="11.25" customHeight="1">
      <c r="A79" s="24" t="s">
        <v>1</v>
      </c>
      <c r="B79" s="25">
        <f>SUM(B80:B84)</f>
        <v>140441.317</v>
      </c>
      <c r="C79" s="25">
        <f>SUM(C80:C84)</f>
        <v>35455.441</v>
      </c>
      <c r="D79" s="25">
        <f>SUM(D80:D84)</f>
        <v>43945.928</v>
      </c>
      <c r="E79" s="23">
        <f t="shared" si="9"/>
        <v>23.946922561194484</v>
      </c>
      <c r="F79" s="23"/>
      <c r="G79" s="25">
        <f>SUM(G80:G84)</f>
        <v>345078.335</v>
      </c>
      <c r="H79" s="25">
        <f>SUM(H80:H84)</f>
        <v>84857.717</v>
      </c>
      <c r="I79" s="25">
        <f>SUM(I80:I84)</f>
        <v>102706.38299999999</v>
      </c>
      <c r="J79" s="23">
        <f t="shared" si="10"/>
        <v>21.033639168020485</v>
      </c>
      <c r="K79" s="23"/>
      <c r="L79" s="26"/>
      <c r="M79" s="26"/>
      <c r="N79" s="26"/>
      <c r="Q79" s="257"/>
      <c r="R79" s="255"/>
      <c r="S79" s="255"/>
    </row>
    <row r="80" spans="1:17" ht="11.25" customHeight="1">
      <c r="A80" s="16" t="s">
        <v>273</v>
      </c>
      <c r="B80" s="18">
        <v>57965.964</v>
      </c>
      <c r="C80" s="18">
        <v>16212.218</v>
      </c>
      <c r="D80" s="18">
        <v>20124.329</v>
      </c>
      <c r="E80" s="19">
        <f t="shared" si="9"/>
        <v>24.13063406870053</v>
      </c>
      <c r="F80" s="19"/>
      <c r="G80" s="18">
        <v>112303.153</v>
      </c>
      <c r="H80" s="18">
        <v>31130.365</v>
      </c>
      <c r="I80" s="18">
        <v>36783.614</v>
      </c>
      <c r="J80" s="19">
        <f t="shared" si="10"/>
        <v>18.15991878026486</v>
      </c>
      <c r="K80" s="19"/>
      <c r="Q80" s="259"/>
    </row>
    <row r="81" spans="1:17" ht="11.25" customHeight="1">
      <c r="A81" s="16" t="s">
        <v>107</v>
      </c>
      <c r="B81" s="18">
        <v>5268.859</v>
      </c>
      <c r="C81" s="18">
        <v>1769.902</v>
      </c>
      <c r="D81" s="18">
        <v>1872.74</v>
      </c>
      <c r="E81" s="19">
        <f t="shared" si="9"/>
        <v>5.810378201730941</v>
      </c>
      <c r="F81" s="19"/>
      <c r="G81" s="18">
        <v>32292.861</v>
      </c>
      <c r="H81" s="18">
        <v>9329.299</v>
      </c>
      <c r="I81" s="18">
        <v>12094.662</v>
      </c>
      <c r="J81" s="19">
        <f t="shared" si="10"/>
        <v>29.64170191136546</v>
      </c>
      <c r="K81" s="19"/>
      <c r="Q81" s="259"/>
    </row>
    <row r="82" spans="1:17" ht="11.25" customHeight="1">
      <c r="A82" s="16" t="s">
        <v>274</v>
      </c>
      <c r="B82" s="18">
        <v>6535.043</v>
      </c>
      <c r="C82" s="18">
        <v>1071.94</v>
      </c>
      <c r="D82" s="18">
        <v>1077.678</v>
      </c>
      <c r="E82" s="19">
        <f t="shared" si="9"/>
        <v>0.5352911543556615</v>
      </c>
      <c r="F82" s="19"/>
      <c r="G82" s="18">
        <v>26926.904</v>
      </c>
      <c r="H82" s="18">
        <v>3531.676</v>
      </c>
      <c r="I82" s="18">
        <v>4567.626</v>
      </c>
      <c r="J82" s="19">
        <f t="shared" si="10"/>
        <v>29.333098506205005</v>
      </c>
      <c r="K82" s="19"/>
      <c r="Q82" s="259"/>
    </row>
    <row r="83" spans="1:17" ht="11.25" customHeight="1">
      <c r="A83" s="16" t="s">
        <v>275</v>
      </c>
      <c r="B83" s="18">
        <v>70164.248</v>
      </c>
      <c r="C83" s="18">
        <v>16192.27</v>
      </c>
      <c r="D83" s="18">
        <v>20701.214</v>
      </c>
      <c r="E83" s="19">
        <f t="shared" si="9"/>
        <v>27.846274796554155</v>
      </c>
      <c r="F83" s="19"/>
      <c r="G83" s="18">
        <v>167788.94</v>
      </c>
      <c r="H83" s="18">
        <v>37925.883</v>
      </c>
      <c r="I83" s="18">
        <v>47845.558</v>
      </c>
      <c r="J83" s="19">
        <f t="shared" si="10"/>
        <v>26.155422670053568</v>
      </c>
      <c r="K83" s="19"/>
      <c r="Q83" s="259"/>
    </row>
    <row r="84" spans="1:17" ht="11.25" customHeight="1">
      <c r="A84" s="16" t="s">
        <v>276</v>
      </c>
      <c r="B84" s="18">
        <v>507.203</v>
      </c>
      <c r="C84" s="18">
        <v>209.111</v>
      </c>
      <c r="D84" s="18">
        <v>169.967</v>
      </c>
      <c r="E84" s="19">
        <f t="shared" si="9"/>
        <v>-18.719244802999356</v>
      </c>
      <c r="F84" s="19"/>
      <c r="G84" s="18">
        <v>5766.477</v>
      </c>
      <c r="H84" s="18">
        <v>2940.494</v>
      </c>
      <c r="I84" s="18">
        <v>1414.923</v>
      </c>
      <c r="J84" s="19">
        <f t="shared" si="10"/>
        <v>-51.881452572254865</v>
      </c>
      <c r="K84" s="19"/>
      <c r="Q84" s="259"/>
    </row>
    <row r="85" spans="1:17" ht="11.25" customHeight="1">
      <c r="A85" s="16"/>
      <c r="B85" s="18"/>
      <c r="C85" s="18"/>
      <c r="D85" s="18"/>
      <c r="E85" s="19"/>
      <c r="F85" s="19"/>
      <c r="G85" s="18"/>
      <c r="H85" s="18"/>
      <c r="I85" s="18"/>
      <c r="J85" s="19"/>
      <c r="K85" s="19"/>
      <c r="Q85" s="259"/>
    </row>
    <row r="86" spans="1:19" s="27" customFormat="1" ht="11.25" customHeight="1">
      <c r="A86" s="24" t="s">
        <v>372</v>
      </c>
      <c r="B86" s="25">
        <f>SUM(B87:B90)</f>
        <v>6940.4800000000005</v>
      </c>
      <c r="C86" s="25">
        <f>SUM(C87:C90)</f>
        <v>1646.2369999999999</v>
      </c>
      <c r="D86" s="25">
        <f>SUM(D87:D90)</f>
        <v>2194.799</v>
      </c>
      <c r="E86" s="23">
        <f t="shared" si="9"/>
        <v>33.32217657603371</v>
      </c>
      <c r="F86" s="23"/>
      <c r="G86" s="25">
        <f>SUM(G87:G90)</f>
        <v>28772.819</v>
      </c>
      <c r="H86" s="25">
        <f>SUM(H87:H90)</f>
        <v>7896.131</v>
      </c>
      <c r="I86" s="25">
        <f>SUM(I87:I90)</f>
        <v>9405.826000000001</v>
      </c>
      <c r="J86" s="23">
        <f t="shared" si="10"/>
        <v>19.1194269699933</v>
      </c>
      <c r="K86" s="23"/>
      <c r="L86" s="26"/>
      <c r="M86" s="26"/>
      <c r="N86" s="26"/>
      <c r="Q86" s="257"/>
      <c r="R86" s="255"/>
      <c r="S86" s="255"/>
    </row>
    <row r="87" spans="1:17" ht="11.25" customHeight="1">
      <c r="A87" s="16" t="s">
        <v>277</v>
      </c>
      <c r="B87" s="18">
        <v>6651.901</v>
      </c>
      <c r="C87" s="18">
        <v>1522.79</v>
      </c>
      <c r="D87" s="18">
        <v>2104.306</v>
      </c>
      <c r="E87" s="19">
        <f t="shared" si="9"/>
        <v>38.1875373492077</v>
      </c>
      <c r="F87" s="19"/>
      <c r="G87" s="18">
        <v>24130.733</v>
      </c>
      <c r="H87" s="18">
        <v>6080.389</v>
      </c>
      <c r="I87" s="18">
        <v>7896.425</v>
      </c>
      <c r="J87" s="19">
        <f t="shared" si="10"/>
        <v>29.867102252832836</v>
      </c>
      <c r="K87" s="19"/>
      <c r="Q87" s="259"/>
    </row>
    <row r="88" spans="1:17" ht="11.25" customHeight="1">
      <c r="A88" s="16" t="s">
        <v>278</v>
      </c>
      <c r="B88" s="18">
        <v>267.818</v>
      </c>
      <c r="C88" s="18">
        <v>103.051</v>
      </c>
      <c r="D88" s="18">
        <v>85.995</v>
      </c>
      <c r="E88" s="19">
        <f t="shared" si="9"/>
        <v>-16.55102813170177</v>
      </c>
      <c r="F88" s="19"/>
      <c r="G88" s="18">
        <v>4485.418</v>
      </c>
      <c r="H88" s="18">
        <v>1721.571</v>
      </c>
      <c r="I88" s="18">
        <v>1431.184</v>
      </c>
      <c r="J88" s="19">
        <f t="shared" si="10"/>
        <v>-16.867558758831322</v>
      </c>
      <c r="K88" s="19"/>
      <c r="Q88" s="259"/>
    </row>
    <row r="89" spans="1:17" ht="11.25" customHeight="1">
      <c r="A89" s="16" t="s">
        <v>405</v>
      </c>
      <c r="B89" s="18">
        <v>0</v>
      </c>
      <c r="C89" s="18">
        <v>0</v>
      </c>
      <c r="D89" s="18">
        <v>4.389</v>
      </c>
      <c r="E89" s="19"/>
      <c r="F89" s="19"/>
      <c r="G89" s="18">
        <v>0</v>
      </c>
      <c r="H89" s="18">
        <v>0</v>
      </c>
      <c r="I89" s="18">
        <v>63.659</v>
      </c>
      <c r="J89" s="19"/>
      <c r="K89" s="19"/>
      <c r="Q89" s="259"/>
    </row>
    <row r="90" spans="1:17" ht="11.25" customHeight="1">
      <c r="A90" s="16" t="s">
        <v>0</v>
      </c>
      <c r="B90" s="18">
        <v>20.761</v>
      </c>
      <c r="C90" s="18">
        <v>20.396</v>
      </c>
      <c r="D90" s="18">
        <v>0.109</v>
      </c>
      <c r="E90" s="19">
        <f t="shared" si="9"/>
        <v>-99.465581486566</v>
      </c>
      <c r="F90" s="19"/>
      <c r="G90" s="18">
        <v>156.668</v>
      </c>
      <c r="H90" s="18">
        <v>94.171</v>
      </c>
      <c r="I90" s="18">
        <v>14.558</v>
      </c>
      <c r="J90" s="19">
        <f t="shared" si="10"/>
        <v>-84.54088838389738</v>
      </c>
      <c r="K90" s="19"/>
      <c r="Q90" s="259"/>
    </row>
    <row r="91" spans="1:17" ht="11.25" customHeight="1">
      <c r="A91" s="16"/>
      <c r="B91" s="18"/>
      <c r="C91" s="18"/>
      <c r="D91" s="18"/>
      <c r="E91" s="19"/>
      <c r="F91" s="19"/>
      <c r="G91" s="18"/>
      <c r="H91" s="18"/>
      <c r="I91" s="18"/>
      <c r="J91" s="19"/>
      <c r="K91" s="19"/>
      <c r="Q91" s="259"/>
    </row>
    <row r="92" spans="1:19" s="27" customFormat="1" ht="11.25" customHeight="1">
      <c r="A92" s="24" t="s">
        <v>2</v>
      </c>
      <c r="B92" s="25">
        <f>SUM(B93:B96)</f>
        <v>92944.274</v>
      </c>
      <c r="C92" s="25">
        <f>SUM(C93:C96)</f>
        <v>30000.921</v>
      </c>
      <c r="D92" s="25">
        <f>SUM(D93:D96)</f>
        <v>21816.011</v>
      </c>
      <c r="E92" s="23">
        <f t="shared" si="9"/>
        <v>-27.282195769923206</v>
      </c>
      <c r="F92" s="23"/>
      <c r="G92" s="25">
        <f>SUM(G93:G96)</f>
        <v>197264.762</v>
      </c>
      <c r="H92" s="25">
        <f>SUM(H93:H96)</f>
        <v>57751.346999999994</v>
      </c>
      <c r="I92" s="25">
        <f>SUM(I93:I96)</f>
        <v>53685.619</v>
      </c>
      <c r="J92" s="23">
        <f t="shared" si="10"/>
        <v>-7.040057437967633</v>
      </c>
      <c r="K92" s="23"/>
      <c r="L92" s="26"/>
      <c r="M92" s="26"/>
      <c r="N92" s="26"/>
      <c r="Q92" s="257"/>
      <c r="R92" s="255"/>
      <c r="S92" s="255"/>
    </row>
    <row r="93" spans="1:17" ht="11.25" customHeight="1">
      <c r="A93" s="16" t="s">
        <v>107</v>
      </c>
      <c r="B93" s="18">
        <v>55339.01</v>
      </c>
      <c r="C93" s="18">
        <v>18455.484</v>
      </c>
      <c r="D93" s="18">
        <v>10426.354</v>
      </c>
      <c r="E93" s="19">
        <f t="shared" si="9"/>
        <v>-43.50538842546747</v>
      </c>
      <c r="F93" s="19"/>
      <c r="G93" s="18">
        <v>101655.974</v>
      </c>
      <c r="H93" s="18">
        <v>29783.267</v>
      </c>
      <c r="I93" s="18">
        <v>20959.296</v>
      </c>
      <c r="J93" s="19">
        <f t="shared" si="10"/>
        <v>-29.627276953868105</v>
      </c>
      <c r="K93" s="19"/>
      <c r="Q93" s="259"/>
    </row>
    <row r="94" spans="1:17" ht="11.25" customHeight="1">
      <c r="A94" s="16" t="s">
        <v>279</v>
      </c>
      <c r="B94" s="18">
        <v>28071.62</v>
      </c>
      <c r="C94" s="18">
        <v>7956.616</v>
      </c>
      <c r="D94" s="18">
        <v>7538.524</v>
      </c>
      <c r="E94" s="19">
        <f t="shared" si="9"/>
        <v>-5.254645944959506</v>
      </c>
      <c r="F94" s="19"/>
      <c r="G94" s="18">
        <v>67527.343</v>
      </c>
      <c r="H94" s="18">
        <v>16130.613</v>
      </c>
      <c r="I94" s="18">
        <v>18096.719</v>
      </c>
      <c r="J94" s="19">
        <f t="shared" si="10"/>
        <v>12.188662637929525</v>
      </c>
      <c r="K94" s="19"/>
      <c r="Q94" s="259"/>
    </row>
    <row r="95" spans="1:17" ht="11.25" customHeight="1">
      <c r="A95" s="16" t="s">
        <v>406</v>
      </c>
      <c r="B95" s="18">
        <v>53.767</v>
      </c>
      <c r="C95" s="18">
        <v>31.582</v>
      </c>
      <c r="D95" s="18">
        <v>10.087</v>
      </c>
      <c r="E95" s="19">
        <f t="shared" si="9"/>
        <v>-68.06092077765817</v>
      </c>
      <c r="F95" s="19"/>
      <c r="G95" s="18">
        <v>170.662</v>
      </c>
      <c r="H95" s="18">
        <v>95.528</v>
      </c>
      <c r="I95" s="18">
        <v>33.985</v>
      </c>
      <c r="J95" s="19">
        <f t="shared" si="10"/>
        <v>-64.42404321246127</v>
      </c>
      <c r="K95" s="19"/>
      <c r="Q95" s="259"/>
    </row>
    <row r="96" spans="1:17" ht="11.25" customHeight="1">
      <c r="A96" s="16" t="s">
        <v>0</v>
      </c>
      <c r="B96" s="18">
        <v>9479.877</v>
      </c>
      <c r="C96" s="18">
        <v>3557.239</v>
      </c>
      <c r="D96" s="18">
        <v>3841.046</v>
      </c>
      <c r="E96" s="19">
        <f t="shared" si="9"/>
        <v>7.978294401922398</v>
      </c>
      <c r="F96" s="19"/>
      <c r="G96" s="18">
        <v>27910.783</v>
      </c>
      <c r="H96" s="18">
        <v>11741.939</v>
      </c>
      <c r="I96" s="18">
        <v>14595.619</v>
      </c>
      <c r="J96" s="19">
        <f t="shared" si="10"/>
        <v>24.303311403678734</v>
      </c>
      <c r="K96" s="19"/>
      <c r="Q96" s="259"/>
    </row>
    <row r="97" spans="1:19" s="27" customFormat="1" ht="11.25" customHeight="1">
      <c r="A97" s="24"/>
      <c r="B97" s="25"/>
      <c r="C97" s="25"/>
      <c r="D97" s="25"/>
      <c r="E97" s="23"/>
      <c r="F97" s="23"/>
      <c r="G97" s="25"/>
      <c r="H97" s="25"/>
      <c r="I97" s="25"/>
      <c r="J97" s="23"/>
      <c r="K97" s="23"/>
      <c r="L97" s="26"/>
      <c r="M97" s="26"/>
      <c r="N97" s="26"/>
      <c r="Q97" s="257"/>
      <c r="R97" s="255"/>
      <c r="S97" s="255"/>
    </row>
    <row r="98" spans="1:19" s="27" customFormat="1" ht="11.25" customHeight="1">
      <c r="A98" s="24" t="s">
        <v>455</v>
      </c>
      <c r="B98" s="25">
        <v>4669.486</v>
      </c>
      <c r="C98" s="25">
        <v>1071.203</v>
      </c>
      <c r="D98" s="25">
        <v>371.546</v>
      </c>
      <c r="E98" s="23">
        <f t="shared" si="9"/>
        <v>-65.31507099961445</v>
      </c>
      <c r="F98" s="23"/>
      <c r="G98" s="25">
        <v>13686.657</v>
      </c>
      <c r="H98" s="25">
        <v>2783.512</v>
      </c>
      <c r="I98" s="25">
        <v>1275.602</v>
      </c>
      <c r="J98" s="23">
        <f t="shared" si="10"/>
        <v>-54.17292973768391</v>
      </c>
      <c r="K98" s="23"/>
      <c r="L98" s="26"/>
      <c r="M98" s="26"/>
      <c r="N98" s="26"/>
      <c r="Q98" s="257"/>
      <c r="R98" s="255"/>
      <c r="S98" s="255"/>
    </row>
    <row r="99" spans="1:17" ht="11.25">
      <c r="A99" s="122"/>
      <c r="B99" s="128"/>
      <c r="C99" s="128"/>
      <c r="D99" s="128"/>
      <c r="E99" s="128"/>
      <c r="F99" s="128"/>
      <c r="G99" s="128"/>
      <c r="H99" s="128"/>
      <c r="I99" s="128"/>
      <c r="J99" s="122"/>
      <c r="K99" s="122"/>
      <c r="Q99" s="259"/>
    </row>
    <row r="100" spans="1:17" ht="11.25">
      <c r="A100" s="16" t="s">
        <v>378</v>
      </c>
      <c r="B100" s="16"/>
      <c r="C100" s="16"/>
      <c r="D100" s="16"/>
      <c r="E100" s="16"/>
      <c r="F100" s="16"/>
      <c r="G100" s="16"/>
      <c r="H100" s="16"/>
      <c r="I100" s="16"/>
      <c r="J100" s="16"/>
      <c r="K100" s="16"/>
      <c r="Q100" s="259"/>
    </row>
    <row r="101" spans="1:17" ht="19.5" customHeight="1">
      <c r="A101" s="327" t="s">
        <v>185</v>
      </c>
      <c r="B101" s="327"/>
      <c r="C101" s="327"/>
      <c r="D101" s="327"/>
      <c r="E101" s="327"/>
      <c r="F101" s="327"/>
      <c r="G101" s="327"/>
      <c r="H101" s="327"/>
      <c r="I101" s="327"/>
      <c r="J101" s="327"/>
      <c r="K101" s="327"/>
      <c r="Q101" s="259"/>
    </row>
    <row r="102" spans="1:17" ht="19.5" customHeight="1">
      <c r="A102" s="328" t="s">
        <v>182</v>
      </c>
      <c r="B102" s="328"/>
      <c r="C102" s="328"/>
      <c r="D102" s="328"/>
      <c r="E102" s="328"/>
      <c r="F102" s="328"/>
      <c r="G102" s="328"/>
      <c r="H102" s="328"/>
      <c r="I102" s="328"/>
      <c r="J102" s="328"/>
      <c r="K102" s="328"/>
      <c r="Q102" s="259"/>
    </row>
    <row r="103" spans="1:20" s="27" customFormat="1" ht="11.25">
      <c r="A103" s="24"/>
      <c r="B103" s="329" t="s">
        <v>118</v>
      </c>
      <c r="C103" s="329"/>
      <c r="D103" s="329"/>
      <c r="E103" s="329"/>
      <c r="F103" s="187"/>
      <c r="G103" s="329" t="s">
        <v>119</v>
      </c>
      <c r="H103" s="329"/>
      <c r="I103" s="329"/>
      <c r="J103" s="329"/>
      <c r="K103" s="187"/>
      <c r="L103" s="331"/>
      <c r="M103" s="331"/>
      <c r="N103" s="331"/>
      <c r="O103" s="137"/>
      <c r="P103" s="137"/>
      <c r="Q103" s="254"/>
      <c r="R103" s="254"/>
      <c r="S103" s="254"/>
      <c r="T103" s="137"/>
    </row>
    <row r="104" spans="1:20" s="27" customFormat="1" ht="11.25">
      <c r="A104" s="24" t="s">
        <v>332</v>
      </c>
      <c r="B104" s="188">
        <f>+B4</f>
        <v>2011</v>
      </c>
      <c r="C104" s="330" t="str">
        <f>+C4</f>
        <v>enero - mayo</v>
      </c>
      <c r="D104" s="330"/>
      <c r="E104" s="330"/>
      <c r="F104" s="187"/>
      <c r="G104" s="188">
        <f>+B104</f>
        <v>2011</v>
      </c>
      <c r="H104" s="330" t="str">
        <f>+C104</f>
        <v>enero - mayo</v>
      </c>
      <c r="I104" s="330"/>
      <c r="J104" s="330"/>
      <c r="K104" s="189" t="s">
        <v>224</v>
      </c>
      <c r="L104" s="332"/>
      <c r="M104" s="332"/>
      <c r="N104" s="332"/>
      <c r="O104" s="137"/>
      <c r="P104" s="137"/>
      <c r="Q104" s="254"/>
      <c r="R104" s="254"/>
      <c r="S104" s="254"/>
      <c r="T104" s="137"/>
    </row>
    <row r="105" spans="1:19" s="27" customFormat="1" ht="11.25">
      <c r="A105" s="190"/>
      <c r="B105" s="190"/>
      <c r="C105" s="191">
        <f>+C5</f>
        <v>2011</v>
      </c>
      <c r="D105" s="191">
        <f>+D5</f>
        <v>2012</v>
      </c>
      <c r="E105" s="192" t="str">
        <f>+E5</f>
        <v>Var % 12/11</v>
      </c>
      <c r="F105" s="193"/>
      <c r="G105" s="190"/>
      <c r="H105" s="191">
        <f>+C105</f>
        <v>2011</v>
      </c>
      <c r="I105" s="191">
        <f>+D105</f>
        <v>2012</v>
      </c>
      <c r="J105" s="192" t="str">
        <f>+E105</f>
        <v>Var % 12/11</v>
      </c>
      <c r="K105" s="193">
        <v>2008</v>
      </c>
      <c r="L105" s="194"/>
      <c r="M105" s="194"/>
      <c r="N105" s="193"/>
      <c r="Q105" s="255"/>
      <c r="R105" s="255"/>
      <c r="S105" s="255"/>
    </row>
    <row r="106" spans="1:17" ht="11.25">
      <c r="A106" s="16"/>
      <c r="B106" s="16"/>
      <c r="C106" s="16"/>
      <c r="D106" s="16"/>
      <c r="E106" s="16"/>
      <c r="F106" s="16"/>
      <c r="G106" s="16"/>
      <c r="H106" s="16"/>
      <c r="I106" s="16"/>
      <c r="J106" s="18"/>
      <c r="K106" s="18"/>
      <c r="Q106" s="259"/>
    </row>
    <row r="107" spans="1:19" s="27" customFormat="1" ht="11.25">
      <c r="A107" s="24" t="s">
        <v>393</v>
      </c>
      <c r="B107" s="24"/>
      <c r="C107" s="24"/>
      <c r="D107" s="24"/>
      <c r="E107" s="24"/>
      <c r="F107" s="24"/>
      <c r="G107" s="25">
        <f>+G7</f>
        <v>8104647</v>
      </c>
      <c r="H107" s="25">
        <f>+H7</f>
        <v>4344385</v>
      </c>
      <c r="I107" s="25">
        <f>+I7</f>
        <v>3974103</v>
      </c>
      <c r="J107" s="23">
        <f>+I107/H107*100-100</f>
        <v>-8.523231711738248</v>
      </c>
      <c r="K107" s="24"/>
      <c r="L107" s="26"/>
      <c r="M107" s="26"/>
      <c r="N107" s="26"/>
      <c r="Q107" s="255"/>
      <c r="R107" s="255"/>
      <c r="S107" s="255"/>
    </row>
    <row r="108" spans="1:19" s="126" customFormat="1" ht="11.25">
      <c r="A108" s="124" t="s">
        <v>395</v>
      </c>
      <c r="B108" s="124">
        <f>SUM(B110:B129)</f>
        <v>76519.68700000002</v>
      </c>
      <c r="C108" s="124">
        <f>SUM(C110:C129)</f>
        <v>65278.82200000001</v>
      </c>
      <c r="D108" s="124">
        <f>SUM(D110:D129)</f>
        <v>96197.02500000001</v>
      </c>
      <c r="E108" s="125">
        <f>+D108/C108*100-100</f>
        <v>47.363298008043074</v>
      </c>
      <c r="F108" s="124"/>
      <c r="G108" s="124">
        <f>SUM(G110:G129)</f>
        <v>425687.582</v>
      </c>
      <c r="H108" s="124">
        <f>SUM(H110:H129)</f>
        <v>275601.90400000004</v>
      </c>
      <c r="I108" s="124">
        <f>SUM(I110:I129)</f>
        <v>338551.73</v>
      </c>
      <c r="J108" s="125">
        <f>+I108/H108*100-100</f>
        <v>22.840853087865426</v>
      </c>
      <c r="K108" s="125">
        <f>+I108/$I$7*100</f>
        <v>8.518947042892446</v>
      </c>
      <c r="L108" s="129"/>
      <c r="M108" s="129"/>
      <c r="N108" s="129"/>
      <c r="Q108" s="257"/>
      <c r="R108" s="258"/>
      <c r="S108" s="258"/>
    </row>
    <row r="109" spans="1:26" ht="11.25" customHeight="1">
      <c r="A109" s="24"/>
      <c r="B109" s="25"/>
      <c r="C109" s="25"/>
      <c r="D109" s="25"/>
      <c r="E109" s="23"/>
      <c r="F109" s="23"/>
      <c r="G109" s="25"/>
      <c r="H109" s="25"/>
      <c r="I109" s="25"/>
      <c r="J109" s="19"/>
      <c r="O109" s="121"/>
      <c r="P109" s="121"/>
      <c r="Q109" s="261"/>
      <c r="R109" s="253"/>
      <c r="S109" s="253"/>
      <c r="T109" s="121"/>
      <c r="U109" s="121"/>
      <c r="V109" s="121"/>
      <c r="W109" s="121"/>
      <c r="X109" s="121"/>
      <c r="Y109" s="121"/>
      <c r="Z109" s="121"/>
    </row>
    <row r="110" spans="1:26" ht="11.25" customHeight="1">
      <c r="A110" s="16" t="s">
        <v>407</v>
      </c>
      <c r="B110" s="18">
        <v>487.925</v>
      </c>
      <c r="C110" s="18">
        <v>0</v>
      </c>
      <c r="D110" s="18">
        <v>50</v>
      </c>
      <c r="E110" s="19"/>
      <c r="F110" s="23"/>
      <c r="G110" s="244">
        <v>545.996</v>
      </c>
      <c r="H110" s="244">
        <v>0</v>
      </c>
      <c r="I110" s="244">
        <v>51.1</v>
      </c>
      <c r="J110" s="19"/>
      <c r="O110" s="121"/>
      <c r="P110" s="121"/>
      <c r="Q110" s="261"/>
      <c r="R110" s="253"/>
      <c r="S110" s="253"/>
      <c r="T110" s="121"/>
      <c r="U110" s="121"/>
      <c r="V110" s="121"/>
      <c r="W110" s="121"/>
      <c r="X110" s="121"/>
      <c r="Y110" s="121"/>
      <c r="Z110" s="121"/>
    </row>
    <row r="111" spans="1:26" ht="11.25" customHeight="1">
      <c r="A111" s="16" t="s">
        <v>456</v>
      </c>
      <c r="B111" s="18">
        <v>0</v>
      </c>
      <c r="C111" s="18">
        <v>0</v>
      </c>
      <c r="D111" s="18">
        <v>8.117</v>
      </c>
      <c r="E111" s="19"/>
      <c r="F111" s="23"/>
      <c r="G111" s="244">
        <v>0</v>
      </c>
      <c r="H111" s="244">
        <v>0</v>
      </c>
      <c r="I111" s="244">
        <v>8.226</v>
      </c>
      <c r="J111" s="19"/>
      <c r="O111" s="121"/>
      <c r="P111" s="121"/>
      <c r="Q111" s="261"/>
      <c r="R111" s="253"/>
      <c r="S111" s="253"/>
      <c r="T111" s="121"/>
      <c r="U111" s="121"/>
      <c r="V111" s="121"/>
      <c r="W111" s="121"/>
      <c r="X111" s="121"/>
      <c r="Y111" s="121"/>
      <c r="Z111" s="121"/>
    </row>
    <row r="112" spans="1:26" ht="11.25" customHeight="1">
      <c r="A112" s="16" t="s">
        <v>408</v>
      </c>
      <c r="B112" s="18">
        <v>2240.466</v>
      </c>
      <c r="C112" s="18">
        <v>1362.333</v>
      </c>
      <c r="D112" s="18">
        <v>600.703</v>
      </c>
      <c r="E112" s="19">
        <f aca="true" t="shared" si="13" ref="E112:E129">+D112/C112*100-100</f>
        <v>-55.90630191003228</v>
      </c>
      <c r="F112" s="23"/>
      <c r="G112" s="244">
        <v>6906.42</v>
      </c>
      <c r="H112" s="244">
        <v>3262.529</v>
      </c>
      <c r="I112" s="244">
        <v>1434.033</v>
      </c>
      <c r="J112" s="19">
        <f aca="true" t="shared" si="14" ref="J112:J129">+I112/H112*100-100</f>
        <v>-56.04535622518605</v>
      </c>
      <c r="O112" s="121"/>
      <c r="P112" s="121"/>
      <c r="Q112" s="261"/>
      <c r="R112" s="253"/>
      <c r="S112" s="253"/>
      <c r="T112" s="121"/>
      <c r="U112" s="121"/>
      <c r="V112" s="121"/>
      <c r="W112" s="121"/>
      <c r="X112" s="121"/>
      <c r="Y112" s="121"/>
      <c r="Z112" s="121"/>
    </row>
    <row r="113" spans="1:26" ht="11.25" customHeight="1">
      <c r="A113" s="16" t="s">
        <v>467</v>
      </c>
      <c r="B113" s="18">
        <v>0</v>
      </c>
      <c r="C113" s="18">
        <v>0</v>
      </c>
      <c r="D113" s="18">
        <v>39.584</v>
      </c>
      <c r="E113" s="19"/>
      <c r="F113" s="23"/>
      <c r="G113" s="244">
        <v>0</v>
      </c>
      <c r="H113" s="244">
        <v>0</v>
      </c>
      <c r="I113" s="244">
        <v>313.307</v>
      </c>
      <c r="J113" s="19"/>
      <c r="O113" s="121"/>
      <c r="P113" s="121"/>
      <c r="Q113" s="261"/>
      <c r="R113" s="253"/>
      <c r="S113" s="253"/>
      <c r="T113" s="121"/>
      <c r="U113" s="121"/>
      <c r="V113" s="121"/>
      <c r="W113" s="121"/>
      <c r="X113" s="121"/>
      <c r="Y113" s="121"/>
      <c r="Z113" s="121"/>
    </row>
    <row r="114" spans="1:26" ht="11.25" customHeight="1">
      <c r="A114" s="16" t="s">
        <v>409</v>
      </c>
      <c r="B114" s="18">
        <v>104.2</v>
      </c>
      <c r="C114" s="18">
        <v>0.6</v>
      </c>
      <c r="D114" s="18">
        <v>0.071</v>
      </c>
      <c r="E114" s="19">
        <f t="shared" si="13"/>
        <v>-88.16666666666667</v>
      </c>
      <c r="F114" s="23"/>
      <c r="G114" s="244">
        <v>42.629</v>
      </c>
      <c r="H114" s="244">
        <v>1.317</v>
      </c>
      <c r="I114" s="244">
        <v>7.971</v>
      </c>
      <c r="J114" s="19">
        <f t="shared" si="14"/>
        <v>505.23917995444197</v>
      </c>
      <c r="O114" s="121"/>
      <c r="P114" s="121"/>
      <c r="Q114" s="261"/>
      <c r="R114" s="253"/>
      <c r="S114" s="253"/>
      <c r="T114" s="121"/>
      <c r="U114" s="121"/>
      <c r="V114" s="121"/>
      <c r="W114" s="121"/>
      <c r="X114" s="121"/>
      <c r="Y114" s="121"/>
      <c r="Z114" s="121"/>
    </row>
    <row r="115" spans="1:26" ht="11.25" customHeight="1">
      <c r="A115" s="16" t="s">
        <v>85</v>
      </c>
      <c r="B115" s="18">
        <v>1906.48</v>
      </c>
      <c r="C115" s="18">
        <v>294.28</v>
      </c>
      <c r="D115" s="18">
        <v>0</v>
      </c>
      <c r="E115" s="19">
        <f t="shared" si="13"/>
        <v>-100</v>
      </c>
      <c r="F115" s="23"/>
      <c r="G115" s="244">
        <v>847.952</v>
      </c>
      <c r="H115" s="244">
        <v>149.174</v>
      </c>
      <c r="I115" s="244">
        <v>0</v>
      </c>
      <c r="J115" s="19">
        <f t="shared" si="14"/>
        <v>-100</v>
      </c>
      <c r="O115" s="121"/>
      <c r="P115" s="121"/>
      <c r="Q115" s="261"/>
      <c r="R115" s="253"/>
      <c r="S115" s="253"/>
      <c r="T115" s="121"/>
      <c r="U115" s="121"/>
      <c r="V115" s="121"/>
      <c r="W115" s="121"/>
      <c r="X115" s="121"/>
      <c r="Y115" s="121"/>
      <c r="Z115" s="121"/>
    </row>
    <row r="116" spans="1:26" ht="11.25" customHeight="1">
      <c r="A116" s="16" t="s">
        <v>410</v>
      </c>
      <c r="B116" s="18">
        <v>47914.938</v>
      </c>
      <c r="C116" s="18">
        <v>44528.719</v>
      </c>
      <c r="D116" s="18">
        <v>77784.319</v>
      </c>
      <c r="E116" s="19">
        <f t="shared" si="13"/>
        <v>74.68348685260855</v>
      </c>
      <c r="F116" s="23"/>
      <c r="G116" s="244">
        <v>166163.885</v>
      </c>
      <c r="H116" s="244">
        <v>153848.745</v>
      </c>
      <c r="I116" s="244">
        <v>207362.218</v>
      </c>
      <c r="J116" s="19">
        <f t="shared" si="14"/>
        <v>34.783171614432064</v>
      </c>
      <c r="O116" s="121"/>
      <c r="P116" s="121"/>
      <c r="Q116" s="261"/>
      <c r="R116" s="253"/>
      <c r="S116" s="253"/>
      <c r="T116" s="121"/>
      <c r="U116" s="121"/>
      <c r="V116" s="121"/>
      <c r="W116" s="121"/>
      <c r="X116" s="121"/>
      <c r="Y116" s="121"/>
      <c r="Z116" s="121"/>
    </row>
    <row r="117" spans="1:26" ht="11.25" customHeight="1">
      <c r="A117" s="16" t="s">
        <v>411</v>
      </c>
      <c r="B117" s="18">
        <v>0</v>
      </c>
      <c r="C117" s="18">
        <v>0</v>
      </c>
      <c r="D117" s="18">
        <v>1021.742</v>
      </c>
      <c r="E117" s="19"/>
      <c r="F117" s="23"/>
      <c r="G117" s="244">
        <v>0</v>
      </c>
      <c r="H117" s="244">
        <v>0</v>
      </c>
      <c r="I117" s="244">
        <v>842.269</v>
      </c>
      <c r="J117" s="19"/>
      <c r="O117" s="121"/>
      <c r="P117" s="121"/>
      <c r="Q117" s="261"/>
      <c r="R117" s="253"/>
      <c r="S117" s="253"/>
      <c r="T117" s="121"/>
      <c r="U117" s="121"/>
      <c r="V117" s="121"/>
      <c r="W117" s="121"/>
      <c r="X117" s="121"/>
      <c r="Y117" s="121"/>
      <c r="Z117" s="121"/>
    </row>
    <row r="118" spans="1:26" ht="11.25" customHeight="1">
      <c r="A118" s="16" t="s">
        <v>412</v>
      </c>
      <c r="B118" s="18">
        <v>0</v>
      </c>
      <c r="C118" s="18">
        <v>0</v>
      </c>
      <c r="D118" s="18">
        <v>0.759</v>
      </c>
      <c r="E118" s="19"/>
      <c r="F118" s="23"/>
      <c r="G118" s="244">
        <v>0</v>
      </c>
      <c r="H118" s="244">
        <v>0</v>
      </c>
      <c r="I118" s="244">
        <v>1.586</v>
      </c>
      <c r="J118" s="19"/>
      <c r="O118" s="121"/>
      <c r="P118" s="121"/>
      <c r="Q118" s="261"/>
      <c r="R118" s="253"/>
      <c r="S118" s="253"/>
      <c r="T118" s="121"/>
      <c r="U118" s="121"/>
      <c r="V118" s="121"/>
      <c r="W118" s="121"/>
      <c r="X118" s="121"/>
      <c r="Y118" s="121"/>
      <c r="Z118" s="121"/>
    </row>
    <row r="119" spans="1:26" ht="11.25" customHeight="1">
      <c r="A119" s="16" t="s">
        <v>413</v>
      </c>
      <c r="B119" s="18">
        <v>10740.003</v>
      </c>
      <c r="C119" s="18">
        <v>10361.489</v>
      </c>
      <c r="D119" s="18">
        <v>5358.78</v>
      </c>
      <c r="E119" s="19">
        <f t="shared" si="13"/>
        <v>-48.281757573646026</v>
      </c>
      <c r="F119" s="23"/>
      <c r="G119" s="244">
        <v>22064.02</v>
      </c>
      <c r="H119" s="244">
        <v>20844.039</v>
      </c>
      <c r="I119" s="244">
        <v>9747.141</v>
      </c>
      <c r="J119" s="19">
        <f t="shared" si="14"/>
        <v>-53.237753009385564</v>
      </c>
      <c r="O119" s="121"/>
      <c r="P119" s="121"/>
      <c r="Q119" s="261"/>
      <c r="R119" s="253"/>
      <c r="S119" s="253"/>
      <c r="T119" s="121"/>
      <c r="U119" s="121"/>
      <c r="V119" s="121"/>
      <c r="W119" s="121"/>
      <c r="X119" s="121"/>
      <c r="Y119" s="121"/>
      <c r="Z119" s="121"/>
    </row>
    <row r="120" spans="1:26" ht="11.25" customHeight="1">
      <c r="A120" s="16" t="s">
        <v>414</v>
      </c>
      <c r="B120" s="18">
        <v>6390.088</v>
      </c>
      <c r="C120" s="18">
        <v>6358.191</v>
      </c>
      <c r="D120" s="18">
        <v>7357.231</v>
      </c>
      <c r="E120" s="19">
        <f t="shared" si="13"/>
        <v>15.712645310592265</v>
      </c>
      <c r="F120" s="23"/>
      <c r="G120" s="244">
        <v>17634.214</v>
      </c>
      <c r="H120" s="244">
        <v>17256.542999999998</v>
      </c>
      <c r="I120" s="244">
        <v>20539.77</v>
      </c>
      <c r="J120" s="19">
        <f t="shared" si="14"/>
        <v>19.02598336178923</v>
      </c>
      <c r="O120" s="121"/>
      <c r="P120" s="121"/>
      <c r="Q120" s="261"/>
      <c r="R120" s="253"/>
      <c r="S120" s="253"/>
      <c r="T120" s="121"/>
      <c r="U120" s="121"/>
      <c r="V120" s="121"/>
      <c r="W120" s="121"/>
      <c r="X120" s="121"/>
      <c r="Y120" s="121"/>
      <c r="Z120" s="121"/>
    </row>
    <row r="121" spans="1:26" ht="11.25" customHeight="1">
      <c r="A121" s="16" t="s">
        <v>415</v>
      </c>
      <c r="B121" s="18">
        <v>2951.938</v>
      </c>
      <c r="C121" s="18">
        <v>865.478</v>
      </c>
      <c r="D121" s="18">
        <v>1200.191</v>
      </c>
      <c r="E121" s="19">
        <f t="shared" si="13"/>
        <v>38.67377333681506</v>
      </c>
      <c r="F121" s="23"/>
      <c r="G121" s="244">
        <v>14372.771</v>
      </c>
      <c r="H121" s="244">
        <v>5271.746</v>
      </c>
      <c r="I121" s="244">
        <v>5972.019</v>
      </c>
      <c r="J121" s="19">
        <f t="shared" si="14"/>
        <v>13.283511762516625</v>
      </c>
      <c r="O121" s="121"/>
      <c r="P121" s="121"/>
      <c r="Q121" s="261"/>
      <c r="R121" s="253"/>
      <c r="S121" s="253"/>
      <c r="T121" s="121"/>
      <c r="U121" s="121"/>
      <c r="V121" s="121"/>
      <c r="W121" s="121"/>
      <c r="X121" s="121"/>
      <c r="Y121" s="121"/>
      <c r="Z121" s="121"/>
    </row>
    <row r="122" spans="1:26" ht="11.25" customHeight="1">
      <c r="A122" s="16" t="s">
        <v>416</v>
      </c>
      <c r="B122" s="18">
        <v>0.591</v>
      </c>
      <c r="C122" s="18">
        <v>0.3</v>
      </c>
      <c r="D122" s="18">
        <v>0.072</v>
      </c>
      <c r="E122" s="19">
        <f t="shared" si="13"/>
        <v>-76</v>
      </c>
      <c r="F122" s="23"/>
      <c r="G122" s="244">
        <v>16.779</v>
      </c>
      <c r="H122" s="244">
        <v>6</v>
      </c>
      <c r="I122" s="244">
        <v>3.6</v>
      </c>
      <c r="J122" s="19">
        <f t="shared" si="14"/>
        <v>-40</v>
      </c>
      <c r="O122" s="121"/>
      <c r="P122" s="121"/>
      <c r="Q122" s="261"/>
      <c r="R122" s="253"/>
      <c r="S122" s="253"/>
      <c r="T122" s="121"/>
      <c r="U122" s="121"/>
      <c r="V122" s="121"/>
      <c r="W122" s="121"/>
      <c r="X122" s="121"/>
      <c r="Y122" s="121"/>
      <c r="Z122" s="121"/>
    </row>
    <row r="123" spans="1:26" ht="11.25" customHeight="1">
      <c r="A123" s="16" t="s">
        <v>417</v>
      </c>
      <c r="B123" s="18">
        <v>8.215</v>
      </c>
      <c r="C123" s="18">
        <v>8.215</v>
      </c>
      <c r="D123" s="18">
        <v>0</v>
      </c>
      <c r="E123" s="19">
        <f t="shared" si="13"/>
        <v>-100</v>
      </c>
      <c r="F123" s="23"/>
      <c r="G123" s="244">
        <v>14.548</v>
      </c>
      <c r="H123" s="244">
        <v>14.548</v>
      </c>
      <c r="I123" s="244">
        <v>0</v>
      </c>
      <c r="J123" s="19">
        <f t="shared" si="14"/>
        <v>-100</v>
      </c>
      <c r="O123" s="121"/>
      <c r="P123" s="121"/>
      <c r="Q123" s="261"/>
      <c r="R123" s="253"/>
      <c r="S123" s="253"/>
      <c r="T123" s="121"/>
      <c r="U123" s="121"/>
      <c r="V123" s="121"/>
      <c r="W123" s="121"/>
      <c r="X123" s="121"/>
      <c r="Y123" s="121"/>
      <c r="Z123" s="121"/>
    </row>
    <row r="124" spans="1:26" ht="11.25" customHeight="1">
      <c r="A124" s="16" t="s">
        <v>466</v>
      </c>
      <c r="B124" s="18">
        <v>0</v>
      </c>
      <c r="C124" s="18">
        <v>0</v>
      </c>
      <c r="D124" s="18">
        <v>0.078</v>
      </c>
      <c r="E124" s="19"/>
      <c r="F124" s="23"/>
      <c r="G124" s="244">
        <v>0</v>
      </c>
      <c r="H124" s="244">
        <v>0</v>
      </c>
      <c r="I124" s="244">
        <v>149.516</v>
      </c>
      <c r="J124" s="19"/>
      <c r="O124" s="121"/>
      <c r="P124" s="121"/>
      <c r="Q124" s="261"/>
      <c r="R124" s="253"/>
      <c r="S124" s="253"/>
      <c r="T124" s="121"/>
      <c r="U124" s="121"/>
      <c r="V124" s="121"/>
      <c r="W124" s="121"/>
      <c r="X124" s="121"/>
      <c r="Y124" s="121"/>
      <c r="Z124" s="121"/>
    </row>
    <row r="125" spans="1:26" ht="11.25" customHeight="1">
      <c r="A125" s="16" t="s">
        <v>418</v>
      </c>
      <c r="B125" s="18">
        <v>81.584</v>
      </c>
      <c r="C125" s="18">
        <v>81.584</v>
      </c>
      <c r="D125" s="18">
        <v>41.518</v>
      </c>
      <c r="E125" s="19">
        <f t="shared" si="13"/>
        <v>-49.11011963130025</v>
      </c>
      <c r="F125" s="23"/>
      <c r="G125" s="244">
        <v>559.869</v>
      </c>
      <c r="H125" s="244">
        <v>559.869</v>
      </c>
      <c r="I125" s="244">
        <v>238.095</v>
      </c>
      <c r="J125" s="19">
        <f t="shared" si="14"/>
        <v>-57.47308745438665</v>
      </c>
      <c r="O125" s="121"/>
      <c r="P125" s="121"/>
      <c r="Q125" s="261"/>
      <c r="R125" s="253"/>
      <c r="S125" s="253"/>
      <c r="T125" s="121"/>
      <c r="U125" s="121"/>
      <c r="V125" s="121"/>
      <c r="W125" s="121"/>
      <c r="X125" s="121"/>
      <c r="Y125" s="121"/>
      <c r="Z125" s="121"/>
    </row>
    <row r="126" spans="1:26" s="132" customFormat="1" ht="11.25" customHeight="1">
      <c r="A126" s="16" t="s">
        <v>419</v>
      </c>
      <c r="B126" s="18">
        <v>1485.331</v>
      </c>
      <c r="C126" s="18">
        <v>778.127</v>
      </c>
      <c r="D126" s="18">
        <v>655.737</v>
      </c>
      <c r="E126" s="19">
        <f t="shared" si="13"/>
        <v>-15.728794913940774</v>
      </c>
      <c r="F126" s="245"/>
      <c r="G126" s="244">
        <v>49895.453</v>
      </c>
      <c r="H126" s="244">
        <v>13859.816</v>
      </c>
      <c r="I126" s="244">
        <v>2245.486</v>
      </c>
      <c r="J126" s="19">
        <f t="shared" si="14"/>
        <v>-83.79858722511179</v>
      </c>
      <c r="K126" s="19">
        <f>+I126/$I$108*100</f>
        <v>0.6632623026324515</v>
      </c>
      <c r="L126" s="22"/>
      <c r="M126" s="22"/>
      <c r="N126" s="22"/>
      <c r="O126" s="246"/>
      <c r="P126" s="246"/>
      <c r="Q126" s="246"/>
      <c r="R126" s="246"/>
      <c r="S126" s="246"/>
      <c r="T126" s="246"/>
      <c r="U126" s="131"/>
      <c r="V126" s="131"/>
      <c r="W126" s="131"/>
      <c r="X126" s="131"/>
      <c r="Y126" s="131"/>
      <c r="Z126" s="131"/>
    </row>
    <row r="127" spans="1:17" ht="11.25" customHeight="1">
      <c r="A127" s="16" t="s">
        <v>420</v>
      </c>
      <c r="B127" s="18">
        <v>1893.536</v>
      </c>
      <c r="C127" s="18">
        <v>635.527</v>
      </c>
      <c r="D127" s="247">
        <v>764.77</v>
      </c>
      <c r="E127" s="19">
        <f t="shared" si="13"/>
        <v>20.33635077659956</v>
      </c>
      <c r="F127" s="19"/>
      <c r="G127" s="244">
        <v>145413.234</v>
      </c>
      <c r="H127" s="244">
        <v>60185.509</v>
      </c>
      <c r="I127" s="244">
        <v>76511.643</v>
      </c>
      <c r="J127" s="19">
        <f t="shared" si="14"/>
        <v>27.126353621101714</v>
      </c>
      <c r="K127" s="19">
        <f>+I127/$I$108*100</f>
        <v>22.59969045203225</v>
      </c>
      <c r="L127" s="22">
        <f>+H127/C127</f>
        <v>94.70173415134211</v>
      </c>
      <c r="M127" s="22">
        <f>+I127/D127</f>
        <v>100.04529858650312</v>
      </c>
      <c r="N127" s="22">
        <f>+M127/L127*100-100</f>
        <v>5.642520153455166</v>
      </c>
      <c r="Q127" s="259"/>
    </row>
    <row r="128" spans="1:17" ht="11.25" customHeight="1">
      <c r="A128" s="16" t="s">
        <v>421</v>
      </c>
      <c r="B128" s="18">
        <v>314.392</v>
      </c>
      <c r="C128" s="18">
        <v>3.979</v>
      </c>
      <c r="D128" s="18">
        <v>1305.426</v>
      </c>
      <c r="E128" s="19">
        <f t="shared" si="13"/>
        <v>32707.89143000754</v>
      </c>
      <c r="F128" s="19"/>
      <c r="G128" s="244">
        <v>1209.812</v>
      </c>
      <c r="H128" s="244">
        <v>342.069</v>
      </c>
      <c r="I128" s="244">
        <v>2434.522</v>
      </c>
      <c r="J128" s="19">
        <f t="shared" si="14"/>
        <v>611.7049484168399</v>
      </c>
      <c r="K128" s="19">
        <f>+I128/$I$108*100</f>
        <v>0.7190989690113236</v>
      </c>
      <c r="Q128" s="259"/>
    </row>
    <row r="129" spans="1:17" ht="11.25">
      <c r="A129" s="16" t="s">
        <v>500</v>
      </c>
      <c r="B129" s="18">
        <v>0</v>
      </c>
      <c r="C129" s="18">
        <v>0</v>
      </c>
      <c r="D129" s="18">
        <v>7.927</v>
      </c>
      <c r="E129" s="19"/>
      <c r="F129" s="19"/>
      <c r="G129" s="18">
        <v>0</v>
      </c>
      <c r="H129" s="18">
        <v>0</v>
      </c>
      <c r="I129" s="18">
        <v>10689.228</v>
      </c>
      <c r="J129" s="19"/>
      <c r="K129" s="19">
        <f>+I129/$I$108*100</f>
        <v>3.157339647917321</v>
      </c>
      <c r="L129" s="22" t="e">
        <f>+H129/C129</f>
        <v>#DIV/0!</v>
      </c>
      <c r="M129" s="22">
        <f>+I129/D129</f>
        <v>1348.458180900719</v>
      </c>
      <c r="N129" s="22" t="e">
        <f>+M129/L129*100-100</f>
        <v>#DIV/0!</v>
      </c>
      <c r="Q129" s="259"/>
    </row>
    <row r="130" spans="1:17" ht="11.25">
      <c r="A130" s="122"/>
      <c r="B130" s="128"/>
      <c r="C130" s="128"/>
      <c r="D130" s="128"/>
      <c r="E130" s="128"/>
      <c r="F130" s="128"/>
      <c r="G130" s="128"/>
      <c r="H130" s="128"/>
      <c r="I130" s="128"/>
      <c r="J130" s="122"/>
      <c r="K130" s="122"/>
      <c r="L130" s="122"/>
      <c r="M130" s="122"/>
      <c r="N130" s="122"/>
      <c r="O130" s="132"/>
      <c r="Q130" s="259"/>
    </row>
    <row r="131" spans="1:17" ht="11.25">
      <c r="A131" s="16" t="s">
        <v>378</v>
      </c>
      <c r="B131" s="16"/>
      <c r="C131" s="16"/>
      <c r="D131" s="16"/>
      <c r="E131" s="16"/>
      <c r="F131" s="16"/>
      <c r="G131" s="16"/>
      <c r="H131" s="16"/>
      <c r="I131" s="16"/>
      <c r="J131" s="16"/>
      <c r="K131" s="16"/>
      <c r="L131" s="133"/>
      <c r="M131" s="134"/>
      <c r="N131" s="134"/>
      <c r="O131" s="132"/>
      <c r="Q131" s="259"/>
    </row>
    <row r="132" spans="1:17" ht="19.5" customHeight="1">
      <c r="A132" s="327" t="s">
        <v>187</v>
      </c>
      <c r="B132" s="327"/>
      <c r="C132" s="327"/>
      <c r="D132" s="327"/>
      <c r="E132" s="327"/>
      <c r="F132" s="327"/>
      <c r="G132" s="327"/>
      <c r="H132" s="327"/>
      <c r="I132" s="327"/>
      <c r="J132" s="327"/>
      <c r="K132" s="327"/>
      <c r="L132" s="133"/>
      <c r="M132" s="134"/>
      <c r="N132" s="134"/>
      <c r="O132" s="132"/>
      <c r="Q132" s="259"/>
    </row>
    <row r="133" spans="1:17" ht="19.5" customHeight="1">
      <c r="A133" s="328" t="s">
        <v>183</v>
      </c>
      <c r="B133" s="328"/>
      <c r="C133" s="328"/>
      <c r="D133" s="328"/>
      <c r="E133" s="328"/>
      <c r="F133" s="328"/>
      <c r="G133" s="328"/>
      <c r="H133" s="328"/>
      <c r="I133" s="328"/>
      <c r="J133" s="328"/>
      <c r="K133" s="328"/>
      <c r="L133" s="133"/>
      <c r="M133" s="134"/>
      <c r="N133" s="134"/>
      <c r="O133" s="132"/>
      <c r="Q133" s="259"/>
    </row>
    <row r="134" spans="1:20" s="27" customFormat="1" ht="11.25">
      <c r="A134" s="24"/>
      <c r="B134" s="329" t="s">
        <v>422</v>
      </c>
      <c r="C134" s="329"/>
      <c r="D134" s="329"/>
      <c r="E134" s="329"/>
      <c r="F134" s="187"/>
      <c r="G134" s="329" t="s">
        <v>119</v>
      </c>
      <c r="H134" s="329"/>
      <c r="I134" s="329"/>
      <c r="J134" s="329"/>
      <c r="K134" s="187"/>
      <c r="L134" s="331"/>
      <c r="M134" s="331"/>
      <c r="N134" s="331"/>
      <c r="O134" s="137"/>
      <c r="P134" s="137"/>
      <c r="Q134" s="254"/>
      <c r="R134" s="254"/>
      <c r="S134" s="254"/>
      <c r="T134" s="137"/>
    </row>
    <row r="135" spans="1:20" s="27" customFormat="1" ht="11.25">
      <c r="A135" s="24" t="s">
        <v>332</v>
      </c>
      <c r="B135" s="188">
        <f>+B104</f>
        <v>2011</v>
      </c>
      <c r="C135" s="330" t="str">
        <f>+C104</f>
        <v>enero - mayo</v>
      </c>
      <c r="D135" s="330"/>
      <c r="E135" s="330"/>
      <c r="F135" s="187"/>
      <c r="G135" s="188">
        <f>+G104</f>
        <v>2011</v>
      </c>
      <c r="H135" s="330" t="str">
        <f>+C135</f>
        <v>enero - mayo</v>
      </c>
      <c r="I135" s="330"/>
      <c r="J135" s="330"/>
      <c r="K135" s="189" t="s">
        <v>224</v>
      </c>
      <c r="L135" s="332"/>
      <c r="M135" s="332"/>
      <c r="N135" s="332"/>
      <c r="O135" s="137"/>
      <c r="P135" s="137"/>
      <c r="Q135" s="254"/>
      <c r="R135" s="254"/>
      <c r="S135" s="254"/>
      <c r="T135" s="137"/>
    </row>
    <row r="136" spans="1:19" s="27" customFormat="1" ht="11.25">
      <c r="A136" s="190"/>
      <c r="B136" s="190"/>
      <c r="C136" s="191">
        <f>+C105</f>
        <v>2011</v>
      </c>
      <c r="D136" s="191">
        <f>+D105</f>
        <v>2012</v>
      </c>
      <c r="E136" s="192" t="str">
        <f>+E105</f>
        <v>Var % 12/11</v>
      </c>
      <c r="F136" s="193"/>
      <c r="G136" s="190"/>
      <c r="H136" s="191">
        <f>+H105</f>
        <v>2011</v>
      </c>
      <c r="I136" s="191">
        <f>+I105</f>
        <v>2012</v>
      </c>
      <c r="J136" s="192" t="str">
        <f>+J105</f>
        <v>Var % 12/11</v>
      </c>
      <c r="K136" s="193">
        <v>2008</v>
      </c>
      <c r="L136" s="194"/>
      <c r="M136" s="194"/>
      <c r="N136" s="193"/>
      <c r="Q136" s="255"/>
      <c r="R136" s="255"/>
      <c r="S136" s="255"/>
    </row>
    <row r="137" spans="1:17" ht="11.25" customHeight="1">
      <c r="A137" s="16"/>
      <c r="B137" s="18"/>
      <c r="C137" s="18"/>
      <c r="D137" s="18"/>
      <c r="E137" s="19"/>
      <c r="F137" s="19"/>
      <c r="G137" s="18"/>
      <c r="H137" s="18"/>
      <c r="I137" s="18"/>
      <c r="J137" s="19"/>
      <c r="K137" s="19"/>
      <c r="L137" s="133"/>
      <c r="M137" s="134"/>
      <c r="N137" s="134"/>
      <c r="O137" s="132"/>
      <c r="Q137" s="259"/>
    </row>
    <row r="138" spans="1:19" s="27" customFormat="1" ht="11.25">
      <c r="A138" s="24" t="s">
        <v>393</v>
      </c>
      <c r="B138" s="24"/>
      <c r="C138" s="24"/>
      <c r="D138" s="24"/>
      <c r="E138" s="24"/>
      <c r="F138" s="24"/>
      <c r="G138" s="25">
        <f>+G107</f>
        <v>8104647</v>
      </c>
      <c r="H138" s="25">
        <f>+H107</f>
        <v>4344385</v>
      </c>
      <c r="I138" s="25">
        <f>+I107</f>
        <v>3974103</v>
      </c>
      <c r="J138" s="23">
        <f>+I138/H138*100-100</f>
        <v>-8.523231711738248</v>
      </c>
      <c r="K138" s="24"/>
      <c r="L138" s="26"/>
      <c r="M138" s="26"/>
      <c r="N138" s="26"/>
      <c r="Q138" s="255"/>
      <c r="R138" s="255"/>
      <c r="S138" s="255"/>
    </row>
    <row r="139" spans="1:19" s="126" customFormat="1" ht="11.25">
      <c r="A139" s="124" t="s">
        <v>396</v>
      </c>
      <c r="B139" s="124">
        <f>+B141+B147+B152+B159+B160</f>
        <v>12304.764999999998</v>
      </c>
      <c r="C139" s="124">
        <f>+C141+C147+C152+C159+C160</f>
        <v>774.2719999999999</v>
      </c>
      <c r="D139" s="124">
        <f>+D141+D147+D152+D159+D160</f>
        <v>19741.626</v>
      </c>
      <c r="E139" s="23">
        <f>+D139/C139*100-100</f>
        <v>2449.7016552322702</v>
      </c>
      <c r="F139" s="124"/>
      <c r="G139" s="124">
        <f>+G141+G147+G152+G159+G160</f>
        <v>41617.134999999995</v>
      </c>
      <c r="H139" s="124">
        <f>+H141+H147+H152+H159+H160</f>
        <v>3093.2640000000006</v>
      </c>
      <c r="I139" s="124">
        <f>+I141+I147+I152+I159+I160</f>
        <v>4259.795999999999</v>
      </c>
      <c r="J139" s="125">
        <f>+I139/H139*100-100</f>
        <v>37.712009062272045</v>
      </c>
      <c r="K139" s="125">
        <f>+I139/$I$138*100</f>
        <v>0.10718886752557745</v>
      </c>
      <c r="L139" s="129"/>
      <c r="M139" s="129"/>
      <c r="N139" s="129"/>
      <c r="Q139" s="261"/>
      <c r="R139" s="258"/>
      <c r="S139" s="258"/>
    </row>
    <row r="140" spans="1:25" ht="11.25" customHeight="1">
      <c r="A140" s="24"/>
      <c r="B140" s="25"/>
      <c r="C140" s="25"/>
      <c r="D140" s="25"/>
      <c r="E140" s="23"/>
      <c r="F140" s="23"/>
      <c r="G140" s="25"/>
      <c r="H140" s="25"/>
      <c r="I140" s="25"/>
      <c r="J140" s="23"/>
      <c r="L140" s="133"/>
      <c r="M140" s="134"/>
      <c r="N140" s="134"/>
      <c r="O140" s="131"/>
      <c r="P140" s="121"/>
      <c r="Q140" s="261"/>
      <c r="R140" s="253"/>
      <c r="S140" s="253"/>
      <c r="T140" s="121"/>
      <c r="U140" s="121"/>
      <c r="V140" s="121"/>
      <c r="W140" s="121"/>
      <c r="X140" s="121"/>
      <c r="Y140" s="121"/>
    </row>
    <row r="141" spans="1:25" s="27" customFormat="1" ht="11.25" customHeight="1">
      <c r="A141" s="135" t="s">
        <v>423</v>
      </c>
      <c r="B141" s="25">
        <f>SUM(B142:B145)</f>
        <v>11895.224999999999</v>
      </c>
      <c r="C141" s="25">
        <f>SUM(C142:C145)</f>
        <v>665.18</v>
      </c>
      <c r="D141" s="25">
        <f>SUM(D142:D145)</f>
        <v>19525.545</v>
      </c>
      <c r="E141" s="23">
        <f>+D141/C141*100-100</f>
        <v>2835.3776421419766</v>
      </c>
      <c r="F141" s="23"/>
      <c r="G141" s="25">
        <f>SUM(G142:G145)</f>
        <v>37148.001</v>
      </c>
      <c r="H141" s="25">
        <f>SUM(H142:H145)</f>
        <v>1903.3680000000002</v>
      </c>
      <c r="I141" s="25">
        <f>SUM(I142:I145)</f>
        <v>2955.211</v>
      </c>
      <c r="J141" s="23">
        <f>+I141/H141*100-100</f>
        <v>55.26219837677209</v>
      </c>
      <c r="K141" s="23">
        <f>+I141/$I$141*100</f>
        <v>100</v>
      </c>
      <c r="L141" s="133"/>
      <c r="M141" s="134"/>
      <c r="N141" s="134"/>
      <c r="O141" s="136"/>
      <c r="P141" s="136"/>
      <c r="Q141" s="136"/>
      <c r="R141" s="123"/>
      <c r="S141" s="123"/>
      <c r="T141" s="123"/>
      <c r="U141" s="137"/>
      <c r="V141" s="137"/>
      <c r="W141" s="137"/>
      <c r="X141" s="137"/>
      <c r="Y141" s="137"/>
    </row>
    <row r="142" spans="1:25" ht="11.25" customHeight="1">
      <c r="A142" s="3" t="s">
        <v>141</v>
      </c>
      <c r="B142" s="18">
        <v>10870.258</v>
      </c>
      <c r="C142" s="18">
        <v>191.148</v>
      </c>
      <c r="D142" s="18">
        <v>11656.993</v>
      </c>
      <c r="E142" s="19">
        <f>+D142/C142*100-100</f>
        <v>5998.412225082136</v>
      </c>
      <c r="F142" s="23"/>
      <c r="G142" s="18">
        <v>32801.231</v>
      </c>
      <c r="H142" s="18">
        <v>1234.611</v>
      </c>
      <c r="I142" s="18">
        <v>2397.937</v>
      </c>
      <c r="J142" s="19">
        <f>+I142/H142*100-100</f>
        <v>94.22611656627063</v>
      </c>
      <c r="K142" s="19">
        <f>+I142/$I$141*100</f>
        <v>81.14266629354047</v>
      </c>
      <c r="L142" s="133"/>
      <c r="M142" s="134"/>
      <c r="N142" s="134"/>
      <c r="O142" s="131"/>
      <c r="P142" s="121"/>
      <c r="Q142" s="261"/>
      <c r="R142" s="253"/>
      <c r="S142" s="253"/>
      <c r="T142" s="121"/>
      <c r="U142" s="121"/>
      <c r="V142" s="121"/>
      <c r="W142" s="121"/>
      <c r="X142" s="121"/>
      <c r="Y142" s="121"/>
    </row>
    <row r="143" spans="1:17" ht="11.25" customHeight="1">
      <c r="A143" s="3" t="s">
        <v>142</v>
      </c>
      <c r="B143" s="18">
        <v>987.052</v>
      </c>
      <c r="C143" s="18">
        <v>474.022</v>
      </c>
      <c r="D143" s="18">
        <v>7868.552</v>
      </c>
      <c r="E143" s="19"/>
      <c r="F143" s="23"/>
      <c r="G143" s="18">
        <v>4032.508</v>
      </c>
      <c r="H143" s="18">
        <v>665.024</v>
      </c>
      <c r="I143" s="18">
        <v>557.274</v>
      </c>
      <c r="J143" s="19"/>
      <c r="K143" s="19">
        <f>+I143/$I$141*100</f>
        <v>18.85733370645954</v>
      </c>
      <c r="L143" s="133"/>
      <c r="M143" s="134"/>
      <c r="N143" s="134"/>
      <c r="O143" s="132"/>
      <c r="Q143" s="259"/>
    </row>
    <row r="144" spans="1:17" ht="11.25" customHeight="1">
      <c r="A144" s="3" t="s">
        <v>143</v>
      </c>
      <c r="B144" s="18">
        <v>34.276</v>
      </c>
      <c r="C144" s="18">
        <v>0</v>
      </c>
      <c r="D144" s="18">
        <v>0</v>
      </c>
      <c r="E144" s="19"/>
      <c r="F144" s="23"/>
      <c r="G144" s="18">
        <v>281.168</v>
      </c>
      <c r="H144" s="18">
        <v>0</v>
      </c>
      <c r="I144" s="18">
        <v>0</v>
      </c>
      <c r="J144" s="19"/>
      <c r="K144" s="19">
        <f>+I144/$I$141*100</f>
        <v>0</v>
      </c>
      <c r="L144" s="133"/>
      <c r="M144" s="134"/>
      <c r="N144" s="134"/>
      <c r="O144" s="132"/>
      <c r="Q144" s="259"/>
    </row>
    <row r="145" spans="1:17" ht="11.25" customHeight="1">
      <c r="A145" s="3" t="s">
        <v>144</v>
      </c>
      <c r="B145" s="18">
        <v>3.639</v>
      </c>
      <c r="C145" s="18">
        <v>0.01</v>
      </c>
      <c r="D145" s="18">
        <v>0</v>
      </c>
      <c r="E145" s="19"/>
      <c r="F145" s="23"/>
      <c r="G145" s="18">
        <v>33.094</v>
      </c>
      <c r="H145" s="18">
        <v>3.733</v>
      </c>
      <c r="I145" s="18">
        <v>0</v>
      </c>
      <c r="J145" s="19"/>
      <c r="K145" s="19">
        <f>+I145/$I$141*100</f>
        <v>0</v>
      </c>
      <c r="L145" s="133"/>
      <c r="M145" s="134"/>
      <c r="N145" s="134"/>
      <c r="O145" s="132"/>
      <c r="Q145" s="259"/>
    </row>
    <row r="146" spans="1:17" ht="11.25" customHeight="1">
      <c r="A146" s="3"/>
      <c r="B146" s="18"/>
      <c r="C146" s="18"/>
      <c r="D146" s="18"/>
      <c r="E146" s="19"/>
      <c r="F146" s="23"/>
      <c r="G146" s="18"/>
      <c r="H146" s="18"/>
      <c r="I146" s="18"/>
      <c r="J146" s="19"/>
      <c r="K146" s="19"/>
      <c r="L146" s="133"/>
      <c r="M146" s="134"/>
      <c r="N146" s="134"/>
      <c r="O146" s="132"/>
      <c r="Q146" s="259"/>
    </row>
    <row r="147" spans="1:19" s="27" customFormat="1" ht="11.25" customHeight="1">
      <c r="A147" s="135" t="s">
        <v>424</v>
      </c>
      <c r="B147" s="25">
        <f>SUM(B148:B150)</f>
        <v>82.88</v>
      </c>
      <c r="C147" s="25">
        <f>SUM(C148:C150)</f>
        <v>0</v>
      </c>
      <c r="D147" s="25">
        <f>SUM(D148:D150)</f>
        <v>0</v>
      </c>
      <c r="E147" s="23"/>
      <c r="F147" s="23"/>
      <c r="G147" s="25">
        <f>SUM(G148:G150)</f>
        <v>282.329</v>
      </c>
      <c r="H147" s="25">
        <f>SUM(H148:H150)</f>
        <v>0</v>
      </c>
      <c r="I147" s="25">
        <f>SUM(I148:I150)</f>
        <v>0</v>
      </c>
      <c r="J147" s="23"/>
      <c r="K147" s="19"/>
      <c r="L147" s="26"/>
      <c r="M147" s="26"/>
      <c r="N147" s="26"/>
      <c r="Q147" s="259"/>
      <c r="R147" s="255"/>
      <c r="S147" s="255"/>
    </row>
    <row r="148" spans="1:17" ht="11.25" customHeight="1">
      <c r="A148" s="3" t="s">
        <v>219</v>
      </c>
      <c r="B148" s="18">
        <v>82.88</v>
      </c>
      <c r="C148" s="18">
        <v>0</v>
      </c>
      <c r="D148" s="18">
        <v>0</v>
      </c>
      <c r="E148" s="19"/>
      <c r="F148" s="23"/>
      <c r="G148" s="18">
        <v>282.329</v>
      </c>
      <c r="H148" s="18">
        <v>0</v>
      </c>
      <c r="I148" s="18">
        <v>0</v>
      </c>
      <c r="J148" s="19"/>
      <c r="K148" s="19"/>
      <c r="Q148" s="259"/>
    </row>
    <row r="149" spans="1:17" ht="11.25" customHeight="1">
      <c r="A149" s="3" t="s">
        <v>148</v>
      </c>
      <c r="B149" s="18"/>
      <c r="C149" s="18"/>
      <c r="D149" s="18"/>
      <c r="E149" s="19"/>
      <c r="F149" s="23"/>
      <c r="G149" s="18"/>
      <c r="H149" s="18"/>
      <c r="I149" s="18"/>
      <c r="J149" s="19"/>
      <c r="K149" s="19"/>
      <c r="Q149" s="259"/>
    </row>
    <row r="150" spans="1:17" ht="11.25" customHeight="1">
      <c r="A150" s="3" t="s">
        <v>144</v>
      </c>
      <c r="B150" s="18"/>
      <c r="C150" s="18"/>
      <c r="D150" s="18"/>
      <c r="E150" s="19"/>
      <c r="F150" s="23"/>
      <c r="G150" s="18"/>
      <c r="H150" s="18"/>
      <c r="I150" s="18"/>
      <c r="J150" s="19"/>
      <c r="K150" s="19"/>
      <c r="Q150" s="259"/>
    </row>
    <row r="151" spans="1:17" ht="11.25" customHeight="1">
      <c r="A151" s="3"/>
      <c r="B151" s="18"/>
      <c r="C151" s="18"/>
      <c r="D151" s="18"/>
      <c r="E151" s="19"/>
      <c r="F151" s="23"/>
      <c r="G151" s="18"/>
      <c r="H151" s="18"/>
      <c r="I151" s="18"/>
      <c r="J151" s="19"/>
      <c r="K151" s="19"/>
      <c r="Q151" s="259"/>
    </row>
    <row r="152" spans="1:19" s="27" customFormat="1" ht="11.25" customHeight="1">
      <c r="A152" s="135" t="s">
        <v>140</v>
      </c>
      <c r="B152" s="25">
        <f>SUM(B153:B157)</f>
        <v>271.60799999999995</v>
      </c>
      <c r="C152" s="25">
        <f>SUM(C153:C157)</f>
        <v>87.92699999999999</v>
      </c>
      <c r="D152" s="25">
        <f>SUM(D153:D157)</f>
        <v>59.286</v>
      </c>
      <c r="E152" s="23">
        <f aca="true" t="shared" si="15" ref="E152:E159">+D152/C152*100-100</f>
        <v>-32.573612201030386</v>
      </c>
      <c r="F152" s="25"/>
      <c r="G152" s="25">
        <f>SUM(G153:G157)</f>
        <v>4019.7960000000003</v>
      </c>
      <c r="H152" s="25">
        <f>SUM(H153:H157)</f>
        <v>1149.875</v>
      </c>
      <c r="I152" s="25">
        <f>SUM(I153:I157)</f>
        <v>790.653</v>
      </c>
      <c r="J152" s="23">
        <f aca="true" t="shared" si="16" ref="J152:J159">+I152/H152*100-100</f>
        <v>-31.240091314273286</v>
      </c>
      <c r="K152" s="23">
        <f aca="true" t="shared" si="17" ref="K152:K157">+I152/$I$152*100</f>
        <v>100</v>
      </c>
      <c r="L152" s="26"/>
      <c r="M152" s="26"/>
      <c r="N152" s="26"/>
      <c r="Q152" s="259"/>
      <c r="R152" s="255"/>
      <c r="S152" s="255"/>
    </row>
    <row r="153" spans="1:17" ht="11.25" customHeight="1">
      <c r="A153" s="3" t="s">
        <v>427</v>
      </c>
      <c r="B153" s="18">
        <v>1.332</v>
      </c>
      <c r="C153" s="18">
        <v>1.332</v>
      </c>
      <c r="D153" s="18">
        <v>2.517</v>
      </c>
      <c r="E153" s="19">
        <f t="shared" si="15"/>
        <v>88.96396396396395</v>
      </c>
      <c r="F153" s="23"/>
      <c r="G153" s="18">
        <v>10.775</v>
      </c>
      <c r="H153" s="18">
        <v>10.775</v>
      </c>
      <c r="I153" s="18">
        <v>13.596</v>
      </c>
      <c r="J153" s="19">
        <f t="shared" si="16"/>
        <v>26.180974477958245</v>
      </c>
      <c r="K153" s="19">
        <f t="shared" si="17"/>
        <v>1.719591274554071</v>
      </c>
      <c r="Q153" s="259"/>
    </row>
    <row r="154" spans="1:17" ht="11.25" customHeight="1">
      <c r="A154" s="3" t="s">
        <v>221</v>
      </c>
      <c r="B154" s="18">
        <v>0.745</v>
      </c>
      <c r="C154" s="18">
        <v>0.518</v>
      </c>
      <c r="D154" s="18">
        <v>0.33</v>
      </c>
      <c r="E154" s="19">
        <f t="shared" si="15"/>
        <v>-36.29343629343629</v>
      </c>
      <c r="F154" s="23"/>
      <c r="G154" s="18">
        <v>13.572</v>
      </c>
      <c r="H154" s="18">
        <v>10.242</v>
      </c>
      <c r="I154" s="18">
        <v>5.987</v>
      </c>
      <c r="J154" s="19">
        <f t="shared" si="16"/>
        <v>-41.54462019136888</v>
      </c>
      <c r="K154" s="19">
        <f t="shared" si="17"/>
        <v>0.7572221948187132</v>
      </c>
      <c r="Q154" s="259"/>
    </row>
    <row r="155" spans="1:17" ht="11.25" customHeight="1">
      <c r="A155" s="3" t="s">
        <v>222</v>
      </c>
      <c r="B155" s="138">
        <v>130.319</v>
      </c>
      <c r="C155" s="138">
        <v>22.755</v>
      </c>
      <c r="D155" s="18">
        <v>9.773</v>
      </c>
      <c r="E155" s="19">
        <f t="shared" si="15"/>
        <v>-57.051197539002416</v>
      </c>
      <c r="F155" s="23"/>
      <c r="G155" s="138">
        <v>1993.434</v>
      </c>
      <c r="H155" s="138">
        <v>363.678</v>
      </c>
      <c r="I155" s="18">
        <v>170.537</v>
      </c>
      <c r="J155" s="19">
        <f t="shared" si="16"/>
        <v>-53.10769416901764</v>
      </c>
      <c r="K155" s="19">
        <f t="shared" si="17"/>
        <v>21.5691333619173</v>
      </c>
      <c r="Q155" s="259"/>
    </row>
    <row r="156" spans="1:17" ht="11.25" customHeight="1">
      <c r="A156" s="3" t="s">
        <v>223</v>
      </c>
      <c r="B156" s="18">
        <v>11.11</v>
      </c>
      <c r="C156" s="18">
        <v>3.662</v>
      </c>
      <c r="D156" s="18">
        <v>1.358</v>
      </c>
      <c r="E156" s="19">
        <f t="shared" si="15"/>
        <v>-62.916439104314584</v>
      </c>
      <c r="F156" s="23"/>
      <c r="G156" s="18">
        <v>127.559</v>
      </c>
      <c r="H156" s="18">
        <v>87.938</v>
      </c>
      <c r="I156" s="18">
        <v>34.357</v>
      </c>
      <c r="J156" s="19">
        <f t="shared" si="16"/>
        <v>-60.93042825627147</v>
      </c>
      <c r="K156" s="19">
        <f t="shared" si="17"/>
        <v>4.345395514846588</v>
      </c>
      <c r="Q156" s="259"/>
    </row>
    <row r="157" spans="1:17" ht="11.25" customHeight="1">
      <c r="A157" s="3" t="s">
        <v>428</v>
      </c>
      <c r="B157" s="138">
        <v>128.102</v>
      </c>
      <c r="C157" s="138">
        <v>59.66</v>
      </c>
      <c r="D157" s="18">
        <v>45.308</v>
      </c>
      <c r="E157" s="19">
        <f t="shared" si="15"/>
        <v>-24.056319141803556</v>
      </c>
      <c r="F157" s="23"/>
      <c r="G157" s="138">
        <v>1874.456</v>
      </c>
      <c r="H157" s="138">
        <v>677.242</v>
      </c>
      <c r="I157" s="18">
        <v>566.176</v>
      </c>
      <c r="J157" s="19">
        <f t="shared" si="16"/>
        <v>-16.399750753792574</v>
      </c>
      <c r="K157" s="19">
        <f t="shared" si="17"/>
        <v>71.60865765386333</v>
      </c>
      <c r="Q157" s="259"/>
    </row>
    <row r="158" spans="1:17" ht="11.25" customHeight="1">
      <c r="A158" s="3"/>
      <c r="B158" s="18"/>
      <c r="C158" s="18"/>
      <c r="D158" s="18"/>
      <c r="E158" s="19"/>
      <c r="F158" s="23"/>
      <c r="G158" s="18"/>
      <c r="H158" s="18"/>
      <c r="I158" s="18"/>
      <c r="J158" s="19"/>
      <c r="K158" s="19"/>
      <c r="Q158" s="259"/>
    </row>
    <row r="159" spans="1:19" s="27" customFormat="1" ht="11.25" customHeight="1">
      <c r="A159" s="135" t="s">
        <v>139</v>
      </c>
      <c r="B159" s="25">
        <v>55.052</v>
      </c>
      <c r="C159" s="25">
        <v>21.165</v>
      </c>
      <c r="D159" s="25">
        <v>120.916</v>
      </c>
      <c r="E159" s="19">
        <f t="shared" si="15"/>
        <v>471.30167729742493</v>
      </c>
      <c r="F159" s="23"/>
      <c r="G159" s="25">
        <v>167.009</v>
      </c>
      <c r="H159" s="25">
        <v>40.021</v>
      </c>
      <c r="I159" s="25">
        <v>401.568</v>
      </c>
      <c r="J159" s="19">
        <f t="shared" si="16"/>
        <v>903.3932185602557</v>
      </c>
      <c r="K159" s="23">
        <f>+I159/$I$138*100</f>
        <v>0.010104619834966532</v>
      </c>
      <c r="L159" s="26"/>
      <c r="M159" s="26"/>
      <c r="N159" s="26"/>
      <c r="Q159" s="259"/>
      <c r="R159" s="255"/>
      <c r="S159" s="255"/>
    </row>
    <row r="160" spans="1:17" ht="11.25" customHeight="1">
      <c r="A160" s="135" t="s">
        <v>426</v>
      </c>
      <c r="B160" s="25">
        <v>0</v>
      </c>
      <c r="C160" s="25">
        <v>0</v>
      </c>
      <c r="D160" s="25">
        <v>35.879</v>
      </c>
      <c r="E160" s="19"/>
      <c r="F160" s="23"/>
      <c r="G160" s="25">
        <v>0</v>
      </c>
      <c r="H160" s="25">
        <v>0</v>
      </c>
      <c r="I160" s="25">
        <v>112.364</v>
      </c>
      <c r="J160" s="19"/>
      <c r="K160" s="19"/>
      <c r="Q160" s="259"/>
    </row>
    <row r="161" spans="1:17" ht="11.25">
      <c r="A161" s="121"/>
      <c r="B161" s="128"/>
      <c r="C161" s="128"/>
      <c r="D161" s="128"/>
      <c r="E161" s="128"/>
      <c r="F161" s="128"/>
      <c r="G161" s="128"/>
      <c r="H161" s="128"/>
      <c r="I161" s="128"/>
      <c r="J161" s="122"/>
      <c r="K161" s="122"/>
      <c r="L161" s="122"/>
      <c r="M161" s="122"/>
      <c r="N161" s="122"/>
      <c r="Q161" s="259"/>
    </row>
    <row r="162" spans="1:17" ht="11.25">
      <c r="A162" s="16" t="s">
        <v>425</v>
      </c>
      <c r="B162" s="16"/>
      <c r="C162" s="16"/>
      <c r="D162" s="16"/>
      <c r="E162" s="16"/>
      <c r="F162" s="16"/>
      <c r="G162" s="16"/>
      <c r="H162" s="16"/>
      <c r="I162" s="16"/>
      <c r="J162" s="16"/>
      <c r="K162" s="16"/>
      <c r="Q162" s="259"/>
    </row>
    <row r="163" spans="1:17" ht="19.5" customHeight="1">
      <c r="A163" s="327" t="s">
        <v>190</v>
      </c>
      <c r="B163" s="327"/>
      <c r="C163" s="327"/>
      <c r="D163" s="327"/>
      <c r="E163" s="327"/>
      <c r="F163" s="327"/>
      <c r="G163" s="327"/>
      <c r="H163" s="327"/>
      <c r="I163" s="327"/>
      <c r="J163" s="327"/>
      <c r="K163" s="327"/>
      <c r="Q163" s="259"/>
    </row>
    <row r="164" spans="1:17" ht="19.5" customHeight="1">
      <c r="A164" s="328" t="s">
        <v>184</v>
      </c>
      <c r="B164" s="328"/>
      <c r="C164" s="328"/>
      <c r="D164" s="328"/>
      <c r="E164" s="328"/>
      <c r="F164" s="328"/>
      <c r="G164" s="328"/>
      <c r="H164" s="328"/>
      <c r="I164" s="328"/>
      <c r="J164" s="328"/>
      <c r="K164" s="328"/>
      <c r="Q164" s="259"/>
    </row>
    <row r="165" spans="1:20" s="27" customFormat="1" ht="11.25">
      <c r="A165" s="24"/>
      <c r="B165" s="329" t="s">
        <v>118</v>
      </c>
      <c r="C165" s="329"/>
      <c r="D165" s="329"/>
      <c r="E165" s="329"/>
      <c r="F165" s="187"/>
      <c r="G165" s="329" t="s">
        <v>119</v>
      </c>
      <c r="H165" s="329"/>
      <c r="I165" s="329"/>
      <c r="J165" s="329"/>
      <c r="K165" s="187"/>
      <c r="L165" s="331"/>
      <c r="M165" s="331"/>
      <c r="N165" s="331"/>
      <c r="O165" s="137"/>
      <c r="P165" s="137"/>
      <c r="Q165" s="254"/>
      <c r="R165" s="254"/>
      <c r="S165" s="254"/>
      <c r="T165" s="137"/>
    </row>
    <row r="166" spans="1:20" s="27" customFormat="1" ht="11.25">
      <c r="A166" s="24" t="s">
        <v>332</v>
      </c>
      <c r="B166" s="188">
        <f>+B135</f>
        <v>2011</v>
      </c>
      <c r="C166" s="330" t="str">
        <f>+C135</f>
        <v>enero - mayo</v>
      </c>
      <c r="D166" s="330"/>
      <c r="E166" s="330"/>
      <c r="F166" s="187"/>
      <c r="G166" s="188">
        <f>+G135</f>
        <v>2011</v>
      </c>
      <c r="H166" s="330" t="str">
        <f>+C166</f>
        <v>enero - mayo</v>
      </c>
      <c r="I166" s="330"/>
      <c r="J166" s="330"/>
      <c r="K166" s="189" t="s">
        <v>224</v>
      </c>
      <c r="L166" s="332"/>
      <c r="M166" s="332"/>
      <c r="N166" s="332"/>
      <c r="O166" s="137"/>
      <c r="P166" s="137"/>
      <c r="Q166" s="254"/>
      <c r="R166" s="254"/>
      <c r="S166" s="254"/>
      <c r="T166" s="137"/>
    </row>
    <row r="167" spans="1:19" s="27" customFormat="1" ht="11.25">
      <c r="A167" s="190"/>
      <c r="B167" s="190"/>
      <c r="C167" s="191">
        <f>+C136</f>
        <v>2011</v>
      </c>
      <c r="D167" s="191">
        <f>+D136</f>
        <v>2012</v>
      </c>
      <c r="E167" s="192" t="str">
        <f>+E136</f>
        <v>Var % 12/11</v>
      </c>
      <c r="F167" s="193"/>
      <c r="G167" s="190"/>
      <c r="H167" s="191">
        <f>+H136</f>
        <v>2011</v>
      </c>
      <c r="I167" s="191">
        <f>+I136</f>
        <v>2012</v>
      </c>
      <c r="J167" s="192" t="str">
        <f>+J136</f>
        <v>Var % 12/11</v>
      </c>
      <c r="K167" s="193">
        <v>2008</v>
      </c>
      <c r="L167" s="194"/>
      <c r="M167" s="194"/>
      <c r="N167" s="193"/>
      <c r="Q167" s="255"/>
      <c r="R167" s="255"/>
      <c r="S167" s="255"/>
    </row>
    <row r="168" spans="1:17" ht="11.25">
      <c r="A168" s="16"/>
      <c r="B168" s="16"/>
      <c r="C168" s="16"/>
      <c r="D168" s="16"/>
      <c r="E168" s="16"/>
      <c r="F168" s="16"/>
      <c r="G168" s="16"/>
      <c r="H168" s="16"/>
      <c r="I168" s="16"/>
      <c r="J168" s="16"/>
      <c r="K168" s="16"/>
      <c r="Q168" s="259"/>
    </row>
    <row r="169" spans="1:19" s="27" customFormat="1" ht="11.25">
      <c r="A169" s="24" t="s">
        <v>393</v>
      </c>
      <c r="B169" s="24"/>
      <c r="C169" s="24"/>
      <c r="D169" s="24"/>
      <c r="E169" s="24"/>
      <c r="F169" s="24"/>
      <c r="G169" s="25">
        <f>+G138</f>
        <v>8104647</v>
      </c>
      <c r="H169" s="25">
        <f>+H138</f>
        <v>4344385</v>
      </c>
      <c r="I169" s="25">
        <f>+I138</f>
        <v>3974103</v>
      </c>
      <c r="J169" s="23">
        <f>+I169/H169*100-100</f>
        <v>-8.523231711738248</v>
      </c>
      <c r="K169" s="24"/>
      <c r="L169" s="26"/>
      <c r="M169" s="26"/>
      <c r="N169" s="26"/>
      <c r="Q169" s="255"/>
      <c r="R169" s="255"/>
      <c r="S169" s="255"/>
    </row>
    <row r="170" spans="1:19" s="126" customFormat="1" ht="11.25">
      <c r="A170" s="124" t="s">
        <v>397</v>
      </c>
      <c r="B170" s="124">
        <f>+B172+B190</f>
        <v>235022.509</v>
      </c>
      <c r="C170" s="124">
        <f>+C172+C190</f>
        <v>124307.52900000001</v>
      </c>
      <c r="D170" s="124">
        <f>+D172+D190</f>
        <v>96416.732</v>
      </c>
      <c r="E170" s="125">
        <f>+D170/C170*100-100</f>
        <v>-22.43693300347077</v>
      </c>
      <c r="F170" s="124"/>
      <c r="G170" s="124">
        <f>+G172+G190</f>
        <v>267967.691</v>
      </c>
      <c r="H170" s="124">
        <f>+H172+H190</f>
        <v>118723.22399999999</v>
      </c>
      <c r="I170" s="124">
        <f>+I172+I190</f>
        <v>108507.584</v>
      </c>
      <c r="J170" s="125">
        <f>+I170/H170*100-100</f>
        <v>-8.60458439032955</v>
      </c>
      <c r="K170" s="125">
        <f>+I170/$I$169*100</f>
        <v>2.730366676455039</v>
      </c>
      <c r="L170" s="129"/>
      <c r="M170" s="129"/>
      <c r="N170" s="129"/>
      <c r="Q170" s="257"/>
      <c r="R170" s="258"/>
      <c r="S170" s="258"/>
    </row>
    <row r="171" spans="1:17" ht="11.25" customHeight="1">
      <c r="A171" s="24"/>
      <c r="B171" s="18"/>
      <c r="C171" s="18"/>
      <c r="D171" s="18"/>
      <c r="E171" s="19"/>
      <c r="F171" s="19"/>
      <c r="G171" s="18"/>
      <c r="H171" s="18"/>
      <c r="I171" s="18"/>
      <c r="J171" s="19"/>
      <c r="Q171" s="259"/>
    </row>
    <row r="172" spans="1:17" ht="11.25" customHeight="1">
      <c r="A172" s="24" t="s">
        <v>327</v>
      </c>
      <c r="B172" s="25">
        <f>SUM(B174:B188)</f>
        <v>100439.04199999999</v>
      </c>
      <c r="C172" s="25">
        <f>SUM(C174:C188)</f>
        <v>82723.808</v>
      </c>
      <c r="D172" s="25">
        <f>SUM(D174:D188)</f>
        <v>46408.494000000006</v>
      </c>
      <c r="E172" s="23">
        <f>+D172/C172*100-100</f>
        <v>-43.899470875421976</v>
      </c>
      <c r="F172" s="23"/>
      <c r="G172" s="25">
        <f>SUM(G174:G188)</f>
        <v>76484.667</v>
      </c>
      <c r="H172" s="25">
        <f>SUM(H174:H188)</f>
        <v>59507.748</v>
      </c>
      <c r="I172" s="25">
        <f>SUM(I174:I188)</f>
        <v>38472.085</v>
      </c>
      <c r="J172" s="23">
        <f>+I172/H172*100-100</f>
        <v>-35.34945230997482</v>
      </c>
      <c r="K172" s="23">
        <f>+I172/I170*100</f>
        <v>35.45566455520749</v>
      </c>
      <c r="Q172" s="259"/>
    </row>
    <row r="173" spans="1:17" ht="11.25" customHeight="1">
      <c r="A173" s="24"/>
      <c r="B173" s="25"/>
      <c r="C173" s="25"/>
      <c r="D173" s="25"/>
      <c r="E173" s="23"/>
      <c r="F173" s="23"/>
      <c r="G173" s="25"/>
      <c r="H173" s="25"/>
      <c r="I173" s="25"/>
      <c r="J173" s="23"/>
      <c r="K173" s="19"/>
      <c r="Q173" s="259"/>
    </row>
    <row r="174" spans="1:17" ht="11.25" customHeight="1">
      <c r="A174" s="130" t="s">
        <v>137</v>
      </c>
      <c r="B174" s="18">
        <v>1445.48</v>
      </c>
      <c r="C174" s="18">
        <v>1187.06</v>
      </c>
      <c r="D174" s="18">
        <v>671.227</v>
      </c>
      <c r="E174" s="19">
        <f aca="true" t="shared" si="18" ref="E174:E187">+D174/C174*100-100</f>
        <v>-43.4546695196536</v>
      </c>
      <c r="F174" s="19"/>
      <c r="G174" s="18">
        <v>1419.974</v>
      </c>
      <c r="H174" s="18">
        <v>1132.983</v>
      </c>
      <c r="I174" s="18">
        <v>671.974</v>
      </c>
      <c r="J174" s="19">
        <f aca="true" t="shared" si="19" ref="J174:J187">+I174/H174*100-100</f>
        <v>-40.68984265430283</v>
      </c>
      <c r="K174" s="19">
        <f aca="true" t="shared" si="20" ref="K174:K188">+I174/$I$172*100</f>
        <v>1.7466534501574327</v>
      </c>
      <c r="Q174" s="259"/>
    </row>
    <row r="175" spans="1:17" ht="11.25" customHeight="1">
      <c r="A175" s="130" t="s">
        <v>127</v>
      </c>
      <c r="B175" s="18">
        <v>10381.23</v>
      </c>
      <c r="C175" s="18">
        <v>6874.363</v>
      </c>
      <c r="D175" s="18">
        <v>9932.469</v>
      </c>
      <c r="E175" s="19">
        <f t="shared" si="18"/>
        <v>44.48566361712349</v>
      </c>
      <c r="F175" s="19"/>
      <c r="G175" s="18">
        <v>28017.364</v>
      </c>
      <c r="H175" s="18">
        <v>22085.575</v>
      </c>
      <c r="I175" s="18">
        <v>17263.082</v>
      </c>
      <c r="J175" s="19">
        <f t="shared" si="19"/>
        <v>-21.835487642952472</v>
      </c>
      <c r="K175" s="19">
        <f t="shared" si="20"/>
        <v>44.87170892869466</v>
      </c>
      <c r="Q175" s="259"/>
    </row>
    <row r="176" spans="1:17" ht="11.25" customHeight="1">
      <c r="A176" s="130" t="s">
        <v>128</v>
      </c>
      <c r="B176" s="18">
        <v>85913.976</v>
      </c>
      <c r="C176" s="18">
        <v>73214.834</v>
      </c>
      <c r="D176" s="18">
        <v>34622.436</v>
      </c>
      <c r="E176" s="19">
        <f t="shared" si="18"/>
        <v>-52.71117325759422</v>
      </c>
      <c r="F176" s="19"/>
      <c r="G176" s="18">
        <v>38762.617</v>
      </c>
      <c r="H176" s="18">
        <v>34273.337</v>
      </c>
      <c r="I176" s="18">
        <v>18223.826</v>
      </c>
      <c r="J176" s="19">
        <f t="shared" si="19"/>
        <v>-46.82797884547979</v>
      </c>
      <c r="K176" s="19">
        <f t="shared" si="20"/>
        <v>47.368958557873846</v>
      </c>
      <c r="Q176" s="259"/>
    </row>
    <row r="177" spans="1:17" ht="11.25" customHeight="1">
      <c r="A177" s="130" t="s">
        <v>129</v>
      </c>
      <c r="B177" s="18">
        <v>6.411</v>
      </c>
      <c r="C177" s="18">
        <v>6.157</v>
      </c>
      <c r="D177" s="18">
        <v>0.069</v>
      </c>
      <c r="E177" s="19">
        <f t="shared" si="18"/>
        <v>-98.87932434627254</v>
      </c>
      <c r="F177" s="19"/>
      <c r="G177" s="18">
        <v>17.788</v>
      </c>
      <c r="H177" s="18">
        <v>16.426</v>
      </c>
      <c r="I177" s="18">
        <v>0.414</v>
      </c>
      <c r="J177" s="19">
        <f t="shared" si="19"/>
        <v>-97.47960550347011</v>
      </c>
      <c r="K177" s="19">
        <f t="shared" si="20"/>
        <v>0.0010761049212695388</v>
      </c>
      <c r="Q177" s="259"/>
    </row>
    <row r="178" spans="1:17" ht="11.25" customHeight="1">
      <c r="A178" s="130" t="s">
        <v>130</v>
      </c>
      <c r="B178" s="18">
        <v>14.86</v>
      </c>
      <c r="C178" s="18">
        <v>0.115</v>
      </c>
      <c r="D178" s="18">
        <v>0.012</v>
      </c>
      <c r="E178" s="19">
        <f t="shared" si="18"/>
        <v>-89.56521739130434</v>
      </c>
      <c r="F178" s="19"/>
      <c r="G178" s="18">
        <v>40.688</v>
      </c>
      <c r="H178" s="18">
        <v>0.448</v>
      </c>
      <c r="I178" s="18">
        <v>0.024</v>
      </c>
      <c r="J178" s="19">
        <f t="shared" si="19"/>
        <v>-94.64285714285714</v>
      </c>
      <c r="K178" s="19">
        <f t="shared" si="20"/>
        <v>6.238289398663992E-05</v>
      </c>
      <c r="Q178" s="259"/>
    </row>
    <row r="179" spans="1:17" ht="11.25" customHeight="1">
      <c r="A179" s="130" t="s">
        <v>131</v>
      </c>
      <c r="B179" s="18">
        <v>0.994</v>
      </c>
      <c r="C179" s="18">
        <v>0.794</v>
      </c>
      <c r="D179" s="18">
        <v>0</v>
      </c>
      <c r="E179" s="19"/>
      <c r="F179" s="19"/>
      <c r="G179" s="18">
        <v>18.209</v>
      </c>
      <c r="H179" s="18">
        <v>18.096</v>
      </c>
      <c r="I179" s="18">
        <v>0</v>
      </c>
      <c r="J179" s="19"/>
      <c r="K179" s="19">
        <f t="shared" si="20"/>
        <v>0</v>
      </c>
      <c r="Q179" s="259"/>
    </row>
    <row r="180" spans="1:17" ht="11.25" customHeight="1">
      <c r="A180" s="130" t="s">
        <v>132</v>
      </c>
      <c r="B180" s="18">
        <v>7.197</v>
      </c>
      <c r="C180" s="18">
        <v>2.3</v>
      </c>
      <c r="D180" s="18">
        <v>2.569</v>
      </c>
      <c r="E180" s="19">
        <f t="shared" si="18"/>
        <v>11.695652173913047</v>
      </c>
      <c r="F180" s="19"/>
      <c r="G180" s="18">
        <v>9.034</v>
      </c>
      <c r="H180" s="18">
        <v>3.552</v>
      </c>
      <c r="I180" s="18">
        <v>2.75</v>
      </c>
      <c r="J180" s="19">
        <f t="shared" si="19"/>
        <v>-22.578828828828833</v>
      </c>
      <c r="K180" s="19">
        <f t="shared" si="20"/>
        <v>0.007148039935969158</v>
      </c>
      <c r="Q180" s="259"/>
    </row>
    <row r="181" spans="1:17" ht="11.25" customHeight="1">
      <c r="A181" s="130" t="s">
        <v>133</v>
      </c>
      <c r="B181" s="18">
        <v>2.404</v>
      </c>
      <c r="C181" s="18">
        <v>1.29</v>
      </c>
      <c r="D181" s="18">
        <v>0.615</v>
      </c>
      <c r="E181" s="19">
        <f t="shared" si="18"/>
        <v>-52.32558139534884</v>
      </c>
      <c r="F181" s="19"/>
      <c r="G181" s="18">
        <v>5.27</v>
      </c>
      <c r="H181" s="18">
        <v>2.52</v>
      </c>
      <c r="I181" s="18">
        <v>1.141</v>
      </c>
      <c r="J181" s="19">
        <f t="shared" si="19"/>
        <v>-54.72222222222222</v>
      </c>
      <c r="K181" s="19">
        <f t="shared" si="20"/>
        <v>0.00296578675161484</v>
      </c>
      <c r="Q181" s="259"/>
    </row>
    <row r="182" spans="1:17" ht="11.25" customHeight="1">
      <c r="A182" s="130" t="s">
        <v>134</v>
      </c>
      <c r="B182" s="18">
        <v>994.22</v>
      </c>
      <c r="C182" s="18">
        <v>543.716</v>
      </c>
      <c r="D182" s="18">
        <v>604.534</v>
      </c>
      <c r="E182" s="19">
        <f t="shared" si="18"/>
        <v>11.185618962840891</v>
      </c>
      <c r="F182" s="19"/>
      <c r="G182" s="18">
        <v>2898.06</v>
      </c>
      <c r="H182" s="18">
        <v>1556.7</v>
      </c>
      <c r="I182" s="18">
        <v>1893.495</v>
      </c>
      <c r="J182" s="19">
        <f t="shared" si="19"/>
        <v>21.635189824629023</v>
      </c>
      <c r="K182" s="19">
        <f t="shared" si="20"/>
        <v>4.921737410384698</v>
      </c>
      <c r="Q182" s="259"/>
    </row>
    <row r="183" spans="1:17" ht="11.25" customHeight="1">
      <c r="A183" s="130" t="s">
        <v>138</v>
      </c>
      <c r="B183" s="18">
        <v>667.632</v>
      </c>
      <c r="C183" s="18">
        <v>522.043</v>
      </c>
      <c r="D183" s="18">
        <v>155.8</v>
      </c>
      <c r="E183" s="19">
        <f t="shared" si="18"/>
        <v>-70.15571514223925</v>
      </c>
      <c r="F183" s="19"/>
      <c r="G183" s="18">
        <v>477.349</v>
      </c>
      <c r="H183" s="18">
        <v>298.405</v>
      </c>
      <c r="I183" s="18">
        <v>159.23</v>
      </c>
      <c r="J183" s="19">
        <f t="shared" si="19"/>
        <v>-46.63963405438917</v>
      </c>
      <c r="K183" s="19">
        <f t="shared" si="20"/>
        <v>0.4138845087288614</v>
      </c>
      <c r="Q183" s="259"/>
    </row>
    <row r="184" spans="1:17" ht="11.25" customHeight="1">
      <c r="A184" s="17" t="s">
        <v>366</v>
      </c>
      <c r="B184" s="18">
        <v>203.52</v>
      </c>
      <c r="C184" s="18">
        <v>29</v>
      </c>
      <c r="D184" s="18">
        <v>0.9</v>
      </c>
      <c r="E184" s="19"/>
      <c r="F184" s="19"/>
      <c r="G184" s="18">
        <v>52.091</v>
      </c>
      <c r="H184" s="18">
        <v>7.3</v>
      </c>
      <c r="I184" s="18">
        <v>1.537</v>
      </c>
      <c r="J184" s="19"/>
      <c r="K184" s="19">
        <f t="shared" si="20"/>
        <v>0.003995104502394398</v>
      </c>
      <c r="Q184" s="259"/>
    </row>
    <row r="185" spans="1:17" ht="11.25">
      <c r="A185" s="139" t="s">
        <v>135</v>
      </c>
      <c r="B185" s="18">
        <v>452.739</v>
      </c>
      <c r="C185" s="18">
        <v>4.886</v>
      </c>
      <c r="D185" s="18">
        <v>0.302</v>
      </c>
      <c r="E185" s="19">
        <f t="shared" si="18"/>
        <v>-93.81907490790013</v>
      </c>
      <c r="F185" s="19"/>
      <c r="G185" s="18">
        <v>4644.304</v>
      </c>
      <c r="H185" s="18">
        <v>10.122</v>
      </c>
      <c r="I185" s="18">
        <v>1.06</v>
      </c>
      <c r="J185" s="19">
        <f t="shared" si="19"/>
        <v>-89.52776131199367</v>
      </c>
      <c r="K185" s="19">
        <f t="shared" si="20"/>
        <v>0.00275524448440993</v>
      </c>
      <c r="Q185" s="259"/>
    </row>
    <row r="186" spans="1:17" ht="11.25" customHeight="1">
      <c r="A186" s="130" t="s">
        <v>136</v>
      </c>
      <c r="B186" s="18">
        <v>15.607</v>
      </c>
      <c r="C186" s="18">
        <v>10.178</v>
      </c>
      <c r="D186" s="18">
        <v>0.81</v>
      </c>
      <c r="E186" s="19">
        <f t="shared" si="18"/>
        <v>-92.04165847907251</v>
      </c>
      <c r="F186" s="19"/>
      <c r="G186" s="18">
        <v>25.261</v>
      </c>
      <c r="H186" s="18">
        <v>14.377</v>
      </c>
      <c r="I186" s="18">
        <v>1.73</v>
      </c>
      <c r="J186" s="19">
        <f t="shared" si="19"/>
        <v>-87.96689156291299</v>
      </c>
      <c r="K186" s="19">
        <f t="shared" si="20"/>
        <v>0.004496766941536961</v>
      </c>
      <c r="Q186" s="259"/>
    </row>
    <row r="187" spans="1:17" ht="11.25" customHeight="1">
      <c r="A187" s="17" t="s">
        <v>457</v>
      </c>
      <c r="B187" s="18">
        <v>332.772</v>
      </c>
      <c r="C187" s="18">
        <v>327.072</v>
      </c>
      <c r="D187" s="18">
        <v>123.06</v>
      </c>
      <c r="E187" s="19">
        <f t="shared" si="18"/>
        <v>-62.3752568241855</v>
      </c>
      <c r="F187" s="19"/>
      <c r="G187" s="18">
        <v>96.658</v>
      </c>
      <c r="H187" s="18">
        <v>87.907</v>
      </c>
      <c r="I187" s="18">
        <v>50.631</v>
      </c>
      <c r="J187" s="19">
        <f t="shared" si="19"/>
        <v>-42.403904125951286</v>
      </c>
      <c r="K187" s="19"/>
      <c r="Q187" s="259"/>
    </row>
    <row r="188" spans="1:17" ht="11.25" customHeight="1">
      <c r="A188" s="130" t="s">
        <v>146</v>
      </c>
      <c r="B188" s="18">
        <v>0</v>
      </c>
      <c r="C188" s="18">
        <v>0</v>
      </c>
      <c r="D188" s="18">
        <v>293.691</v>
      </c>
      <c r="E188" s="19"/>
      <c r="F188" s="19"/>
      <c r="G188" s="18">
        <v>0</v>
      </c>
      <c r="H188" s="18">
        <v>0</v>
      </c>
      <c r="I188" s="18">
        <v>201.191</v>
      </c>
      <c r="J188" s="19"/>
      <c r="K188" s="19">
        <f t="shared" si="20"/>
        <v>0.522953201002753</v>
      </c>
      <c r="Q188" s="259"/>
    </row>
    <row r="189" spans="1:17" ht="11.25" customHeight="1">
      <c r="A189" s="130"/>
      <c r="B189" s="18"/>
      <c r="C189" s="18"/>
      <c r="D189" s="18"/>
      <c r="E189" s="18"/>
      <c r="F189" s="18"/>
      <c r="G189" s="18"/>
      <c r="H189" s="18"/>
      <c r="I189" s="18"/>
      <c r="J189" s="19"/>
      <c r="K189" s="19"/>
      <c r="Q189" s="259"/>
    </row>
    <row r="190" spans="1:19" s="27" customFormat="1" ht="11.25" customHeight="1">
      <c r="A190" s="127" t="s">
        <v>328</v>
      </c>
      <c r="B190" s="25">
        <f>SUM(B192:B195)</f>
        <v>134583.467</v>
      </c>
      <c r="C190" s="25">
        <f>SUM(C192:C195)</f>
        <v>41583.721</v>
      </c>
      <c r="D190" s="25">
        <f>SUM(D192:D195)</f>
        <v>50008.238</v>
      </c>
      <c r="E190" s="23">
        <f aca="true" t="shared" si="21" ref="E190:E195">+D190/C190*100-100</f>
        <v>20.259170649976227</v>
      </c>
      <c r="F190" s="23"/>
      <c r="G190" s="25">
        <f>SUM(G192:G195)</f>
        <v>191483.024</v>
      </c>
      <c r="H190" s="25">
        <f>SUM(H192:H195)</f>
        <v>59215.475999999995</v>
      </c>
      <c r="I190" s="25">
        <f>SUM(I192:I195)</f>
        <v>70035.49900000001</v>
      </c>
      <c r="J190" s="23">
        <f aca="true" t="shared" si="22" ref="J190:J195">+I190/H190*100-100</f>
        <v>18.272289156300985</v>
      </c>
      <c r="K190" s="23">
        <f>+I190/I170*100</f>
        <v>64.54433544479251</v>
      </c>
      <c r="L190" s="26"/>
      <c r="M190" s="26"/>
      <c r="N190" s="26"/>
      <c r="Q190" s="257"/>
      <c r="R190" s="255"/>
      <c r="S190" s="255"/>
    </row>
    <row r="191" spans="1:17" ht="11.25" customHeight="1">
      <c r="A191" s="24"/>
      <c r="B191" s="25"/>
      <c r="C191" s="25"/>
      <c r="D191" s="25"/>
      <c r="E191" s="19"/>
      <c r="F191" s="23"/>
      <c r="G191" s="25"/>
      <c r="H191" s="25"/>
      <c r="I191" s="25"/>
      <c r="J191" s="19"/>
      <c r="K191" s="19"/>
      <c r="Q191" s="259"/>
    </row>
    <row r="192" spans="1:17" ht="11.25" customHeight="1">
      <c r="A192" s="16" t="s">
        <v>123</v>
      </c>
      <c r="B192" s="18">
        <v>23855.597</v>
      </c>
      <c r="C192" s="18">
        <v>8452.368</v>
      </c>
      <c r="D192" s="18">
        <v>7296.164</v>
      </c>
      <c r="E192" s="19">
        <f t="shared" si="21"/>
        <v>-13.679054201142222</v>
      </c>
      <c r="G192" s="18">
        <v>53445.394</v>
      </c>
      <c r="H192" s="18">
        <v>18677.338</v>
      </c>
      <c r="I192" s="18">
        <v>19692.487</v>
      </c>
      <c r="J192" s="19">
        <f t="shared" si="22"/>
        <v>5.435191032041089</v>
      </c>
      <c r="K192" s="19">
        <f>+I192/$I$190*100</f>
        <v>28.117864913049306</v>
      </c>
      <c r="Q192" s="259"/>
    </row>
    <row r="193" spans="1:17" ht="11.25" customHeight="1">
      <c r="A193" s="16" t="s">
        <v>124</v>
      </c>
      <c r="B193" s="18">
        <v>10975.146</v>
      </c>
      <c r="C193" s="18">
        <v>2511.411</v>
      </c>
      <c r="D193" s="18">
        <v>2224.334</v>
      </c>
      <c r="E193" s="19">
        <f t="shared" si="21"/>
        <v>-11.430904778230257</v>
      </c>
      <c r="G193" s="18">
        <v>23664.504</v>
      </c>
      <c r="H193" s="18">
        <v>4537.491</v>
      </c>
      <c r="I193" s="18">
        <v>5730.872</v>
      </c>
      <c r="J193" s="19">
        <f t="shared" si="22"/>
        <v>26.300459879700043</v>
      </c>
      <c r="K193" s="19">
        <f>+I193/$I$190*100</f>
        <v>8.182810263120992</v>
      </c>
      <c r="Q193" s="259"/>
    </row>
    <row r="194" spans="1:17" ht="11.25" customHeight="1">
      <c r="A194" s="16" t="s">
        <v>125</v>
      </c>
      <c r="B194" s="18">
        <v>3006.013</v>
      </c>
      <c r="C194" s="18">
        <v>1046.962</v>
      </c>
      <c r="D194" s="18">
        <v>799.304</v>
      </c>
      <c r="E194" s="19">
        <f t="shared" si="21"/>
        <v>-23.654917752506776</v>
      </c>
      <c r="G194" s="18">
        <v>17001.039</v>
      </c>
      <c r="H194" s="18">
        <v>6202.735</v>
      </c>
      <c r="I194" s="18">
        <v>4413.647</v>
      </c>
      <c r="J194" s="19">
        <f t="shared" si="22"/>
        <v>-28.843534344123995</v>
      </c>
      <c r="K194" s="19">
        <f>+I194/$I$190*100</f>
        <v>6.302014068608262</v>
      </c>
      <c r="Q194" s="259"/>
    </row>
    <row r="195" spans="1:17" ht="11.25" customHeight="1">
      <c r="A195" s="16" t="s">
        <v>147</v>
      </c>
      <c r="B195" s="18">
        <v>96746.711</v>
      </c>
      <c r="C195" s="18">
        <v>29572.98</v>
      </c>
      <c r="D195" s="18">
        <v>39688.436</v>
      </c>
      <c r="E195" s="19">
        <f t="shared" si="21"/>
        <v>34.205061512231765</v>
      </c>
      <c r="G195" s="18">
        <v>97372.087</v>
      </c>
      <c r="H195" s="18">
        <v>29797.912</v>
      </c>
      <c r="I195" s="18">
        <v>40198.493</v>
      </c>
      <c r="J195" s="19">
        <f t="shared" si="22"/>
        <v>34.90372412671064</v>
      </c>
      <c r="K195" s="19">
        <f>+I195/$I$190*100</f>
        <v>57.39731075522143</v>
      </c>
      <c r="Q195" s="259"/>
    </row>
    <row r="196" spans="1:17" ht="11.25">
      <c r="A196" s="122"/>
      <c r="B196" s="128"/>
      <c r="C196" s="128"/>
      <c r="D196" s="128"/>
      <c r="E196" s="128"/>
      <c r="F196" s="128"/>
      <c r="G196" s="128"/>
      <c r="H196" s="128"/>
      <c r="I196" s="128"/>
      <c r="J196" s="122"/>
      <c r="K196" s="122"/>
      <c r="Q196" s="259"/>
    </row>
    <row r="197" spans="1:17" ht="11.25">
      <c r="A197" s="16" t="s">
        <v>377</v>
      </c>
      <c r="B197" s="16"/>
      <c r="C197" s="16"/>
      <c r="D197" s="16"/>
      <c r="E197" s="16"/>
      <c r="F197" s="16"/>
      <c r="G197" s="16"/>
      <c r="H197" s="16"/>
      <c r="I197" s="16"/>
      <c r="J197" s="16"/>
      <c r="K197" s="16"/>
      <c r="Q197" s="259"/>
    </row>
    <row r="198" spans="1:17" ht="19.5" customHeight="1">
      <c r="A198" s="327" t="s">
        <v>191</v>
      </c>
      <c r="B198" s="327"/>
      <c r="C198" s="327"/>
      <c r="D198" s="327"/>
      <c r="E198" s="327"/>
      <c r="F198" s="327"/>
      <c r="G198" s="327"/>
      <c r="H198" s="327"/>
      <c r="I198" s="327"/>
      <c r="J198" s="327"/>
      <c r="K198" s="327"/>
      <c r="Q198" s="259"/>
    </row>
    <row r="199" spans="1:17" ht="19.5" customHeight="1">
      <c r="A199" s="328" t="s">
        <v>186</v>
      </c>
      <c r="B199" s="328"/>
      <c r="C199" s="328"/>
      <c r="D199" s="328"/>
      <c r="E199" s="328"/>
      <c r="F199" s="328"/>
      <c r="G199" s="328"/>
      <c r="H199" s="328"/>
      <c r="I199" s="328"/>
      <c r="J199" s="328"/>
      <c r="K199" s="328"/>
      <c r="Q199" s="259"/>
    </row>
    <row r="200" spans="1:20" s="27" customFormat="1" ht="11.25">
      <c r="A200" s="24"/>
      <c r="B200" s="329" t="s">
        <v>152</v>
      </c>
      <c r="C200" s="329"/>
      <c r="D200" s="329"/>
      <c r="E200" s="329"/>
      <c r="F200" s="187"/>
      <c r="G200" s="329" t="s">
        <v>119</v>
      </c>
      <c r="H200" s="329"/>
      <c r="I200" s="329"/>
      <c r="J200" s="329"/>
      <c r="K200" s="187"/>
      <c r="L200" s="331"/>
      <c r="M200" s="331"/>
      <c r="N200" s="331"/>
      <c r="O200" s="137"/>
      <c r="P200" s="137"/>
      <c r="Q200" s="254"/>
      <c r="R200" s="254"/>
      <c r="S200" s="254"/>
      <c r="T200" s="137"/>
    </row>
    <row r="201" spans="1:20" s="27" customFormat="1" ht="11.25">
      <c r="A201" s="24" t="s">
        <v>332</v>
      </c>
      <c r="B201" s="188">
        <f>+B166</f>
        <v>2011</v>
      </c>
      <c r="C201" s="330" t="str">
        <f>+C166</f>
        <v>enero - mayo</v>
      </c>
      <c r="D201" s="330"/>
      <c r="E201" s="330"/>
      <c r="F201" s="187"/>
      <c r="G201" s="188">
        <f>+G166</f>
        <v>2011</v>
      </c>
      <c r="H201" s="330" t="str">
        <f>+C201</f>
        <v>enero - mayo</v>
      </c>
      <c r="I201" s="330"/>
      <c r="J201" s="330"/>
      <c r="K201" s="189" t="s">
        <v>224</v>
      </c>
      <c r="L201" s="332"/>
      <c r="M201" s="332"/>
      <c r="N201" s="332"/>
      <c r="O201" s="137"/>
      <c r="P201" s="137"/>
      <c r="Q201" s="254"/>
      <c r="R201" s="254"/>
      <c r="S201" s="254"/>
      <c r="T201" s="137"/>
    </row>
    <row r="202" spans="1:19" s="27" customFormat="1" ht="11.25">
      <c r="A202" s="190"/>
      <c r="B202" s="190"/>
      <c r="C202" s="191">
        <f>+C167</f>
        <v>2011</v>
      </c>
      <c r="D202" s="191">
        <f>+D167</f>
        <v>2012</v>
      </c>
      <c r="E202" s="192" t="str">
        <f>+E167</f>
        <v>Var % 12/11</v>
      </c>
      <c r="F202" s="193"/>
      <c r="G202" s="190"/>
      <c r="H202" s="191">
        <f>+H167</f>
        <v>2011</v>
      </c>
      <c r="I202" s="191">
        <f>+I167</f>
        <v>2012</v>
      </c>
      <c r="J202" s="192" t="str">
        <f>+J167</f>
        <v>Var % 12/11</v>
      </c>
      <c r="K202" s="193">
        <v>2008</v>
      </c>
      <c r="L202" s="194" t="s">
        <v>199</v>
      </c>
      <c r="M202" s="194" t="s">
        <v>199</v>
      </c>
      <c r="N202" s="193" t="s">
        <v>196</v>
      </c>
      <c r="Q202" s="255"/>
      <c r="R202" s="255"/>
      <c r="S202" s="255"/>
    </row>
    <row r="203" spans="1:17" ht="11.25" customHeight="1">
      <c r="A203" s="16"/>
      <c r="B203" s="16"/>
      <c r="C203" s="16"/>
      <c r="D203" s="16"/>
      <c r="E203" s="16"/>
      <c r="F203" s="16"/>
      <c r="G203" s="16"/>
      <c r="H203" s="16"/>
      <c r="I203" s="16"/>
      <c r="J203" s="16"/>
      <c r="K203" s="16"/>
      <c r="Q203" s="259"/>
    </row>
    <row r="204" spans="1:21" s="27" customFormat="1" ht="11.25">
      <c r="A204" s="24" t="s">
        <v>393</v>
      </c>
      <c r="B204" s="24"/>
      <c r="C204" s="24"/>
      <c r="D204" s="24"/>
      <c r="E204" s="24"/>
      <c r="F204" s="24"/>
      <c r="G204" s="25">
        <f>+G169</f>
        <v>8104647</v>
      </c>
      <c r="H204" s="25">
        <f>+H169</f>
        <v>4344385</v>
      </c>
      <c r="I204" s="25">
        <f>+I169</f>
        <v>3974103</v>
      </c>
      <c r="J204" s="23">
        <f>+I204/H204*100-100</f>
        <v>-8.523231711738248</v>
      </c>
      <c r="K204" s="24"/>
      <c r="L204" s="26"/>
      <c r="M204" s="26"/>
      <c r="N204" s="26"/>
      <c r="Q204" s="255"/>
      <c r="R204" s="255"/>
      <c r="S204" s="270"/>
      <c r="T204" s="146"/>
      <c r="U204" s="146"/>
    </row>
    <row r="205" spans="1:19" s="126" customFormat="1" ht="11.25">
      <c r="A205" s="124" t="s">
        <v>398</v>
      </c>
      <c r="B205" s="124">
        <f>+B207+B228</f>
        <v>672409.769</v>
      </c>
      <c r="C205" s="124">
        <f>+C207+C228</f>
        <v>247939.901</v>
      </c>
      <c r="D205" s="124">
        <f>+D207+D228</f>
        <v>288990.18999999994</v>
      </c>
      <c r="E205" s="125">
        <f>+D205/C205*100-100</f>
        <v>16.556548112842833</v>
      </c>
      <c r="F205" s="124"/>
      <c r="G205" s="124">
        <f>+G207+G228</f>
        <v>1721152.4500000002</v>
      </c>
      <c r="H205" s="124">
        <f>+H207+H228</f>
        <v>639499.9049999999</v>
      </c>
      <c r="I205" s="124">
        <f>+I207+I228</f>
        <v>699861.404</v>
      </c>
      <c r="J205" s="125">
        <f>+I205/H205*100-100</f>
        <v>9.438859728994032</v>
      </c>
      <c r="K205" s="125">
        <f>+I205/$I$204*100</f>
        <v>17.610550204662538</v>
      </c>
      <c r="L205" s="129"/>
      <c r="M205" s="129"/>
      <c r="N205" s="129"/>
      <c r="Q205" s="257"/>
      <c r="R205" s="258"/>
      <c r="S205" s="258"/>
    </row>
    <row r="206" spans="1:17" ht="11.25" customHeight="1">
      <c r="A206" s="16"/>
      <c r="B206" s="18"/>
      <c r="C206" s="18"/>
      <c r="D206" s="18"/>
      <c r="E206" s="19"/>
      <c r="F206" s="19"/>
      <c r="G206" s="18"/>
      <c r="H206" s="18"/>
      <c r="I206" s="18"/>
      <c r="J206" s="19"/>
      <c r="K206" s="121"/>
      <c r="Q206" s="259"/>
    </row>
    <row r="207" spans="1:22" s="27" customFormat="1" ht="24" customHeight="1">
      <c r="A207" s="271" t="s">
        <v>115</v>
      </c>
      <c r="B207" s="25">
        <f>SUM(B209:B226)</f>
        <v>396576.148</v>
      </c>
      <c r="C207" s="25">
        <f>SUM(C209:C226)</f>
        <v>151425.42500000002</v>
      </c>
      <c r="D207" s="25">
        <f>SUM(D209:D226)</f>
        <v>154530.37999999998</v>
      </c>
      <c r="E207" s="19">
        <f aca="true" t="shared" si="23" ref="E207:E226">+D207/C207*100-100</f>
        <v>2.0504845867198185</v>
      </c>
      <c r="F207" s="23"/>
      <c r="G207" s="25">
        <f>SUM(G209:G226)</f>
        <v>1321551.594</v>
      </c>
      <c r="H207" s="25">
        <f>SUM(H209:H226)</f>
        <v>503850.74399999995</v>
      </c>
      <c r="I207" s="25">
        <f>SUM(I209:I226)</f>
        <v>510224.988</v>
      </c>
      <c r="J207" s="23">
        <f>+I207/H207*100-100</f>
        <v>1.2651056043692392</v>
      </c>
      <c r="K207" s="23">
        <f>+I207/I205*100</f>
        <v>72.90371851967421</v>
      </c>
      <c r="L207" s="26">
        <f>+H207/C207</f>
        <v>3.3273853713800037</v>
      </c>
      <c r="M207" s="26">
        <f>+I207/D207</f>
        <v>3.3017778640031823</v>
      </c>
      <c r="N207" s="26">
        <f>+M207/L207*100-100</f>
        <v>-0.7695984840553933</v>
      </c>
      <c r="O207" s="25"/>
      <c r="Q207" s="272"/>
      <c r="R207" s="272"/>
      <c r="S207" s="273"/>
      <c r="T207" s="172"/>
      <c r="U207" s="172"/>
      <c r="V207" s="172"/>
    </row>
    <row r="208" spans="1:22" s="27" customFormat="1" ht="11.25" customHeight="1">
      <c r="A208" s="24"/>
      <c r="B208" s="25"/>
      <c r="C208" s="25"/>
      <c r="D208" s="25"/>
      <c r="E208" s="23"/>
      <c r="F208" s="23"/>
      <c r="G208" s="25"/>
      <c r="H208" s="25"/>
      <c r="I208" s="25"/>
      <c r="J208" s="23"/>
      <c r="K208" s="23"/>
      <c r="L208" s="26"/>
      <c r="M208" s="26"/>
      <c r="N208" s="26"/>
      <c r="O208" s="25"/>
      <c r="Q208" s="272"/>
      <c r="R208" s="272"/>
      <c r="S208" s="273"/>
      <c r="T208" s="172"/>
      <c r="U208" s="172"/>
      <c r="V208" s="172"/>
    </row>
    <row r="209" spans="1:22" s="27" customFormat="1" ht="15" customHeight="1">
      <c r="A209" s="139" t="s">
        <v>431</v>
      </c>
      <c r="B209" s="18">
        <v>37079.015</v>
      </c>
      <c r="C209" s="18">
        <v>14584.401</v>
      </c>
      <c r="D209" s="18">
        <v>13957.011</v>
      </c>
      <c r="E209" s="19">
        <f t="shared" si="23"/>
        <v>-4.301787917104022</v>
      </c>
      <c r="F209" s="23"/>
      <c r="G209" s="18">
        <v>119054.184</v>
      </c>
      <c r="H209" s="18">
        <v>46728.846</v>
      </c>
      <c r="I209" s="18">
        <v>44016.567</v>
      </c>
      <c r="J209" s="23">
        <f>+I209/H209*100-100</f>
        <v>-5.804292706051399</v>
      </c>
      <c r="K209" s="23"/>
      <c r="L209" s="26"/>
      <c r="M209" s="26"/>
      <c r="N209" s="26"/>
      <c r="O209" s="25"/>
      <c r="Q209" s="272"/>
      <c r="R209" s="272"/>
      <c r="S209" s="273"/>
      <c r="T209" s="172"/>
      <c r="U209" s="172"/>
      <c r="V209" s="172"/>
    </row>
    <row r="210" spans="1:22" s="27" customFormat="1" ht="11.25" customHeight="1">
      <c r="A210" s="139" t="s">
        <v>432</v>
      </c>
      <c r="B210" s="18">
        <v>0</v>
      </c>
      <c r="C210" s="18">
        <v>0</v>
      </c>
      <c r="D210" s="18">
        <v>0.318</v>
      </c>
      <c r="E210" s="19"/>
      <c r="F210" s="23"/>
      <c r="G210" s="18">
        <v>0</v>
      </c>
      <c r="H210" s="18">
        <v>0</v>
      </c>
      <c r="I210" s="18">
        <v>3.033</v>
      </c>
      <c r="J210" s="23"/>
      <c r="K210" s="23"/>
      <c r="L210" s="26"/>
      <c r="M210" s="26"/>
      <c r="N210" s="26"/>
      <c r="O210" s="25"/>
      <c r="Q210" s="272"/>
      <c r="R210" s="272"/>
      <c r="S210" s="273"/>
      <c r="T210" s="172"/>
      <c r="U210" s="172"/>
      <c r="V210" s="172"/>
    </row>
    <row r="211" spans="1:22" s="27" customFormat="1" ht="11.25" customHeight="1">
      <c r="A211" s="139" t="s">
        <v>438</v>
      </c>
      <c r="B211" s="18">
        <v>0</v>
      </c>
      <c r="C211" s="18">
        <v>0</v>
      </c>
      <c r="D211" s="18">
        <v>12.957</v>
      </c>
      <c r="E211" s="19"/>
      <c r="F211" s="23"/>
      <c r="G211" s="18">
        <v>0</v>
      </c>
      <c r="H211" s="18">
        <v>0</v>
      </c>
      <c r="I211" s="18">
        <v>41.529</v>
      </c>
      <c r="J211" s="23"/>
      <c r="K211" s="23"/>
      <c r="L211" s="26"/>
      <c r="M211" s="26"/>
      <c r="N211" s="26"/>
      <c r="O211" s="25"/>
      <c r="Q211" s="272"/>
      <c r="R211" s="272"/>
      <c r="S211" s="273"/>
      <c r="T211" s="172"/>
      <c r="U211" s="172"/>
      <c r="V211" s="172"/>
    </row>
    <row r="212" spans="1:22" s="27" customFormat="1" ht="11.25" customHeight="1">
      <c r="A212" s="274" t="s">
        <v>434</v>
      </c>
      <c r="B212" s="18">
        <v>0</v>
      </c>
      <c r="C212" s="18">
        <v>0</v>
      </c>
      <c r="D212" s="18">
        <v>94.041</v>
      </c>
      <c r="E212" s="19"/>
      <c r="F212" s="23"/>
      <c r="G212" s="18">
        <v>0</v>
      </c>
      <c r="H212" s="18">
        <v>0</v>
      </c>
      <c r="I212" s="18">
        <v>294.592</v>
      </c>
      <c r="J212" s="23"/>
      <c r="K212" s="23"/>
      <c r="L212" s="26"/>
      <c r="M212" s="26"/>
      <c r="N212" s="26"/>
      <c r="O212" s="25"/>
      <c r="Q212" s="272"/>
      <c r="R212" s="272"/>
      <c r="S212" s="273"/>
      <c r="T212" s="172"/>
      <c r="U212" s="172"/>
      <c r="V212" s="172"/>
    </row>
    <row r="213" spans="1:22" s="27" customFormat="1" ht="11.25" customHeight="1">
      <c r="A213" s="274" t="s">
        <v>435</v>
      </c>
      <c r="B213" s="18">
        <v>0</v>
      </c>
      <c r="C213" s="18">
        <v>0</v>
      </c>
      <c r="D213" s="18">
        <v>318.768</v>
      </c>
      <c r="E213" s="19"/>
      <c r="F213" s="23"/>
      <c r="G213" s="18">
        <v>0</v>
      </c>
      <c r="H213" s="18">
        <v>0</v>
      </c>
      <c r="I213" s="18">
        <v>1340.371</v>
      </c>
      <c r="J213" s="23"/>
      <c r="K213" s="23"/>
      <c r="L213" s="26"/>
      <c r="M213" s="26"/>
      <c r="N213" s="26"/>
      <c r="O213" s="25"/>
      <c r="Q213" s="272"/>
      <c r="R213" s="272"/>
      <c r="S213" s="273"/>
      <c r="T213" s="172"/>
      <c r="U213" s="172"/>
      <c r="V213" s="172"/>
    </row>
    <row r="214" spans="1:22" s="27" customFormat="1" ht="11.25" customHeight="1">
      <c r="A214" s="274" t="s">
        <v>436</v>
      </c>
      <c r="B214" s="18">
        <v>52872.805</v>
      </c>
      <c r="C214" s="18">
        <v>18924.693</v>
      </c>
      <c r="D214" s="18">
        <v>19489.044</v>
      </c>
      <c r="E214" s="19">
        <f t="shared" si="23"/>
        <v>2.9820880053377863</v>
      </c>
      <c r="F214" s="23"/>
      <c r="G214" s="18">
        <v>158176.197</v>
      </c>
      <c r="H214" s="18">
        <v>56897.591</v>
      </c>
      <c r="I214" s="18">
        <v>58053.198</v>
      </c>
      <c r="J214" s="19">
        <f aca="true" t="shared" si="24" ref="J214:J226">+I214/H214*100-100</f>
        <v>2.0310297495723404</v>
      </c>
      <c r="K214" s="23"/>
      <c r="L214" s="26"/>
      <c r="M214" s="26"/>
      <c r="N214" s="26"/>
      <c r="O214" s="25"/>
      <c r="Q214" s="272"/>
      <c r="R214" s="272"/>
      <c r="S214" s="273"/>
      <c r="T214" s="172"/>
      <c r="U214" s="172"/>
      <c r="V214" s="172"/>
    </row>
    <row r="215" spans="1:22" s="27" customFormat="1" ht="11.25" customHeight="1">
      <c r="A215" s="274" t="s">
        <v>439</v>
      </c>
      <c r="B215" s="18">
        <v>5226.248</v>
      </c>
      <c r="C215" s="18">
        <v>1340.669</v>
      </c>
      <c r="D215" s="18">
        <v>1603.081</v>
      </c>
      <c r="E215" s="19">
        <f t="shared" si="23"/>
        <v>19.573213074964798</v>
      </c>
      <c r="F215" s="23"/>
      <c r="G215" s="18">
        <v>14227.023</v>
      </c>
      <c r="H215" s="18">
        <v>4727.333</v>
      </c>
      <c r="I215" s="18">
        <v>3952.653</v>
      </c>
      <c r="J215" s="19">
        <f t="shared" si="24"/>
        <v>-16.387252600990877</v>
      </c>
      <c r="K215" s="23"/>
      <c r="L215" s="26"/>
      <c r="M215" s="26"/>
      <c r="N215" s="26"/>
      <c r="O215" s="25"/>
      <c r="Q215" s="272"/>
      <c r="R215" s="272"/>
      <c r="S215" s="273"/>
      <c r="T215" s="172"/>
      <c r="U215" s="172"/>
      <c r="V215" s="172"/>
    </row>
    <row r="216" spans="1:22" s="27" customFormat="1" ht="11.25" customHeight="1">
      <c r="A216" s="274" t="s">
        <v>440</v>
      </c>
      <c r="B216" s="18">
        <v>28260.649</v>
      </c>
      <c r="C216" s="18">
        <v>9503.776</v>
      </c>
      <c r="D216" s="18">
        <v>14252.912</v>
      </c>
      <c r="E216" s="19">
        <f t="shared" si="23"/>
        <v>49.97104308855765</v>
      </c>
      <c r="F216" s="23"/>
      <c r="G216" s="18">
        <v>77975.987</v>
      </c>
      <c r="H216" s="18">
        <v>26015.983</v>
      </c>
      <c r="I216" s="18">
        <v>42086.959</v>
      </c>
      <c r="J216" s="19">
        <f t="shared" si="24"/>
        <v>61.773472099824176</v>
      </c>
      <c r="K216" s="23"/>
      <c r="L216" s="26"/>
      <c r="M216" s="26"/>
      <c r="N216" s="26"/>
      <c r="O216" s="25"/>
      <c r="Q216" s="272"/>
      <c r="R216" s="272"/>
      <c r="S216" s="273"/>
      <c r="T216" s="172"/>
      <c r="U216" s="172"/>
      <c r="V216" s="172"/>
    </row>
    <row r="217" spans="1:22" s="27" customFormat="1" ht="11.25" customHeight="1">
      <c r="A217" s="274" t="s">
        <v>429</v>
      </c>
      <c r="B217" s="18">
        <v>0</v>
      </c>
      <c r="C217" s="18">
        <v>0</v>
      </c>
      <c r="D217" s="18">
        <v>33.448</v>
      </c>
      <c r="E217" s="19"/>
      <c r="F217" s="23"/>
      <c r="G217" s="18">
        <v>0</v>
      </c>
      <c r="H217" s="18">
        <v>0</v>
      </c>
      <c r="I217" s="18">
        <v>225.444</v>
      </c>
      <c r="J217" s="19"/>
      <c r="K217" s="23"/>
      <c r="L217" s="26"/>
      <c r="M217" s="26"/>
      <c r="N217" s="26"/>
      <c r="O217" s="25"/>
      <c r="Q217" s="272"/>
      <c r="R217" s="272"/>
      <c r="S217" s="273"/>
      <c r="T217" s="172"/>
      <c r="U217" s="172"/>
      <c r="V217" s="172"/>
    </row>
    <row r="218" spans="1:22" s="27" customFormat="1" ht="11.25" customHeight="1">
      <c r="A218" s="274" t="s">
        <v>441</v>
      </c>
      <c r="B218" s="18">
        <v>80311.111</v>
      </c>
      <c r="C218" s="18">
        <v>33516.465</v>
      </c>
      <c r="D218" s="18">
        <v>29444.146</v>
      </c>
      <c r="E218" s="19">
        <f t="shared" si="23"/>
        <v>-12.150204384621105</v>
      </c>
      <c r="F218" s="23"/>
      <c r="G218" s="18">
        <v>286413.109</v>
      </c>
      <c r="H218" s="18">
        <v>118977.205</v>
      </c>
      <c r="I218" s="18">
        <v>101955.687</v>
      </c>
      <c r="J218" s="19">
        <f t="shared" si="24"/>
        <v>-14.306537121963828</v>
      </c>
      <c r="K218" s="23"/>
      <c r="L218" s="26"/>
      <c r="M218" s="26"/>
      <c r="N218" s="26"/>
      <c r="O218" s="25"/>
      <c r="Q218" s="272"/>
      <c r="R218" s="272"/>
      <c r="S218" s="273"/>
      <c r="T218" s="172"/>
      <c r="U218" s="172"/>
      <c r="V218" s="172"/>
    </row>
    <row r="219" spans="1:22" s="27" customFormat="1" ht="11.25" customHeight="1">
      <c r="A219" s="274" t="s">
        <v>430</v>
      </c>
      <c r="B219" s="18">
        <v>21435.345</v>
      </c>
      <c r="C219" s="18">
        <v>8598.405</v>
      </c>
      <c r="D219" s="18">
        <v>7879.082</v>
      </c>
      <c r="E219" s="19">
        <f t="shared" si="23"/>
        <v>-8.365772489200026</v>
      </c>
      <c r="F219" s="23"/>
      <c r="G219" s="18">
        <v>82681.247</v>
      </c>
      <c r="H219" s="18">
        <v>33033.042</v>
      </c>
      <c r="I219" s="18">
        <v>30101.645</v>
      </c>
      <c r="J219" s="19">
        <f t="shared" si="24"/>
        <v>-8.874135781984592</v>
      </c>
      <c r="K219" s="23"/>
      <c r="L219" s="26"/>
      <c r="M219" s="26"/>
      <c r="N219" s="26"/>
      <c r="O219" s="25"/>
      <c r="Q219" s="257"/>
      <c r="R219" s="255"/>
      <c r="S219" s="275"/>
      <c r="T219" s="276"/>
      <c r="U219" s="276"/>
      <c r="V219" s="276"/>
    </row>
    <row r="220" spans="1:22" ht="11.25" customHeight="1">
      <c r="A220" s="274" t="s">
        <v>442</v>
      </c>
      <c r="B220" s="18">
        <v>0</v>
      </c>
      <c r="C220" s="18">
        <v>0</v>
      </c>
      <c r="D220" s="18">
        <v>628.114</v>
      </c>
      <c r="E220" s="19"/>
      <c r="F220" s="19"/>
      <c r="G220" s="18">
        <v>0</v>
      </c>
      <c r="H220" s="18">
        <v>0</v>
      </c>
      <c r="I220" s="18">
        <v>3016.82</v>
      </c>
      <c r="J220" s="19"/>
      <c r="K220" s="19">
        <f aca="true" t="shared" si="25" ref="K220:K226">+I220/$I$207*100</f>
        <v>0.5912724917345679</v>
      </c>
      <c r="L220" s="22" t="e">
        <f aca="true" t="shared" si="26" ref="L220:L226">+H220/C220</f>
        <v>#DIV/0!</v>
      </c>
      <c r="M220" s="22">
        <f aca="true" t="shared" si="27" ref="M220:M226">+I220/D220</f>
        <v>4.802981624354815</v>
      </c>
      <c r="N220" s="22" t="e">
        <f aca="true" t="shared" si="28" ref="N220:N226">+M220/L220*100-100</f>
        <v>#DIV/0!</v>
      </c>
      <c r="O220" s="277"/>
      <c r="Q220" s="273"/>
      <c r="R220" s="273"/>
      <c r="S220" s="273"/>
      <c r="T220" s="172"/>
      <c r="U220" s="172"/>
      <c r="V220" s="172"/>
    </row>
    <row r="221" spans="1:17" ht="11.25" customHeight="1">
      <c r="A221" s="274" t="s">
        <v>443</v>
      </c>
      <c r="B221" s="18">
        <v>39131.08</v>
      </c>
      <c r="C221" s="18">
        <v>15340.914</v>
      </c>
      <c r="D221" s="18">
        <v>15402.822</v>
      </c>
      <c r="E221" s="19">
        <f t="shared" si="23"/>
        <v>0.4035483153089814</v>
      </c>
      <c r="F221" s="19"/>
      <c r="G221" s="18">
        <v>116244.439</v>
      </c>
      <c r="H221" s="18">
        <v>46554.483</v>
      </c>
      <c r="I221" s="18">
        <v>44834.911</v>
      </c>
      <c r="J221" s="19">
        <f t="shared" si="24"/>
        <v>-3.6936765037214485</v>
      </c>
      <c r="K221" s="19">
        <f t="shared" si="25"/>
        <v>8.787282484095035</v>
      </c>
      <c r="L221" s="22">
        <f t="shared" si="26"/>
        <v>3.0346616244638356</v>
      </c>
      <c r="M221" s="22">
        <f t="shared" si="27"/>
        <v>2.910824458011655</v>
      </c>
      <c r="N221" s="22">
        <f t="shared" si="28"/>
        <v>-4.080756992933601</v>
      </c>
      <c r="O221" s="277"/>
      <c r="Q221" s="259"/>
    </row>
    <row r="222" spans="1:24" ht="11.25" customHeight="1">
      <c r="A222" s="274" t="s">
        <v>433</v>
      </c>
      <c r="B222" s="18">
        <v>5684.312</v>
      </c>
      <c r="C222" s="18">
        <v>2428.63</v>
      </c>
      <c r="D222" s="18">
        <v>2117.015</v>
      </c>
      <c r="E222" s="19">
        <f t="shared" si="23"/>
        <v>-12.830896431321364</v>
      </c>
      <c r="F222" s="19"/>
      <c r="G222" s="18">
        <v>28919.687</v>
      </c>
      <c r="H222" s="18">
        <v>12245.789</v>
      </c>
      <c r="I222" s="18">
        <v>10398.101</v>
      </c>
      <c r="J222" s="19">
        <f t="shared" si="24"/>
        <v>-15.088354045623348</v>
      </c>
      <c r="K222" s="19">
        <f t="shared" si="25"/>
        <v>2.0379442882166328</v>
      </c>
      <c r="L222" s="22">
        <f t="shared" si="26"/>
        <v>5.042262098384686</v>
      </c>
      <c r="M222" s="22">
        <f t="shared" si="27"/>
        <v>4.911680361263383</v>
      </c>
      <c r="N222" s="22">
        <f t="shared" si="28"/>
        <v>-2.589745129733245</v>
      </c>
      <c r="O222" s="277"/>
      <c r="Q222" s="259"/>
      <c r="R222" s="260"/>
      <c r="S222" s="273"/>
      <c r="T222" s="172"/>
      <c r="U222" s="172"/>
      <c r="V222" s="172"/>
      <c r="W222" s="172"/>
      <c r="X222" s="172"/>
    </row>
    <row r="223" spans="1:24" ht="11.25" customHeight="1">
      <c r="A223" s="274" t="s">
        <v>444</v>
      </c>
      <c r="B223" s="18">
        <v>7749.802</v>
      </c>
      <c r="C223" s="18">
        <v>2841.265</v>
      </c>
      <c r="D223" s="18">
        <v>2597.977</v>
      </c>
      <c r="E223" s="19">
        <f t="shared" si="23"/>
        <v>-8.56266486934517</v>
      </c>
      <c r="F223" s="19"/>
      <c r="G223" s="18">
        <v>34849.104</v>
      </c>
      <c r="H223" s="18">
        <v>12722.424</v>
      </c>
      <c r="I223" s="18">
        <v>12017.295</v>
      </c>
      <c r="J223" s="19">
        <f t="shared" si="24"/>
        <v>-5.542410785869109</v>
      </c>
      <c r="K223" s="19">
        <f t="shared" si="25"/>
        <v>2.355293308370855</v>
      </c>
      <c r="L223" s="22">
        <f t="shared" si="26"/>
        <v>4.47773227770025</v>
      </c>
      <c r="M223" s="22">
        <f t="shared" si="27"/>
        <v>4.625635638806656</v>
      </c>
      <c r="N223" s="22">
        <f t="shared" si="28"/>
        <v>3.303086293099426</v>
      </c>
      <c r="O223" s="277"/>
      <c r="Q223" s="259"/>
      <c r="S223" s="278"/>
      <c r="T223" s="279"/>
      <c r="U223" s="279"/>
      <c r="V223" s="279"/>
      <c r="W223" s="279"/>
      <c r="X223" s="279"/>
    </row>
    <row r="224" spans="1:22" ht="11.25" customHeight="1">
      <c r="A224" s="274" t="s">
        <v>445</v>
      </c>
      <c r="B224" s="18">
        <v>5737.511</v>
      </c>
      <c r="C224" s="18">
        <v>2038.473</v>
      </c>
      <c r="D224" s="18">
        <v>2598.336</v>
      </c>
      <c r="E224" s="19">
        <f t="shared" si="23"/>
        <v>27.46482293363708</v>
      </c>
      <c r="F224" s="19"/>
      <c r="G224" s="18">
        <v>24282.151</v>
      </c>
      <c r="H224" s="18">
        <v>8930.796</v>
      </c>
      <c r="I224" s="18">
        <v>9583.191</v>
      </c>
      <c r="J224" s="19">
        <f t="shared" si="24"/>
        <v>7.305003943657425</v>
      </c>
      <c r="K224" s="19">
        <f t="shared" si="25"/>
        <v>1.8782284728085488</v>
      </c>
      <c r="L224" s="22">
        <f t="shared" si="26"/>
        <v>4.381120574076772</v>
      </c>
      <c r="M224" s="22">
        <f t="shared" si="27"/>
        <v>3.688203142318777</v>
      </c>
      <c r="N224" s="22">
        <f t="shared" si="28"/>
        <v>-15.815986345091929</v>
      </c>
      <c r="O224" s="277"/>
      <c r="Q224" s="259"/>
      <c r="S224" s="260"/>
      <c r="T224" s="20"/>
      <c r="U224" s="20"/>
      <c r="V224" s="20"/>
    </row>
    <row r="225" spans="1:17" ht="11.25" customHeight="1">
      <c r="A225" s="274" t="s">
        <v>446</v>
      </c>
      <c r="B225" s="18">
        <v>102413.784</v>
      </c>
      <c r="C225" s="18">
        <v>37841.216</v>
      </c>
      <c r="D225" s="18">
        <v>40415.59</v>
      </c>
      <c r="E225" s="19">
        <f t="shared" si="23"/>
        <v>6.80309533393428</v>
      </c>
      <c r="F225" s="19"/>
      <c r="G225" s="18">
        <v>350679.59</v>
      </c>
      <c r="H225" s="18">
        <v>125102.686</v>
      </c>
      <c r="I225" s="18">
        <v>138029.659</v>
      </c>
      <c r="J225" s="19">
        <f t="shared" si="24"/>
        <v>10.33308989065192</v>
      </c>
      <c r="K225" s="19">
        <f t="shared" si="25"/>
        <v>27.052704639389404</v>
      </c>
      <c r="L225" s="22">
        <f t="shared" si="26"/>
        <v>3.3059901140597594</v>
      </c>
      <c r="M225" s="22">
        <f t="shared" si="27"/>
        <v>3.415257800269649</v>
      </c>
      <c r="N225" s="22">
        <f t="shared" si="28"/>
        <v>3.3051425576015703</v>
      </c>
      <c r="O225" s="277"/>
      <c r="Q225" s="259"/>
    </row>
    <row r="226" spans="1:17" ht="11.25" customHeight="1">
      <c r="A226" s="274" t="s">
        <v>116</v>
      </c>
      <c r="B226" s="18">
        <v>10674.486</v>
      </c>
      <c r="C226" s="18">
        <v>4466.518</v>
      </c>
      <c r="D226" s="18">
        <v>3685.718</v>
      </c>
      <c r="E226" s="19">
        <f t="shared" si="23"/>
        <v>-17.481178851176693</v>
      </c>
      <c r="F226" s="19"/>
      <c r="G226" s="18">
        <v>28048.876</v>
      </c>
      <c r="H226" s="18">
        <v>11914.566</v>
      </c>
      <c r="I226" s="18">
        <v>10273.333</v>
      </c>
      <c r="J226" s="19">
        <f t="shared" si="24"/>
        <v>-13.775012870800325</v>
      </c>
      <c r="K226" s="19">
        <f t="shared" si="25"/>
        <v>2.013490762236051</v>
      </c>
      <c r="L226" s="22">
        <f t="shared" si="26"/>
        <v>2.667528934171988</v>
      </c>
      <c r="M226" s="22">
        <f t="shared" si="27"/>
        <v>2.787335601909859</v>
      </c>
      <c r="N226" s="22">
        <f t="shared" si="28"/>
        <v>4.49129777762127</v>
      </c>
      <c r="O226" s="277"/>
      <c r="Q226" s="259"/>
    </row>
    <row r="227" spans="1:22" ht="11.25" customHeight="1">
      <c r="A227" s="16"/>
      <c r="B227" s="18"/>
      <c r="C227" s="18"/>
      <c r="D227" s="18"/>
      <c r="E227" s="19"/>
      <c r="F227" s="19"/>
      <c r="G227" s="18"/>
      <c r="H227" s="18"/>
      <c r="I227" s="18"/>
      <c r="J227" s="19"/>
      <c r="K227" s="19"/>
      <c r="O227" s="277"/>
      <c r="Q227" s="259"/>
      <c r="R227" s="260"/>
      <c r="S227" s="260"/>
      <c r="T227" s="20"/>
      <c r="U227" s="20"/>
      <c r="V227" s="20"/>
    </row>
    <row r="228" spans="1:19" s="27" customFormat="1" ht="11.25" customHeight="1">
      <c r="A228" s="24" t="s">
        <v>225</v>
      </c>
      <c r="B228" s="25">
        <f>SUM(B229:B233)</f>
        <v>275833.621</v>
      </c>
      <c r="C228" s="25">
        <f>SUM(C229:C233)</f>
        <v>96514.47599999998</v>
      </c>
      <c r="D228" s="25">
        <f>SUM(D229:D233)</f>
        <v>134459.81</v>
      </c>
      <c r="E228" s="23">
        <f aca="true" t="shared" si="29" ref="E228:E233">+D228/C228*100-100</f>
        <v>39.31569187610782</v>
      </c>
      <c r="F228" s="23"/>
      <c r="G228" s="25">
        <f>SUM(G229:G233)</f>
        <v>399600.856</v>
      </c>
      <c r="H228" s="25">
        <f>SUM(H229:H233)</f>
        <v>135649.161</v>
      </c>
      <c r="I228" s="25">
        <f>SUM(I229:I233)</f>
        <v>189636.416</v>
      </c>
      <c r="J228" s="23">
        <f aca="true" t="shared" si="30" ref="J228:J233">+I228/H228*100-100</f>
        <v>39.79918091789747</v>
      </c>
      <c r="K228" s="23">
        <f>+I228/I205*100</f>
        <v>27.096281480325786</v>
      </c>
      <c r="L228" s="26"/>
      <c r="M228" s="26"/>
      <c r="N228" s="26"/>
      <c r="O228" s="280"/>
      <c r="Q228" s="257"/>
      <c r="R228" s="255"/>
      <c r="S228" s="255"/>
    </row>
    <row r="229" spans="1:19" ht="11.25" customHeight="1">
      <c r="A229" s="16" t="s">
        <v>116</v>
      </c>
      <c r="B229" s="18">
        <v>210154.777</v>
      </c>
      <c r="C229" s="18">
        <v>72075.911</v>
      </c>
      <c r="D229" s="18">
        <v>112965.91</v>
      </c>
      <c r="E229" s="19">
        <f t="shared" si="29"/>
        <v>56.73185178332329</v>
      </c>
      <c r="F229" s="19"/>
      <c r="G229" s="18">
        <v>245241.885</v>
      </c>
      <c r="H229" s="18">
        <v>79913.614</v>
      </c>
      <c r="I229" s="18">
        <v>137391.426</v>
      </c>
      <c r="J229" s="19">
        <f t="shared" si="30"/>
        <v>71.92493133898313</v>
      </c>
      <c r="K229" s="19">
        <f>+I229/$I$205*100</f>
        <v>19.631233443471903</v>
      </c>
      <c r="L229" s="22">
        <f aca="true" t="shared" si="31" ref="L229:M232">+H229/C229</f>
        <v>1.1087423369508296</v>
      </c>
      <c r="M229" s="22">
        <f t="shared" si="31"/>
        <v>1.216220238477254</v>
      </c>
      <c r="N229" s="22">
        <f>+M229/L229*100-100</f>
        <v>9.693677055933577</v>
      </c>
      <c r="Q229" s="259"/>
      <c r="R229" s="260"/>
      <c r="S229" s="260"/>
    </row>
    <row r="230" spans="1:19" ht="11.25" customHeight="1">
      <c r="A230" s="16" t="s">
        <v>447</v>
      </c>
      <c r="B230" s="18">
        <v>49518.246</v>
      </c>
      <c r="C230" s="18">
        <v>19427.397</v>
      </c>
      <c r="D230" s="18">
        <v>15421.611</v>
      </c>
      <c r="E230" s="19">
        <f t="shared" si="29"/>
        <v>-20.619262580571146</v>
      </c>
      <c r="F230" s="19"/>
      <c r="G230" s="18">
        <v>98660.379</v>
      </c>
      <c r="H230" s="18">
        <v>37794.835</v>
      </c>
      <c r="I230" s="18">
        <v>31973.513</v>
      </c>
      <c r="J230" s="19">
        <f t="shared" si="30"/>
        <v>-15.402427342254569</v>
      </c>
      <c r="K230" s="19"/>
      <c r="Q230" s="259"/>
      <c r="R230" s="260"/>
      <c r="S230" s="260"/>
    </row>
    <row r="231" spans="1:17" ht="11.25" customHeight="1">
      <c r="A231" s="16" t="s">
        <v>56</v>
      </c>
      <c r="B231" s="18">
        <v>3796.948</v>
      </c>
      <c r="C231" s="18">
        <v>1156.526</v>
      </c>
      <c r="D231" s="18">
        <v>1074.761</v>
      </c>
      <c r="E231" s="19">
        <f t="shared" si="29"/>
        <v>-7.069879968111408</v>
      </c>
      <c r="F231" s="19"/>
      <c r="G231" s="18">
        <v>14653.13</v>
      </c>
      <c r="H231" s="18">
        <v>4442.279</v>
      </c>
      <c r="I231" s="18">
        <v>4469.036</v>
      </c>
      <c r="J231" s="19">
        <f t="shared" si="30"/>
        <v>0.6023259682698807</v>
      </c>
      <c r="K231" s="19">
        <f>+I231/$I$205*100</f>
        <v>0.6385601455456172</v>
      </c>
      <c r="L231" s="22">
        <f t="shared" si="31"/>
        <v>3.8410541570185193</v>
      </c>
      <c r="M231" s="22">
        <f t="shared" si="31"/>
        <v>4.158167257650771</v>
      </c>
      <c r="N231" s="22">
        <f>+M231/L231*100-100</f>
        <v>8.255887255658976</v>
      </c>
      <c r="Q231" s="259"/>
    </row>
    <row r="232" spans="1:17" ht="11.25" customHeight="1">
      <c r="A232" s="16" t="s">
        <v>57</v>
      </c>
      <c r="B232" s="18">
        <v>327.658</v>
      </c>
      <c r="C232" s="18">
        <v>111.196</v>
      </c>
      <c r="D232" s="18">
        <v>236.874</v>
      </c>
      <c r="E232" s="19">
        <f t="shared" si="29"/>
        <v>113.023849778769</v>
      </c>
      <c r="F232" s="19"/>
      <c r="G232" s="18">
        <v>1715.232</v>
      </c>
      <c r="H232" s="18">
        <v>546.571</v>
      </c>
      <c r="I232" s="18">
        <v>1148.685</v>
      </c>
      <c r="J232" s="19">
        <f t="shared" si="30"/>
        <v>110.16208324261623</v>
      </c>
      <c r="K232" s="19">
        <f>+I232/$I$205*100</f>
        <v>0.16413035401506437</v>
      </c>
      <c r="L232" s="22">
        <f t="shared" si="31"/>
        <v>4.9153836468937735</v>
      </c>
      <c r="M232" s="22">
        <f t="shared" si="31"/>
        <v>4.849350287494617</v>
      </c>
      <c r="N232" s="22">
        <f>+M232/L232*100-100</f>
        <v>-1.3434019426110382</v>
      </c>
      <c r="Q232" s="259"/>
    </row>
    <row r="233" spans="1:17" ht="11.25" customHeight="1">
      <c r="A233" s="16" t="s">
        <v>0</v>
      </c>
      <c r="B233" s="18">
        <v>12035.992</v>
      </c>
      <c r="C233" s="18">
        <v>3743.446</v>
      </c>
      <c r="D233" s="18">
        <v>4760.654</v>
      </c>
      <c r="E233" s="19">
        <f t="shared" si="29"/>
        <v>27.17303789075629</v>
      </c>
      <c r="F233" s="19"/>
      <c r="G233" s="18">
        <v>39330.23</v>
      </c>
      <c r="H233" s="18">
        <v>12951.862</v>
      </c>
      <c r="I233" s="18">
        <v>14653.756</v>
      </c>
      <c r="J233" s="19">
        <f t="shared" si="30"/>
        <v>13.140149269657144</v>
      </c>
      <c r="K233" s="19">
        <f>+I233/$I$205*100</f>
        <v>2.0938082763598147</v>
      </c>
      <c r="Q233" s="259"/>
    </row>
    <row r="234" spans="1:17" ht="11.25">
      <c r="A234" s="122"/>
      <c r="B234" s="128"/>
      <c r="C234" s="128"/>
      <c r="D234" s="128"/>
      <c r="E234" s="128"/>
      <c r="F234" s="128"/>
      <c r="G234" s="128"/>
      <c r="H234" s="128"/>
      <c r="I234" s="128"/>
      <c r="J234" s="122"/>
      <c r="K234" s="122"/>
      <c r="Q234" s="259"/>
    </row>
    <row r="235" spans="1:17" ht="11.25">
      <c r="A235" s="16" t="s">
        <v>378</v>
      </c>
      <c r="B235" s="16"/>
      <c r="C235" s="16"/>
      <c r="D235" s="16"/>
      <c r="E235" s="16"/>
      <c r="F235" s="16"/>
      <c r="G235" s="16"/>
      <c r="H235" s="16"/>
      <c r="I235" s="16"/>
      <c r="J235" s="16"/>
      <c r="K235" s="16"/>
      <c r="Q235" s="259"/>
    </row>
    <row r="236" spans="1:17" ht="19.5" customHeight="1">
      <c r="A236" s="327" t="s">
        <v>258</v>
      </c>
      <c r="B236" s="327"/>
      <c r="C236" s="327"/>
      <c r="D236" s="327"/>
      <c r="E236" s="327"/>
      <c r="F236" s="327"/>
      <c r="G236" s="327"/>
      <c r="H236" s="327"/>
      <c r="I236" s="327"/>
      <c r="J236" s="327"/>
      <c r="K236" s="327"/>
      <c r="Q236" s="259"/>
    </row>
    <row r="237" spans="1:11" ht="19.5" customHeight="1">
      <c r="A237" s="328" t="s">
        <v>188</v>
      </c>
      <c r="B237" s="328"/>
      <c r="C237" s="328"/>
      <c r="D237" s="328"/>
      <c r="E237" s="328"/>
      <c r="F237" s="328"/>
      <c r="G237" s="328"/>
      <c r="H237" s="328"/>
      <c r="I237" s="328"/>
      <c r="J237" s="328"/>
      <c r="K237" s="328"/>
    </row>
    <row r="238" spans="1:16" s="27" customFormat="1" ht="11.25">
      <c r="A238" s="24"/>
      <c r="B238" s="329" t="s">
        <v>118</v>
      </c>
      <c r="C238" s="329"/>
      <c r="D238" s="329"/>
      <c r="E238" s="329"/>
      <c r="F238" s="187"/>
      <c r="G238" s="329" t="s">
        <v>119</v>
      </c>
      <c r="H238" s="329"/>
      <c r="I238" s="329"/>
      <c r="J238" s="329"/>
      <c r="K238" s="187"/>
      <c r="L238" s="331" t="s">
        <v>198</v>
      </c>
      <c r="M238" s="331" t="s">
        <v>198</v>
      </c>
      <c r="N238" s="331" t="s">
        <v>196</v>
      </c>
      <c r="O238" s="137"/>
      <c r="P238" s="137"/>
    </row>
    <row r="239" spans="1:21" s="27" customFormat="1" ht="12.75">
      <c r="A239" s="24" t="s">
        <v>332</v>
      </c>
      <c r="B239" s="188">
        <f>+B201</f>
        <v>2011</v>
      </c>
      <c r="C239" s="330" t="str">
        <f>+C201</f>
        <v>enero - mayo</v>
      </c>
      <c r="D239" s="330"/>
      <c r="E239" s="330"/>
      <c r="F239" s="187"/>
      <c r="G239" s="188">
        <f>+G201</f>
        <v>2011</v>
      </c>
      <c r="H239" s="330" t="str">
        <f>+C239</f>
        <v>enero - mayo</v>
      </c>
      <c r="I239" s="330"/>
      <c r="J239" s="330"/>
      <c r="K239" s="189" t="s">
        <v>224</v>
      </c>
      <c r="L239" s="332"/>
      <c r="M239" s="332"/>
      <c r="N239" s="332"/>
      <c r="O239" s="137"/>
      <c r="P239" s="137"/>
      <c r="U239" s="29"/>
    </row>
    <row r="240" spans="1:21" s="27" customFormat="1" ht="12.75">
      <c r="A240" s="190"/>
      <c r="B240" s="190"/>
      <c r="C240" s="191">
        <f>+C202</f>
        <v>2011</v>
      </c>
      <c r="D240" s="191">
        <f>+D202</f>
        <v>2012</v>
      </c>
      <c r="E240" s="192" t="str">
        <f>+E202</f>
        <v>Var % 12/11</v>
      </c>
      <c r="F240" s="193"/>
      <c r="G240" s="190"/>
      <c r="H240" s="191">
        <f>+H202</f>
        <v>2011</v>
      </c>
      <c r="I240" s="191">
        <f>+I202</f>
        <v>2012</v>
      </c>
      <c r="J240" s="192" t="str">
        <f>+J202</f>
        <v>Var % 12/11</v>
      </c>
      <c r="K240" s="193">
        <v>2008</v>
      </c>
      <c r="L240" s="194"/>
      <c r="M240" s="194"/>
      <c r="N240" s="193"/>
      <c r="U240" s="30"/>
    </row>
    <row r="241" spans="1:21" ht="12.75">
      <c r="A241" s="16"/>
      <c r="B241" s="16"/>
      <c r="C241" s="16"/>
      <c r="D241" s="16"/>
      <c r="E241" s="16"/>
      <c r="F241" s="16"/>
      <c r="G241" s="16"/>
      <c r="H241" s="16"/>
      <c r="I241" s="16"/>
      <c r="J241" s="16"/>
      <c r="K241" s="16"/>
      <c r="U241" s="30"/>
    </row>
    <row r="242" spans="1:21" s="126" customFormat="1" ht="12.75">
      <c r="A242" s="124" t="s">
        <v>399</v>
      </c>
      <c r="B242" s="124"/>
      <c r="C242" s="124"/>
      <c r="D242" s="124"/>
      <c r="E242" s="124"/>
      <c r="F242" s="124"/>
      <c r="G242" s="124">
        <f>(G244+G253)</f>
        <v>1240819</v>
      </c>
      <c r="H242" s="124">
        <f>(+H244+H253)</f>
        <v>517556</v>
      </c>
      <c r="I242" s="124">
        <f>(+I244+I253)</f>
        <v>531277</v>
      </c>
      <c r="J242" s="125">
        <f>+I242/H242*100-100</f>
        <v>2.6511140823408397</v>
      </c>
      <c r="K242" s="124">
        <f>(+K244+K253)</f>
        <v>100</v>
      </c>
      <c r="L242" s="129"/>
      <c r="M242" s="129"/>
      <c r="N242" s="129"/>
      <c r="U242" s="30"/>
    </row>
    <row r="243" spans="1:21" ht="11.25" customHeight="1">
      <c r="A243" s="16"/>
      <c r="B243" s="18"/>
      <c r="C243" s="18"/>
      <c r="D243" s="18"/>
      <c r="E243" s="19"/>
      <c r="F243" s="19"/>
      <c r="G243" s="18"/>
      <c r="H243" s="18"/>
      <c r="I243" s="18"/>
      <c r="J243" s="19"/>
      <c r="K243" s="19"/>
      <c r="U243" s="29"/>
    </row>
    <row r="244" spans="1:21" ht="11.25" customHeight="1">
      <c r="A244" s="24" t="s">
        <v>327</v>
      </c>
      <c r="B244" s="25"/>
      <c r="C244" s="25"/>
      <c r="D244" s="25"/>
      <c r="E244" s="23"/>
      <c r="F244" s="23"/>
      <c r="G244" s="25">
        <f>SUM(G246:G251)</f>
        <v>94459</v>
      </c>
      <c r="H244" s="25">
        <f>SUM(H246:H251)</f>
        <v>48881</v>
      </c>
      <c r="I244" s="25">
        <f>SUM(I246:I251)</f>
        <v>39893</v>
      </c>
      <c r="J244" s="23">
        <f>+I244/H244*100-100</f>
        <v>-18.387512530431053</v>
      </c>
      <c r="K244" s="140">
        <f>+I244/$I$242*100</f>
        <v>7.508888959996386</v>
      </c>
      <c r="L244" s="21"/>
      <c r="U244" s="30"/>
    </row>
    <row r="245" spans="1:21" ht="11.25" customHeight="1">
      <c r="A245" s="24"/>
      <c r="B245" s="18"/>
      <c r="C245" s="18"/>
      <c r="D245" s="18"/>
      <c r="E245" s="19"/>
      <c r="F245" s="19"/>
      <c r="G245" s="18"/>
      <c r="H245" s="18"/>
      <c r="I245" s="18"/>
      <c r="J245" s="19"/>
      <c r="K245" s="129"/>
      <c r="L245" s="21"/>
      <c r="U245" s="30"/>
    </row>
    <row r="246" spans="1:21" ht="11.25" customHeight="1">
      <c r="A246" s="16" t="s">
        <v>58</v>
      </c>
      <c r="B246" s="18">
        <v>203620</v>
      </c>
      <c r="C246" s="18">
        <v>153620</v>
      </c>
      <c r="D246" s="18">
        <v>1</v>
      </c>
      <c r="E246" s="19">
        <f aca="true" t="shared" si="32" ref="E246:E263">+D246/C246*100-100</f>
        <v>-99.99934904309335</v>
      </c>
      <c r="F246" s="19"/>
      <c r="G246" s="18">
        <v>346.688</v>
      </c>
      <c r="H246" s="18">
        <v>261.188</v>
      </c>
      <c r="I246" s="18">
        <v>0.08</v>
      </c>
      <c r="J246" s="19">
        <f aca="true" t="shared" si="33" ref="J246:J263">+I246/H246*100-100</f>
        <v>-99.96937072147266</v>
      </c>
      <c r="K246" s="129">
        <f aca="true" t="shared" si="34" ref="K246:K251">+I246/$I$244*100</f>
        <v>0.00020053643496352743</v>
      </c>
      <c r="L246" s="21"/>
      <c r="R246" s="260"/>
      <c r="S246" s="260"/>
      <c r="T246" s="20"/>
      <c r="U246" s="30"/>
    </row>
    <row r="247" spans="1:12" ht="11.25" customHeight="1">
      <c r="A247" s="16" t="s">
        <v>59</v>
      </c>
      <c r="B247" s="18">
        <v>242</v>
      </c>
      <c r="C247" s="18">
        <v>93</v>
      </c>
      <c r="D247" s="18">
        <v>156</v>
      </c>
      <c r="E247" s="19">
        <f t="shared" si="32"/>
        <v>67.74193548387098</v>
      </c>
      <c r="F247" s="19"/>
      <c r="G247" s="18">
        <v>3345.325</v>
      </c>
      <c r="H247" s="18">
        <v>1528.65</v>
      </c>
      <c r="I247" s="18">
        <v>1765.1</v>
      </c>
      <c r="J247" s="19">
        <f t="shared" si="33"/>
        <v>15.467896509992471</v>
      </c>
      <c r="K247" s="129">
        <f t="shared" si="34"/>
        <v>4.424585766926528</v>
      </c>
      <c r="L247" s="21"/>
    </row>
    <row r="248" spans="1:21" ht="11.25" customHeight="1">
      <c r="A248" s="16" t="s">
        <v>60</v>
      </c>
      <c r="B248" s="18">
        <v>1157</v>
      </c>
      <c r="C248" s="18">
        <v>418</v>
      </c>
      <c r="D248" s="18">
        <v>488</v>
      </c>
      <c r="E248" s="19"/>
      <c r="F248" s="19"/>
      <c r="G248" s="18">
        <v>1857.751</v>
      </c>
      <c r="H248" s="18">
        <v>769.604</v>
      </c>
      <c r="I248" s="18">
        <v>738.369</v>
      </c>
      <c r="J248" s="19"/>
      <c r="K248" s="129">
        <f t="shared" si="34"/>
        <v>1.85087358684481</v>
      </c>
      <c r="L248" s="21"/>
      <c r="U248" s="29"/>
    </row>
    <row r="249" spans="1:21" ht="11.25" customHeight="1">
      <c r="A249" s="16" t="s">
        <v>61</v>
      </c>
      <c r="B249" s="18">
        <v>4011.674</v>
      </c>
      <c r="C249" s="18">
        <v>2349.25</v>
      </c>
      <c r="D249" s="18">
        <v>2056.447</v>
      </c>
      <c r="E249" s="19">
        <f t="shared" si="32"/>
        <v>-12.463679897839725</v>
      </c>
      <c r="F249" s="19"/>
      <c r="G249" s="18">
        <v>15155.348</v>
      </c>
      <c r="H249" s="18">
        <v>8897.573</v>
      </c>
      <c r="I249" s="18">
        <v>8997.507</v>
      </c>
      <c r="J249" s="19">
        <f t="shared" si="33"/>
        <v>1.1231602145888502</v>
      </c>
      <c r="K249" s="129">
        <f t="shared" si="34"/>
        <v>22.554099716742286</v>
      </c>
      <c r="L249" s="21"/>
      <c r="U249" s="30"/>
    </row>
    <row r="250" spans="1:21" ht="11.25" customHeight="1">
      <c r="A250" s="16" t="s">
        <v>62</v>
      </c>
      <c r="B250" s="18">
        <v>7427.554</v>
      </c>
      <c r="C250" s="18">
        <v>5378.167</v>
      </c>
      <c r="D250" s="18">
        <v>3712.379</v>
      </c>
      <c r="E250" s="19">
        <f t="shared" si="32"/>
        <v>-30.97315498012614</v>
      </c>
      <c r="F250" s="19"/>
      <c r="G250" s="18">
        <v>27640.32</v>
      </c>
      <c r="H250" s="18">
        <v>19829.705</v>
      </c>
      <c r="I250" s="18">
        <v>11048.317</v>
      </c>
      <c r="J250" s="19">
        <f t="shared" si="33"/>
        <v>-44.284007250738235</v>
      </c>
      <c r="K250" s="129">
        <f t="shared" si="34"/>
        <v>27.69487629408668</v>
      </c>
      <c r="L250" s="21"/>
      <c r="U250" s="30"/>
    </row>
    <row r="251" spans="1:21" ht="11.25" customHeight="1">
      <c r="A251" s="16" t="s">
        <v>63</v>
      </c>
      <c r="B251" s="141"/>
      <c r="C251" s="141"/>
      <c r="D251" s="18"/>
      <c r="E251" s="142"/>
      <c r="F251" s="19"/>
      <c r="G251" s="18">
        <v>46113.568</v>
      </c>
      <c r="H251" s="18">
        <v>17594.28</v>
      </c>
      <c r="I251" s="18">
        <v>17343.627</v>
      </c>
      <c r="J251" s="19">
        <f t="shared" si="33"/>
        <v>-1.4246277767547042</v>
      </c>
      <c r="K251" s="129">
        <f t="shared" si="34"/>
        <v>43.47536409896473</v>
      </c>
      <c r="L251" s="21"/>
      <c r="U251" s="30"/>
    </row>
    <row r="252" spans="1:21" ht="11.25" customHeight="1">
      <c r="A252" s="16"/>
      <c r="B252" s="18"/>
      <c r="C252" s="18"/>
      <c r="D252" s="18"/>
      <c r="E252" s="19"/>
      <c r="F252" s="19"/>
      <c r="G252" s="18"/>
      <c r="H252" s="18"/>
      <c r="I252" s="18"/>
      <c r="J252" s="19"/>
      <c r="K252" s="129"/>
      <c r="L252" s="21"/>
      <c r="U252" s="29"/>
    </row>
    <row r="253" spans="1:21" ht="11.25" customHeight="1">
      <c r="A253" s="24" t="s">
        <v>328</v>
      </c>
      <c r="B253" s="18"/>
      <c r="C253" s="18"/>
      <c r="D253" s="18"/>
      <c r="E253" s="19"/>
      <c r="F253" s="19"/>
      <c r="G253" s="25">
        <f>(G255+G265+G272)</f>
        <v>1146360</v>
      </c>
      <c r="H253" s="25">
        <f>(H255+H265+H272)</f>
        <v>468675</v>
      </c>
      <c r="I253" s="25">
        <f>(I255+I265+I272)</f>
        <v>491384</v>
      </c>
      <c r="J253" s="23">
        <f t="shared" si="33"/>
        <v>4.845361924574604</v>
      </c>
      <c r="K253" s="140">
        <f>+I253/$I$242*100</f>
        <v>92.49111104000362</v>
      </c>
      <c r="L253" s="21"/>
      <c r="S253" s="260"/>
      <c r="T253" s="20"/>
      <c r="U253" s="30"/>
    </row>
    <row r="254" spans="1:21" ht="11.25" customHeight="1">
      <c r="A254" s="24"/>
      <c r="B254" s="18"/>
      <c r="C254" s="18"/>
      <c r="D254" s="18"/>
      <c r="E254" s="19"/>
      <c r="F254" s="19"/>
      <c r="G254" s="18"/>
      <c r="H254" s="18"/>
      <c r="I254" s="18"/>
      <c r="J254" s="19"/>
      <c r="K254" s="129"/>
      <c r="L254" s="21"/>
      <c r="U254" s="30"/>
    </row>
    <row r="255" spans="1:21" ht="11.25" customHeight="1">
      <c r="A255" s="24" t="s">
        <v>64</v>
      </c>
      <c r="B255" s="25">
        <f>SUM(B256:B263)</f>
        <v>72949.154</v>
      </c>
      <c r="C255" s="25">
        <f>SUM(C256:C263)</f>
        <v>33913.835999999996</v>
      </c>
      <c r="D255" s="25">
        <f>SUM(D256:D263)</f>
        <v>36675.297</v>
      </c>
      <c r="E255" s="23">
        <f t="shared" si="32"/>
        <v>8.142579329569216</v>
      </c>
      <c r="F255" s="19"/>
      <c r="G255" s="25">
        <f>SUM(G256:G263)</f>
        <v>199560.172</v>
      </c>
      <c r="H255" s="25">
        <f>SUM(H256:H263)</f>
        <v>96114.05099999999</v>
      </c>
      <c r="I255" s="25">
        <f>SUM(I256:I263)</f>
        <v>98076.54999999999</v>
      </c>
      <c r="J255" s="23">
        <f t="shared" si="33"/>
        <v>2.041844017166653</v>
      </c>
      <c r="K255" s="140">
        <f>+I255/$I$242*100</f>
        <v>18.4605300060044</v>
      </c>
      <c r="L255" s="21"/>
      <c r="Q255" s="260"/>
      <c r="R255" s="250"/>
      <c r="S255" s="248"/>
      <c r="T255" s="30"/>
      <c r="U255" s="30"/>
    </row>
    <row r="256" spans="1:17" ht="11.25" customHeight="1">
      <c r="A256" s="16" t="s">
        <v>65</v>
      </c>
      <c r="B256" s="18">
        <v>1455.437</v>
      </c>
      <c r="C256" s="18">
        <v>390.877</v>
      </c>
      <c r="D256" s="18">
        <v>862.279</v>
      </c>
      <c r="E256" s="19">
        <f t="shared" si="32"/>
        <v>120.60110981203803</v>
      </c>
      <c r="F256" s="19"/>
      <c r="G256" s="18">
        <v>1415.46</v>
      </c>
      <c r="H256" s="18">
        <v>390.421</v>
      </c>
      <c r="I256" s="18">
        <v>817.898</v>
      </c>
      <c r="J256" s="19">
        <f t="shared" si="33"/>
        <v>109.49129273271674</v>
      </c>
      <c r="K256" s="129">
        <f>+I256/$I$255*100</f>
        <v>0.8339383879224954</v>
      </c>
      <c r="L256" s="20">
        <f>+H256/C256*1000</f>
        <v>998.8333926017648</v>
      </c>
      <c r="M256" s="20">
        <f>+I256/D256*1000</f>
        <v>948.5305800094866</v>
      </c>
      <c r="N256" s="19">
        <f aca="true" t="shared" si="35" ref="N256:N270">+M256/L256*100-100</f>
        <v>-5.036156476632129</v>
      </c>
      <c r="Q256" s="260"/>
    </row>
    <row r="257" spans="1:21" ht="11.25" customHeight="1">
      <c r="A257" s="16" t="s">
        <v>66</v>
      </c>
      <c r="B257" s="18">
        <v>1863.638</v>
      </c>
      <c r="C257" s="18">
        <v>1484.713</v>
      </c>
      <c r="D257" s="18">
        <v>2650.55</v>
      </c>
      <c r="E257" s="19">
        <f t="shared" si="32"/>
        <v>78.52271785860299</v>
      </c>
      <c r="F257" s="19"/>
      <c r="G257" s="18">
        <v>6527.964</v>
      </c>
      <c r="H257" s="18">
        <v>5288.306</v>
      </c>
      <c r="I257" s="18">
        <v>9533.387</v>
      </c>
      <c r="J257" s="19">
        <f t="shared" si="33"/>
        <v>80.27298344687318</v>
      </c>
      <c r="K257" s="129">
        <f aca="true" t="shared" si="36" ref="K257:K263">+I257/$I$255*100</f>
        <v>9.720353132323682</v>
      </c>
      <c r="L257" s="20">
        <f aca="true" t="shared" si="37" ref="L257:L270">+H257/C257*1000</f>
        <v>3561.8372035538177</v>
      </c>
      <c r="M257" s="20">
        <f aca="true" t="shared" si="38" ref="M257:M262">+I257/D257*1000</f>
        <v>3596.7580313519834</v>
      </c>
      <c r="N257" s="19">
        <f t="shared" si="35"/>
        <v>0.9804161673454104</v>
      </c>
      <c r="Q257" s="260"/>
      <c r="S257" s="260"/>
      <c r="T257" s="20"/>
      <c r="U257" s="20"/>
    </row>
    <row r="258" spans="1:17" ht="11.25" customHeight="1">
      <c r="A258" s="16" t="s">
        <v>67</v>
      </c>
      <c r="B258" s="18">
        <v>13973.736</v>
      </c>
      <c r="C258" s="18">
        <v>9141.127</v>
      </c>
      <c r="D258" s="18">
        <v>7432.061</v>
      </c>
      <c r="E258" s="19">
        <f t="shared" si="32"/>
        <v>-18.696447385535734</v>
      </c>
      <c r="F258" s="19"/>
      <c r="G258" s="18">
        <v>53604.184</v>
      </c>
      <c r="H258" s="18">
        <v>33944.96</v>
      </c>
      <c r="I258" s="18">
        <v>29435.318</v>
      </c>
      <c r="J258" s="19">
        <f t="shared" si="33"/>
        <v>-13.285159269594075</v>
      </c>
      <c r="K258" s="129">
        <f t="shared" si="36"/>
        <v>30.012595263597674</v>
      </c>
      <c r="L258" s="20">
        <f t="shared" si="37"/>
        <v>3713.4327091178143</v>
      </c>
      <c r="M258" s="20">
        <f t="shared" si="38"/>
        <v>3960.5861684935044</v>
      </c>
      <c r="N258" s="19">
        <f t="shared" si="35"/>
        <v>6.655660105778665</v>
      </c>
      <c r="Q258" s="260"/>
    </row>
    <row r="259" spans="1:17" ht="11.25" customHeight="1">
      <c r="A259" s="16" t="s">
        <v>68</v>
      </c>
      <c r="B259" s="18">
        <v>49.591</v>
      </c>
      <c r="C259" s="18">
        <v>20.221</v>
      </c>
      <c r="D259" s="18">
        <v>16.625</v>
      </c>
      <c r="E259" s="19">
        <f t="shared" si="32"/>
        <v>-17.783492408881855</v>
      </c>
      <c r="F259" s="19"/>
      <c r="G259" s="18">
        <v>25.292</v>
      </c>
      <c r="H259" s="18">
        <v>10.934</v>
      </c>
      <c r="I259" s="18">
        <v>10.547</v>
      </c>
      <c r="J259" s="19">
        <f t="shared" si="33"/>
        <v>-3.5394183281507168</v>
      </c>
      <c r="K259" s="129">
        <f t="shared" si="36"/>
        <v>0.010753844828350918</v>
      </c>
      <c r="L259" s="20">
        <f t="shared" si="37"/>
        <v>540.7249888729539</v>
      </c>
      <c r="M259" s="20">
        <f t="shared" si="38"/>
        <v>634.406015037594</v>
      </c>
      <c r="N259" s="19">
        <f t="shared" si="35"/>
        <v>17.325078014223408</v>
      </c>
      <c r="Q259" s="260"/>
    </row>
    <row r="260" spans="1:14" ht="11.25" customHeight="1">
      <c r="A260" s="16" t="s">
        <v>69</v>
      </c>
      <c r="B260" s="18">
        <v>10361.314</v>
      </c>
      <c r="C260" s="18">
        <v>5033.386</v>
      </c>
      <c r="D260" s="18">
        <v>4415.468</v>
      </c>
      <c r="E260" s="19">
        <f t="shared" si="32"/>
        <v>-12.276388101369548</v>
      </c>
      <c r="F260" s="19"/>
      <c r="G260" s="18">
        <v>46798.986</v>
      </c>
      <c r="H260" s="18">
        <v>22263.953</v>
      </c>
      <c r="I260" s="18">
        <v>20423.766</v>
      </c>
      <c r="J260" s="19">
        <f t="shared" si="33"/>
        <v>-8.265320179215266</v>
      </c>
      <c r="K260" s="129">
        <f t="shared" si="36"/>
        <v>20.82431121404658</v>
      </c>
      <c r="L260" s="20">
        <f t="shared" si="37"/>
        <v>4423.255637457568</v>
      </c>
      <c r="M260" s="20">
        <f t="shared" si="38"/>
        <v>4625.504250059111</v>
      </c>
      <c r="N260" s="19">
        <f t="shared" si="35"/>
        <v>4.572392580904335</v>
      </c>
    </row>
    <row r="261" spans="1:14" ht="11.25" customHeight="1">
      <c r="A261" s="16" t="s">
        <v>117</v>
      </c>
      <c r="B261" s="18">
        <v>27649.935</v>
      </c>
      <c r="C261" s="18">
        <v>11879.483</v>
      </c>
      <c r="D261" s="18">
        <v>13003.26</v>
      </c>
      <c r="E261" s="19">
        <f t="shared" si="32"/>
        <v>9.45981403399459</v>
      </c>
      <c r="F261" s="19"/>
      <c r="G261" s="18">
        <v>55768.191</v>
      </c>
      <c r="H261" s="18">
        <v>22688.663</v>
      </c>
      <c r="I261" s="18">
        <v>24516.916</v>
      </c>
      <c r="J261" s="19">
        <f t="shared" si="33"/>
        <v>8.058002360033285</v>
      </c>
      <c r="K261" s="129">
        <f t="shared" si="36"/>
        <v>24.997734932560338</v>
      </c>
      <c r="L261" s="20">
        <f t="shared" si="37"/>
        <v>1909.9032340043755</v>
      </c>
      <c r="M261" s="20">
        <f t="shared" si="38"/>
        <v>1885.4438040922046</v>
      </c>
      <c r="N261" s="19">
        <f t="shared" si="35"/>
        <v>-1.2806633067419</v>
      </c>
    </row>
    <row r="262" spans="1:14" ht="11.25" customHeight="1">
      <c r="A262" s="16" t="s">
        <v>70</v>
      </c>
      <c r="B262" s="18">
        <v>3582.089</v>
      </c>
      <c r="C262" s="18">
        <v>1326.367</v>
      </c>
      <c r="D262" s="18">
        <v>1555.122</v>
      </c>
      <c r="E262" s="19">
        <f t="shared" si="32"/>
        <v>17.246734878054127</v>
      </c>
      <c r="F262" s="19"/>
      <c r="G262" s="18">
        <v>6577.448</v>
      </c>
      <c r="H262" s="18">
        <v>2393.401</v>
      </c>
      <c r="I262" s="18">
        <v>2810.896</v>
      </c>
      <c r="J262" s="19">
        <f t="shared" si="33"/>
        <v>17.443587597732275</v>
      </c>
      <c r="K262" s="129">
        <f t="shared" si="36"/>
        <v>2.8660225099679795</v>
      </c>
      <c r="L262" s="20">
        <f t="shared" si="37"/>
        <v>1804.4787000882864</v>
      </c>
      <c r="M262" s="20">
        <f t="shared" si="38"/>
        <v>1807.5083498272163</v>
      </c>
      <c r="N262" s="19">
        <f t="shared" si="35"/>
        <v>0.1678961208453984</v>
      </c>
    </row>
    <row r="263" spans="1:14" ht="11.25" customHeight="1">
      <c r="A263" s="16" t="s">
        <v>0</v>
      </c>
      <c r="B263" s="207">
        <v>14013.414</v>
      </c>
      <c r="C263" s="207">
        <v>4637.662</v>
      </c>
      <c r="D263" s="207">
        <v>6739.932</v>
      </c>
      <c r="E263" s="19">
        <f t="shared" si="32"/>
        <v>45.3303841461495</v>
      </c>
      <c r="F263" s="19"/>
      <c r="G263" s="18">
        <v>28842.647</v>
      </c>
      <c r="H263" s="18">
        <v>9133.413</v>
      </c>
      <c r="I263" s="18">
        <v>10527.822</v>
      </c>
      <c r="J263" s="19">
        <f t="shared" si="33"/>
        <v>15.267118655424866</v>
      </c>
      <c r="K263" s="129">
        <f t="shared" si="36"/>
        <v>10.734290714752916</v>
      </c>
      <c r="L263" s="20"/>
      <c r="N263" s="19"/>
    </row>
    <row r="264" spans="1:14" ht="11.25" customHeight="1">
      <c r="A264" s="16"/>
      <c r="B264" s="18"/>
      <c r="C264" s="18"/>
      <c r="D264" s="18"/>
      <c r="E264" s="19"/>
      <c r="F264" s="19"/>
      <c r="G264" s="18"/>
      <c r="H264" s="18"/>
      <c r="I264" s="18"/>
      <c r="J264" s="19"/>
      <c r="K264" s="129"/>
      <c r="L264" s="20"/>
      <c r="N264" s="19"/>
    </row>
    <row r="265" spans="1:14" ht="11.25" customHeight="1">
      <c r="A265" s="24" t="s">
        <v>71</v>
      </c>
      <c r="B265" s="25">
        <f>SUM(B266:B270)</f>
        <v>234095.94099999996</v>
      </c>
      <c r="C265" s="25">
        <f>SUM(C266:C270)</f>
        <v>94345.86899999999</v>
      </c>
      <c r="D265" s="25">
        <f>SUM(D266:D270)</f>
        <v>104170.23000000001</v>
      </c>
      <c r="E265" s="23">
        <f aca="true" t="shared" si="39" ref="E265:E270">+D265/C265*100-100</f>
        <v>10.413133191873001</v>
      </c>
      <c r="F265" s="23"/>
      <c r="G265" s="25">
        <f>SUM(G266:G270)</f>
        <v>759164.8859999999</v>
      </c>
      <c r="H265" s="25">
        <f>SUM(H266:H270)</f>
        <v>301022.53500000003</v>
      </c>
      <c r="I265" s="25">
        <f>SUM(I266:I270)</f>
        <v>307697.924</v>
      </c>
      <c r="J265" s="23">
        <f aca="true" t="shared" si="40" ref="J265:J270">+I265/H265*100-100</f>
        <v>2.217571186157201</v>
      </c>
      <c r="K265" s="140">
        <f>+I265/$I$242*100</f>
        <v>57.916665694167065</v>
      </c>
      <c r="L265" s="20">
        <f t="shared" si="37"/>
        <v>3190.6276150787276</v>
      </c>
      <c r="M265" s="20">
        <f aca="true" t="shared" si="41" ref="M265:M270">+I265/D265*1000</f>
        <v>2953.7990268428894</v>
      </c>
      <c r="N265" s="19">
        <f t="shared" si="35"/>
        <v>-7.422633312537002</v>
      </c>
    </row>
    <row r="266" spans="1:14" ht="11.25" customHeight="1">
      <c r="A266" s="16" t="s">
        <v>72</v>
      </c>
      <c r="B266" s="18">
        <v>4046.567</v>
      </c>
      <c r="C266" s="18">
        <v>1214.418</v>
      </c>
      <c r="D266" s="18">
        <v>755.859</v>
      </c>
      <c r="E266" s="19">
        <f t="shared" si="39"/>
        <v>-37.75956878109513</v>
      </c>
      <c r="F266" s="19"/>
      <c r="G266" s="18">
        <v>30288.541</v>
      </c>
      <c r="H266" s="18">
        <v>7990.897</v>
      </c>
      <c r="I266" s="18">
        <v>6819.517</v>
      </c>
      <c r="J266" s="19">
        <f t="shared" si="40"/>
        <v>-14.658930030007895</v>
      </c>
      <c r="K266" s="129">
        <f>+I266/$I$265*100</f>
        <v>2.216302570829175</v>
      </c>
      <c r="L266" s="20">
        <f t="shared" si="37"/>
        <v>6580.021870558572</v>
      </c>
      <c r="M266" s="20">
        <f t="shared" si="41"/>
        <v>9022.207845643168</v>
      </c>
      <c r="N266" s="19">
        <f t="shared" si="35"/>
        <v>37.115165012016604</v>
      </c>
    </row>
    <row r="267" spans="1:14" ht="11.25" customHeight="1">
      <c r="A267" s="16" t="s">
        <v>73</v>
      </c>
      <c r="B267" s="18">
        <v>97251.578</v>
      </c>
      <c r="C267" s="18">
        <v>39003.395</v>
      </c>
      <c r="D267" s="18">
        <v>38137.432</v>
      </c>
      <c r="E267" s="19">
        <f t="shared" si="39"/>
        <v>-2.220224675313503</v>
      </c>
      <c r="F267" s="19"/>
      <c r="G267" s="18">
        <v>246608.907</v>
      </c>
      <c r="H267" s="18">
        <v>98334.575</v>
      </c>
      <c r="I267" s="18">
        <v>89354.855</v>
      </c>
      <c r="J267" s="19">
        <f t="shared" si="40"/>
        <v>-9.131803335703651</v>
      </c>
      <c r="K267" s="129">
        <f>+I267/$I$265*100</f>
        <v>29.039797811570544</v>
      </c>
      <c r="L267" s="20">
        <f t="shared" si="37"/>
        <v>2521.179887032911</v>
      </c>
      <c r="M267" s="20">
        <f t="shared" si="41"/>
        <v>2342.9698937254084</v>
      </c>
      <c r="N267" s="19">
        <f t="shared" si="35"/>
        <v>-7.068515587645436</v>
      </c>
    </row>
    <row r="268" spans="1:26" ht="11.25" customHeight="1">
      <c r="A268" s="16" t="s">
        <v>74</v>
      </c>
      <c r="B268" s="18">
        <v>6440.491</v>
      </c>
      <c r="C268" s="18">
        <v>4075.377</v>
      </c>
      <c r="D268" s="18">
        <v>2857.692</v>
      </c>
      <c r="E268" s="19">
        <f t="shared" si="39"/>
        <v>-29.879076217979332</v>
      </c>
      <c r="F268" s="19"/>
      <c r="G268" s="18">
        <v>44641.104</v>
      </c>
      <c r="H268" s="18">
        <v>29460.146</v>
      </c>
      <c r="I268" s="18">
        <v>18694.985</v>
      </c>
      <c r="J268" s="19">
        <f t="shared" si="40"/>
        <v>-36.54143804989969</v>
      </c>
      <c r="K268" s="129">
        <f>+I268/$I$265*100</f>
        <v>6.075759224166881</v>
      </c>
      <c r="L268" s="20">
        <f t="shared" si="37"/>
        <v>7228.814904731514</v>
      </c>
      <c r="M268" s="20">
        <f t="shared" si="41"/>
        <v>6541.987380025559</v>
      </c>
      <c r="N268" s="19">
        <f t="shared" si="35"/>
        <v>-9.50124652183861</v>
      </c>
      <c r="U268" s="20"/>
      <c r="V268" s="20"/>
      <c r="W268" s="20"/>
      <c r="X268" s="20"/>
      <c r="Y268" s="20"/>
      <c r="Z268" s="20"/>
    </row>
    <row r="269" spans="1:20" ht="11.25" customHeight="1">
      <c r="A269" s="16" t="s">
        <v>75</v>
      </c>
      <c r="B269" s="18">
        <v>100887.639</v>
      </c>
      <c r="C269" s="18">
        <v>39750.073</v>
      </c>
      <c r="D269" s="18">
        <v>49025.34</v>
      </c>
      <c r="E269" s="19">
        <f t="shared" si="39"/>
        <v>23.333962179138638</v>
      </c>
      <c r="F269" s="19"/>
      <c r="G269" s="18">
        <v>403331.685</v>
      </c>
      <c r="H269" s="18">
        <v>152762.468</v>
      </c>
      <c r="I269" s="18">
        <v>174217.398</v>
      </c>
      <c r="J269" s="19">
        <f t="shared" si="40"/>
        <v>14.044634314234813</v>
      </c>
      <c r="K269" s="129">
        <f>+I269/$I$265*100</f>
        <v>56.61962087206022</v>
      </c>
      <c r="L269" s="20">
        <f t="shared" si="37"/>
        <v>3843.073898254225</v>
      </c>
      <c r="M269" s="20">
        <f t="shared" si="41"/>
        <v>3553.6193731649796</v>
      </c>
      <c r="N269" s="19">
        <f t="shared" si="35"/>
        <v>-7.531849055016465</v>
      </c>
      <c r="Q269" s="260"/>
      <c r="R269" s="251"/>
      <c r="S269" s="248"/>
      <c r="T269" s="30"/>
    </row>
    <row r="270" spans="1:24" ht="11.25" customHeight="1">
      <c r="A270" s="16" t="s">
        <v>76</v>
      </c>
      <c r="B270" s="18">
        <v>25469.666</v>
      </c>
      <c r="C270" s="18">
        <v>10302.606</v>
      </c>
      <c r="D270" s="18">
        <v>13393.907</v>
      </c>
      <c r="E270" s="19">
        <f t="shared" si="39"/>
        <v>30.00503950165617</v>
      </c>
      <c r="F270" s="19"/>
      <c r="G270" s="18">
        <v>34294.649</v>
      </c>
      <c r="H270" s="18">
        <v>12474.449</v>
      </c>
      <c r="I270" s="18">
        <v>18611.169</v>
      </c>
      <c r="J270" s="19">
        <f t="shared" si="40"/>
        <v>49.194317119738116</v>
      </c>
      <c r="K270" s="129">
        <f>+I270/$I$265*100</f>
        <v>6.048519521373176</v>
      </c>
      <c r="L270" s="20">
        <f t="shared" si="37"/>
        <v>1210.8052079250629</v>
      </c>
      <c r="M270" s="20">
        <f t="shared" si="41"/>
        <v>1389.5250280594007</v>
      </c>
      <c r="N270" s="19">
        <f t="shared" si="35"/>
        <v>14.760410589958312</v>
      </c>
      <c r="Q270" s="260"/>
      <c r="R270" s="250"/>
      <c r="S270" s="248"/>
      <c r="T270" s="30"/>
      <c r="U270" s="20"/>
      <c r="V270" s="20"/>
      <c r="W270" s="20"/>
      <c r="X270" s="20"/>
    </row>
    <row r="271" spans="1:24" ht="11.25" customHeight="1">
      <c r="A271" s="16"/>
      <c r="B271" s="18"/>
      <c r="C271" s="18"/>
      <c r="D271" s="18"/>
      <c r="E271" s="19"/>
      <c r="F271" s="19"/>
      <c r="G271" s="18"/>
      <c r="H271" s="18"/>
      <c r="I271" s="18"/>
      <c r="J271" s="19"/>
      <c r="K271" s="129"/>
      <c r="L271" s="21"/>
      <c r="N271" s="143"/>
      <c r="P271" s="199"/>
      <c r="Q271" s="262"/>
      <c r="R271" s="262"/>
      <c r="S271" s="263"/>
      <c r="T271" s="200"/>
      <c r="U271" s="200"/>
      <c r="V271" s="20"/>
      <c r="W271" s="20"/>
      <c r="X271" s="20"/>
    </row>
    <row r="272" spans="1:25" ht="11.25" customHeight="1">
      <c r="A272" s="24" t="s">
        <v>77</v>
      </c>
      <c r="B272" s="18"/>
      <c r="C272" s="18"/>
      <c r="D272" s="18"/>
      <c r="E272" s="19"/>
      <c r="F272" s="19"/>
      <c r="G272" s="25">
        <v>187634.94200000004</v>
      </c>
      <c r="H272" s="25">
        <v>71538.41399999999</v>
      </c>
      <c r="I272" s="25">
        <v>85609.52600000001</v>
      </c>
      <c r="J272" s="23">
        <f>+I272/H272*100-100</f>
        <v>19.66930941465941</v>
      </c>
      <c r="K272" s="140">
        <f>+I272/$I$242*100</f>
        <v>16.113915339832143</v>
      </c>
      <c r="L272" s="21"/>
      <c r="N272" s="143"/>
      <c r="P272" s="199"/>
      <c r="Q272" s="248"/>
      <c r="R272" s="264"/>
      <c r="S272" s="264"/>
      <c r="T272" s="198"/>
      <c r="U272" s="198"/>
      <c r="V272" s="198"/>
      <c r="W272" s="198"/>
      <c r="X272" s="198"/>
      <c r="Y272" s="198"/>
    </row>
    <row r="273" spans="1:25" ht="11.25" customHeight="1">
      <c r="A273" s="121" t="s">
        <v>153</v>
      </c>
      <c r="B273" s="18">
        <v>3893.324</v>
      </c>
      <c r="C273" s="18">
        <v>1875.084</v>
      </c>
      <c r="D273" s="18">
        <v>990.939</v>
      </c>
      <c r="E273" s="19">
        <f>+D273/C273*100-100</f>
        <v>-47.152287577516525</v>
      </c>
      <c r="F273" s="19"/>
      <c r="G273" s="18">
        <v>9158.001</v>
      </c>
      <c r="H273" s="18">
        <v>4228.689</v>
      </c>
      <c r="I273" s="18">
        <v>3038.442</v>
      </c>
      <c r="J273" s="19">
        <f>+I273/H273*100-100</f>
        <v>-28.146950508774722</v>
      </c>
      <c r="K273" s="129">
        <f>+I273/$I$272*100</f>
        <v>3.54918680428157</v>
      </c>
      <c r="L273" s="21"/>
      <c r="N273" s="143"/>
      <c r="P273" s="199"/>
      <c r="Q273" s="263"/>
      <c r="R273" s="264"/>
      <c r="S273" s="264"/>
      <c r="T273" s="198"/>
      <c r="U273" s="198"/>
      <c r="V273" s="198"/>
      <c r="W273" s="198"/>
      <c r="X273" s="198"/>
      <c r="Y273" s="198"/>
    </row>
    <row r="274" spans="1:25" ht="15">
      <c r="A274" s="16" t="s">
        <v>0</v>
      </c>
      <c r="B274" s="18"/>
      <c r="C274" s="18"/>
      <c r="D274" s="18"/>
      <c r="E274" s="18"/>
      <c r="F274" s="18"/>
      <c r="G274" s="18">
        <f>+G272-G273</f>
        <v>178476.94100000005</v>
      </c>
      <c r="H274" s="18">
        <f>+H272-H273</f>
        <v>67309.72499999999</v>
      </c>
      <c r="I274" s="18">
        <f>+I272-I273</f>
        <v>82571.08400000002</v>
      </c>
      <c r="J274" s="19">
        <f>+I274/H274*100-100</f>
        <v>22.673334351016933</v>
      </c>
      <c r="K274" s="129">
        <f>+I274/$I$272*100</f>
        <v>96.45081319571844</v>
      </c>
      <c r="L274" s="21"/>
      <c r="P274" s="199"/>
      <c r="Q274" s="263"/>
      <c r="R274" s="264"/>
      <c r="S274" s="264"/>
      <c r="T274" s="198"/>
      <c r="U274" s="198"/>
      <c r="V274" s="198"/>
      <c r="W274" s="198"/>
      <c r="X274" s="198"/>
      <c r="Y274" s="198"/>
    </row>
    <row r="275" spans="1:25" ht="15">
      <c r="A275" s="122"/>
      <c r="B275" s="128"/>
      <c r="C275" s="128"/>
      <c r="D275" s="128"/>
      <c r="E275" s="128"/>
      <c r="F275" s="128"/>
      <c r="G275" s="128"/>
      <c r="H275" s="128"/>
      <c r="I275" s="128"/>
      <c r="J275" s="122"/>
      <c r="K275" s="122"/>
      <c r="P275" s="199"/>
      <c r="Q275" s="265"/>
      <c r="R275" s="264"/>
      <c r="S275" s="264"/>
      <c r="T275" s="198"/>
      <c r="U275" s="198"/>
      <c r="V275" s="198"/>
      <c r="W275" s="198"/>
      <c r="X275" s="198"/>
      <c r="Y275" s="198"/>
    </row>
    <row r="276" spans="1:25" ht="15">
      <c r="A276" s="16" t="s">
        <v>377</v>
      </c>
      <c r="B276" s="16"/>
      <c r="C276" s="16"/>
      <c r="D276" s="16"/>
      <c r="E276" s="16"/>
      <c r="F276" s="16"/>
      <c r="G276" s="16"/>
      <c r="H276" s="16"/>
      <c r="I276" s="16"/>
      <c r="J276" s="16"/>
      <c r="K276" s="16"/>
      <c r="P276" s="199"/>
      <c r="Q276" s="265"/>
      <c r="R276" s="264"/>
      <c r="S276" s="264"/>
      <c r="T276" s="198"/>
      <c r="U276" s="198"/>
      <c r="V276" s="198"/>
      <c r="W276" s="198"/>
      <c r="X276" s="198"/>
      <c r="Y276" s="198"/>
    </row>
    <row r="277" spans="1:25" ht="19.5" customHeight="1">
      <c r="A277" s="327" t="s">
        <v>259</v>
      </c>
      <c r="B277" s="327"/>
      <c r="C277" s="327"/>
      <c r="D277" s="327"/>
      <c r="E277" s="327"/>
      <c r="F277" s="327"/>
      <c r="G277" s="327"/>
      <c r="H277" s="327"/>
      <c r="I277" s="327"/>
      <c r="J277" s="327"/>
      <c r="K277" s="327"/>
      <c r="P277" s="199"/>
      <c r="Q277" s="265"/>
      <c r="R277" s="264"/>
      <c r="S277" s="264"/>
      <c r="T277" s="198"/>
      <c r="U277" s="198"/>
      <c r="V277" s="198"/>
      <c r="W277" s="198"/>
      <c r="X277" s="198"/>
      <c r="Y277" s="198"/>
    </row>
    <row r="278" spans="1:25" ht="19.5" customHeight="1">
      <c r="A278" s="328" t="s">
        <v>189</v>
      </c>
      <c r="B278" s="328"/>
      <c r="C278" s="328"/>
      <c r="D278" s="328"/>
      <c r="E278" s="328"/>
      <c r="F278" s="328"/>
      <c r="G278" s="328"/>
      <c r="H278" s="328"/>
      <c r="I278" s="328"/>
      <c r="J278" s="328"/>
      <c r="K278" s="328"/>
      <c r="P278" s="199"/>
      <c r="Q278" s="265"/>
      <c r="R278" s="264"/>
      <c r="S278" s="264"/>
      <c r="T278" s="198"/>
      <c r="U278" s="198"/>
      <c r="V278" s="198"/>
      <c r="W278" s="198"/>
      <c r="X278" s="198"/>
      <c r="Y278" s="198"/>
    </row>
    <row r="279" spans="1:25" s="27" customFormat="1" ht="15.75">
      <c r="A279" s="24"/>
      <c r="B279" s="329" t="s">
        <v>118</v>
      </c>
      <c r="C279" s="329"/>
      <c r="D279" s="329"/>
      <c r="E279" s="329"/>
      <c r="F279" s="187"/>
      <c r="G279" s="329" t="s">
        <v>119</v>
      </c>
      <c r="H279" s="329"/>
      <c r="I279" s="329"/>
      <c r="J279" s="329"/>
      <c r="K279" s="187"/>
      <c r="L279" s="331" t="s">
        <v>198</v>
      </c>
      <c r="M279" s="331" t="s">
        <v>198</v>
      </c>
      <c r="N279" s="331" t="s">
        <v>196</v>
      </c>
      <c r="O279" s="137"/>
      <c r="P279" s="209"/>
      <c r="Q279" s="33"/>
      <c r="R279" s="29"/>
      <c r="S279" s="29"/>
      <c r="T279" s="29"/>
      <c r="U279" s="21"/>
      <c r="V279" s="210"/>
      <c r="W279" s="210"/>
      <c r="X279" s="210"/>
      <c r="Y279" s="210"/>
    </row>
    <row r="280" spans="1:25" s="27" customFormat="1" ht="15.75">
      <c r="A280" s="24" t="s">
        <v>332</v>
      </c>
      <c r="B280" s="188">
        <f>+B239</f>
        <v>2011</v>
      </c>
      <c r="C280" s="330" t="str">
        <f>+C239</f>
        <v>enero - mayo</v>
      </c>
      <c r="D280" s="330"/>
      <c r="E280" s="330"/>
      <c r="F280" s="187"/>
      <c r="G280" s="188">
        <f>+G239</f>
        <v>2011</v>
      </c>
      <c r="H280" s="330" t="str">
        <f>+C280</f>
        <v>enero - mayo</v>
      </c>
      <c r="I280" s="330"/>
      <c r="J280" s="330"/>
      <c r="K280" s="189" t="s">
        <v>224</v>
      </c>
      <c r="L280" s="332"/>
      <c r="M280" s="332"/>
      <c r="N280" s="332"/>
      <c r="O280" s="137"/>
      <c r="P280" s="209"/>
      <c r="Q280" s="33"/>
      <c r="R280" s="29"/>
      <c r="S280" s="29"/>
      <c r="T280" s="29"/>
      <c r="U280" s="29"/>
      <c r="V280" s="210"/>
      <c r="W280" s="210"/>
      <c r="X280" s="210"/>
      <c r="Y280" s="210"/>
    </row>
    <row r="281" spans="1:20" s="27" customFormat="1" ht="12.75">
      <c r="A281" s="190"/>
      <c r="B281" s="190"/>
      <c r="C281" s="191">
        <f>+C240</f>
        <v>2011</v>
      </c>
      <c r="D281" s="191">
        <f>+D240</f>
        <v>2012</v>
      </c>
      <c r="E281" s="192" t="str">
        <f>+E240</f>
        <v>Var % 12/11</v>
      </c>
      <c r="F281" s="193"/>
      <c r="G281" s="190"/>
      <c r="H281" s="191">
        <f>+H240</f>
        <v>2011</v>
      </c>
      <c r="I281" s="191">
        <f>+I240</f>
        <v>2012</v>
      </c>
      <c r="J281" s="192" t="str">
        <f>+J240</f>
        <v>Var % 12/11</v>
      </c>
      <c r="K281" s="193">
        <v>2008</v>
      </c>
      <c r="L281" s="194"/>
      <c r="M281" s="194"/>
      <c r="N281" s="193"/>
      <c r="Q281" s="175"/>
      <c r="R281" s="30"/>
      <c r="S281" s="30"/>
      <c r="T281" s="30"/>
    </row>
    <row r="282" spans="1:20" ht="12.75">
      <c r="A282" s="16"/>
      <c r="B282" s="18"/>
      <c r="C282" s="18"/>
      <c r="D282" s="18"/>
      <c r="E282" s="19"/>
      <c r="F282" s="19"/>
      <c r="G282" s="18"/>
      <c r="H282" s="18"/>
      <c r="I282" s="18"/>
      <c r="J282" s="19"/>
      <c r="K282" s="19"/>
      <c r="Q282" s="175"/>
      <c r="R282" s="30"/>
      <c r="S282" s="30"/>
      <c r="T282" s="30"/>
    </row>
    <row r="283" spans="1:20" s="126" customFormat="1" ht="12.75">
      <c r="A283" s="124" t="s">
        <v>381</v>
      </c>
      <c r="B283" s="124"/>
      <c r="C283" s="124"/>
      <c r="D283" s="124"/>
      <c r="E283" s="124"/>
      <c r="F283" s="124"/>
      <c r="G283" s="124">
        <f>+G285+G295</f>
        <v>5130254.217</v>
      </c>
      <c r="H283" s="124">
        <f>+H285+H295</f>
        <v>2208349.872</v>
      </c>
      <c r="I283" s="124">
        <f>+I285+I295</f>
        <v>1961508.67</v>
      </c>
      <c r="J283" s="125">
        <f>+I283/H283*100-100</f>
        <v>-11.177631095948001</v>
      </c>
      <c r="K283" s="124">
        <f>+K285+K295</f>
        <v>100</v>
      </c>
      <c r="L283" s="129"/>
      <c r="M283" s="129"/>
      <c r="N283" s="129"/>
      <c r="Q283" s="175"/>
      <c r="R283" s="30"/>
      <c r="S283" s="30"/>
      <c r="T283" s="30"/>
    </row>
    <row r="284" spans="1:22" ht="18">
      <c r="A284" s="16"/>
      <c r="B284" s="18"/>
      <c r="C284" s="18"/>
      <c r="D284" s="18"/>
      <c r="E284" s="19"/>
      <c r="F284" s="19"/>
      <c r="G284" s="18"/>
      <c r="H284" s="18"/>
      <c r="I284" s="18"/>
      <c r="J284" s="19"/>
      <c r="K284" s="19"/>
      <c r="Q284" s="33"/>
      <c r="R284" s="29"/>
      <c r="S284" s="29"/>
      <c r="T284" s="29"/>
      <c r="V284" s="201"/>
    </row>
    <row r="285" spans="1:22" ht="15" customHeight="1">
      <c r="A285" s="24" t="s">
        <v>327</v>
      </c>
      <c r="B285" s="25"/>
      <c r="C285" s="25"/>
      <c r="D285" s="25"/>
      <c r="E285" s="23"/>
      <c r="F285" s="23"/>
      <c r="G285" s="25">
        <f>+G287+G290+G293</f>
        <v>421677.869</v>
      </c>
      <c r="H285" s="25">
        <f>+H287+H290+H293</f>
        <v>193519.543</v>
      </c>
      <c r="I285" s="25">
        <f>+I287+I290+I293</f>
        <v>164241</v>
      </c>
      <c r="J285" s="23">
        <f>+I285/H285*100-100</f>
        <v>-15.12950193355924</v>
      </c>
      <c r="K285" s="23">
        <f>+I285/$I$283*100</f>
        <v>8.373197759049416</v>
      </c>
      <c r="Q285" s="175"/>
      <c r="R285" s="30"/>
      <c r="S285" s="30"/>
      <c r="T285" s="30"/>
      <c r="V285" s="201"/>
    </row>
    <row r="286" spans="1:22" ht="18">
      <c r="A286" s="24"/>
      <c r="B286" s="18"/>
      <c r="C286" s="18"/>
      <c r="D286" s="18"/>
      <c r="E286" s="19"/>
      <c r="F286" s="19"/>
      <c r="G286" s="18"/>
      <c r="H286" s="18"/>
      <c r="I286" s="18"/>
      <c r="J286" s="23"/>
      <c r="K286" s="19"/>
      <c r="Q286" s="175"/>
      <c r="R286" s="30"/>
      <c r="S286" s="30"/>
      <c r="T286" s="30"/>
      <c r="V286" s="201"/>
    </row>
    <row r="287" spans="1:22" ht="14.25" customHeight="1">
      <c r="A287" s="24" t="s">
        <v>79</v>
      </c>
      <c r="B287" s="25">
        <f>+B288+B289</f>
        <v>5121905.211</v>
      </c>
      <c r="C287" s="25">
        <f>+C288+C289</f>
        <v>2361107.164</v>
      </c>
      <c r="D287" s="25">
        <f>+D288+D289</f>
        <v>1860859.77</v>
      </c>
      <c r="E287" s="23">
        <f aca="true" t="shared" si="42" ref="E287:E292">+D287/C287*100-100</f>
        <v>-21.186983870419525</v>
      </c>
      <c r="F287" s="18"/>
      <c r="G287" s="25">
        <f>+G288+G289</f>
        <v>410658.753</v>
      </c>
      <c r="H287" s="25">
        <f>+H288+H289</f>
        <v>190207.462</v>
      </c>
      <c r="I287" s="25">
        <f>+I288+I289</f>
        <v>160746.151</v>
      </c>
      <c r="J287" s="23">
        <f aca="true" t="shared" si="43" ref="J287:J293">+I287/H287*100-100</f>
        <v>-15.489040592950019</v>
      </c>
      <c r="K287" s="23">
        <f aca="true" t="shared" si="44" ref="K287:K314">+I287/$I$283*100</f>
        <v>8.19502628045993</v>
      </c>
      <c r="Q287" s="175"/>
      <c r="R287" s="30"/>
      <c r="S287" s="30"/>
      <c r="T287" s="30"/>
      <c r="V287" s="201"/>
    </row>
    <row r="288" spans="1:14" ht="11.25" customHeight="1">
      <c r="A288" s="16" t="s">
        <v>102</v>
      </c>
      <c r="B288" s="18">
        <v>0</v>
      </c>
      <c r="C288" s="18">
        <v>0</v>
      </c>
      <c r="D288" s="18">
        <v>6736.017</v>
      </c>
      <c r="E288" s="19"/>
      <c r="F288" s="19"/>
      <c r="G288" s="18">
        <v>0</v>
      </c>
      <c r="H288" s="18">
        <v>0</v>
      </c>
      <c r="I288" s="18">
        <v>497.358</v>
      </c>
      <c r="J288" s="19"/>
      <c r="K288" s="129">
        <f t="shared" si="44"/>
        <v>0.025355890983647805</v>
      </c>
      <c r="L288" s="20"/>
      <c r="M288" s="20"/>
      <c r="N288" s="19"/>
    </row>
    <row r="289" spans="1:20" ht="11.25" customHeight="1">
      <c r="A289" s="16" t="s">
        <v>103</v>
      </c>
      <c r="B289" s="18">
        <v>5121905.211</v>
      </c>
      <c r="C289" s="18">
        <v>2361107.164</v>
      </c>
      <c r="D289" s="18">
        <v>1854123.753</v>
      </c>
      <c r="E289" s="19">
        <f t="shared" si="42"/>
        <v>-21.472274479109572</v>
      </c>
      <c r="F289" s="19"/>
      <c r="G289" s="18">
        <v>410658.753</v>
      </c>
      <c r="H289" s="18">
        <v>190207.462</v>
      </c>
      <c r="I289" s="18">
        <v>160248.793</v>
      </c>
      <c r="J289" s="19">
        <f t="shared" si="43"/>
        <v>-15.750522447957366</v>
      </c>
      <c r="K289" s="129">
        <f t="shared" si="44"/>
        <v>8.16967038947628</v>
      </c>
      <c r="L289" s="20"/>
      <c r="M289" s="20"/>
      <c r="N289" s="19"/>
      <c r="Q289" s="284"/>
      <c r="R289" s="260"/>
      <c r="S289" s="260"/>
      <c r="T289" s="20"/>
    </row>
    <row r="290" spans="1:22" ht="18">
      <c r="A290" s="24" t="s">
        <v>382</v>
      </c>
      <c r="B290" s="25">
        <f>+B291+B292</f>
        <v>1043290</v>
      </c>
      <c r="C290" s="25">
        <f>+C291+C292</f>
        <v>66821</v>
      </c>
      <c r="D290" s="25">
        <f>+D291+D292</f>
        <v>705415</v>
      </c>
      <c r="E290" s="23">
        <f t="shared" si="42"/>
        <v>955.6786040316665</v>
      </c>
      <c r="F290" s="19"/>
      <c r="G290" s="25">
        <f>+G291+G292</f>
        <v>7039.092000000001</v>
      </c>
      <c r="H290" s="25">
        <f>+H291+H292</f>
        <v>1555.5339999999999</v>
      </c>
      <c r="I290" s="25">
        <f>+I291+I292</f>
        <v>1328.259</v>
      </c>
      <c r="J290" s="23">
        <f t="shared" si="43"/>
        <v>-14.610738177371871</v>
      </c>
      <c r="K290" s="19">
        <f t="shared" si="44"/>
        <v>0.06771619316880206</v>
      </c>
      <c r="Q290" s="266"/>
      <c r="R290" s="268"/>
      <c r="S290" s="268"/>
      <c r="T290" s="269"/>
      <c r="U290" s="269"/>
      <c r="V290" s="201"/>
    </row>
    <row r="291" spans="1:14" ht="11.25" customHeight="1">
      <c r="A291" s="16" t="s">
        <v>102</v>
      </c>
      <c r="B291" s="18">
        <v>1040891</v>
      </c>
      <c r="C291" s="18">
        <v>65520</v>
      </c>
      <c r="D291" s="18">
        <v>686323</v>
      </c>
      <c r="E291" s="19">
        <f t="shared" si="42"/>
        <v>947.5015262515262</v>
      </c>
      <c r="F291" s="19"/>
      <c r="G291" s="18">
        <v>6246.907</v>
      </c>
      <c r="H291" s="18">
        <v>1152.435</v>
      </c>
      <c r="I291" s="18">
        <v>871.33</v>
      </c>
      <c r="J291" s="19">
        <f t="shared" si="43"/>
        <v>-24.39226507351823</v>
      </c>
      <c r="K291" s="129">
        <f t="shared" si="44"/>
        <v>0.044421419763594525</v>
      </c>
      <c r="L291" s="20"/>
      <c r="M291" s="20"/>
      <c r="N291" s="19"/>
    </row>
    <row r="292" spans="1:14" ht="11.25" customHeight="1">
      <c r="A292" s="16" t="s">
        <v>103</v>
      </c>
      <c r="B292" s="18">
        <v>2399</v>
      </c>
      <c r="C292" s="18">
        <v>1301</v>
      </c>
      <c r="D292" s="18">
        <v>19092</v>
      </c>
      <c r="E292" s="19">
        <f t="shared" si="42"/>
        <v>1367.4865488086089</v>
      </c>
      <c r="F292" s="19"/>
      <c r="G292" s="18">
        <v>792.185</v>
      </c>
      <c r="H292" s="18">
        <v>403.099</v>
      </c>
      <c r="I292" s="18">
        <v>456.929</v>
      </c>
      <c r="J292" s="19">
        <f t="shared" si="43"/>
        <v>13.35403957836661</v>
      </c>
      <c r="K292" s="129">
        <f t="shared" si="44"/>
        <v>0.023294773405207535</v>
      </c>
      <c r="L292" s="20"/>
      <c r="M292" s="20"/>
      <c r="N292" s="19"/>
    </row>
    <row r="293" spans="1:20" ht="11.25" customHeight="1">
      <c r="A293" s="24" t="s">
        <v>80</v>
      </c>
      <c r="B293" s="25"/>
      <c r="C293" s="25"/>
      <c r="D293" s="25"/>
      <c r="E293" s="23"/>
      <c r="F293" s="23"/>
      <c r="G293" s="25">
        <v>3980.024</v>
      </c>
      <c r="H293" s="25">
        <v>1756.547</v>
      </c>
      <c r="I293" s="25">
        <v>2166.5899999999965</v>
      </c>
      <c r="J293" s="23">
        <f t="shared" si="43"/>
        <v>23.343696468127334</v>
      </c>
      <c r="K293" s="140">
        <f t="shared" si="44"/>
        <v>0.11045528542068574</v>
      </c>
      <c r="L293" s="20"/>
      <c r="M293" s="20"/>
      <c r="N293" s="19"/>
      <c r="T293" s="20"/>
    </row>
    <row r="294" spans="1:14" ht="11.25" customHeight="1">
      <c r="A294" s="16"/>
      <c r="B294" s="18"/>
      <c r="C294" s="18"/>
      <c r="D294" s="18"/>
      <c r="E294" s="19"/>
      <c r="F294" s="19"/>
      <c r="G294" s="18"/>
      <c r="H294" s="18"/>
      <c r="I294" s="18"/>
      <c r="J294" s="19"/>
      <c r="K294" s="129"/>
      <c r="L294" s="20"/>
      <c r="M294" s="20"/>
      <c r="N294" s="19"/>
    </row>
    <row r="295" spans="1:19" ht="11.25" customHeight="1">
      <c r="A295" s="24" t="s">
        <v>328</v>
      </c>
      <c r="B295" s="25"/>
      <c r="C295" s="25"/>
      <c r="D295" s="25"/>
      <c r="E295" s="23"/>
      <c r="F295" s="23"/>
      <c r="G295" s="25">
        <f>+G297+G304+G309+G313+G314</f>
        <v>4708576.348</v>
      </c>
      <c r="H295" s="25">
        <f>+H297+H304+H309+H313+H314</f>
        <v>2014830.3290000001</v>
      </c>
      <c r="I295" s="25">
        <f>+I297+I304+I309+I313+I314</f>
        <v>1797267.67</v>
      </c>
      <c r="J295" s="23">
        <f>+I295/H295*100-100</f>
        <v>-10.798063532624141</v>
      </c>
      <c r="K295" s="140">
        <f t="shared" si="44"/>
        <v>91.62680224095058</v>
      </c>
      <c r="L295" s="20"/>
      <c r="M295" s="20"/>
      <c r="N295" s="19"/>
      <c r="Q295" s="260"/>
      <c r="R295" s="248"/>
      <c r="S295" s="260"/>
    </row>
    <row r="296" spans="1:14" ht="11.25" customHeight="1">
      <c r="A296" s="16"/>
      <c r="B296" s="18"/>
      <c r="C296" s="18"/>
      <c r="D296" s="18"/>
      <c r="E296" s="19"/>
      <c r="F296" s="19"/>
      <c r="G296" s="18"/>
      <c r="H296" s="18"/>
      <c r="I296" s="18"/>
      <c r="J296" s="19"/>
      <c r="K296" s="129"/>
      <c r="L296" s="20"/>
      <c r="M296" s="20"/>
      <c r="N296" s="19"/>
    </row>
    <row r="297" spans="1:17" ht="11.25">
      <c r="A297" s="24" t="s">
        <v>81</v>
      </c>
      <c r="B297" s="25">
        <f>+B298+B299+B300+B301</f>
        <v>4024910.244</v>
      </c>
      <c r="C297" s="25">
        <f>+C298+C299+C300+C301</f>
        <v>1679628.219</v>
      </c>
      <c r="D297" s="25">
        <f>+D298+D299+D300+D301</f>
        <v>1805178.114</v>
      </c>
      <c r="E297" s="23">
        <f>+D297/C297*100-100</f>
        <v>7.474862209373256</v>
      </c>
      <c r="F297" s="19"/>
      <c r="G297" s="25">
        <f>SUM(G298:G302)</f>
        <v>2809959.486</v>
      </c>
      <c r="H297" s="25">
        <f>SUM(H298:H302)</f>
        <v>1240136.191</v>
      </c>
      <c r="I297" s="25">
        <f>SUM(I298:I302)</f>
        <v>1061506.652</v>
      </c>
      <c r="J297" s="23">
        <f>+I297/H297*100-100</f>
        <v>-14.404025968789753</v>
      </c>
      <c r="K297" s="23">
        <f t="shared" si="44"/>
        <v>54.11684731426652</v>
      </c>
      <c r="L297" s="20">
        <f>+H297/C297*1000</f>
        <v>738.3396974232427</v>
      </c>
      <c r="M297" s="20">
        <f>+I297/D297*1000</f>
        <v>588.0343018605863</v>
      </c>
      <c r="N297" s="19">
        <f>+M297/L297*100-100</f>
        <v>-20.35721444847303</v>
      </c>
      <c r="Q297" s="259"/>
    </row>
    <row r="298" spans="1:19" ht="12.75">
      <c r="A298" s="16" t="s">
        <v>383</v>
      </c>
      <c r="B298" s="18">
        <v>361280.545</v>
      </c>
      <c r="C298" s="18">
        <v>174198.031</v>
      </c>
      <c r="D298" s="18">
        <v>173657.107</v>
      </c>
      <c r="E298" s="19">
        <f>+D298/C298*100-100</f>
        <v>-0.3105224536091242</v>
      </c>
      <c r="F298" s="19"/>
      <c r="G298" s="18">
        <v>252464.137</v>
      </c>
      <c r="H298" s="18">
        <v>124614.853</v>
      </c>
      <c r="I298" s="18">
        <v>101892.491</v>
      </c>
      <c r="J298" s="19">
        <f>+I298/H298*100-100</f>
        <v>-18.234071984982407</v>
      </c>
      <c r="K298" s="19">
        <f t="shared" si="44"/>
        <v>5.194598043759858</v>
      </c>
      <c r="L298" s="20">
        <f>+H298/C298*1000</f>
        <v>715.3631547075295</v>
      </c>
      <c r="M298" s="20">
        <f>+I298/D298*1000</f>
        <v>586.7452980199654</v>
      </c>
      <c r="N298" s="19">
        <f>+M298/L298*100-100</f>
        <v>-17.979379541870372</v>
      </c>
      <c r="Q298" s="248"/>
      <c r="R298" s="248"/>
      <c r="S298" s="248"/>
    </row>
    <row r="299" spans="1:17" ht="11.25">
      <c r="A299" s="16" t="s">
        <v>384</v>
      </c>
      <c r="B299" s="18">
        <v>0</v>
      </c>
      <c r="C299" s="18">
        <v>0</v>
      </c>
      <c r="D299" s="18">
        <v>0</v>
      </c>
      <c r="E299" s="19"/>
      <c r="F299" s="19"/>
      <c r="G299" s="18">
        <v>0</v>
      </c>
      <c r="H299" s="18">
        <v>0</v>
      </c>
      <c r="I299" s="18">
        <v>0</v>
      </c>
      <c r="J299" s="19"/>
      <c r="K299" s="19">
        <f t="shared" si="44"/>
        <v>0</v>
      </c>
      <c r="L299" s="20"/>
      <c r="M299" s="20"/>
      <c r="N299" s="19"/>
      <c r="Q299" s="259"/>
    </row>
    <row r="300" spans="1:17" ht="11.25">
      <c r="A300" s="16" t="s">
        <v>385</v>
      </c>
      <c r="B300" s="18">
        <v>1799255.517</v>
      </c>
      <c r="C300" s="18">
        <v>730452.905</v>
      </c>
      <c r="D300" s="18">
        <v>799189.042</v>
      </c>
      <c r="E300" s="19">
        <f>+D300/C300*100-100</f>
        <v>9.410071002455652</v>
      </c>
      <c r="F300" s="19"/>
      <c r="G300" s="18">
        <v>1368272.247</v>
      </c>
      <c r="H300" s="18">
        <v>582484.874</v>
      </c>
      <c r="I300" s="18">
        <v>503104.734</v>
      </c>
      <c r="J300" s="19">
        <f>+I300/H300*100-100</f>
        <v>-13.627845724968978</v>
      </c>
      <c r="K300" s="19">
        <f t="shared" si="44"/>
        <v>25.6488661862504</v>
      </c>
      <c r="L300" s="20">
        <f>+H300/C300*1000</f>
        <v>797.4297453167086</v>
      </c>
      <c r="M300" s="20">
        <f>+I300/D300*1000</f>
        <v>629.5190593967128</v>
      </c>
      <c r="N300" s="19">
        <f>+M300/L300*100-100</f>
        <v>-21.056486405997816</v>
      </c>
      <c r="Q300" s="259"/>
    </row>
    <row r="301" spans="1:18" ht="11.25">
      <c r="A301" s="16" t="s">
        <v>386</v>
      </c>
      <c r="B301" s="18">
        <v>1864374.182</v>
      </c>
      <c r="C301" s="18">
        <v>774977.283</v>
      </c>
      <c r="D301" s="18">
        <v>832331.965</v>
      </c>
      <c r="E301" s="19">
        <f>+D301/C301*100-100</f>
        <v>7.400821063809147</v>
      </c>
      <c r="F301" s="19"/>
      <c r="G301" s="18">
        <v>1189218.446</v>
      </c>
      <c r="H301" s="18">
        <v>533036.464</v>
      </c>
      <c r="I301" s="18">
        <v>456509.127</v>
      </c>
      <c r="J301" s="19">
        <f>+I301/H301*100-100</f>
        <v>-14.356867150461966</v>
      </c>
      <c r="K301" s="19">
        <f t="shared" si="44"/>
        <v>23.273367789906327</v>
      </c>
      <c r="L301" s="20">
        <f>+H301/C301*1000</f>
        <v>687.809147045669</v>
      </c>
      <c r="M301" s="20">
        <f>+I301/D301*1000</f>
        <v>548.4700170081778</v>
      </c>
      <c r="N301" s="19">
        <f>+M301/L301*100-100</f>
        <v>-20.258400260594286</v>
      </c>
      <c r="Q301" s="259"/>
      <c r="R301" s="260"/>
    </row>
    <row r="302" spans="1:19" ht="11.25">
      <c r="A302" s="16" t="s">
        <v>0</v>
      </c>
      <c r="B302" s="18">
        <v>23.28</v>
      </c>
      <c r="C302" s="18">
        <v>0</v>
      </c>
      <c r="D302" s="18">
        <v>0.047</v>
      </c>
      <c r="E302" s="19"/>
      <c r="F302" s="19"/>
      <c r="G302" s="18">
        <v>4.656</v>
      </c>
      <c r="H302" s="18">
        <v>0</v>
      </c>
      <c r="I302" s="18">
        <v>0.3</v>
      </c>
      <c r="J302" s="19"/>
      <c r="K302" s="19">
        <f t="shared" si="44"/>
        <v>1.5294349935246527E-05</v>
      </c>
      <c r="L302" s="20"/>
      <c r="M302" s="20"/>
      <c r="N302" s="19"/>
      <c r="Q302" s="259"/>
      <c r="S302" s="260"/>
    </row>
    <row r="303" spans="1:17" ht="11.25">
      <c r="A303" s="16"/>
      <c r="B303" s="18"/>
      <c r="C303" s="18"/>
      <c r="D303" s="18"/>
      <c r="E303" s="19"/>
      <c r="F303" s="19"/>
      <c r="G303" s="18"/>
      <c r="H303" s="18"/>
      <c r="I303" s="18"/>
      <c r="J303" s="19"/>
      <c r="K303" s="19"/>
      <c r="L303" s="20"/>
      <c r="M303" s="20"/>
      <c r="N303" s="19"/>
      <c r="Q303" s="259"/>
    </row>
    <row r="304" spans="1:19" ht="12.75">
      <c r="A304" s="24" t="s">
        <v>388</v>
      </c>
      <c r="B304" s="18"/>
      <c r="C304" s="18"/>
      <c r="D304" s="18"/>
      <c r="E304" s="19"/>
      <c r="F304" s="19"/>
      <c r="G304" s="25">
        <f>+G305+G306+G307</f>
        <v>678500.79</v>
      </c>
      <c r="H304" s="25">
        <f>+H305+H306+H307</f>
        <v>271027.02300000004</v>
      </c>
      <c r="I304" s="25">
        <f>+I305+I306+I307</f>
        <v>291084.385</v>
      </c>
      <c r="J304" s="23">
        <f aca="true" t="shared" si="45" ref="J304:J314">+I304/H304*100-100</f>
        <v>7.400502642867451</v>
      </c>
      <c r="K304" s="23">
        <f t="shared" si="44"/>
        <v>14.839821482920085</v>
      </c>
      <c r="L304" s="20"/>
      <c r="M304" s="20"/>
      <c r="N304" s="19"/>
      <c r="Q304" s="248"/>
      <c r="R304" s="248"/>
      <c r="S304" s="248"/>
    </row>
    <row r="305" spans="1:17" ht="11.25">
      <c r="A305" s="16" t="s">
        <v>389</v>
      </c>
      <c r="B305" s="18">
        <v>5178352</v>
      </c>
      <c r="C305" s="18">
        <v>1541895</v>
      </c>
      <c r="D305" s="18">
        <v>1535763</v>
      </c>
      <c r="E305" s="19">
        <f>+D305/C305*100-100</f>
        <v>-0.397692449874981</v>
      </c>
      <c r="F305" s="19"/>
      <c r="G305" s="18">
        <v>673625.707</v>
      </c>
      <c r="H305" s="18">
        <v>269001.829</v>
      </c>
      <c r="I305" s="18">
        <v>288849.601</v>
      </c>
      <c r="J305" s="19">
        <f t="shared" si="45"/>
        <v>7.37830373636605</v>
      </c>
      <c r="K305" s="19">
        <f t="shared" si="44"/>
        <v>14.725889587834452</v>
      </c>
      <c r="L305" s="20">
        <f>+H305/C305*1000</f>
        <v>174.4618336527455</v>
      </c>
      <c r="M305" s="20">
        <f>+I305/D305*1000</f>
        <v>188.08214613843413</v>
      </c>
      <c r="N305" s="19">
        <f>+M305/L305*100-100</f>
        <v>7.807044211629076</v>
      </c>
      <c r="Q305" s="259"/>
    </row>
    <row r="306" spans="1:17" ht="11.25">
      <c r="A306" s="16" t="s">
        <v>390</v>
      </c>
      <c r="B306" s="18">
        <v>173082</v>
      </c>
      <c r="C306" s="18">
        <v>150718</v>
      </c>
      <c r="D306" s="18">
        <v>11095</v>
      </c>
      <c r="E306" s="19">
        <f>+D306/C306*100-100</f>
        <v>-92.63857004471927</v>
      </c>
      <c r="F306" s="19"/>
      <c r="G306" s="18">
        <v>3579.618</v>
      </c>
      <c r="H306" s="18">
        <v>1692.977</v>
      </c>
      <c r="I306" s="18">
        <v>1642.714</v>
      </c>
      <c r="J306" s="19">
        <f t="shared" si="45"/>
        <v>-2.9689121588775294</v>
      </c>
      <c r="K306" s="19">
        <f t="shared" si="44"/>
        <v>0.0837474758650952</v>
      </c>
      <c r="L306" s="20">
        <f>+H306/C306*1000</f>
        <v>11.232745922849295</v>
      </c>
      <c r="M306" s="20">
        <f>+I306/D306*1000</f>
        <v>148.05894547093285</v>
      </c>
      <c r="N306" s="19">
        <f>+M306/L306*100-100</f>
        <v>1218.1010813193598</v>
      </c>
      <c r="Q306" s="259"/>
    </row>
    <row r="307" spans="1:17" ht="11.25">
      <c r="A307" s="16" t="s">
        <v>104</v>
      </c>
      <c r="B307" s="141"/>
      <c r="C307" s="141"/>
      <c r="D307" s="141"/>
      <c r="E307" s="19"/>
      <c r="F307" s="19"/>
      <c r="G307" s="18">
        <v>1295.465</v>
      </c>
      <c r="H307" s="18">
        <v>332.217</v>
      </c>
      <c r="I307" s="18">
        <v>592.07</v>
      </c>
      <c r="J307" s="19">
        <f t="shared" si="45"/>
        <v>78.21785158495805</v>
      </c>
      <c r="K307" s="19">
        <f t="shared" si="44"/>
        <v>0.030184419220538043</v>
      </c>
      <c r="L307" s="20"/>
      <c r="M307" s="20"/>
      <c r="N307" s="19"/>
      <c r="Q307" s="259"/>
    </row>
    <row r="308" spans="1:20" ht="12.75">
      <c r="A308" s="16"/>
      <c r="B308" s="18"/>
      <c r="C308" s="18"/>
      <c r="D308" s="18"/>
      <c r="E308" s="19"/>
      <c r="F308" s="19"/>
      <c r="G308" s="18"/>
      <c r="H308" s="18"/>
      <c r="I308" s="18"/>
      <c r="J308" s="19"/>
      <c r="K308" s="19"/>
      <c r="L308" s="20"/>
      <c r="M308" s="20"/>
      <c r="N308" s="19"/>
      <c r="Q308" s="259"/>
      <c r="R308" s="248"/>
      <c r="S308" s="248"/>
      <c r="T308" s="30"/>
    </row>
    <row r="309" spans="1:17" ht="11.25">
      <c r="A309" s="24" t="s">
        <v>387</v>
      </c>
      <c r="B309" s="18"/>
      <c r="C309" s="18"/>
      <c r="D309" s="18"/>
      <c r="E309" s="19"/>
      <c r="F309" s="19"/>
      <c r="G309" s="25">
        <f>SUM(G310:G312)</f>
        <v>1078397.202</v>
      </c>
      <c r="H309" s="25">
        <f>SUM(H310:H312)</f>
        <v>445750.649</v>
      </c>
      <c r="I309" s="25">
        <f>SUM(I310:I312)</f>
        <v>397701.592</v>
      </c>
      <c r="J309" s="23">
        <f t="shared" si="45"/>
        <v>-10.779357721137046</v>
      </c>
      <c r="K309" s="23">
        <f t="shared" si="44"/>
        <v>20.275291059508803</v>
      </c>
      <c r="L309" s="20"/>
      <c r="M309" s="20"/>
      <c r="N309" s="19"/>
      <c r="Q309" s="259"/>
    </row>
    <row r="310" spans="1:20" ht="11.25">
      <c r="A310" s="16" t="s">
        <v>391</v>
      </c>
      <c r="B310" s="141"/>
      <c r="C310" s="141"/>
      <c r="D310" s="141"/>
      <c r="E310" s="19"/>
      <c r="F310" s="19"/>
      <c r="G310" s="18">
        <v>622247.009</v>
      </c>
      <c r="H310" s="18">
        <v>254468.232</v>
      </c>
      <c r="I310" s="18">
        <v>208298.09</v>
      </c>
      <c r="J310" s="19">
        <f t="shared" si="45"/>
        <v>-18.143774426035236</v>
      </c>
      <c r="K310" s="19">
        <f t="shared" si="44"/>
        <v>10.61927959767825</v>
      </c>
      <c r="L310" s="20"/>
      <c r="M310" s="20"/>
      <c r="N310" s="19"/>
      <c r="Q310" s="259"/>
      <c r="T310" s="20"/>
    </row>
    <row r="311" spans="1:17" ht="11.25">
      <c r="A311" s="16" t="s">
        <v>392</v>
      </c>
      <c r="B311" s="141"/>
      <c r="C311" s="141"/>
      <c r="D311" s="141"/>
      <c r="E311" s="19"/>
      <c r="F311" s="19"/>
      <c r="G311" s="18">
        <v>19870.479</v>
      </c>
      <c r="H311" s="18">
        <v>7585.038</v>
      </c>
      <c r="I311" s="18">
        <v>9739.508</v>
      </c>
      <c r="J311" s="19">
        <f t="shared" si="45"/>
        <v>28.40420839025461</v>
      </c>
      <c r="K311" s="19">
        <f t="shared" si="44"/>
        <v>0.49653147849711016</v>
      </c>
      <c r="L311" s="20"/>
      <c r="M311" s="20"/>
      <c r="N311" s="19"/>
      <c r="Q311" s="259"/>
    </row>
    <row r="312" spans="1:17" ht="11.25">
      <c r="A312" s="16" t="s">
        <v>105</v>
      </c>
      <c r="B312" s="141"/>
      <c r="C312" s="141"/>
      <c r="D312" s="141"/>
      <c r="E312" s="19"/>
      <c r="F312" s="19"/>
      <c r="G312" s="18">
        <v>436279.714</v>
      </c>
      <c r="H312" s="18">
        <v>183697.379</v>
      </c>
      <c r="I312" s="18">
        <v>179663.994</v>
      </c>
      <c r="J312" s="19">
        <f t="shared" si="45"/>
        <v>-2.19566823541885</v>
      </c>
      <c r="K312" s="19">
        <f t="shared" si="44"/>
        <v>9.159479983333442</v>
      </c>
      <c r="L312" s="20"/>
      <c r="M312" s="20"/>
      <c r="N312" s="19"/>
      <c r="Q312" s="259"/>
    </row>
    <row r="313" spans="1:17" ht="11.25">
      <c r="A313" s="24" t="s">
        <v>11</v>
      </c>
      <c r="B313" s="25">
        <v>210750.892</v>
      </c>
      <c r="C313" s="25">
        <v>87033.195</v>
      </c>
      <c r="D313" s="25">
        <v>69564.241</v>
      </c>
      <c r="E313" s="23">
        <f>+D313/C313*100-100</f>
        <v>-20.07159911801469</v>
      </c>
      <c r="F313" s="19"/>
      <c r="G313" s="25">
        <v>141171.261</v>
      </c>
      <c r="H313" s="25">
        <v>57757.706</v>
      </c>
      <c r="I313" s="25">
        <v>46975.041</v>
      </c>
      <c r="J313" s="23">
        <f t="shared" si="45"/>
        <v>-18.668790273630336</v>
      </c>
      <c r="K313" s="19">
        <f t="shared" si="44"/>
        <v>2.3948423842551763</v>
      </c>
      <c r="L313" s="20">
        <f>+H313/C313*1000</f>
        <v>663.6284695741664</v>
      </c>
      <c r="M313" s="20">
        <f>+I313/D313*1000</f>
        <v>675.2756922913886</v>
      </c>
      <c r="N313" s="19">
        <f>+M313/L313*100-100</f>
        <v>1.7550818343727599</v>
      </c>
      <c r="Q313" s="259"/>
    </row>
    <row r="314" spans="1:17" ht="12.75">
      <c r="A314" s="24" t="s">
        <v>80</v>
      </c>
      <c r="B314" s="25"/>
      <c r="C314" s="25"/>
      <c r="D314" s="25"/>
      <c r="E314" s="23"/>
      <c r="F314" s="23"/>
      <c r="G314" s="25">
        <v>547.609</v>
      </c>
      <c r="H314" s="25">
        <v>158.76</v>
      </c>
      <c r="I314" s="25">
        <v>0</v>
      </c>
      <c r="J314" s="23">
        <f t="shared" si="45"/>
        <v>-100</v>
      </c>
      <c r="K314" s="19">
        <f t="shared" si="44"/>
        <v>0</v>
      </c>
      <c r="L314" s="20"/>
      <c r="M314" s="20"/>
      <c r="N314" s="19"/>
      <c r="Q314" s="248"/>
    </row>
    <row r="315" spans="1:17" ht="11.25">
      <c r="A315" s="122"/>
      <c r="B315" s="128"/>
      <c r="C315" s="128"/>
      <c r="D315" s="128"/>
      <c r="E315" s="128"/>
      <c r="F315" s="128"/>
      <c r="G315" s="128"/>
      <c r="H315" s="128"/>
      <c r="I315" s="128"/>
      <c r="J315" s="122"/>
      <c r="K315" s="122"/>
      <c r="Q315" s="259"/>
    </row>
    <row r="316" spans="1:17" ht="11.25">
      <c r="A316" s="16" t="s">
        <v>377</v>
      </c>
      <c r="B316" s="16"/>
      <c r="C316" s="16"/>
      <c r="D316" s="16"/>
      <c r="E316" s="16"/>
      <c r="F316" s="16"/>
      <c r="G316" s="16"/>
      <c r="H316" s="16"/>
      <c r="I316" s="16"/>
      <c r="J316" s="16"/>
      <c r="K316" s="16"/>
      <c r="Q316" s="259"/>
    </row>
    <row r="317" spans="1:17" ht="11.25">
      <c r="A317" s="16"/>
      <c r="B317" s="16"/>
      <c r="C317" s="16"/>
      <c r="D317" s="16"/>
      <c r="E317" s="16"/>
      <c r="F317" s="16"/>
      <c r="G317" s="16"/>
      <c r="H317" s="16"/>
      <c r="I317" s="16"/>
      <c r="J317" s="16"/>
      <c r="K317" s="16"/>
      <c r="Q317" s="259"/>
    </row>
    <row r="318" spans="1:17" ht="19.5" customHeight="1">
      <c r="A318" s="327" t="s">
        <v>260</v>
      </c>
      <c r="B318" s="327"/>
      <c r="C318" s="327"/>
      <c r="D318" s="327"/>
      <c r="E318" s="327"/>
      <c r="F318" s="327"/>
      <c r="G318" s="327"/>
      <c r="H318" s="327"/>
      <c r="I318" s="327"/>
      <c r="J318" s="327"/>
      <c r="K318" s="119"/>
      <c r="Q318" s="259"/>
    </row>
    <row r="319" spans="1:19" ht="19.5" customHeight="1">
      <c r="A319" s="328" t="s">
        <v>365</v>
      </c>
      <c r="B319" s="328"/>
      <c r="C319" s="328"/>
      <c r="D319" s="328"/>
      <c r="E319" s="328"/>
      <c r="F319" s="328"/>
      <c r="G319" s="328"/>
      <c r="H319" s="328"/>
      <c r="I319" s="328"/>
      <c r="J319" s="328"/>
      <c r="K319" s="120"/>
      <c r="Q319" s="259"/>
      <c r="R319" s="260"/>
      <c r="S319" s="260"/>
    </row>
    <row r="320" spans="1:20" s="27" customFormat="1" ht="12.75">
      <c r="A320" s="24"/>
      <c r="B320" s="329" t="s">
        <v>118</v>
      </c>
      <c r="C320" s="329"/>
      <c r="D320" s="329"/>
      <c r="E320" s="329"/>
      <c r="F320" s="187"/>
      <c r="G320" s="329" t="s">
        <v>119</v>
      </c>
      <c r="H320" s="329"/>
      <c r="I320" s="329"/>
      <c r="J320" s="329"/>
      <c r="K320" s="187"/>
      <c r="L320" s="331"/>
      <c r="M320" s="331"/>
      <c r="N320" s="331"/>
      <c r="O320" s="137"/>
      <c r="P320" s="137"/>
      <c r="Q320" s="249"/>
      <c r="R320" s="249"/>
      <c r="S320" s="249"/>
      <c r="T320" s="137"/>
    </row>
    <row r="321" spans="1:19" s="27" customFormat="1" ht="12.75">
      <c r="A321" s="24" t="s">
        <v>332</v>
      </c>
      <c r="B321" s="188">
        <f>+B280</f>
        <v>2011</v>
      </c>
      <c r="C321" s="330" t="str">
        <f>+C280</f>
        <v>enero - mayo</v>
      </c>
      <c r="D321" s="330"/>
      <c r="E321" s="330"/>
      <c r="F321" s="187"/>
      <c r="G321" s="188">
        <f>+B321</f>
        <v>2011</v>
      </c>
      <c r="H321" s="330" t="str">
        <f>+C321</f>
        <v>enero - mayo</v>
      </c>
      <c r="I321" s="330"/>
      <c r="J321" s="330"/>
      <c r="K321" s="189" t="s">
        <v>224</v>
      </c>
      <c r="L321" s="332"/>
      <c r="M321" s="332"/>
      <c r="N321" s="332"/>
      <c r="O321" s="137"/>
      <c r="P321" s="137"/>
      <c r="Q321" s="249"/>
      <c r="R321" s="255"/>
      <c r="S321" s="255"/>
    </row>
    <row r="322" spans="1:19" s="27" customFormat="1" ht="12.75">
      <c r="A322" s="190"/>
      <c r="B322" s="190"/>
      <c r="C322" s="191">
        <f>+C281</f>
        <v>2011</v>
      </c>
      <c r="D322" s="191">
        <f>+D281</f>
        <v>2012</v>
      </c>
      <c r="E322" s="192" t="str">
        <f>+E281</f>
        <v>Var % 12/11</v>
      </c>
      <c r="F322" s="193"/>
      <c r="G322" s="190"/>
      <c r="H322" s="191">
        <f>+C322</f>
        <v>2011</v>
      </c>
      <c r="I322" s="191">
        <f>+D322</f>
        <v>2012</v>
      </c>
      <c r="J322" s="192" t="str">
        <f>+E322</f>
        <v>Var % 12/11</v>
      </c>
      <c r="K322" s="193">
        <v>2008</v>
      </c>
      <c r="L322" s="194"/>
      <c r="M322" s="194"/>
      <c r="N322" s="193"/>
      <c r="Q322" s="249"/>
      <c r="R322" s="255"/>
      <c r="S322" s="255"/>
    </row>
    <row r="323" spans="1:19" s="126" customFormat="1" ht="12.75">
      <c r="A323" s="124" t="s">
        <v>330</v>
      </c>
      <c r="B323" s="124"/>
      <c r="C323" s="124"/>
      <c r="D323" s="124"/>
      <c r="E323" s="124"/>
      <c r="F323" s="124"/>
      <c r="G323" s="124">
        <f>+G332+G325+G338+G343</f>
        <v>826587.77</v>
      </c>
      <c r="H323" s="124">
        <f>+H332+H325+H338+H343</f>
        <v>305197.014</v>
      </c>
      <c r="I323" s="124">
        <f>+I332+I325+I338+I343</f>
        <v>366832.12</v>
      </c>
      <c r="J323" s="125">
        <f>+I323/H323*100-100</f>
        <v>20.195186444386366</v>
      </c>
      <c r="K323" s="124"/>
      <c r="Q323" s="248"/>
      <c r="R323" s="258"/>
      <c r="S323" s="258"/>
    </row>
    <row r="324" spans="1:17" ht="12.75">
      <c r="A324" s="121"/>
      <c r="B324" s="126"/>
      <c r="C324" s="126"/>
      <c r="E324" s="126"/>
      <c r="F324" s="126"/>
      <c r="G324" s="126"/>
      <c r="I324" s="145"/>
      <c r="J324" s="126"/>
      <c r="L324" s="21"/>
      <c r="M324" s="21"/>
      <c r="N324" s="21"/>
      <c r="Q324" s="249"/>
    </row>
    <row r="325" spans="1:17" ht="12.75">
      <c r="A325" s="137" t="s">
        <v>231</v>
      </c>
      <c r="B325" s="28">
        <f>SUM(B326:B330)</f>
        <v>1529744.827</v>
      </c>
      <c r="C325" s="28">
        <f>SUM(C326:C330)</f>
        <v>623973.105</v>
      </c>
      <c r="D325" s="28">
        <f>SUM(D326:D330)</f>
        <v>650769.233</v>
      </c>
      <c r="E325" s="23">
        <f>+D325/C325*100-100</f>
        <v>4.294436376388376</v>
      </c>
      <c r="F325" s="28"/>
      <c r="G325" s="28">
        <f>SUM(G326:G330)</f>
        <v>742335.936</v>
      </c>
      <c r="H325" s="28">
        <f>SUM(H326:H330)</f>
        <v>275308.616</v>
      </c>
      <c r="I325" s="28">
        <f>SUM(I326:I330)</f>
        <v>335131.923</v>
      </c>
      <c r="J325" s="23">
        <f>+I325/H325*100-100</f>
        <v>21.729544054661915</v>
      </c>
      <c r="K325" s="26">
        <f>+I325/$I$403*100</f>
        <v>198.7068605496441</v>
      </c>
      <c r="L325" s="20">
        <f aca="true" t="shared" si="46" ref="L325:M330">+H325/C325*1000</f>
        <v>441.21872207937554</v>
      </c>
      <c r="M325" s="20">
        <f t="shared" si="46"/>
        <v>514.978130504212</v>
      </c>
      <c r="N325" s="19">
        <f>+M325/L325*100-100</f>
        <v>16.717198236109084</v>
      </c>
      <c r="Q325" s="248"/>
    </row>
    <row r="326" spans="1:17" ht="12.75">
      <c r="A326" s="121" t="s">
        <v>232</v>
      </c>
      <c r="B326" s="126">
        <v>0</v>
      </c>
      <c r="C326" s="126">
        <v>0</v>
      </c>
      <c r="D326" s="126">
        <v>0.204</v>
      </c>
      <c r="E326" s="19"/>
      <c r="F326" s="126"/>
      <c r="G326" s="126">
        <v>0</v>
      </c>
      <c r="H326" s="126">
        <v>0</v>
      </c>
      <c r="I326" s="126">
        <v>0.245</v>
      </c>
      <c r="J326" s="19"/>
      <c r="K326" s="22"/>
      <c r="L326" s="20"/>
      <c r="M326" s="20"/>
      <c r="N326" s="19"/>
      <c r="Q326" s="251"/>
    </row>
    <row r="327" spans="1:19" ht="12.75">
      <c r="A327" s="121" t="s">
        <v>233</v>
      </c>
      <c r="B327" s="146">
        <v>48.005</v>
      </c>
      <c r="C327" s="146">
        <v>48</v>
      </c>
      <c r="D327" s="146">
        <v>0.004</v>
      </c>
      <c r="E327" s="19">
        <f>+D327/C327*100-100</f>
        <v>-99.99166666666666</v>
      </c>
      <c r="F327" s="146"/>
      <c r="G327" s="146">
        <v>53.18</v>
      </c>
      <c r="H327" s="146">
        <v>53.15</v>
      </c>
      <c r="I327" s="146">
        <v>0.022</v>
      </c>
      <c r="J327" s="19">
        <f>+I327/H327*100-100</f>
        <v>-99.95860771401694</v>
      </c>
      <c r="K327" s="22">
        <f>+I327/$I$403*100</f>
        <v>1.3044268934332973E-05</v>
      </c>
      <c r="L327" s="20">
        <f t="shared" si="46"/>
        <v>1107.2916666666665</v>
      </c>
      <c r="M327" s="20">
        <f t="shared" si="46"/>
        <v>5500</v>
      </c>
      <c r="N327" s="19">
        <f>+M327/L327*100-100</f>
        <v>396.7074317968016</v>
      </c>
      <c r="Q327" s="248"/>
      <c r="R327" s="21"/>
      <c r="S327" s="21"/>
    </row>
    <row r="328" spans="1:19" ht="11.25">
      <c r="A328" s="121" t="s">
        <v>234</v>
      </c>
      <c r="B328" s="146">
        <v>257155.046</v>
      </c>
      <c r="C328" s="146">
        <v>69347.486</v>
      </c>
      <c r="D328" s="146">
        <v>103232.03</v>
      </c>
      <c r="E328" s="19">
        <f>+D328/C328*100-100</f>
        <v>48.861964513032206</v>
      </c>
      <c r="F328" s="146"/>
      <c r="G328" s="146">
        <v>118785.175</v>
      </c>
      <c r="H328" s="146">
        <v>30683.558</v>
      </c>
      <c r="I328" s="146">
        <v>52192.927</v>
      </c>
      <c r="J328" s="19">
        <f>+I328/H328*100-100</f>
        <v>70.10063500458455</v>
      </c>
      <c r="K328" s="22">
        <f>+I328/$I$403*100</f>
        <v>30.94629892081858</v>
      </c>
      <c r="L328" s="20">
        <f t="shared" si="46"/>
        <v>442.46099995607625</v>
      </c>
      <c r="M328" s="20">
        <f t="shared" si="46"/>
        <v>505.58849806595885</v>
      </c>
      <c r="N328" s="19">
        <f>+M328/L328*100-100</f>
        <v>14.267358731311774</v>
      </c>
      <c r="Q328" s="260"/>
      <c r="R328" s="21"/>
      <c r="S328" s="21"/>
    </row>
    <row r="329" spans="1:19" ht="11.25">
      <c r="A329" s="121" t="s">
        <v>235</v>
      </c>
      <c r="B329" s="146">
        <v>25.5</v>
      </c>
      <c r="C329" s="146">
        <v>25</v>
      </c>
      <c r="D329" s="146">
        <v>0</v>
      </c>
      <c r="E329" s="19">
        <f>+D329/C329*100-100</f>
        <v>-100</v>
      </c>
      <c r="F329" s="146"/>
      <c r="G329" s="146">
        <v>33.283</v>
      </c>
      <c r="H329" s="146">
        <v>31.938</v>
      </c>
      <c r="I329" s="146">
        <v>0</v>
      </c>
      <c r="J329" s="19">
        <f>+I329/H329*100-100</f>
        <v>-100</v>
      </c>
      <c r="K329" s="22">
        <f>+I329/$I$403*100</f>
        <v>0</v>
      </c>
      <c r="L329" s="20">
        <f t="shared" si="46"/>
        <v>1277.52</v>
      </c>
      <c r="M329" s="20" t="e">
        <f t="shared" si="46"/>
        <v>#DIV/0!</v>
      </c>
      <c r="N329" s="19" t="e">
        <f>+M329/L329*100-100</f>
        <v>#DIV/0!</v>
      </c>
      <c r="R329" s="21"/>
      <c r="S329" s="21"/>
    </row>
    <row r="330" spans="1:19" ht="11.25">
      <c r="A330" s="121" t="s">
        <v>237</v>
      </c>
      <c r="B330" s="146">
        <v>1272516.276</v>
      </c>
      <c r="C330" s="146">
        <v>554552.619</v>
      </c>
      <c r="D330" s="146">
        <v>547536.995</v>
      </c>
      <c r="E330" s="19">
        <f>+D330/C330*100-100</f>
        <v>-1.2650961801696923</v>
      </c>
      <c r="F330" s="146"/>
      <c r="G330" s="146">
        <v>623464.298</v>
      </c>
      <c r="H330" s="146">
        <v>244539.97</v>
      </c>
      <c r="I330" s="146">
        <v>282938.729</v>
      </c>
      <c r="J330" s="19">
        <f>+I330/H330*100-100</f>
        <v>15.702446925138645</v>
      </c>
      <c r="K330" s="22">
        <f>+I330/$I$403*100</f>
        <v>167.76040331883436</v>
      </c>
      <c r="L330" s="20">
        <f t="shared" si="46"/>
        <v>440.9680193035028</v>
      </c>
      <c r="M330" s="20">
        <f t="shared" si="46"/>
        <v>516.7481495930699</v>
      </c>
      <c r="N330" s="19">
        <f>+M330/L330*100-100</f>
        <v>17.184949241729555</v>
      </c>
      <c r="R330" s="21"/>
      <c r="S330" s="21"/>
    </row>
    <row r="331" spans="1:19" ht="11.25">
      <c r="A331" s="121"/>
      <c r="B331" s="126"/>
      <c r="C331" s="126"/>
      <c r="D331" s="126"/>
      <c r="E331" s="19"/>
      <c r="F331" s="126"/>
      <c r="G331" s="126"/>
      <c r="H331" s="126"/>
      <c r="I331" s="147"/>
      <c r="J331" s="19"/>
      <c r="L331" s="20"/>
      <c r="M331" s="20"/>
      <c r="N331" s="19"/>
      <c r="R331" s="21"/>
      <c r="S331" s="21"/>
    </row>
    <row r="332" spans="1:19" ht="11.25">
      <c r="A332" s="137" t="s">
        <v>226</v>
      </c>
      <c r="B332" s="28">
        <f>SUM(B333:B336)</f>
        <v>18146.757</v>
      </c>
      <c r="C332" s="28">
        <f>SUM(C333:C336)</f>
        <v>7571.492</v>
      </c>
      <c r="D332" s="28">
        <f>SUM(D333:D336)</f>
        <v>7246.884</v>
      </c>
      <c r="E332" s="23">
        <f>+D332/C332*100-100</f>
        <v>-4.2872395559554235</v>
      </c>
      <c r="F332" s="28"/>
      <c r="G332" s="28">
        <f>SUM(G333:G336)</f>
        <v>78043.78700000001</v>
      </c>
      <c r="H332" s="28">
        <f>SUM(H333:H336)</f>
        <v>27503.739</v>
      </c>
      <c r="I332" s="28">
        <f>SUM(I333:I336)</f>
        <v>28499.358</v>
      </c>
      <c r="J332" s="23">
        <f>+I332/H332*100-100</f>
        <v>3.619940546992524</v>
      </c>
      <c r="K332" s="26">
        <f>+I332/$I$411*100</f>
        <v>30.526898096829967</v>
      </c>
      <c r="L332" s="21"/>
      <c r="M332" s="21"/>
      <c r="N332" s="21"/>
      <c r="R332" s="21"/>
      <c r="S332" s="21"/>
    </row>
    <row r="333" spans="1:19" ht="11.25">
      <c r="A333" s="121" t="s">
        <v>227</v>
      </c>
      <c r="B333" s="20">
        <v>206.271</v>
      </c>
      <c r="C333" s="146">
        <v>77.752</v>
      </c>
      <c r="D333" s="146">
        <v>117.001</v>
      </c>
      <c r="E333" s="19">
        <f>+D333/C333*100-100</f>
        <v>50.47973042494084</v>
      </c>
      <c r="F333" s="20"/>
      <c r="G333" s="146">
        <v>2572.22</v>
      </c>
      <c r="H333" s="146">
        <v>946.436</v>
      </c>
      <c r="I333" s="146">
        <v>1521.047</v>
      </c>
      <c r="J333" s="19">
        <f>+I333/H333*100-100</f>
        <v>60.71313855347853</v>
      </c>
      <c r="K333" s="22">
        <f>+I333/$I$411*100</f>
        <v>1.6292593948779106</v>
      </c>
      <c r="L333" s="20">
        <f aca="true" t="shared" si="47" ref="L333:M336">+H333/C333*1000</f>
        <v>12172.497170490793</v>
      </c>
      <c r="M333" s="20">
        <f t="shared" si="47"/>
        <v>13000.290595806873</v>
      </c>
      <c r="N333" s="19">
        <f>+M333/L333*100-100</f>
        <v>6.8005226349352625</v>
      </c>
      <c r="R333" s="21"/>
      <c r="S333" s="21"/>
    </row>
    <row r="334" spans="1:19" ht="11.25">
      <c r="A334" s="121" t="s">
        <v>228</v>
      </c>
      <c r="B334" s="20">
        <v>15514.873</v>
      </c>
      <c r="C334" s="146">
        <v>6831.564</v>
      </c>
      <c r="D334" s="146">
        <v>5447.9</v>
      </c>
      <c r="E334" s="19">
        <f>+D334/C334*100-100</f>
        <v>-20.253985763728494</v>
      </c>
      <c r="F334" s="146"/>
      <c r="G334" s="146">
        <v>53853.359</v>
      </c>
      <c r="H334" s="146">
        <v>19881.548</v>
      </c>
      <c r="I334" s="146">
        <v>15671.938</v>
      </c>
      <c r="J334" s="19">
        <f>+I334/H334*100-100</f>
        <v>-21.173451886140853</v>
      </c>
      <c r="K334" s="22">
        <f>+I334/$I$411*100</f>
        <v>16.786892333007543</v>
      </c>
      <c r="L334" s="20">
        <f t="shared" si="47"/>
        <v>2910.2483706512885</v>
      </c>
      <c r="M334" s="20">
        <f t="shared" si="47"/>
        <v>2876.6934047981795</v>
      </c>
      <c r="N334" s="19">
        <f>+M334/L334*100-100</f>
        <v>-1.1529932012503679</v>
      </c>
      <c r="R334" s="21"/>
      <c r="S334" s="21"/>
    </row>
    <row r="335" spans="1:19" ht="11.25">
      <c r="A335" s="121" t="s">
        <v>229</v>
      </c>
      <c r="B335" s="20">
        <v>1078.248</v>
      </c>
      <c r="C335" s="146">
        <v>343.967</v>
      </c>
      <c r="D335" s="146">
        <v>1105.318</v>
      </c>
      <c r="E335" s="19">
        <f>+D335/C335*100-100</f>
        <v>221.34419871673737</v>
      </c>
      <c r="F335" s="146"/>
      <c r="G335" s="146">
        <v>16963.964</v>
      </c>
      <c r="H335" s="146">
        <v>5533.302</v>
      </c>
      <c r="I335" s="146">
        <v>9703.948</v>
      </c>
      <c r="J335" s="19">
        <f>+I335/H335*100-100</f>
        <v>75.37354729599073</v>
      </c>
      <c r="K335" s="22">
        <f>+I335/$I$411*100</f>
        <v>10.394319469685492</v>
      </c>
      <c r="L335" s="20">
        <f t="shared" si="47"/>
        <v>16086.723435678423</v>
      </c>
      <c r="M335" s="20">
        <f t="shared" si="47"/>
        <v>8779.326854353227</v>
      </c>
      <c r="N335" s="19">
        <f>+M335/L335*100-100</f>
        <v>-45.425015296267645</v>
      </c>
      <c r="R335" s="21"/>
      <c r="S335" s="21"/>
    </row>
    <row r="336" spans="1:19" ht="11.25">
      <c r="A336" s="121" t="s">
        <v>230</v>
      </c>
      <c r="B336" s="146">
        <v>1347.365</v>
      </c>
      <c r="C336" s="146">
        <v>318.209</v>
      </c>
      <c r="D336" s="146">
        <v>576.665</v>
      </c>
      <c r="E336" s="19">
        <f>+D336/C336*100-100</f>
        <v>81.22208988432129</v>
      </c>
      <c r="F336" s="146"/>
      <c r="G336" s="146">
        <v>4654.244</v>
      </c>
      <c r="H336" s="146">
        <v>1142.453</v>
      </c>
      <c r="I336" s="146">
        <v>1602.425</v>
      </c>
      <c r="J336" s="19">
        <f>+I336/H336*100-100</f>
        <v>40.261787574631086</v>
      </c>
      <c r="K336" s="22">
        <f>+I336/$I$411*100</f>
        <v>1.7164268992590204</v>
      </c>
      <c r="L336" s="20">
        <f t="shared" si="47"/>
        <v>3590.259860657618</v>
      </c>
      <c r="M336" s="20">
        <f t="shared" si="47"/>
        <v>2778.779707455802</v>
      </c>
      <c r="N336" s="19">
        <f>+M336/L336*100-100</f>
        <v>-22.60226793314007</v>
      </c>
      <c r="R336" s="21"/>
      <c r="S336" s="21"/>
    </row>
    <row r="337" spans="1:19" ht="11.25">
      <c r="A337" s="121"/>
      <c r="B337" s="146"/>
      <c r="C337" s="146"/>
      <c r="D337" s="146"/>
      <c r="E337" s="19"/>
      <c r="F337" s="146"/>
      <c r="G337" s="146"/>
      <c r="H337" s="146"/>
      <c r="I337" s="146"/>
      <c r="J337" s="19"/>
      <c r="K337" s="22"/>
      <c r="L337" s="20"/>
      <c r="M337" s="20"/>
      <c r="N337" s="19"/>
      <c r="R337" s="21"/>
      <c r="S337" s="21"/>
    </row>
    <row r="338" spans="1:19" ht="11.25">
      <c r="A338" s="137" t="s">
        <v>238</v>
      </c>
      <c r="B338" s="28">
        <f>SUM(B339:B341)</f>
        <v>642.014</v>
      </c>
      <c r="C338" s="28">
        <f>SUM(C339:C341)</f>
        <v>330.975</v>
      </c>
      <c r="D338" s="28">
        <f>SUM(D339:D341)</f>
        <v>555.576</v>
      </c>
      <c r="E338" s="23">
        <f>+D338/C338*100-100</f>
        <v>67.86041241785631</v>
      </c>
      <c r="F338" s="28"/>
      <c r="G338" s="28">
        <f>SUM(G339:G341)</f>
        <v>4528.854</v>
      </c>
      <c r="H338" s="28">
        <f>SUM(H339:H341)</f>
        <v>1844.216</v>
      </c>
      <c r="I338" s="28">
        <f>SUM(I339:I341)</f>
        <v>2449.692</v>
      </c>
      <c r="J338" s="23">
        <f>+I338/H338*100-100</f>
        <v>32.83107835524689</v>
      </c>
      <c r="K338" s="26">
        <f>+I338/$I$417*100</f>
        <v>6.673240317007327</v>
      </c>
      <c r="L338" s="20">
        <f aca="true" t="shared" si="48" ref="L338:M341">+H338/C338*1000</f>
        <v>5572.070398066318</v>
      </c>
      <c r="M338" s="20">
        <f t="shared" si="48"/>
        <v>4409.283338373148</v>
      </c>
      <c r="N338" s="19">
        <f>+M338/L338*100-100</f>
        <v>-20.86813296717669</v>
      </c>
      <c r="R338" s="21"/>
      <c r="S338" s="21"/>
    </row>
    <row r="339" spans="1:19" ht="11.25">
      <c r="A339" s="121" t="s">
        <v>239</v>
      </c>
      <c r="B339" s="146">
        <v>141.363</v>
      </c>
      <c r="C339" s="146">
        <v>89.954</v>
      </c>
      <c r="D339" s="146">
        <v>105.406</v>
      </c>
      <c r="E339" s="19">
        <f>+D339/C339*100-100</f>
        <v>17.177668586166277</v>
      </c>
      <c r="F339" s="146"/>
      <c r="G339" s="146">
        <v>1688.624</v>
      </c>
      <c r="H339" s="146">
        <v>1005.97</v>
      </c>
      <c r="I339" s="146">
        <v>1167.349</v>
      </c>
      <c r="J339" s="19">
        <f>+I339/H339*100-100</f>
        <v>16.04212849289739</v>
      </c>
      <c r="K339" s="22">
        <f>+I339/$I$417*100</f>
        <v>3.1799917748101336</v>
      </c>
      <c r="L339" s="20">
        <f t="shared" si="48"/>
        <v>11183.160281921872</v>
      </c>
      <c r="M339" s="20">
        <f t="shared" si="48"/>
        <v>11074.787014021971</v>
      </c>
      <c r="N339" s="19">
        <f>+M339/L339*100-100</f>
        <v>-0.9690755132526476</v>
      </c>
      <c r="R339" s="21"/>
      <c r="S339" s="21"/>
    </row>
    <row r="340" spans="1:19" ht="11.25">
      <c r="A340" s="121" t="s">
        <v>240</v>
      </c>
      <c r="B340" s="146">
        <v>3.663</v>
      </c>
      <c r="C340" s="146">
        <v>0.48</v>
      </c>
      <c r="D340" s="146">
        <v>0.049</v>
      </c>
      <c r="E340" s="19">
        <f>+D340/C340*100-100</f>
        <v>-89.79166666666667</v>
      </c>
      <c r="F340" s="146"/>
      <c r="G340" s="146">
        <v>896.471</v>
      </c>
      <c r="H340" s="146">
        <v>47.692</v>
      </c>
      <c r="I340" s="146">
        <v>57.086</v>
      </c>
      <c r="J340" s="19">
        <f>+I340/H340*100-100</f>
        <v>19.697223853057125</v>
      </c>
      <c r="K340" s="22">
        <f>+I340/$I$417*100</f>
        <v>0.15550877283212755</v>
      </c>
      <c r="L340" s="20">
        <f t="shared" si="48"/>
        <v>99358.33333333333</v>
      </c>
      <c r="M340" s="20">
        <f t="shared" si="48"/>
        <v>1165020.4081632653</v>
      </c>
      <c r="N340" s="19">
        <f>+M340/L340*100-100</f>
        <v>1072.5442336626004</v>
      </c>
      <c r="R340" s="21"/>
      <c r="S340" s="21"/>
    </row>
    <row r="341" spans="1:19" ht="11.25">
      <c r="A341" s="121" t="s">
        <v>241</v>
      </c>
      <c r="B341" s="146">
        <v>496.988</v>
      </c>
      <c r="C341" s="146">
        <v>240.541</v>
      </c>
      <c r="D341" s="146">
        <v>450.121</v>
      </c>
      <c r="E341" s="19">
        <f>+D341/C341*100-100</f>
        <v>87.12859761953263</v>
      </c>
      <c r="F341" s="146"/>
      <c r="G341" s="146">
        <v>1943.759</v>
      </c>
      <c r="H341" s="146">
        <v>790.554</v>
      </c>
      <c r="I341" s="146">
        <v>1225.257</v>
      </c>
      <c r="J341" s="19">
        <f>+I341/H341*100-100</f>
        <v>54.987135603639985</v>
      </c>
      <c r="K341" s="22">
        <f>+I341/$I$417*100</f>
        <v>3.3377397693650654</v>
      </c>
      <c r="L341" s="20">
        <f t="shared" si="48"/>
        <v>3286.5665312774117</v>
      </c>
      <c r="M341" s="20">
        <f t="shared" si="48"/>
        <v>2722.0614012676597</v>
      </c>
      <c r="N341" s="19">
        <f>+M341/L341*100-100</f>
        <v>-17.176135782966853</v>
      </c>
      <c r="R341" s="21"/>
      <c r="S341" s="21"/>
    </row>
    <row r="342" spans="1:19" ht="11.25">
      <c r="A342" s="121"/>
      <c r="B342" s="126"/>
      <c r="C342" s="126"/>
      <c r="D342" s="126"/>
      <c r="E342" s="147"/>
      <c r="F342" s="126"/>
      <c r="G342" s="126"/>
      <c r="H342" s="126"/>
      <c r="I342" s="146"/>
      <c r="J342" s="147"/>
      <c r="L342" s="20"/>
      <c r="M342" s="20"/>
      <c r="N342" s="19"/>
      <c r="R342" s="21"/>
      <c r="S342" s="21"/>
    </row>
    <row r="343" spans="1:14" ht="11.25">
      <c r="A343" s="137" t="s">
        <v>241</v>
      </c>
      <c r="B343" s="28"/>
      <c r="C343" s="28"/>
      <c r="D343" s="28"/>
      <c r="E343" s="147"/>
      <c r="F343" s="28"/>
      <c r="G343" s="28">
        <f>SUM(G344:G345)</f>
        <v>1679.193</v>
      </c>
      <c r="H343" s="28">
        <f>SUM(H344:H345)</f>
        <v>540.443</v>
      </c>
      <c r="I343" s="28">
        <f>SUM(I344:I345)</f>
        <v>751.1469999999999</v>
      </c>
      <c r="J343" s="23">
        <f>+I343/H343*100-100</f>
        <v>38.98727525381955</v>
      </c>
      <c r="K343" s="26">
        <f>+I343/$I$422*100</f>
        <v>5.66811636908591</v>
      </c>
      <c r="L343" s="20"/>
      <c r="M343" s="20"/>
      <c r="N343" s="19"/>
    </row>
    <row r="344" spans="1:14" ht="22.5">
      <c r="A344" s="148" t="s">
        <v>242</v>
      </c>
      <c r="B344" s="146">
        <v>11.92</v>
      </c>
      <c r="C344" s="146">
        <v>1.421</v>
      </c>
      <c r="D344" s="146">
        <v>1.207</v>
      </c>
      <c r="E344" s="19">
        <f>+D344/C344*100-100</f>
        <v>-15.059817030260376</v>
      </c>
      <c r="F344" s="146"/>
      <c r="G344" s="146">
        <v>141.225</v>
      </c>
      <c r="H344" s="146">
        <v>22.758</v>
      </c>
      <c r="I344" s="146">
        <v>28.934</v>
      </c>
      <c r="J344" s="19">
        <f>+I344/H344*100-100</f>
        <v>27.137709816328325</v>
      </c>
      <c r="K344" s="22">
        <f>+I344/$I$422*100</f>
        <v>0.21833446585439567</v>
      </c>
      <c r="L344" s="20">
        <f>+H344/C344*1000</f>
        <v>16015.482054890921</v>
      </c>
      <c r="M344" s="20">
        <f>+I344/D344*1000</f>
        <v>23971.83098591549</v>
      </c>
      <c r="N344" s="19">
        <f>+M344/L344*100-100</f>
        <v>49.67910989975354</v>
      </c>
    </row>
    <row r="345" spans="1:14" ht="11.25">
      <c r="A345" s="121" t="s">
        <v>243</v>
      </c>
      <c r="B345" s="146">
        <v>664.868</v>
      </c>
      <c r="C345" s="146">
        <v>252.017</v>
      </c>
      <c r="D345" s="146">
        <v>304.72</v>
      </c>
      <c r="E345" s="19">
        <f>+D345/C345*100-100</f>
        <v>20.912478126475605</v>
      </c>
      <c r="F345" s="146"/>
      <c r="G345" s="146">
        <v>1537.968</v>
      </c>
      <c r="H345" s="146">
        <v>517.685</v>
      </c>
      <c r="I345" s="146">
        <v>722.213</v>
      </c>
      <c r="J345" s="19">
        <f>+I345/H345*100-100</f>
        <v>39.508195137970006</v>
      </c>
      <c r="K345" s="22">
        <f>+I345/$I$422*100</f>
        <v>5.449781903231514</v>
      </c>
      <c r="L345" s="20">
        <f>+H345/C345*1000</f>
        <v>2054.166980798914</v>
      </c>
      <c r="M345" s="20">
        <f>+I345/D345*1000</f>
        <v>2370.087293252822</v>
      </c>
      <c r="N345" s="19">
        <f>+M345/L345*100-100</f>
        <v>15.379485475471853</v>
      </c>
    </row>
    <row r="346" spans="1:14" ht="11.25">
      <c r="A346" s="121"/>
      <c r="B346" s="126"/>
      <c r="C346" s="126"/>
      <c r="D346" s="126"/>
      <c r="F346" s="126"/>
      <c r="G346" s="126"/>
      <c r="H346" s="126"/>
      <c r="L346" s="20"/>
      <c r="M346" s="20"/>
      <c r="N346" s="19"/>
    </row>
    <row r="347" spans="1:19" s="126" customFormat="1" ht="11.25">
      <c r="A347" s="124" t="s">
        <v>331</v>
      </c>
      <c r="B347" s="124"/>
      <c r="C347" s="124"/>
      <c r="D347" s="124"/>
      <c r="E347" s="124"/>
      <c r="F347" s="124"/>
      <c r="G347" s="124">
        <f>SUM(G349:G352)</f>
        <v>20764.534</v>
      </c>
      <c r="H347" s="124">
        <f>SUM(H349:H352)</f>
        <v>8188.7789999999995</v>
      </c>
      <c r="I347" s="124">
        <f>SUM(I349:I352)</f>
        <v>8580.596</v>
      </c>
      <c r="J347" s="125">
        <f>+I347/H347*100-100</f>
        <v>4.784803692955933</v>
      </c>
      <c r="K347" s="124"/>
      <c r="L347" s="20"/>
      <c r="M347" s="20"/>
      <c r="N347" s="19"/>
      <c r="Q347" s="258"/>
      <c r="R347" s="258"/>
      <c r="S347" s="258"/>
    </row>
    <row r="348" spans="1:14" ht="11.25">
      <c r="A348" s="121"/>
      <c r="B348" s="126"/>
      <c r="C348" s="126"/>
      <c r="D348" s="126"/>
      <c r="E348" s="20"/>
      <c r="F348" s="126"/>
      <c r="G348" s="126"/>
      <c r="H348" s="126"/>
      <c r="I348" s="20"/>
      <c r="J348" s="20"/>
      <c r="L348" s="20"/>
      <c r="M348" s="20"/>
      <c r="N348" s="19"/>
    </row>
    <row r="349" spans="1:14" ht="11.25">
      <c r="A349" s="121" t="s">
        <v>244</v>
      </c>
      <c r="B349" s="146">
        <v>25</v>
      </c>
      <c r="C349" s="146">
        <v>11</v>
      </c>
      <c r="D349" s="146">
        <v>3</v>
      </c>
      <c r="E349" s="19">
        <f>+D349/C349*100-100</f>
        <v>-72.72727272727273</v>
      </c>
      <c r="F349" s="146"/>
      <c r="G349" s="146">
        <v>445.81</v>
      </c>
      <c r="H349" s="146">
        <v>365.111</v>
      </c>
      <c r="I349" s="146">
        <v>55.028</v>
      </c>
      <c r="J349" s="19">
        <f>+I349/H349*100-100</f>
        <v>-84.92841902873373</v>
      </c>
      <c r="K349" s="22">
        <f>+I349/$I$426*100</f>
        <v>0.02252074897115869</v>
      </c>
      <c r="L349" s="20">
        <f aca="true" t="shared" si="49" ref="L349:M351">+H349/C349*1000</f>
        <v>33191.909090909096</v>
      </c>
      <c r="M349" s="20">
        <f t="shared" si="49"/>
        <v>18342.666666666668</v>
      </c>
      <c r="N349" s="19">
        <f>+M349/L349*100-100</f>
        <v>-44.73753643869034</v>
      </c>
    </row>
    <row r="350" spans="1:14" ht="11.25">
      <c r="A350" s="121" t="s">
        <v>245</v>
      </c>
      <c r="B350" s="146">
        <v>1</v>
      </c>
      <c r="C350" s="146">
        <v>0</v>
      </c>
      <c r="D350" s="146">
        <v>1</v>
      </c>
      <c r="E350" s="19"/>
      <c r="F350" s="146"/>
      <c r="G350" s="146">
        <v>3</v>
      </c>
      <c r="H350" s="146">
        <v>0</v>
      </c>
      <c r="I350" s="146">
        <v>4.95</v>
      </c>
      <c r="J350" s="19"/>
      <c r="K350" s="22">
        <f>+I350/$I$426*100</f>
        <v>0.002025836072676374</v>
      </c>
      <c r="L350" s="20" t="e">
        <f t="shared" si="49"/>
        <v>#DIV/0!</v>
      </c>
      <c r="M350" s="20">
        <f t="shared" si="49"/>
        <v>4950</v>
      </c>
      <c r="N350" s="19" t="e">
        <f>+M350/L350*100-100</f>
        <v>#DIV/0!</v>
      </c>
    </row>
    <row r="351" spans="1:20" ht="22.5">
      <c r="A351" s="148" t="s">
        <v>246</v>
      </c>
      <c r="B351" s="146">
        <v>4</v>
      </c>
      <c r="C351" s="146">
        <v>2</v>
      </c>
      <c r="D351" s="146">
        <v>1</v>
      </c>
      <c r="E351" s="19">
        <f>+D351/C351*100-100</f>
        <v>-50</v>
      </c>
      <c r="F351" s="146"/>
      <c r="G351" s="146">
        <v>78.915</v>
      </c>
      <c r="H351" s="146">
        <v>26.799</v>
      </c>
      <c r="I351" s="146">
        <v>40</v>
      </c>
      <c r="J351" s="19">
        <f>+I351/H351*100-100</f>
        <v>49.25930072017613</v>
      </c>
      <c r="K351" s="22">
        <f>+I351/$I$426*100</f>
        <v>0.01637039250647575</v>
      </c>
      <c r="L351" s="20">
        <f t="shared" si="49"/>
        <v>13399.5</v>
      </c>
      <c r="M351" s="20">
        <f t="shared" si="49"/>
        <v>40000</v>
      </c>
      <c r="N351" s="19">
        <f>+M351/L351*100-100</f>
        <v>198.51860144035226</v>
      </c>
      <c r="R351" s="249"/>
      <c r="S351" s="249"/>
      <c r="T351" s="29"/>
    </row>
    <row r="352" spans="1:20" ht="12.75">
      <c r="A352" s="121" t="s">
        <v>247</v>
      </c>
      <c r="B352" s="126"/>
      <c r="C352" s="126"/>
      <c r="D352" s="126"/>
      <c r="F352" s="126"/>
      <c r="G352" s="126">
        <v>20236.809</v>
      </c>
      <c r="H352" s="126">
        <v>7796.869</v>
      </c>
      <c r="I352" s="146">
        <v>8480.618</v>
      </c>
      <c r="J352" s="19">
        <f>+I352/H352*100-100</f>
        <v>8.769533001003367</v>
      </c>
      <c r="K352" s="22">
        <f>+I352/$I$426*100</f>
        <v>3.470776133937084</v>
      </c>
      <c r="L352" s="20"/>
      <c r="M352" s="20"/>
      <c r="N352" s="19"/>
      <c r="R352" s="248"/>
      <c r="S352" s="248"/>
      <c r="T352" s="30"/>
    </row>
    <row r="353" spans="2:20" ht="12.75">
      <c r="B353" s="146"/>
      <c r="C353" s="146"/>
      <c r="D353" s="146"/>
      <c r="F353" s="126"/>
      <c r="G353" s="126"/>
      <c r="H353" s="126"/>
      <c r="I353" s="146"/>
      <c r="L353" s="21"/>
      <c r="M353" s="21"/>
      <c r="N353" s="21"/>
      <c r="R353" s="248"/>
      <c r="S353" s="248"/>
      <c r="T353" s="30"/>
    </row>
    <row r="354" spans="1:20" ht="12.75">
      <c r="A354" s="149"/>
      <c r="B354" s="149"/>
      <c r="C354" s="150"/>
      <c r="D354" s="150"/>
      <c r="E354" s="150"/>
      <c r="F354" s="150"/>
      <c r="G354" s="150"/>
      <c r="H354" s="150"/>
      <c r="I354" s="150"/>
      <c r="J354" s="150"/>
      <c r="K354" s="150"/>
      <c r="L354" s="21"/>
      <c r="M354" s="21"/>
      <c r="N354" s="21"/>
      <c r="R354" s="248"/>
      <c r="S354" s="248"/>
      <c r="T354" s="30"/>
    </row>
    <row r="355" spans="1:20" ht="12.75">
      <c r="A355" s="16" t="s">
        <v>378</v>
      </c>
      <c r="B355" s="126"/>
      <c r="C355" s="126"/>
      <c r="E355" s="126"/>
      <c r="F355" s="126"/>
      <c r="G355" s="126"/>
      <c r="I355" s="145"/>
      <c r="J355" s="126"/>
      <c r="L355" s="21"/>
      <c r="M355" s="21"/>
      <c r="N355" s="21"/>
      <c r="R355" s="249"/>
      <c r="S355" s="249"/>
      <c r="T355" s="29"/>
    </row>
    <row r="356" spans="1:21" ht="19.5" customHeight="1">
      <c r="A356" s="327" t="s">
        <v>261</v>
      </c>
      <c r="B356" s="327"/>
      <c r="C356" s="327"/>
      <c r="D356" s="327"/>
      <c r="E356" s="327"/>
      <c r="F356" s="327"/>
      <c r="G356" s="327"/>
      <c r="H356" s="327"/>
      <c r="I356" s="327"/>
      <c r="J356" s="327"/>
      <c r="K356" s="119"/>
      <c r="P356" s="171"/>
      <c r="Q356" s="267"/>
      <c r="R356" s="248"/>
      <c r="S356" s="248"/>
      <c r="T356" s="30"/>
      <c r="U356" s="171"/>
    </row>
    <row r="357" spans="1:22" ht="19.5" customHeight="1">
      <c r="A357" s="328" t="s">
        <v>248</v>
      </c>
      <c r="B357" s="328"/>
      <c r="C357" s="328"/>
      <c r="D357" s="328"/>
      <c r="E357" s="328"/>
      <c r="F357" s="328"/>
      <c r="G357" s="328"/>
      <c r="H357" s="328"/>
      <c r="I357" s="328"/>
      <c r="J357" s="328"/>
      <c r="K357" s="120"/>
      <c r="P357" s="171"/>
      <c r="Q357" s="267"/>
      <c r="R357" s="248"/>
      <c r="S357" s="248"/>
      <c r="T357" s="30"/>
      <c r="U357" s="171"/>
      <c r="V357" s="171"/>
    </row>
    <row r="358" spans="1:22" s="27" customFormat="1" ht="12.75">
      <c r="A358" s="24"/>
      <c r="B358" s="329" t="s">
        <v>118</v>
      </c>
      <c r="C358" s="329"/>
      <c r="D358" s="329"/>
      <c r="E358" s="329"/>
      <c r="F358" s="187"/>
      <c r="G358" s="329" t="s">
        <v>202</v>
      </c>
      <c r="H358" s="329"/>
      <c r="I358" s="329"/>
      <c r="J358" s="329"/>
      <c r="K358" s="187"/>
      <c r="L358" s="331"/>
      <c r="M358" s="331"/>
      <c r="N358" s="331"/>
      <c r="O358" s="137"/>
      <c r="P358" s="171"/>
      <c r="Q358" s="33"/>
      <c r="R358" s="29"/>
      <c r="S358" s="29"/>
      <c r="T358" s="29"/>
      <c r="U358" s="29"/>
      <c r="V358" s="171"/>
    </row>
    <row r="359" spans="1:22" s="27" customFormat="1" ht="12.75">
      <c r="A359" s="24" t="s">
        <v>332</v>
      </c>
      <c r="B359" s="188">
        <f>+B280</f>
        <v>2011</v>
      </c>
      <c r="C359" s="330" t="str">
        <f>+C280</f>
        <v>enero - mayo</v>
      </c>
      <c r="D359" s="330"/>
      <c r="E359" s="330"/>
      <c r="F359" s="187"/>
      <c r="G359" s="188">
        <f>+G280</f>
        <v>2011</v>
      </c>
      <c r="H359" s="330" t="str">
        <f>+C359</f>
        <v>enero - mayo</v>
      </c>
      <c r="I359" s="330"/>
      <c r="J359" s="330"/>
      <c r="K359" s="189" t="s">
        <v>224</v>
      </c>
      <c r="L359" s="333" t="s">
        <v>198</v>
      </c>
      <c r="M359" s="332"/>
      <c r="N359" s="332"/>
      <c r="O359" s="137"/>
      <c r="P359" s="171"/>
      <c r="Q359" s="175"/>
      <c r="R359" s="30"/>
      <c r="S359" s="30"/>
      <c r="T359" s="30"/>
      <c r="U359" s="30"/>
      <c r="V359" s="171"/>
    </row>
    <row r="360" spans="1:22" s="27" customFormat="1" ht="12.75">
      <c r="A360" s="190"/>
      <c r="B360" s="190"/>
      <c r="C360" s="191">
        <f>+C281</f>
        <v>2011</v>
      </c>
      <c r="D360" s="191">
        <f>+D281</f>
        <v>2012</v>
      </c>
      <c r="E360" s="192" t="str">
        <f>+E281</f>
        <v>Var % 12/11</v>
      </c>
      <c r="F360" s="193"/>
      <c r="G360" s="190"/>
      <c r="H360" s="191">
        <f>+H281</f>
        <v>2011</v>
      </c>
      <c r="I360" s="191">
        <f>+I281</f>
        <v>2012</v>
      </c>
      <c r="J360" s="192" t="str">
        <f>+J281</f>
        <v>Var % 12/11</v>
      </c>
      <c r="K360" s="193">
        <v>2008</v>
      </c>
      <c r="L360" s="194"/>
      <c r="M360" s="194"/>
      <c r="N360" s="193"/>
      <c r="P360" s="171"/>
      <c r="Q360" s="175"/>
      <c r="R360" s="30"/>
      <c r="S360" s="30"/>
      <c r="T360" s="30"/>
      <c r="U360" s="30"/>
      <c r="V360" s="171"/>
    </row>
    <row r="361" spans="1:21" ht="12.75">
      <c r="A361" s="16"/>
      <c r="B361" s="16"/>
      <c r="C361" s="16"/>
      <c r="D361" s="16"/>
      <c r="E361" s="16"/>
      <c r="F361" s="16"/>
      <c r="G361" s="16"/>
      <c r="H361" s="16"/>
      <c r="I361" s="16"/>
      <c r="J361" s="16"/>
      <c r="K361" s="16"/>
      <c r="L361" s="21"/>
      <c r="M361" s="21"/>
      <c r="N361" s="21"/>
      <c r="P361" s="171"/>
      <c r="Q361" s="175"/>
      <c r="R361" s="30"/>
      <c r="S361" s="30"/>
      <c r="T361" s="30"/>
      <c r="U361" s="30"/>
    </row>
    <row r="362" spans="1:22" s="126" customFormat="1" ht="12.75">
      <c r="A362" s="124" t="s">
        <v>329</v>
      </c>
      <c r="B362" s="124"/>
      <c r="C362" s="124"/>
      <c r="D362" s="124"/>
      <c r="E362" s="124"/>
      <c r="F362" s="124"/>
      <c r="G362" s="124">
        <f>+G364+G373</f>
        <v>5001250</v>
      </c>
      <c r="H362" s="124">
        <f>(H364+H373)</f>
        <v>1965293</v>
      </c>
      <c r="I362" s="124">
        <f>(I364+I373)</f>
        <v>2102983</v>
      </c>
      <c r="J362" s="125">
        <f>+I362/H362*100-100</f>
        <v>7.006080009443892</v>
      </c>
      <c r="K362" s="124">
        <f>(K364+K373)</f>
        <v>100</v>
      </c>
      <c r="L362" s="21"/>
      <c r="M362" s="21"/>
      <c r="N362" s="21"/>
      <c r="P362" s="171"/>
      <c r="Q362" s="33"/>
      <c r="R362" s="29"/>
      <c r="S362" s="29"/>
      <c r="T362" s="29"/>
      <c r="U362" s="29"/>
      <c r="V362" s="29"/>
    </row>
    <row r="363" spans="1:22" ht="12.75">
      <c r="A363" s="16"/>
      <c r="B363" s="18"/>
      <c r="C363" s="18"/>
      <c r="D363" s="18"/>
      <c r="E363" s="19"/>
      <c r="F363" s="19"/>
      <c r="G363" s="18"/>
      <c r="H363" s="18"/>
      <c r="I363" s="18"/>
      <c r="J363" s="19"/>
      <c r="K363" s="19"/>
      <c r="L363" s="21"/>
      <c r="M363" s="21"/>
      <c r="N363" s="21"/>
      <c r="P363" s="171"/>
      <c r="Q363" s="260"/>
      <c r="R363" s="248"/>
      <c r="S363" s="248"/>
      <c r="T363" s="30"/>
      <c r="U363" s="30"/>
      <c r="V363" s="30"/>
    </row>
    <row r="364" spans="1:22" ht="12.75">
      <c r="A364" s="24" t="s">
        <v>327</v>
      </c>
      <c r="B364" s="25"/>
      <c r="C364" s="25"/>
      <c r="D364" s="25"/>
      <c r="E364" s="23"/>
      <c r="F364" s="23"/>
      <c r="G364" s="25">
        <f>SUM(G366:G371)</f>
        <v>1089400</v>
      </c>
      <c r="H364" s="25">
        <f>SUM(H366:H371)</f>
        <v>372835</v>
      </c>
      <c r="I364" s="25">
        <f>SUM(I366:I371)</f>
        <v>390967</v>
      </c>
      <c r="J364" s="23">
        <f>+I364/H364*100-100</f>
        <v>4.8632773210669455</v>
      </c>
      <c r="K364" s="23">
        <f>+I364/$I$362*100</f>
        <v>18.59106802099684</v>
      </c>
      <c r="L364" s="21"/>
      <c r="M364" s="21"/>
      <c r="N364" s="21"/>
      <c r="O364" s="29"/>
      <c r="P364" s="171"/>
      <c r="Q364" s="33"/>
      <c r="R364" s="29"/>
      <c r="S364" s="29"/>
      <c r="T364" s="29"/>
      <c r="U364" s="30"/>
      <c r="V364" s="30"/>
    </row>
    <row r="365" spans="1:22" ht="12.75">
      <c r="A365" s="24"/>
      <c r="B365" s="18"/>
      <c r="C365" s="18"/>
      <c r="D365" s="18"/>
      <c r="E365" s="19"/>
      <c r="F365" s="19"/>
      <c r="G365" s="18"/>
      <c r="H365" s="18"/>
      <c r="I365" s="18"/>
      <c r="J365" s="19"/>
      <c r="K365" s="23"/>
      <c r="L365" s="21"/>
      <c r="M365" s="21"/>
      <c r="N365" s="21"/>
      <c r="O365" s="30"/>
      <c r="P365" s="171"/>
      <c r="Q365" s="175"/>
      <c r="R365" s="30"/>
      <c r="S365" s="30"/>
      <c r="T365" s="30"/>
      <c r="U365" s="30"/>
      <c r="V365" s="30"/>
    </row>
    <row r="366" spans="1:24" ht="12.75">
      <c r="A366" s="16" t="s">
        <v>82</v>
      </c>
      <c r="B366" s="18">
        <v>666016.154</v>
      </c>
      <c r="C366" s="18">
        <v>183533.747</v>
      </c>
      <c r="D366" s="18">
        <v>268254.186</v>
      </c>
      <c r="E366" s="19">
        <f>+D366/C366*100-100</f>
        <v>46.160687276765486</v>
      </c>
      <c r="F366" s="19"/>
      <c r="G366" s="146">
        <v>212640.214</v>
      </c>
      <c r="H366" s="146">
        <v>56430.098</v>
      </c>
      <c r="I366" s="146">
        <v>75037.926</v>
      </c>
      <c r="J366" s="19">
        <f aca="true" t="shared" si="50" ref="J366:J392">+I366/H366*100-100</f>
        <v>32.975005643265064</v>
      </c>
      <c r="K366" s="19">
        <f aca="true" t="shared" si="51" ref="K366:K392">+I366/$I$362*100</f>
        <v>3.5681660764732768</v>
      </c>
      <c r="L366" s="20">
        <f>+H366/C366*1000</f>
        <v>307.46442505748</v>
      </c>
      <c r="M366" s="20">
        <f>+I366/D366*1000</f>
        <v>279.7269527044771</v>
      </c>
      <c r="N366" s="19">
        <f>+M366/L366*100-100</f>
        <v>-9.02135990133408</v>
      </c>
      <c r="O366" s="29"/>
      <c r="P366" s="171"/>
      <c r="Q366" s="175"/>
      <c r="R366" s="30"/>
      <c r="S366" s="30"/>
      <c r="T366" s="30"/>
      <c r="U366" s="29"/>
      <c r="V366" s="29"/>
      <c r="W366" s="29"/>
      <c r="X366" s="29"/>
    </row>
    <row r="367" spans="1:24" ht="12.75">
      <c r="A367" s="16" t="s">
        <v>83</v>
      </c>
      <c r="B367" s="18">
        <v>625441.491</v>
      </c>
      <c r="C367" s="18">
        <v>101192.374</v>
      </c>
      <c r="D367" s="18">
        <v>410675.27</v>
      </c>
      <c r="E367" s="19">
        <f>+D367/C367*100-100</f>
        <v>305.83618484926546</v>
      </c>
      <c r="F367" s="19"/>
      <c r="G367" s="146">
        <v>214829.205</v>
      </c>
      <c r="H367" s="146">
        <v>35244.289</v>
      </c>
      <c r="I367" s="146">
        <v>117506.535</v>
      </c>
      <c r="J367" s="19">
        <f t="shared" si="50"/>
        <v>233.4058888235765</v>
      </c>
      <c r="K367" s="19">
        <f t="shared" si="51"/>
        <v>5.587612215600411</v>
      </c>
      <c r="L367" s="20">
        <f aca="true" t="shared" si="52" ref="L367:L391">+H367/C367*1000</f>
        <v>348.2899709418814</v>
      </c>
      <c r="M367" s="20">
        <f aca="true" t="shared" si="53" ref="M367:M391">+I367/D367*1000</f>
        <v>286.13004868785987</v>
      </c>
      <c r="N367" s="19">
        <f aca="true" t="shared" si="54" ref="N367:N391">+M367/L367*100-100</f>
        <v>-17.84717546874012</v>
      </c>
      <c r="O367" s="30"/>
      <c r="P367" s="171"/>
      <c r="Q367" s="175"/>
      <c r="R367" s="30"/>
      <c r="S367" s="30"/>
      <c r="T367" s="30"/>
      <c r="U367" s="202"/>
      <c r="V367" s="30"/>
      <c r="W367" s="30"/>
      <c r="X367" s="30"/>
    </row>
    <row r="368" spans="1:24" ht="12.75">
      <c r="A368" s="16" t="s">
        <v>84</v>
      </c>
      <c r="B368" s="18">
        <v>30085.938</v>
      </c>
      <c r="C368" s="18">
        <v>29234.137</v>
      </c>
      <c r="D368" s="18">
        <v>803.64</v>
      </c>
      <c r="E368" s="19">
        <f>+D368/C368*100-100</f>
        <v>-97.25102198159638</v>
      </c>
      <c r="F368" s="19"/>
      <c r="G368" s="146">
        <v>11167.307</v>
      </c>
      <c r="H368" s="146">
        <v>10842.179</v>
      </c>
      <c r="I368" s="146">
        <v>303.984</v>
      </c>
      <c r="J368" s="19">
        <f t="shared" si="50"/>
        <v>-97.19628314566657</v>
      </c>
      <c r="K368" s="19">
        <f t="shared" si="51"/>
        <v>0.014454895736199484</v>
      </c>
      <c r="L368" s="20">
        <f t="shared" si="52"/>
        <v>370.8739204444448</v>
      </c>
      <c r="M368" s="20">
        <f t="shared" si="53"/>
        <v>378.25892190533074</v>
      </c>
      <c r="N368" s="19">
        <f t="shared" si="54"/>
        <v>1.9912431297503872</v>
      </c>
      <c r="O368" s="29"/>
      <c r="P368" s="171"/>
      <c r="Q368" s="33"/>
      <c r="R368" s="29"/>
      <c r="S368" s="29"/>
      <c r="T368" s="29"/>
      <c r="U368" s="202"/>
      <c r="V368" s="30"/>
      <c r="W368" s="30"/>
      <c r="X368" s="30"/>
    </row>
    <row r="369" spans="1:24" ht="12.75">
      <c r="A369" s="16" t="s">
        <v>85</v>
      </c>
      <c r="B369" s="18">
        <v>24312.957</v>
      </c>
      <c r="C369" s="18">
        <v>7605.636</v>
      </c>
      <c r="D369" s="18">
        <v>27262.28</v>
      </c>
      <c r="E369" s="19">
        <f>+D369/C369*100-100</f>
        <v>258.44839274453835</v>
      </c>
      <c r="F369" s="19"/>
      <c r="G369" s="146">
        <v>8511.662</v>
      </c>
      <c r="H369" s="146">
        <v>2467.848</v>
      </c>
      <c r="I369" s="146">
        <v>9652.733</v>
      </c>
      <c r="J369" s="19">
        <f t="shared" si="50"/>
        <v>291.13968931635986</v>
      </c>
      <c r="K369" s="19">
        <f t="shared" si="51"/>
        <v>0.4590019510381206</v>
      </c>
      <c r="L369" s="20">
        <f t="shared" si="52"/>
        <v>324.47621737353717</v>
      </c>
      <c r="M369" s="20">
        <f t="shared" si="53"/>
        <v>354.0691754321356</v>
      </c>
      <c r="N369" s="19">
        <f t="shared" si="54"/>
        <v>9.120224063919906</v>
      </c>
      <c r="O369" s="30"/>
      <c r="P369" s="175"/>
      <c r="Q369" s="175"/>
      <c r="R369" s="30"/>
      <c r="S369" s="30"/>
      <c r="T369" s="30"/>
      <c r="U369" s="30"/>
      <c r="V369" s="30"/>
      <c r="W369" s="30"/>
      <c r="X369" s="30"/>
    </row>
    <row r="370" spans="1:24" ht="12.75">
      <c r="A370" s="17" t="s">
        <v>31</v>
      </c>
      <c r="B370" s="18">
        <v>138483.779</v>
      </c>
      <c r="C370" s="18">
        <v>105713.485</v>
      </c>
      <c r="D370" s="18">
        <v>10258.009</v>
      </c>
      <c r="E370" s="19">
        <f>+D370/C370*100-100</f>
        <v>-90.29640447479335</v>
      </c>
      <c r="F370" s="19"/>
      <c r="G370" s="146">
        <v>75503.792</v>
      </c>
      <c r="H370" s="146">
        <v>56813.724</v>
      </c>
      <c r="I370" s="146">
        <v>5809.434</v>
      </c>
      <c r="J370" s="19">
        <f t="shared" si="50"/>
        <v>-89.7745938991783</v>
      </c>
      <c r="K370" s="19">
        <f t="shared" si="51"/>
        <v>0.2762473115569646</v>
      </c>
      <c r="L370" s="20">
        <f t="shared" si="52"/>
        <v>537.4311895970509</v>
      </c>
      <c r="M370" s="20">
        <f t="shared" si="53"/>
        <v>566.331536655895</v>
      </c>
      <c r="N370" s="19">
        <f t="shared" si="54"/>
        <v>5.377497178850504</v>
      </c>
      <c r="O370" s="30"/>
      <c r="P370" s="175"/>
      <c r="Q370" s="175"/>
      <c r="R370" s="30"/>
      <c r="S370" s="30"/>
      <c r="T370" s="30"/>
      <c r="V370" s="29"/>
      <c r="W370" s="29"/>
      <c r="X370" s="29"/>
    </row>
    <row r="371" spans="1:24" ht="12.75">
      <c r="A371" s="16" t="s">
        <v>86</v>
      </c>
      <c r="B371" s="18"/>
      <c r="C371" s="18"/>
      <c r="D371" s="18"/>
      <c r="E371" s="19"/>
      <c r="F371" s="19"/>
      <c r="G371" s="18">
        <v>566747.82</v>
      </c>
      <c r="H371" s="18">
        <v>211036.86200000002</v>
      </c>
      <c r="I371" s="18">
        <v>182656.38799999998</v>
      </c>
      <c r="J371" s="19">
        <f t="shared" si="50"/>
        <v>-13.448112207051324</v>
      </c>
      <c r="K371" s="19">
        <f t="shared" si="51"/>
        <v>8.685585570591869</v>
      </c>
      <c r="L371" s="20"/>
      <c r="M371" s="20"/>
      <c r="N371" s="19"/>
      <c r="O371" s="30"/>
      <c r="P371" s="175"/>
      <c r="Q371" s="175"/>
      <c r="R371" s="30"/>
      <c r="S371" s="30"/>
      <c r="T371" s="30"/>
      <c r="U371" s="29"/>
      <c r="V371" s="30"/>
      <c r="W371" s="30"/>
      <c r="X371" s="30"/>
    </row>
    <row r="372" spans="1:24" ht="12.75">
      <c r="A372" s="16"/>
      <c r="B372" s="18"/>
      <c r="C372" s="18"/>
      <c r="D372" s="18"/>
      <c r="E372" s="19"/>
      <c r="F372" s="19"/>
      <c r="G372" s="18"/>
      <c r="H372" s="18"/>
      <c r="I372" s="18"/>
      <c r="J372" s="19"/>
      <c r="K372" s="23"/>
      <c r="L372" s="20"/>
      <c r="M372" s="20"/>
      <c r="N372" s="19"/>
      <c r="P372" s="175"/>
      <c r="Q372" s="251"/>
      <c r="R372" s="251"/>
      <c r="S372" s="251"/>
      <c r="T372" s="30"/>
      <c r="U372" s="30"/>
      <c r="V372" s="30"/>
      <c r="W372" s="30"/>
      <c r="X372" s="30"/>
    </row>
    <row r="373" spans="1:24" ht="12.75">
      <c r="A373" s="24" t="s">
        <v>328</v>
      </c>
      <c r="B373" s="18"/>
      <c r="C373" s="18"/>
      <c r="D373" s="18"/>
      <c r="E373" s="19"/>
      <c r="F373" s="19"/>
      <c r="G373" s="25">
        <f>SUM(G375:G392)</f>
        <v>3911850</v>
      </c>
      <c r="H373" s="25">
        <f>SUM(H375:H392)</f>
        <v>1592458</v>
      </c>
      <c r="I373" s="25">
        <f>SUM(I375:I392)-1</f>
        <v>1712016</v>
      </c>
      <c r="J373" s="23">
        <f t="shared" si="50"/>
        <v>7.507764725977069</v>
      </c>
      <c r="K373" s="23">
        <f t="shared" si="51"/>
        <v>81.40893197900316</v>
      </c>
      <c r="L373" s="20"/>
      <c r="M373" s="20"/>
      <c r="N373" s="19"/>
      <c r="O373" s="20"/>
      <c r="P373" s="20"/>
      <c r="Q373" s="249"/>
      <c r="R373" s="249"/>
      <c r="S373" s="249"/>
      <c r="T373" s="30"/>
      <c r="U373" s="30"/>
      <c r="V373" s="30"/>
      <c r="W373" s="30"/>
      <c r="X373" s="30"/>
    </row>
    <row r="374" spans="1:22" ht="12.75">
      <c r="A374" s="16"/>
      <c r="B374" s="18"/>
      <c r="C374" s="18"/>
      <c r="D374" s="18"/>
      <c r="E374" s="19"/>
      <c r="F374" s="19"/>
      <c r="G374" s="18"/>
      <c r="H374" s="18"/>
      <c r="I374" s="18"/>
      <c r="J374" s="19"/>
      <c r="K374" s="23"/>
      <c r="L374" s="20"/>
      <c r="M374" s="20"/>
      <c r="N374" s="19"/>
      <c r="O374" s="20"/>
      <c r="P374" s="20"/>
      <c r="Q374" s="248"/>
      <c r="R374" s="248"/>
      <c r="S374" s="248"/>
      <c r="T374" s="30"/>
      <c r="U374" s="30"/>
      <c r="V374" s="20"/>
    </row>
    <row r="375" spans="1:24" ht="11.25" customHeight="1">
      <c r="A375" s="16" t="s">
        <v>87</v>
      </c>
      <c r="B375" s="281">
        <v>2.896</v>
      </c>
      <c r="C375" s="281">
        <v>2.243</v>
      </c>
      <c r="D375" s="281">
        <v>5.626</v>
      </c>
      <c r="E375" s="19"/>
      <c r="F375" s="19"/>
      <c r="G375" s="282">
        <v>11.539</v>
      </c>
      <c r="H375" s="282">
        <v>7.292</v>
      </c>
      <c r="I375" s="282">
        <v>14.268</v>
      </c>
      <c r="J375" s="19">
        <f t="shared" si="50"/>
        <v>95.66648381788264</v>
      </c>
      <c r="K375" s="19">
        <f t="shared" si="51"/>
        <v>0.0006784648282939044</v>
      </c>
      <c r="L375" s="20"/>
      <c r="M375" s="20"/>
      <c r="N375" s="19"/>
      <c r="P375" s="20"/>
      <c r="Q375" s="248"/>
      <c r="R375" s="248"/>
      <c r="S375" s="248"/>
      <c r="T375" s="29"/>
      <c r="U375" s="29"/>
      <c r="V375" s="20"/>
      <c r="W375" s="20"/>
      <c r="X375" s="20"/>
    </row>
    <row r="376" spans="1:21" ht="12.75">
      <c r="A376" s="16" t="s">
        <v>88</v>
      </c>
      <c r="B376" s="281">
        <v>83594.018</v>
      </c>
      <c r="C376" s="281">
        <v>36614.206</v>
      </c>
      <c r="D376" s="281">
        <v>31549.571</v>
      </c>
      <c r="E376" s="19">
        <f aca="true" t="shared" si="55" ref="E376:E391">+D376/C376*100-100</f>
        <v>-13.832431597724664</v>
      </c>
      <c r="F376" s="19"/>
      <c r="G376" s="282">
        <v>46612.183</v>
      </c>
      <c r="H376" s="282">
        <v>20280.663</v>
      </c>
      <c r="I376" s="282">
        <v>18017.325</v>
      </c>
      <c r="J376" s="19">
        <f t="shared" si="50"/>
        <v>-11.160078938247736</v>
      </c>
      <c r="K376" s="19">
        <f t="shared" si="51"/>
        <v>0.8567508629408798</v>
      </c>
      <c r="L376" s="20">
        <f t="shared" si="52"/>
        <v>553.9014829380707</v>
      </c>
      <c r="M376" s="20">
        <f t="shared" si="53"/>
        <v>571.0798730036615</v>
      </c>
      <c r="N376" s="19">
        <f t="shared" si="54"/>
        <v>3.101343938360884</v>
      </c>
      <c r="Q376" s="248"/>
      <c r="R376" s="248"/>
      <c r="S376" s="248"/>
      <c r="T376" s="30"/>
      <c r="U376" s="30"/>
    </row>
    <row r="377" spans="1:21" ht="12.75">
      <c r="A377" s="16" t="s">
        <v>89</v>
      </c>
      <c r="B377" s="281">
        <v>23676.51</v>
      </c>
      <c r="C377" s="281">
        <v>7411.201</v>
      </c>
      <c r="D377" s="281">
        <v>10035.746</v>
      </c>
      <c r="E377" s="19">
        <f t="shared" si="55"/>
        <v>35.413221149986356</v>
      </c>
      <c r="F377" s="19"/>
      <c r="G377" s="282">
        <v>10447.785</v>
      </c>
      <c r="H377" s="282">
        <v>3008.839</v>
      </c>
      <c r="I377" s="282">
        <v>4415.717</v>
      </c>
      <c r="J377" s="19">
        <f t="shared" si="50"/>
        <v>46.758168183807754</v>
      </c>
      <c r="K377" s="19">
        <f t="shared" si="51"/>
        <v>0.20997397506304138</v>
      </c>
      <c r="L377" s="20">
        <f t="shared" si="52"/>
        <v>405.9853456949825</v>
      </c>
      <c r="M377" s="20">
        <f t="shared" si="53"/>
        <v>439.9988800035394</v>
      </c>
      <c r="N377" s="19">
        <f t="shared" si="54"/>
        <v>8.37802020916078</v>
      </c>
      <c r="P377" s="20"/>
      <c r="Q377" s="249"/>
      <c r="R377" s="249"/>
      <c r="S377" s="249"/>
      <c r="T377" s="30"/>
      <c r="U377" s="30"/>
    </row>
    <row r="378" spans="1:21" ht="12.75">
      <c r="A378" s="16" t="s">
        <v>90</v>
      </c>
      <c r="B378" s="281">
        <v>182.444</v>
      </c>
      <c r="C378" s="281">
        <v>128.819</v>
      </c>
      <c r="D378" s="281">
        <v>593.89</v>
      </c>
      <c r="E378" s="19">
        <f t="shared" si="55"/>
        <v>361.02671189808956</v>
      </c>
      <c r="F378" s="19"/>
      <c r="G378" s="282">
        <v>137.745</v>
      </c>
      <c r="H378" s="282">
        <v>66.225</v>
      </c>
      <c r="I378" s="282">
        <v>247.067</v>
      </c>
      <c r="J378" s="19">
        <f t="shared" si="50"/>
        <v>273.0721026802567</v>
      </c>
      <c r="K378" s="19">
        <f t="shared" si="51"/>
        <v>0.01174840690580951</v>
      </c>
      <c r="L378" s="20">
        <f t="shared" si="52"/>
        <v>514.0934178964284</v>
      </c>
      <c r="M378" s="20">
        <f t="shared" si="53"/>
        <v>416.01475020626714</v>
      </c>
      <c r="N378" s="19">
        <f t="shared" si="54"/>
        <v>-19.077985493663846</v>
      </c>
      <c r="O378" s="20"/>
      <c r="Q378" s="248"/>
      <c r="R378" s="248"/>
      <c r="S378" s="248"/>
      <c r="T378" s="30"/>
      <c r="U378" s="30"/>
    </row>
    <row r="379" spans="1:19" ht="12.75">
      <c r="A379" s="16" t="s">
        <v>91</v>
      </c>
      <c r="B379" s="281">
        <v>3904.75</v>
      </c>
      <c r="C379" s="281">
        <v>2332.52</v>
      </c>
      <c r="D379" s="281">
        <v>5722.542</v>
      </c>
      <c r="E379" s="19">
        <f t="shared" si="55"/>
        <v>145.3373175792705</v>
      </c>
      <c r="F379" s="19"/>
      <c r="G379" s="282">
        <v>6009.982</v>
      </c>
      <c r="H379" s="282">
        <v>3680.37</v>
      </c>
      <c r="I379" s="282">
        <v>7482.353</v>
      </c>
      <c r="J379" s="19">
        <f t="shared" si="50"/>
        <v>103.30436885421847</v>
      </c>
      <c r="K379" s="19">
        <f t="shared" si="51"/>
        <v>0.3557971224684175</v>
      </c>
      <c r="L379" s="20">
        <f t="shared" si="52"/>
        <v>1577.8514224958412</v>
      </c>
      <c r="M379" s="20">
        <f t="shared" si="53"/>
        <v>1307.5226009699886</v>
      </c>
      <c r="N379" s="19">
        <f t="shared" si="54"/>
        <v>-17.13271716662949</v>
      </c>
      <c r="Q379" s="248"/>
      <c r="R379" s="248"/>
      <c r="S379" s="248"/>
    </row>
    <row r="380" spans="1:21" ht="12.75">
      <c r="A380" s="16" t="s">
        <v>92</v>
      </c>
      <c r="B380" s="281">
        <v>13218.178</v>
      </c>
      <c r="C380" s="281">
        <v>5541.182</v>
      </c>
      <c r="D380" s="281">
        <v>6132.502</v>
      </c>
      <c r="E380" s="19">
        <f t="shared" si="55"/>
        <v>10.671369393750311</v>
      </c>
      <c r="F380" s="19"/>
      <c r="G380" s="282">
        <v>23260.337</v>
      </c>
      <c r="H380" s="282">
        <v>10110.801</v>
      </c>
      <c r="I380" s="282">
        <v>9998.894</v>
      </c>
      <c r="J380" s="19">
        <f t="shared" si="50"/>
        <v>-1.106806473591945</v>
      </c>
      <c r="K380" s="19">
        <f t="shared" si="51"/>
        <v>0.4754624264675464</v>
      </c>
      <c r="L380" s="20">
        <f t="shared" si="52"/>
        <v>1824.665026342755</v>
      </c>
      <c r="M380" s="20">
        <f t="shared" si="53"/>
        <v>1630.4754568363778</v>
      </c>
      <c r="N380" s="19">
        <f t="shared" si="54"/>
        <v>-10.64247775360711</v>
      </c>
      <c r="Q380" s="248"/>
      <c r="R380" s="248"/>
      <c r="S380" s="248"/>
      <c r="T380" s="20"/>
      <c r="U380" s="20"/>
    </row>
    <row r="381" spans="1:14" ht="11.25">
      <c r="A381" s="16" t="s">
        <v>93</v>
      </c>
      <c r="B381" s="281">
        <v>0.386</v>
      </c>
      <c r="C381" s="281">
        <v>0.381</v>
      </c>
      <c r="D381" s="281">
        <v>0</v>
      </c>
      <c r="E381" s="19">
        <f t="shared" si="55"/>
        <v>-100</v>
      </c>
      <c r="F381" s="19"/>
      <c r="G381" s="282">
        <v>2.275</v>
      </c>
      <c r="H381" s="282">
        <v>1.466</v>
      </c>
      <c r="I381" s="282">
        <v>0</v>
      </c>
      <c r="J381" s="19">
        <f t="shared" si="50"/>
        <v>-100</v>
      </c>
      <c r="K381" s="19">
        <f t="shared" si="51"/>
        <v>0</v>
      </c>
      <c r="L381" s="20"/>
      <c r="M381" s="20"/>
      <c r="N381" s="19"/>
    </row>
    <row r="382" spans="1:19" ht="11.25">
      <c r="A382" s="16" t="s">
        <v>94</v>
      </c>
      <c r="B382" s="281">
        <v>2727.659</v>
      </c>
      <c r="C382" s="281">
        <v>364.562</v>
      </c>
      <c r="D382" s="281">
        <v>365.652</v>
      </c>
      <c r="E382" s="19">
        <f t="shared" si="55"/>
        <v>0.2989889236947363</v>
      </c>
      <c r="F382" s="19"/>
      <c r="G382" s="282">
        <v>4127.908</v>
      </c>
      <c r="H382" s="282">
        <v>540.901</v>
      </c>
      <c r="I382" s="282">
        <v>544.669</v>
      </c>
      <c r="J382" s="19">
        <f t="shared" si="50"/>
        <v>0.6966154619791922</v>
      </c>
      <c r="K382" s="19">
        <f t="shared" si="51"/>
        <v>0.02589982895724787</v>
      </c>
      <c r="L382" s="20">
        <f t="shared" si="52"/>
        <v>1483.700989132164</v>
      </c>
      <c r="M382" s="20">
        <f t="shared" si="53"/>
        <v>1489.5829914782362</v>
      </c>
      <c r="N382" s="19">
        <f t="shared" si="54"/>
        <v>0.39644122293888984</v>
      </c>
      <c r="Q382" s="260"/>
      <c r="R382" s="260"/>
      <c r="S382" s="260"/>
    </row>
    <row r="383" spans="1:14" ht="11.25">
      <c r="A383" s="16" t="s">
        <v>95</v>
      </c>
      <c r="B383" s="281">
        <v>249877.313</v>
      </c>
      <c r="C383" s="281">
        <v>114588.73</v>
      </c>
      <c r="D383" s="281">
        <v>113859.622</v>
      </c>
      <c r="E383" s="19">
        <f t="shared" si="55"/>
        <v>-0.6362824686162298</v>
      </c>
      <c r="F383" s="19"/>
      <c r="G383" s="282">
        <v>362075.136</v>
      </c>
      <c r="H383" s="282">
        <v>168150.626</v>
      </c>
      <c r="I383" s="282">
        <v>155376.504</v>
      </c>
      <c r="J383" s="19">
        <f t="shared" si="50"/>
        <v>-7.596832853896132</v>
      </c>
      <c r="K383" s="19">
        <f t="shared" si="51"/>
        <v>7.388386116292903</v>
      </c>
      <c r="L383" s="20">
        <f t="shared" si="52"/>
        <v>1467.4272592077773</v>
      </c>
      <c r="M383" s="20">
        <f t="shared" si="53"/>
        <v>1364.6321783854157</v>
      </c>
      <c r="N383" s="19">
        <f t="shared" si="54"/>
        <v>-7.005122753263947</v>
      </c>
    </row>
    <row r="384" spans="1:14" ht="11.25">
      <c r="A384" s="16" t="s">
        <v>3</v>
      </c>
      <c r="B384" s="281">
        <v>463654.82</v>
      </c>
      <c r="C384" s="281">
        <v>267405.942</v>
      </c>
      <c r="D384" s="281">
        <v>182126.11</v>
      </c>
      <c r="E384" s="19">
        <f t="shared" si="55"/>
        <v>-31.89152468421962</v>
      </c>
      <c r="F384" s="19"/>
      <c r="G384" s="282">
        <v>364464.85</v>
      </c>
      <c r="H384" s="282">
        <v>213566.586</v>
      </c>
      <c r="I384" s="282">
        <v>128606.729</v>
      </c>
      <c r="J384" s="19">
        <f t="shared" si="50"/>
        <v>-39.78143706431679</v>
      </c>
      <c r="K384" s="19">
        <f t="shared" si="51"/>
        <v>6.115443111047498</v>
      </c>
      <c r="L384" s="20">
        <f t="shared" si="52"/>
        <v>798.6605847374926</v>
      </c>
      <c r="M384" s="20">
        <f t="shared" si="53"/>
        <v>706.1410854270155</v>
      </c>
      <c r="N384" s="19">
        <f t="shared" si="54"/>
        <v>-11.584332703846513</v>
      </c>
    </row>
    <row r="385" spans="1:17" ht="11.25">
      <c r="A385" s="16" t="s">
        <v>66</v>
      </c>
      <c r="B385" s="281">
        <v>6784.051</v>
      </c>
      <c r="C385" s="281">
        <v>3009.878</v>
      </c>
      <c r="D385" s="281">
        <v>4036.118</v>
      </c>
      <c r="E385" s="19">
        <f t="shared" si="55"/>
        <v>34.095734112811215</v>
      </c>
      <c r="F385" s="19"/>
      <c r="G385" s="282">
        <v>23699.459</v>
      </c>
      <c r="H385" s="282">
        <v>10001.566</v>
      </c>
      <c r="I385" s="282">
        <v>13078.675</v>
      </c>
      <c r="J385" s="19">
        <f t="shared" si="50"/>
        <v>30.76627200180451</v>
      </c>
      <c r="K385" s="19">
        <f t="shared" si="51"/>
        <v>0.6219106383646468</v>
      </c>
      <c r="L385" s="20">
        <f t="shared" si="52"/>
        <v>3322.9140848898196</v>
      </c>
      <c r="M385" s="20">
        <f t="shared" si="53"/>
        <v>3240.409472666557</v>
      </c>
      <c r="N385" s="19">
        <f t="shared" si="54"/>
        <v>-2.482899350255039</v>
      </c>
      <c r="Q385" s="259"/>
    </row>
    <row r="386" spans="1:17" ht="11.25">
      <c r="A386" s="16" t="s">
        <v>67</v>
      </c>
      <c r="B386" s="281">
        <v>3106.476</v>
      </c>
      <c r="C386" s="281">
        <v>1533.512</v>
      </c>
      <c r="D386" s="281">
        <v>2596.773</v>
      </c>
      <c r="E386" s="19">
        <f t="shared" si="55"/>
        <v>69.33502965741386</v>
      </c>
      <c r="F386" s="23"/>
      <c r="G386" s="282">
        <v>12395.832</v>
      </c>
      <c r="H386" s="282">
        <v>6026.895</v>
      </c>
      <c r="I386" s="282">
        <v>10047.635</v>
      </c>
      <c r="J386" s="19">
        <f t="shared" si="50"/>
        <v>66.71329100639716</v>
      </c>
      <c r="K386" s="19">
        <f t="shared" si="51"/>
        <v>0.4777801342188691</v>
      </c>
      <c r="L386" s="20">
        <f t="shared" si="52"/>
        <v>3930.1257505647172</v>
      </c>
      <c r="M386" s="20">
        <f t="shared" si="53"/>
        <v>3869.2773684877343</v>
      </c>
      <c r="N386" s="19">
        <f t="shared" si="54"/>
        <v>-1.5482553470010316</v>
      </c>
      <c r="Q386" s="259"/>
    </row>
    <row r="387" spans="1:17" ht="11.25">
      <c r="A387" s="16" t="s">
        <v>69</v>
      </c>
      <c r="B387" s="281">
        <v>10928.6</v>
      </c>
      <c r="C387" s="281">
        <v>4403.399</v>
      </c>
      <c r="D387" s="281">
        <v>6999.383</v>
      </c>
      <c r="E387" s="19">
        <f t="shared" si="55"/>
        <v>58.95409432576969</v>
      </c>
      <c r="F387" s="19"/>
      <c r="G387" s="282">
        <v>52231.431</v>
      </c>
      <c r="H387" s="282">
        <v>20463.456</v>
      </c>
      <c r="I387" s="282">
        <v>31436.53</v>
      </c>
      <c r="J387" s="19">
        <f t="shared" si="50"/>
        <v>53.62278004262819</v>
      </c>
      <c r="K387" s="19">
        <f t="shared" si="51"/>
        <v>1.494854214228075</v>
      </c>
      <c r="L387" s="20">
        <f t="shared" si="52"/>
        <v>4647.195496024775</v>
      </c>
      <c r="M387" s="20">
        <f t="shared" si="53"/>
        <v>4491.328735689988</v>
      </c>
      <c r="N387" s="19">
        <f t="shared" si="54"/>
        <v>-3.353996199818056</v>
      </c>
      <c r="Q387" s="259"/>
    </row>
    <row r="388" spans="1:17" ht="11.25">
      <c r="A388" s="16" t="s">
        <v>96</v>
      </c>
      <c r="B388" s="281">
        <v>119634.207</v>
      </c>
      <c r="C388" s="281">
        <v>41869.015</v>
      </c>
      <c r="D388" s="281">
        <v>46195.693</v>
      </c>
      <c r="E388" s="19">
        <f t="shared" si="55"/>
        <v>10.333842341406879</v>
      </c>
      <c r="F388" s="19"/>
      <c r="G388" s="282">
        <v>753473.388</v>
      </c>
      <c r="H388" s="282">
        <v>258287.154</v>
      </c>
      <c r="I388" s="282">
        <v>294947.549</v>
      </c>
      <c r="J388" s="19">
        <f t="shared" si="50"/>
        <v>14.193657885130435</v>
      </c>
      <c r="K388" s="19">
        <f t="shared" si="51"/>
        <v>14.025198919820085</v>
      </c>
      <c r="L388" s="20">
        <f t="shared" si="52"/>
        <v>6168.933135876256</v>
      </c>
      <c r="M388" s="20">
        <f t="shared" si="53"/>
        <v>6384.741300449807</v>
      </c>
      <c r="N388" s="19">
        <f t="shared" si="54"/>
        <v>3.4983061060994487</v>
      </c>
      <c r="O388" s="20"/>
      <c r="Q388" s="259"/>
    </row>
    <row r="389" spans="1:17" ht="11.25">
      <c r="A389" s="16" t="s">
        <v>97</v>
      </c>
      <c r="B389" s="281">
        <v>5881.468</v>
      </c>
      <c r="C389" s="281">
        <v>1920.237</v>
      </c>
      <c r="D389" s="281">
        <v>2200.193</v>
      </c>
      <c r="E389" s="19">
        <f t="shared" si="55"/>
        <v>14.579242041477187</v>
      </c>
      <c r="F389" s="19"/>
      <c r="G389" s="282">
        <v>25597.174</v>
      </c>
      <c r="H389" s="282">
        <v>8886.919</v>
      </c>
      <c r="I389" s="282">
        <v>10972.461</v>
      </c>
      <c r="J389" s="19">
        <f t="shared" si="50"/>
        <v>23.467548202025924</v>
      </c>
      <c r="K389" s="19">
        <f t="shared" si="51"/>
        <v>0.5217569994621925</v>
      </c>
      <c r="L389" s="20">
        <f t="shared" si="52"/>
        <v>4628.032373087281</v>
      </c>
      <c r="M389" s="20">
        <f t="shared" si="53"/>
        <v>4987.044772890377</v>
      </c>
      <c r="N389" s="19">
        <f t="shared" si="54"/>
        <v>7.757344176994295</v>
      </c>
      <c r="O389" s="20"/>
      <c r="P389" s="20"/>
      <c r="Q389" s="259"/>
    </row>
    <row r="390" spans="1:17" ht="11.25">
      <c r="A390" s="16" t="s">
        <v>98</v>
      </c>
      <c r="B390" s="281">
        <v>14178.858</v>
      </c>
      <c r="C390" s="281">
        <v>8686.252</v>
      </c>
      <c r="D390" s="281">
        <v>7579.411</v>
      </c>
      <c r="E390" s="19">
        <f t="shared" si="55"/>
        <v>-12.742446339341768</v>
      </c>
      <c r="F390" s="19"/>
      <c r="G390" s="282">
        <v>44109.406</v>
      </c>
      <c r="H390" s="282">
        <v>26720.246</v>
      </c>
      <c r="I390" s="282">
        <v>23151.618</v>
      </c>
      <c r="J390" s="19">
        <f t="shared" si="50"/>
        <v>-13.355520753813423</v>
      </c>
      <c r="K390" s="19">
        <f t="shared" si="51"/>
        <v>1.100894205992155</v>
      </c>
      <c r="L390" s="20">
        <f t="shared" si="52"/>
        <v>3076.1536736442827</v>
      </c>
      <c r="M390" s="20">
        <f t="shared" si="53"/>
        <v>3054.540517726245</v>
      </c>
      <c r="N390" s="19">
        <f t="shared" si="54"/>
        <v>-0.7026032575424921</v>
      </c>
      <c r="O390" s="20"/>
      <c r="P390" s="20"/>
      <c r="Q390" s="259"/>
    </row>
    <row r="391" spans="1:17" ht="11.25">
      <c r="A391" s="16" t="s">
        <v>99</v>
      </c>
      <c r="B391" s="281">
        <v>72714.754</v>
      </c>
      <c r="C391" s="281">
        <v>31826.527</v>
      </c>
      <c r="D391" s="281">
        <v>28412.696</v>
      </c>
      <c r="E391" s="19">
        <f t="shared" si="55"/>
        <v>-10.72636986121671</v>
      </c>
      <c r="F391" s="19"/>
      <c r="G391" s="282">
        <v>131266.168</v>
      </c>
      <c r="H391" s="282">
        <v>52950.04</v>
      </c>
      <c r="I391" s="282">
        <v>52951.091</v>
      </c>
      <c r="J391" s="19">
        <f t="shared" si="50"/>
        <v>0.0019848899075469717</v>
      </c>
      <c r="K391" s="19">
        <f t="shared" si="51"/>
        <v>2.5179039012678657</v>
      </c>
      <c r="L391" s="20">
        <f t="shared" si="52"/>
        <v>1663.7077617674088</v>
      </c>
      <c r="M391" s="20">
        <f t="shared" si="53"/>
        <v>1863.6419085327207</v>
      </c>
      <c r="N391" s="19">
        <f t="shared" si="54"/>
        <v>12.017383783370448</v>
      </c>
      <c r="Q391" s="259"/>
    </row>
    <row r="392" spans="1:20" ht="11.25">
      <c r="A392" s="16" t="s">
        <v>86</v>
      </c>
      <c r="B392" s="18"/>
      <c r="C392" s="18"/>
      <c r="D392" s="18"/>
      <c r="E392" s="19"/>
      <c r="F392" s="19"/>
      <c r="G392" s="18">
        <v>2051927.4019999998</v>
      </c>
      <c r="H392" s="18">
        <v>789707.955</v>
      </c>
      <c r="I392" s="18">
        <v>950727.9149999999</v>
      </c>
      <c r="J392" s="19">
        <f t="shared" si="50"/>
        <v>20.389811066294754</v>
      </c>
      <c r="K392" s="19">
        <f t="shared" si="51"/>
        <v>45.20854020217947</v>
      </c>
      <c r="L392" s="20"/>
      <c r="M392" s="20"/>
      <c r="N392" s="19"/>
      <c r="Q392" s="259"/>
      <c r="R392" s="260"/>
      <c r="S392" s="260"/>
      <c r="T392" s="20"/>
    </row>
    <row r="393" spans="1:17" ht="11.25">
      <c r="A393" s="122"/>
      <c r="B393" s="128"/>
      <c r="C393" s="128"/>
      <c r="D393" s="128"/>
      <c r="E393" s="128"/>
      <c r="F393" s="128"/>
      <c r="G393" s="144"/>
      <c r="H393" s="144"/>
      <c r="I393" s="144"/>
      <c r="J393" s="122"/>
      <c r="K393" s="122"/>
      <c r="Q393" s="259"/>
    </row>
    <row r="394" spans="1:17" ht="11.25">
      <c r="A394" s="16" t="s">
        <v>379</v>
      </c>
      <c r="B394" s="16"/>
      <c r="C394" s="16"/>
      <c r="D394" s="16"/>
      <c r="E394" s="16"/>
      <c r="F394" s="16"/>
      <c r="G394" s="16"/>
      <c r="H394" s="16"/>
      <c r="I394" s="16"/>
      <c r="J394" s="16"/>
      <c r="K394" s="16"/>
      <c r="Q394" s="259"/>
    </row>
    <row r="395" ht="11.25">
      <c r="Q395" s="259"/>
    </row>
    <row r="396" spans="1:17" ht="19.5" customHeight="1">
      <c r="A396" s="327" t="s">
        <v>364</v>
      </c>
      <c r="B396" s="327"/>
      <c r="C396" s="327"/>
      <c r="D396" s="327"/>
      <c r="E396" s="327"/>
      <c r="F396" s="327"/>
      <c r="G396" s="327"/>
      <c r="H396" s="327"/>
      <c r="I396" s="327"/>
      <c r="J396" s="327"/>
      <c r="K396" s="119"/>
      <c r="Q396" s="259"/>
    </row>
    <row r="397" spans="1:19" ht="19.5" customHeight="1">
      <c r="A397" s="328" t="s">
        <v>249</v>
      </c>
      <c r="B397" s="328"/>
      <c r="C397" s="328"/>
      <c r="D397" s="328"/>
      <c r="E397" s="328"/>
      <c r="F397" s="328"/>
      <c r="G397" s="328"/>
      <c r="H397" s="328"/>
      <c r="I397" s="328"/>
      <c r="J397" s="328"/>
      <c r="K397" s="120"/>
      <c r="Q397" s="259"/>
      <c r="R397" s="260"/>
      <c r="S397" s="260"/>
    </row>
    <row r="398" spans="1:20" s="27" customFormat="1" ht="12.75">
      <c r="A398" s="24"/>
      <c r="B398" s="329" t="s">
        <v>118</v>
      </c>
      <c r="C398" s="329"/>
      <c r="D398" s="329"/>
      <c r="E398" s="329"/>
      <c r="F398" s="187"/>
      <c r="G398" s="329" t="s">
        <v>202</v>
      </c>
      <c r="H398" s="329"/>
      <c r="I398" s="329"/>
      <c r="J398" s="329"/>
      <c r="K398" s="187"/>
      <c r="L398" s="331"/>
      <c r="M398" s="331"/>
      <c r="N398" s="331"/>
      <c r="O398" s="137"/>
      <c r="P398" s="137"/>
      <c r="Q398" s="249"/>
      <c r="R398" s="249"/>
      <c r="S398" s="249"/>
      <c r="T398" s="137"/>
    </row>
    <row r="399" spans="1:19" s="27" customFormat="1" ht="12.75">
      <c r="A399" s="24" t="s">
        <v>332</v>
      </c>
      <c r="B399" s="188">
        <f>+B359</f>
        <v>2011</v>
      </c>
      <c r="C399" s="330" t="str">
        <f>+C359</f>
        <v>enero - mayo</v>
      </c>
      <c r="D399" s="330"/>
      <c r="E399" s="330"/>
      <c r="F399" s="187"/>
      <c r="G399" s="188">
        <f>+G359</f>
        <v>2011</v>
      </c>
      <c r="H399" s="330" t="str">
        <f>+C399</f>
        <v>enero - mayo</v>
      </c>
      <c r="I399" s="330"/>
      <c r="J399" s="330"/>
      <c r="K399" s="189" t="s">
        <v>224</v>
      </c>
      <c r="L399" s="332"/>
      <c r="M399" s="332"/>
      <c r="N399" s="332"/>
      <c r="O399" s="137"/>
      <c r="P399" s="137"/>
      <c r="Q399" s="249"/>
      <c r="R399" s="255"/>
      <c r="S399" s="255"/>
    </row>
    <row r="400" spans="1:19" s="27" customFormat="1" ht="12.75">
      <c r="A400" s="190"/>
      <c r="B400" s="190"/>
      <c r="C400" s="191">
        <f>+C360</f>
        <v>2011</v>
      </c>
      <c r="D400" s="191">
        <f>+D360</f>
        <v>2012</v>
      </c>
      <c r="E400" s="192" t="str">
        <f>+E360</f>
        <v>Var % 12/11</v>
      </c>
      <c r="F400" s="193"/>
      <c r="G400" s="190"/>
      <c r="H400" s="191">
        <f>+H360</f>
        <v>2011</v>
      </c>
      <c r="I400" s="191">
        <f>+I360</f>
        <v>2012</v>
      </c>
      <c r="J400" s="192" t="str">
        <f>+J360</f>
        <v>Var % 12/11</v>
      </c>
      <c r="K400" s="193">
        <v>2008</v>
      </c>
      <c r="L400" s="194"/>
      <c r="M400" s="194"/>
      <c r="N400" s="193"/>
      <c r="Q400" s="249"/>
      <c r="R400" s="255"/>
      <c r="S400" s="255"/>
    </row>
    <row r="401" spans="1:19" s="126" customFormat="1" ht="12.75">
      <c r="A401" s="124" t="s">
        <v>330</v>
      </c>
      <c r="B401" s="124"/>
      <c r="C401" s="124"/>
      <c r="D401" s="124"/>
      <c r="E401" s="124"/>
      <c r="F401" s="124"/>
      <c r="G401" s="124">
        <f>+G411+G403+G417+G422</f>
        <v>963243.889</v>
      </c>
      <c r="H401" s="124">
        <f>+H411+H403+H417+H422</f>
        <v>321571.28400000004</v>
      </c>
      <c r="I401" s="124">
        <f>+I411+I403+I417+I422</f>
        <v>311975.956</v>
      </c>
      <c r="J401" s="125">
        <f>+I401/H401*100-100</f>
        <v>-2.9838883250533144</v>
      </c>
      <c r="K401" s="124"/>
      <c r="Q401" s="248"/>
      <c r="R401" s="258"/>
      <c r="S401" s="258"/>
    </row>
    <row r="402" spans="1:17" ht="12.75">
      <c r="A402" s="121"/>
      <c r="B402" s="126"/>
      <c r="C402" s="126"/>
      <c r="E402" s="126"/>
      <c r="F402" s="126"/>
      <c r="G402" s="126"/>
      <c r="I402" s="145"/>
      <c r="J402" s="126"/>
      <c r="L402" s="21"/>
      <c r="M402" s="21"/>
      <c r="N402" s="21"/>
      <c r="Q402" s="249"/>
    </row>
    <row r="403" spans="1:17" ht="12.75">
      <c r="A403" s="137" t="s">
        <v>231</v>
      </c>
      <c r="B403" s="28">
        <f>SUM(B404:B409)</f>
        <v>1061869.816</v>
      </c>
      <c r="C403" s="28">
        <f>SUM(C404:C409)</f>
        <v>381284.588</v>
      </c>
      <c r="D403" s="28">
        <f>SUM(D404:D409)</f>
        <v>325150.8</v>
      </c>
      <c r="E403" s="23">
        <f aca="true" t="shared" si="56" ref="E403:E420">+D403/C403*100-100</f>
        <v>-14.722280880652846</v>
      </c>
      <c r="F403" s="28"/>
      <c r="G403" s="28">
        <f>SUM(G404:G409)</f>
        <v>575682.281</v>
      </c>
      <c r="H403" s="28">
        <f>SUM(H404:H409)</f>
        <v>195157.807</v>
      </c>
      <c r="I403" s="28">
        <f>SUM(I404:I409)</f>
        <v>168656.443</v>
      </c>
      <c r="J403" s="23">
        <f aca="true" t="shared" si="57" ref="J403:J420">+I403/H403*100-100</f>
        <v>-13.579453677710163</v>
      </c>
      <c r="K403" s="26">
        <f aca="true" t="shared" si="58" ref="K403:K409">+I403/$I$403*100</f>
        <v>100</v>
      </c>
      <c r="L403" s="20">
        <f aca="true" t="shared" si="59" ref="L403:L430">+H403/C403*1000</f>
        <v>511.84289410617356</v>
      </c>
      <c r="M403" s="20">
        <f aca="true" t="shared" si="60" ref="M403:M430">+I403/D403*1000</f>
        <v>518.7022237066616</v>
      </c>
      <c r="N403" s="19">
        <f aca="true" t="shared" si="61" ref="N403:N430">+M403/L403*100-100</f>
        <v>1.3401240262339513</v>
      </c>
      <c r="Q403" s="248"/>
    </row>
    <row r="404" spans="1:17" ht="12.75">
      <c r="A404" s="121" t="s">
        <v>232</v>
      </c>
      <c r="B404" s="146">
        <v>510113.708</v>
      </c>
      <c r="C404" s="146">
        <v>129264.744</v>
      </c>
      <c r="D404" s="146">
        <v>114190.662</v>
      </c>
      <c r="E404" s="19">
        <f t="shared" si="56"/>
        <v>-11.661402431586453</v>
      </c>
      <c r="F404" s="146"/>
      <c r="G404" s="146">
        <v>254331.821</v>
      </c>
      <c r="H404" s="146">
        <v>56390.657</v>
      </c>
      <c r="I404" s="146">
        <v>55631.894</v>
      </c>
      <c r="J404" s="19">
        <f t="shared" si="57"/>
        <v>-1.3455473661177564</v>
      </c>
      <c r="K404" s="22">
        <f t="shared" si="58"/>
        <v>32.9853357573775</v>
      </c>
      <c r="L404" s="20">
        <f t="shared" si="59"/>
        <v>436.2415864916732</v>
      </c>
      <c r="M404" s="20">
        <f t="shared" si="60"/>
        <v>487.18426730900296</v>
      </c>
      <c r="N404" s="19">
        <f t="shared" si="61"/>
        <v>11.677630559484072</v>
      </c>
      <c r="Q404" s="248"/>
    </row>
    <row r="405" spans="1:17" ht="12.75">
      <c r="A405" s="121" t="s">
        <v>233</v>
      </c>
      <c r="B405" s="146">
        <v>109789.587</v>
      </c>
      <c r="C405" s="146">
        <v>56883.319</v>
      </c>
      <c r="D405" s="146">
        <v>51982.461</v>
      </c>
      <c r="E405" s="19">
        <f t="shared" si="56"/>
        <v>-8.615632994270257</v>
      </c>
      <c r="F405" s="146"/>
      <c r="G405" s="146">
        <v>60563.727</v>
      </c>
      <c r="H405" s="146">
        <v>30676.498</v>
      </c>
      <c r="I405" s="146">
        <v>25690.144</v>
      </c>
      <c r="J405" s="19">
        <f t="shared" si="57"/>
        <v>-16.25463897476172</v>
      </c>
      <c r="K405" s="22">
        <f t="shared" si="58"/>
        <v>15.23223396807912</v>
      </c>
      <c r="L405" s="20">
        <f t="shared" si="59"/>
        <v>539.2881171367655</v>
      </c>
      <c r="M405" s="20">
        <f t="shared" si="60"/>
        <v>494.20792139871946</v>
      </c>
      <c r="N405" s="19">
        <f t="shared" si="61"/>
        <v>-8.35920434838981</v>
      </c>
      <c r="Q405" s="248"/>
    </row>
    <row r="406" spans="1:17" ht="11.25">
      <c r="A406" s="121" t="s">
        <v>234</v>
      </c>
      <c r="B406" s="146">
        <v>18302.331</v>
      </c>
      <c r="C406" s="146">
        <v>6998.936</v>
      </c>
      <c r="D406" s="146">
        <v>38600.966</v>
      </c>
      <c r="E406" s="19">
        <f t="shared" si="56"/>
        <v>451.52620341149</v>
      </c>
      <c r="F406" s="146"/>
      <c r="G406" s="146">
        <v>8429.51</v>
      </c>
      <c r="H406" s="146">
        <v>2903.811</v>
      </c>
      <c r="I406" s="146">
        <v>18266.513</v>
      </c>
      <c r="J406" s="19">
        <f t="shared" si="57"/>
        <v>529.0530960864877</v>
      </c>
      <c r="K406" s="22">
        <f t="shared" si="58"/>
        <v>10.830604912022245</v>
      </c>
      <c r="L406" s="20">
        <f t="shared" si="59"/>
        <v>414.8932066245498</v>
      </c>
      <c r="M406" s="20">
        <f t="shared" si="60"/>
        <v>473.2138827821044</v>
      </c>
      <c r="N406" s="19">
        <f t="shared" si="61"/>
        <v>14.05679226035889</v>
      </c>
      <c r="Q406" s="260"/>
    </row>
    <row r="407" spans="1:19" ht="11.25">
      <c r="A407" s="121" t="s">
        <v>235</v>
      </c>
      <c r="B407" s="146">
        <v>65048.15</v>
      </c>
      <c r="C407" s="146">
        <v>27218.071</v>
      </c>
      <c r="D407" s="146">
        <v>28216.764</v>
      </c>
      <c r="E407" s="19">
        <f t="shared" si="56"/>
        <v>3.6692276980245992</v>
      </c>
      <c r="F407" s="146"/>
      <c r="G407" s="146">
        <v>43108.399</v>
      </c>
      <c r="H407" s="146">
        <v>17914.477</v>
      </c>
      <c r="I407" s="146">
        <v>16723.892</v>
      </c>
      <c r="J407" s="19">
        <f t="shared" si="57"/>
        <v>-6.645937807729467</v>
      </c>
      <c r="K407" s="22">
        <f t="shared" si="58"/>
        <v>9.915952039851806</v>
      </c>
      <c r="L407" s="20">
        <f t="shared" si="59"/>
        <v>658.1831974793511</v>
      </c>
      <c r="M407" s="20">
        <f t="shared" si="60"/>
        <v>592.6934782457691</v>
      </c>
      <c r="N407" s="19">
        <f t="shared" si="61"/>
        <v>-9.950074612112303</v>
      </c>
      <c r="Q407" s="21"/>
      <c r="R407" s="21"/>
      <c r="S407" s="21"/>
    </row>
    <row r="408" spans="1:19" ht="11.25">
      <c r="A408" s="121" t="s">
        <v>236</v>
      </c>
      <c r="B408" s="146">
        <v>75690.814</v>
      </c>
      <c r="C408" s="146">
        <v>37739.432</v>
      </c>
      <c r="D408" s="146">
        <v>14286.182</v>
      </c>
      <c r="E408" s="19">
        <f t="shared" si="56"/>
        <v>-62.14521193641706</v>
      </c>
      <c r="F408" s="146"/>
      <c r="G408" s="146">
        <v>51573.769</v>
      </c>
      <c r="H408" s="146">
        <v>24646.34</v>
      </c>
      <c r="I408" s="146">
        <v>9141.026</v>
      </c>
      <c r="J408" s="19">
        <f t="shared" si="57"/>
        <v>-62.91122332971143</v>
      </c>
      <c r="K408" s="22">
        <f t="shared" si="58"/>
        <v>5.419909158169546</v>
      </c>
      <c r="L408" s="20">
        <f t="shared" si="59"/>
        <v>653.0660026891767</v>
      </c>
      <c r="M408" s="20">
        <f t="shared" si="60"/>
        <v>639.8508712824741</v>
      </c>
      <c r="N408" s="19">
        <f t="shared" si="61"/>
        <v>-2.0235521910933443</v>
      </c>
      <c r="Q408" s="21"/>
      <c r="R408" s="21"/>
      <c r="S408" s="21"/>
    </row>
    <row r="409" spans="1:19" ht="11.25">
      <c r="A409" s="121" t="s">
        <v>237</v>
      </c>
      <c r="B409" s="146">
        <v>282925.226</v>
      </c>
      <c r="C409" s="146">
        <v>123180.086</v>
      </c>
      <c r="D409" s="146">
        <v>77873.765</v>
      </c>
      <c r="E409" s="19">
        <f t="shared" si="56"/>
        <v>-36.78055639610448</v>
      </c>
      <c r="F409" s="146"/>
      <c r="G409" s="146">
        <v>157675.055</v>
      </c>
      <c r="H409" s="146">
        <v>62626.024</v>
      </c>
      <c r="I409" s="146">
        <v>43202.974</v>
      </c>
      <c r="J409" s="19">
        <f t="shared" si="57"/>
        <v>-31.01434317465211</v>
      </c>
      <c r="K409" s="22">
        <f t="shared" si="58"/>
        <v>25.615964164499783</v>
      </c>
      <c r="L409" s="20">
        <f t="shared" si="59"/>
        <v>508.41029612530065</v>
      </c>
      <c r="M409" s="20">
        <f t="shared" si="60"/>
        <v>554.7821400442114</v>
      </c>
      <c r="N409" s="19">
        <f t="shared" si="61"/>
        <v>9.12094901938849</v>
      </c>
      <c r="Q409" s="21"/>
      <c r="R409" s="21"/>
      <c r="S409" s="21"/>
    </row>
    <row r="410" spans="1:19" ht="11.25">
      <c r="A410" s="121"/>
      <c r="B410" s="126"/>
      <c r="C410" s="126"/>
      <c r="D410" s="126"/>
      <c r="E410" s="19"/>
      <c r="F410" s="126"/>
      <c r="G410" s="126"/>
      <c r="H410" s="126"/>
      <c r="I410" s="147"/>
      <c r="J410" s="19"/>
      <c r="L410" s="20"/>
      <c r="M410" s="20"/>
      <c r="N410" s="19"/>
      <c r="Q410" s="21"/>
      <c r="R410" s="21"/>
      <c r="S410" s="21"/>
    </row>
    <row r="411" spans="1:19" ht="11.25">
      <c r="A411" s="137" t="s">
        <v>226</v>
      </c>
      <c r="B411" s="28">
        <f>SUM(B412:B415)</f>
        <v>34745.520000000004</v>
      </c>
      <c r="C411" s="28">
        <f>SUM(C412:C415)</f>
        <v>15415.904</v>
      </c>
      <c r="D411" s="28">
        <f>SUM(D412:D415)</f>
        <v>15641.148000000001</v>
      </c>
      <c r="E411" s="23">
        <f>+D411/C411*100-100</f>
        <v>1.4611144438886186</v>
      </c>
      <c r="F411" s="28"/>
      <c r="G411" s="28">
        <f>SUM(G412:G415)</f>
        <v>249854.669</v>
      </c>
      <c r="H411" s="28">
        <f>SUM(H412:H415)</f>
        <v>84978.046</v>
      </c>
      <c r="I411" s="28">
        <f>SUM(I412:I415)</f>
        <v>93358.185</v>
      </c>
      <c r="J411" s="23">
        <f>+I411/H411*100-100</f>
        <v>9.861534119059414</v>
      </c>
      <c r="K411" s="26">
        <f>+I411/$I$411*100</f>
        <v>100</v>
      </c>
      <c r="L411" s="21"/>
      <c r="M411" s="21"/>
      <c r="N411" s="21"/>
      <c r="Q411" s="21"/>
      <c r="R411" s="21"/>
      <c r="S411" s="21"/>
    </row>
    <row r="412" spans="1:19" ht="11.25">
      <c r="A412" s="121" t="s">
        <v>227</v>
      </c>
      <c r="B412" s="20">
        <v>8374.815</v>
      </c>
      <c r="C412" s="146">
        <v>3963.349</v>
      </c>
      <c r="D412" s="146">
        <v>3681.89</v>
      </c>
      <c r="E412" s="19">
        <f>+D412/C412*100-100</f>
        <v>-7.101544678502961</v>
      </c>
      <c r="F412" s="20"/>
      <c r="G412" s="146">
        <v>60494.105</v>
      </c>
      <c r="H412" s="146">
        <v>22487.671</v>
      </c>
      <c r="I412" s="146">
        <v>26123.109</v>
      </c>
      <c r="J412" s="19">
        <f>+I412/H412*100-100</f>
        <v>16.166360669364124</v>
      </c>
      <c r="K412" s="22">
        <f>+I412/$I$411*100</f>
        <v>27.98159475786724</v>
      </c>
      <c r="L412" s="20">
        <f aca="true" t="shared" si="62" ref="L412:M415">+H412/C412*1000</f>
        <v>5673.906335273527</v>
      </c>
      <c r="M412" s="20">
        <f t="shared" si="62"/>
        <v>7095.027010584238</v>
      </c>
      <c r="N412" s="19">
        <f>+M412/L412*100-100</f>
        <v>25.046600901320716</v>
      </c>
      <c r="Q412" s="21"/>
      <c r="R412" s="21"/>
      <c r="S412" s="21"/>
    </row>
    <row r="413" spans="1:19" ht="11.25">
      <c r="A413" s="121" t="s">
        <v>228</v>
      </c>
      <c r="B413" s="20">
        <v>5004.872</v>
      </c>
      <c r="C413" s="146">
        <v>1674.383</v>
      </c>
      <c r="D413" s="146">
        <v>1396.614</v>
      </c>
      <c r="E413" s="19">
        <f>+D413/C413*100-100</f>
        <v>-16.589334698214202</v>
      </c>
      <c r="F413" s="146"/>
      <c r="G413" s="146">
        <v>65044.439</v>
      </c>
      <c r="H413" s="146">
        <v>17752.428</v>
      </c>
      <c r="I413" s="146">
        <v>12962.813</v>
      </c>
      <c r="J413" s="19">
        <f>+I413/H413*100-100</f>
        <v>-26.980055911225207</v>
      </c>
      <c r="K413" s="22">
        <f>+I413/$I$411*100</f>
        <v>13.88503107681453</v>
      </c>
      <c r="L413" s="20">
        <f t="shared" si="62"/>
        <v>10602.369947616526</v>
      </c>
      <c r="M413" s="20">
        <f t="shared" si="62"/>
        <v>9281.600356290286</v>
      </c>
      <c r="N413" s="19">
        <f>+M413/L413*100-100</f>
        <v>-12.457305280345892</v>
      </c>
      <c r="Q413" s="21"/>
      <c r="R413" s="21"/>
      <c r="S413" s="21"/>
    </row>
    <row r="414" spans="1:19" ht="11.25">
      <c r="A414" s="121" t="s">
        <v>229</v>
      </c>
      <c r="B414" s="20">
        <v>6751.674</v>
      </c>
      <c r="C414" s="146">
        <v>2308.146</v>
      </c>
      <c r="D414" s="146">
        <v>2814.675</v>
      </c>
      <c r="E414" s="19">
        <f>+D414/C414*100-100</f>
        <v>21.94527555882513</v>
      </c>
      <c r="F414" s="146"/>
      <c r="G414" s="146">
        <v>58976.644</v>
      </c>
      <c r="H414" s="146">
        <v>14893.126</v>
      </c>
      <c r="I414" s="146">
        <v>26466.942</v>
      </c>
      <c r="J414" s="19">
        <f>+I414/H414*100-100</f>
        <v>77.71246949767294</v>
      </c>
      <c r="K414" s="22">
        <f>+I414/$I$411*100</f>
        <v>28.349889192897226</v>
      </c>
      <c r="L414" s="20">
        <f t="shared" si="62"/>
        <v>6452.419387681715</v>
      </c>
      <c r="M414" s="20">
        <f t="shared" si="62"/>
        <v>9403.19646140318</v>
      </c>
      <c r="N414" s="19">
        <f>+M414/L414*100-100</f>
        <v>45.73132799388054</v>
      </c>
      <c r="Q414" s="21"/>
      <c r="R414" s="21"/>
      <c r="S414" s="21"/>
    </row>
    <row r="415" spans="1:19" ht="11.25">
      <c r="A415" s="121" t="s">
        <v>230</v>
      </c>
      <c r="B415" s="146">
        <v>14614.159</v>
      </c>
      <c r="C415" s="146">
        <v>7470.026</v>
      </c>
      <c r="D415" s="146">
        <v>7747.969</v>
      </c>
      <c r="E415" s="19">
        <f>+D415/C415*100-100</f>
        <v>3.7207768754754085</v>
      </c>
      <c r="F415" s="146"/>
      <c r="G415" s="146">
        <v>65339.481</v>
      </c>
      <c r="H415" s="146">
        <v>29844.821</v>
      </c>
      <c r="I415" s="146">
        <v>27805.321</v>
      </c>
      <c r="J415" s="19">
        <f>+I415/H415*100-100</f>
        <v>-6.833681461852294</v>
      </c>
      <c r="K415" s="22">
        <f>+I415/$I$411*100</f>
        <v>29.783484972421004</v>
      </c>
      <c r="L415" s="20">
        <f t="shared" si="62"/>
        <v>3995.2767232670944</v>
      </c>
      <c r="M415" s="20">
        <f t="shared" si="62"/>
        <v>3588.723832013267</v>
      </c>
      <c r="N415" s="19">
        <f>+M415/L415*100-100</f>
        <v>-10.175838106186873</v>
      </c>
      <c r="Q415" s="21"/>
      <c r="R415" s="21"/>
      <c r="S415" s="21"/>
    </row>
    <row r="416" spans="1:19" ht="11.25">
      <c r="A416" s="121"/>
      <c r="B416" s="146"/>
      <c r="C416" s="146"/>
      <c r="D416" s="146"/>
      <c r="E416" s="19"/>
      <c r="F416" s="146"/>
      <c r="G416" s="146"/>
      <c r="H416" s="146"/>
      <c r="I416" s="146"/>
      <c r="J416" s="19"/>
      <c r="K416" s="22"/>
      <c r="L416" s="20"/>
      <c r="M416" s="20"/>
      <c r="N416" s="19"/>
      <c r="Q416" s="21"/>
      <c r="R416" s="21"/>
      <c r="S416" s="21"/>
    </row>
    <row r="417" spans="1:19" ht="11.25">
      <c r="A417" s="137" t="s">
        <v>238</v>
      </c>
      <c r="B417" s="28">
        <f>SUM(B418:B420)</f>
        <v>2846.418</v>
      </c>
      <c r="C417" s="28">
        <f>SUM(C418:C420)</f>
        <v>939.5169999999999</v>
      </c>
      <c r="D417" s="28">
        <f>SUM(D418:D420)</f>
        <v>1108.877</v>
      </c>
      <c r="E417" s="23">
        <f t="shared" si="56"/>
        <v>18.026283718123253</v>
      </c>
      <c r="F417" s="28"/>
      <c r="G417" s="28">
        <f>SUM(G418:G420)</f>
        <v>95140.101</v>
      </c>
      <c r="H417" s="28">
        <f>SUM(H418:H420)</f>
        <v>28972.966</v>
      </c>
      <c r="I417" s="28">
        <f>SUM(I418:I420)</f>
        <v>36709.183000000005</v>
      </c>
      <c r="J417" s="23">
        <f t="shared" si="57"/>
        <v>26.70150166883157</v>
      </c>
      <c r="K417" s="26">
        <f>+I417/$I$417*100</f>
        <v>100</v>
      </c>
      <c r="L417" s="20">
        <f t="shared" si="59"/>
        <v>30838.149815277426</v>
      </c>
      <c r="M417" s="20">
        <f t="shared" si="60"/>
        <v>33104.82857882344</v>
      </c>
      <c r="N417" s="19">
        <f t="shared" si="61"/>
        <v>7.350242401452661</v>
      </c>
      <c r="Q417" s="21"/>
      <c r="R417" s="21"/>
      <c r="S417" s="21"/>
    </row>
    <row r="418" spans="1:19" ht="11.25">
      <c r="A418" s="121" t="s">
        <v>239</v>
      </c>
      <c r="B418" s="146">
        <v>1932.142</v>
      </c>
      <c r="C418" s="146">
        <v>621.709</v>
      </c>
      <c r="D418" s="146">
        <v>584.749</v>
      </c>
      <c r="E418" s="19">
        <f t="shared" si="56"/>
        <v>-5.944903483784202</v>
      </c>
      <c r="F418" s="146"/>
      <c r="G418" s="146">
        <v>18653.367</v>
      </c>
      <c r="H418" s="146">
        <v>6564.349</v>
      </c>
      <c r="I418" s="146">
        <v>6967.353</v>
      </c>
      <c r="J418" s="19">
        <f t="shared" si="57"/>
        <v>6.1392835755685695</v>
      </c>
      <c r="K418" s="22">
        <f>+I418/$I$417*100</f>
        <v>18.97986397572509</v>
      </c>
      <c r="L418" s="20">
        <f t="shared" si="59"/>
        <v>10558.555529998763</v>
      </c>
      <c r="M418" s="20">
        <f t="shared" si="60"/>
        <v>11915.11742645135</v>
      </c>
      <c r="N418" s="19">
        <f t="shared" si="61"/>
        <v>12.84798751683742</v>
      </c>
      <c r="Q418" s="21"/>
      <c r="R418" s="21"/>
      <c r="S418" s="21"/>
    </row>
    <row r="419" spans="1:19" ht="11.25">
      <c r="A419" s="121" t="s">
        <v>240</v>
      </c>
      <c r="B419" s="146">
        <v>193.519</v>
      </c>
      <c r="C419" s="146">
        <v>63.127</v>
      </c>
      <c r="D419" s="146">
        <v>73.364</v>
      </c>
      <c r="E419" s="19">
        <f t="shared" si="56"/>
        <v>16.21651591236713</v>
      </c>
      <c r="F419" s="146"/>
      <c r="G419" s="146">
        <v>57950.338</v>
      </c>
      <c r="H419" s="146">
        <v>16411.729</v>
      </c>
      <c r="I419" s="146">
        <v>22214.257</v>
      </c>
      <c r="J419" s="19">
        <f t="shared" si="57"/>
        <v>35.355982297782305</v>
      </c>
      <c r="K419" s="22">
        <f>+I419/$I$417*100</f>
        <v>60.51416889338016</v>
      </c>
      <c r="L419" s="20">
        <f t="shared" si="59"/>
        <v>259979.54916279876</v>
      </c>
      <c r="M419" s="20">
        <f t="shared" si="60"/>
        <v>302795.06297366554</v>
      </c>
      <c r="N419" s="19">
        <f t="shared" si="61"/>
        <v>16.46880069941801</v>
      </c>
      <c r="Q419" s="21"/>
      <c r="R419" s="21"/>
      <c r="S419" s="21"/>
    </row>
    <row r="420" spans="1:19" ht="11.25">
      <c r="A420" s="121" t="s">
        <v>241</v>
      </c>
      <c r="B420" s="146">
        <v>720.757</v>
      </c>
      <c r="C420" s="146">
        <v>254.681</v>
      </c>
      <c r="D420" s="146">
        <v>450.764</v>
      </c>
      <c r="E420" s="19">
        <f t="shared" si="56"/>
        <v>76.99160911100554</v>
      </c>
      <c r="F420" s="146"/>
      <c r="G420" s="146">
        <v>18536.396</v>
      </c>
      <c r="H420" s="146">
        <v>5996.888</v>
      </c>
      <c r="I420" s="146">
        <v>7527.573</v>
      </c>
      <c r="J420" s="19">
        <f t="shared" si="57"/>
        <v>25.52465545462914</v>
      </c>
      <c r="K420" s="22">
        <f>+I420/$I$417*100</f>
        <v>20.50596713089474</v>
      </c>
      <c r="L420" s="20">
        <f t="shared" si="59"/>
        <v>23546.664258425244</v>
      </c>
      <c r="M420" s="20">
        <f t="shared" si="60"/>
        <v>16699.587810916575</v>
      </c>
      <c r="N420" s="19">
        <f t="shared" si="61"/>
        <v>-29.078753458926627</v>
      </c>
      <c r="Q420" s="21"/>
      <c r="R420" s="21"/>
      <c r="S420" s="21"/>
    </row>
    <row r="421" spans="1:19" ht="11.25">
      <c r="A421" s="121"/>
      <c r="B421" s="126"/>
      <c r="C421" s="126"/>
      <c r="D421" s="126"/>
      <c r="E421" s="147"/>
      <c r="F421" s="126"/>
      <c r="G421" s="126"/>
      <c r="H421" s="126"/>
      <c r="I421" s="146"/>
      <c r="J421" s="147"/>
      <c r="L421" s="20"/>
      <c r="M421" s="20"/>
      <c r="N421" s="19"/>
      <c r="Q421" s="21"/>
      <c r="R421" s="21"/>
      <c r="S421" s="21"/>
    </row>
    <row r="422" spans="1:19" ht="11.25">
      <c r="A422" s="137" t="s">
        <v>241</v>
      </c>
      <c r="B422" s="28"/>
      <c r="C422" s="28"/>
      <c r="D422" s="28"/>
      <c r="E422" s="147"/>
      <c r="F422" s="28"/>
      <c r="G422" s="28">
        <f>SUM(G423:G424)</f>
        <v>42566.838</v>
      </c>
      <c r="H422" s="28">
        <f>SUM(H423:H424)</f>
        <v>12462.465</v>
      </c>
      <c r="I422" s="28">
        <f>SUM(I423:I424)</f>
        <v>13252.145</v>
      </c>
      <c r="J422" s="23">
        <f>+I422/H422*100-100</f>
        <v>6.336467143538613</v>
      </c>
      <c r="K422" s="26">
        <f>+I422/$I$422*100</f>
        <v>100</v>
      </c>
      <c r="L422" s="20"/>
      <c r="M422" s="20"/>
      <c r="N422" s="19"/>
      <c r="Q422" s="21"/>
      <c r="R422" s="21"/>
      <c r="S422" s="21"/>
    </row>
    <row r="423" spans="1:14" ht="22.5">
      <c r="A423" s="148" t="s">
        <v>242</v>
      </c>
      <c r="B423" s="146">
        <v>851.329</v>
      </c>
      <c r="C423" s="146">
        <v>375.116</v>
      </c>
      <c r="D423" s="146">
        <v>269.745</v>
      </c>
      <c r="E423" s="19">
        <f>+D423/C423*100-100</f>
        <v>-28.090244084496533</v>
      </c>
      <c r="F423" s="146"/>
      <c r="G423" s="146">
        <v>17628.538</v>
      </c>
      <c r="H423" s="146">
        <v>5261.345</v>
      </c>
      <c r="I423" s="146">
        <v>5631.13</v>
      </c>
      <c r="J423" s="19">
        <f>+I423/H423*100-100</f>
        <v>7.028335910304293</v>
      </c>
      <c r="K423" s="22">
        <f>+I423/$I$422*100</f>
        <v>42.49221541116551</v>
      </c>
      <c r="L423" s="20">
        <f t="shared" si="59"/>
        <v>14025.914650401477</v>
      </c>
      <c r="M423" s="20">
        <f t="shared" si="60"/>
        <v>20875.75302600604</v>
      </c>
      <c r="N423" s="19">
        <f t="shared" si="61"/>
        <v>48.83701738059909</v>
      </c>
    </row>
    <row r="424" spans="1:14" ht="11.25">
      <c r="A424" s="121" t="s">
        <v>243</v>
      </c>
      <c r="B424" s="146">
        <v>8171.816</v>
      </c>
      <c r="C424" s="146">
        <v>3115.964</v>
      </c>
      <c r="D424" s="146">
        <v>3391.11</v>
      </c>
      <c r="E424" s="19">
        <f>+D424/C424*100-100</f>
        <v>8.830204713533291</v>
      </c>
      <c r="F424" s="146"/>
      <c r="G424" s="146">
        <v>24938.3</v>
      </c>
      <c r="H424" s="146">
        <v>7201.12</v>
      </c>
      <c r="I424" s="146">
        <v>7621.015</v>
      </c>
      <c r="J424" s="19">
        <f>+I424/H424*100-100</f>
        <v>5.830967960539482</v>
      </c>
      <c r="K424" s="22">
        <f>+I424/$I$422*100</f>
        <v>57.50778458883449</v>
      </c>
      <c r="L424" s="20">
        <f t="shared" si="59"/>
        <v>2311.0408207540268</v>
      </c>
      <c r="M424" s="20">
        <f t="shared" si="60"/>
        <v>2247.3511623037884</v>
      </c>
      <c r="N424" s="19">
        <f t="shared" si="61"/>
        <v>-2.7558863468910175</v>
      </c>
    </row>
    <row r="425" spans="1:14" ht="11.25">
      <c r="A425" s="121"/>
      <c r="B425" s="126"/>
      <c r="C425" s="126"/>
      <c r="D425" s="126"/>
      <c r="F425" s="126"/>
      <c r="G425" s="126"/>
      <c r="H425" s="126"/>
      <c r="L425" s="20"/>
      <c r="M425" s="20"/>
      <c r="N425" s="19"/>
    </row>
    <row r="426" spans="1:19" s="126" customFormat="1" ht="11.25">
      <c r="A426" s="124" t="s">
        <v>331</v>
      </c>
      <c r="B426" s="124"/>
      <c r="C426" s="124"/>
      <c r="D426" s="124"/>
      <c r="E426" s="124"/>
      <c r="F426" s="124"/>
      <c r="G426" s="124">
        <f>SUM(G428:G431)</f>
        <v>754019.165</v>
      </c>
      <c r="H426" s="124">
        <f>SUM(H428:H431)</f>
        <v>282996.571</v>
      </c>
      <c r="I426" s="124">
        <f>SUM(I428:I431)</f>
        <v>244343.561</v>
      </c>
      <c r="J426" s="125">
        <f>+I426/H426*100-100</f>
        <v>-13.658472914853803</v>
      </c>
      <c r="K426" s="124"/>
      <c r="L426" s="20"/>
      <c r="M426" s="20"/>
      <c r="N426" s="19"/>
      <c r="Q426" s="258"/>
      <c r="R426" s="258"/>
      <c r="S426" s="258"/>
    </row>
    <row r="427" spans="1:14" ht="11.25">
      <c r="A427" s="121"/>
      <c r="B427" s="126"/>
      <c r="C427" s="126"/>
      <c r="D427" s="126"/>
      <c r="E427" s="20"/>
      <c r="F427" s="126"/>
      <c r="G427" s="126"/>
      <c r="H427" s="126"/>
      <c r="I427" s="20"/>
      <c r="J427" s="20"/>
      <c r="L427" s="20"/>
      <c r="M427" s="20"/>
      <c r="N427" s="19"/>
    </row>
    <row r="428" spans="1:14" ht="11.25">
      <c r="A428" s="121" t="s">
        <v>244</v>
      </c>
      <c r="B428" s="146">
        <v>4618</v>
      </c>
      <c r="C428" s="146">
        <v>1779</v>
      </c>
      <c r="D428" s="146">
        <v>1807</v>
      </c>
      <c r="E428" s="19">
        <f>+D428/C428*100-100</f>
        <v>1.5739179314221445</v>
      </c>
      <c r="F428" s="146"/>
      <c r="G428" s="146">
        <v>123137.981</v>
      </c>
      <c r="H428" s="146">
        <v>46268.554</v>
      </c>
      <c r="I428" s="146">
        <v>50595.526</v>
      </c>
      <c r="J428" s="19">
        <f>+I428/H428*100-100</f>
        <v>9.351863470814337</v>
      </c>
      <c r="K428" s="22">
        <f>+I428/$I$426*100</f>
        <v>20.706715492289973</v>
      </c>
      <c r="L428" s="20">
        <f t="shared" si="59"/>
        <v>26008.181000562112</v>
      </c>
      <c r="M428" s="20">
        <f t="shared" si="60"/>
        <v>27999.737686773657</v>
      </c>
      <c r="N428" s="19">
        <f t="shared" si="61"/>
        <v>7.657423970436469</v>
      </c>
    </row>
    <row r="429" spans="1:14" ht="11.25">
      <c r="A429" s="121" t="s">
        <v>245</v>
      </c>
      <c r="B429" s="146">
        <v>138</v>
      </c>
      <c r="C429" s="146">
        <v>44</v>
      </c>
      <c r="D429" s="146">
        <v>60</v>
      </c>
      <c r="E429" s="19">
        <f>+D429/C429*100-100</f>
        <v>36.363636363636346</v>
      </c>
      <c r="F429" s="146"/>
      <c r="G429" s="146">
        <v>13918.254</v>
      </c>
      <c r="H429" s="146">
        <v>4469.406</v>
      </c>
      <c r="I429" s="146">
        <v>6761.474</v>
      </c>
      <c r="J429" s="19">
        <f>+I429/H429*100-100</f>
        <v>51.28350389291106</v>
      </c>
      <c r="K429" s="22">
        <f>+I429/$I$426*100</f>
        <v>2.7671995825582654</v>
      </c>
      <c r="L429" s="20">
        <f t="shared" si="59"/>
        <v>101577.40909090909</v>
      </c>
      <c r="M429" s="20">
        <f t="shared" si="60"/>
        <v>112691.23333333332</v>
      </c>
      <c r="N429" s="19">
        <f t="shared" si="61"/>
        <v>10.941236188134766</v>
      </c>
    </row>
    <row r="430" spans="1:14" ht="22.5">
      <c r="A430" s="148" t="s">
        <v>246</v>
      </c>
      <c r="B430" s="146">
        <v>676</v>
      </c>
      <c r="C430" s="146">
        <v>165</v>
      </c>
      <c r="D430" s="146">
        <v>372</v>
      </c>
      <c r="E430" s="19">
        <f>+D430/C430*100-100</f>
        <v>125.45454545454544</v>
      </c>
      <c r="F430" s="146"/>
      <c r="G430" s="146">
        <v>6369.179</v>
      </c>
      <c r="H430" s="146">
        <v>2074.583</v>
      </c>
      <c r="I430" s="146">
        <v>2698.314</v>
      </c>
      <c r="J430" s="19">
        <f>+I430/H430*100-100</f>
        <v>30.065367353342793</v>
      </c>
      <c r="K430" s="22">
        <f>+I430/$I$426*100</f>
        <v>1.1043114821429652</v>
      </c>
      <c r="L430" s="20">
        <f t="shared" si="59"/>
        <v>12573.230303030303</v>
      </c>
      <c r="M430" s="20">
        <f t="shared" si="60"/>
        <v>7253.532258064515</v>
      </c>
      <c r="N430" s="19">
        <f t="shared" si="61"/>
        <v>-42.30971609327538</v>
      </c>
    </row>
    <row r="431" spans="1:14" ht="11.25">
      <c r="A431" s="121" t="s">
        <v>247</v>
      </c>
      <c r="B431" s="126"/>
      <c r="C431" s="126"/>
      <c r="D431" s="126"/>
      <c r="F431" s="126"/>
      <c r="G431" s="126">
        <v>610593.751</v>
      </c>
      <c r="H431" s="126">
        <v>230184.028</v>
      </c>
      <c r="I431" s="146">
        <v>184288.247</v>
      </c>
      <c r="J431" s="19">
        <f>+I431/H431*100-100</f>
        <v>-19.938733976798773</v>
      </c>
      <c r="K431" s="22">
        <f>+I431/$I$426*100</f>
        <v>75.4217734430088</v>
      </c>
      <c r="L431" s="20"/>
      <c r="M431" s="20"/>
      <c r="N431" s="19"/>
    </row>
    <row r="432" spans="2:14" ht="11.25">
      <c r="B432" s="146"/>
      <c r="C432" s="146"/>
      <c r="D432" s="146"/>
      <c r="F432" s="126"/>
      <c r="G432" s="126"/>
      <c r="H432" s="126"/>
      <c r="I432" s="146"/>
      <c r="L432" s="21"/>
      <c r="M432" s="21"/>
      <c r="N432" s="21"/>
    </row>
    <row r="433" spans="1:14" ht="11.25">
      <c r="A433" s="149"/>
      <c r="B433" s="149"/>
      <c r="C433" s="150"/>
      <c r="D433" s="150"/>
      <c r="E433" s="150"/>
      <c r="F433" s="150"/>
      <c r="G433" s="150"/>
      <c r="H433" s="150"/>
      <c r="I433" s="150"/>
      <c r="J433" s="150"/>
      <c r="K433" s="150"/>
      <c r="L433" s="21"/>
      <c r="M433" s="21"/>
      <c r="N433" s="21"/>
    </row>
    <row r="434" spans="1:14" ht="11.25">
      <c r="A434" s="16" t="s">
        <v>379</v>
      </c>
      <c r="B434" s="126"/>
      <c r="C434" s="126"/>
      <c r="E434" s="126"/>
      <c r="F434" s="126"/>
      <c r="G434" s="126"/>
      <c r="I434" s="145"/>
      <c r="J434" s="126"/>
      <c r="L434" s="21"/>
      <c r="M434" s="21"/>
      <c r="N434" s="21"/>
    </row>
    <row r="435" spans="12:14" ht="11.25">
      <c r="L435" s="21"/>
      <c r="M435" s="21"/>
      <c r="N435" s="21"/>
    </row>
  </sheetData>
  <sheetProtection/>
  <mergeCells count="88">
    <mergeCell ref="A318:J318"/>
    <mergeCell ref="A319:J319"/>
    <mergeCell ref="B320:E320"/>
    <mergeCell ref="G320:J320"/>
    <mergeCell ref="L320:N320"/>
    <mergeCell ref="C321:E321"/>
    <mergeCell ref="H321:J321"/>
    <mergeCell ref="L321:N321"/>
    <mergeCell ref="L398:N398"/>
    <mergeCell ref="C399:E399"/>
    <mergeCell ref="H399:J399"/>
    <mergeCell ref="L399:N399"/>
    <mergeCell ref="B398:E398"/>
    <mergeCell ref="G398:J398"/>
    <mergeCell ref="A396:J396"/>
    <mergeCell ref="A397:J397"/>
    <mergeCell ref="L358:N358"/>
    <mergeCell ref="L359:N359"/>
    <mergeCell ref="A357:J357"/>
    <mergeCell ref="A356:J356"/>
    <mergeCell ref="C359:E359"/>
    <mergeCell ref="H359:J359"/>
    <mergeCell ref="B358:E358"/>
    <mergeCell ref="G358:J358"/>
    <mergeCell ref="C166:E166"/>
    <mergeCell ref="H166:J166"/>
    <mergeCell ref="A1:K1"/>
    <mergeCell ref="A2:K2"/>
    <mergeCell ref="A101:K101"/>
    <mergeCell ref="A102:K102"/>
    <mergeCell ref="B3:E3"/>
    <mergeCell ref="G3:J3"/>
    <mergeCell ref="A132:K132"/>
    <mergeCell ref="A133:K133"/>
    <mergeCell ref="A163:K163"/>
    <mergeCell ref="A164:K164"/>
    <mergeCell ref="L200:N200"/>
    <mergeCell ref="L201:N201"/>
    <mergeCell ref="L134:N134"/>
    <mergeCell ref="L135:N135"/>
    <mergeCell ref="L165:N165"/>
    <mergeCell ref="L166:N166"/>
    <mergeCell ref="B134:E134"/>
    <mergeCell ref="G134:J134"/>
    <mergeCell ref="C135:E135"/>
    <mergeCell ref="H135:J135"/>
    <mergeCell ref="L279:N279"/>
    <mergeCell ref="L280:N280"/>
    <mergeCell ref="L238:N238"/>
    <mergeCell ref="L239:N239"/>
    <mergeCell ref="B165:E165"/>
    <mergeCell ref="G165:J165"/>
    <mergeCell ref="B238:E238"/>
    <mergeCell ref="G238:J238"/>
    <mergeCell ref="A236:K236"/>
    <mergeCell ref="A237:K237"/>
    <mergeCell ref="A198:K198"/>
    <mergeCell ref="A199:K199"/>
    <mergeCell ref="C201:E201"/>
    <mergeCell ref="H201:J201"/>
    <mergeCell ref="B200:E200"/>
    <mergeCell ref="G200:J200"/>
    <mergeCell ref="C239:E239"/>
    <mergeCell ref="H239:J239"/>
    <mergeCell ref="C280:E280"/>
    <mergeCell ref="H280:J280"/>
    <mergeCell ref="A277:K277"/>
    <mergeCell ref="A278:K278"/>
    <mergeCell ref="B279:E279"/>
    <mergeCell ref="G279:J279"/>
    <mergeCell ref="L3:N3"/>
    <mergeCell ref="L4:N4"/>
    <mergeCell ref="C104:E104"/>
    <mergeCell ref="H104:J104"/>
    <mergeCell ref="B103:E103"/>
    <mergeCell ref="G103:J103"/>
    <mergeCell ref="C4:E4"/>
    <mergeCell ref="H4:J4"/>
    <mergeCell ref="L103:N103"/>
    <mergeCell ref="L104:N104"/>
    <mergeCell ref="A48:K48"/>
    <mergeCell ref="A49:K49"/>
    <mergeCell ref="B50:E50"/>
    <mergeCell ref="G50:J50"/>
    <mergeCell ref="L50:N50"/>
    <mergeCell ref="C51:E51"/>
    <mergeCell ref="H51:J51"/>
    <mergeCell ref="L51:N51"/>
  </mergeCells>
  <printOptions horizontalCentered="1" verticalCentered="1"/>
  <pageMargins left="1.3385826771653544" right="0.7874015748031497" top="0.5118110236220472" bottom="0.7874015748031497" header="0" footer="0.5905511811023623"/>
  <pageSetup horizontalDpi="600" verticalDpi="600" orientation="landscape" paperSize="122" scale="76" r:id="rId1"/>
  <headerFooter alignWithMargins="0">
    <oddFooter>&amp;C&amp;P</oddFooter>
  </headerFooter>
  <rowBreaks count="10" manualBreakCount="10">
    <brk id="47" max="11" man="1"/>
    <brk id="100" max="11" man="1"/>
    <brk id="131" max="255" man="1"/>
    <brk id="162" max="255" man="1"/>
    <brk id="197" max="255" man="1"/>
    <brk id="235" max="255" man="1"/>
    <brk id="276" max="255" man="1"/>
    <brk id="317" max="11" man="1"/>
    <brk id="355" max="255" man="1"/>
    <brk id="3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c:creator>
  <cp:keywords/>
  <dc:description/>
  <cp:lastModifiedBy>Liliana Yáñez Barrios</cp:lastModifiedBy>
  <cp:lastPrinted>2012-06-11T16:45:16Z</cp:lastPrinted>
  <dcterms:created xsi:type="dcterms:W3CDTF">2004-11-22T15:10:56Z</dcterms:created>
  <dcterms:modified xsi:type="dcterms:W3CDTF">2012-06-11T16:52:36Z</dcterms:modified>
  <cp:category/>
  <cp:version/>
  <cp:contentType/>
  <cp:contentStatus/>
</cp:coreProperties>
</file>