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9645" windowHeight="12090" activeTab="5"/>
  </bookViews>
  <sheets>
    <sheet name="portada" sheetId="1" r:id="rId1"/>
    <sheet name="indice " sheetId="2"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oductos" sheetId="9" r:id="rId9"/>
  </sheets>
  <definedNames>
    <definedName name="_xlnm.Print_Area" localSheetId="2">'balanza'!$A$1:$F$46</definedName>
    <definedName name="_xlnm.Print_Area" localSheetId="4">'balanza productos_clase_sector'!$A$1:$F$81</definedName>
    <definedName name="_xlnm.Print_Area" localSheetId="3">'evolución_comercio'!$A$1:$F$75</definedName>
    <definedName name="_xlnm.Print_Area" localSheetId="0">'portada'!$A$1:$H$89</definedName>
    <definedName name="_xlnm.Print_Area" localSheetId="6">'prin paises exp e imp'!$A$1:$F$97</definedName>
    <definedName name="_xlnm.Print_Area" localSheetId="7">'prin prod exp e imp'!$A$1:$G$98</definedName>
    <definedName name="_xlnm.Print_Area" localSheetId="8">'productos'!$A$1:$K$411</definedName>
    <definedName name="_xlnm.Print_Area" localSheetId="5">'zona economica'!$A$1:$D$83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<sst xmlns="http://schemas.openxmlformats.org/spreadsheetml/2006/main" count="817" uniqueCount="545">
  <si>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</si>
  <si>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</si>
  <si>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</si>
  <si>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</si>
  <si>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</si>
  <si>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</si>
  <si>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</si>
  <si>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</si>
  <si>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</si>
  <si>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</si>
  <si>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</si>
  <si>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</si>
  <si>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</si>
  <si>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</si>
  <si>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</si>
  <si>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</si>
  <si>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</si>
  <si>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</si>
  <si>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</si>
  <si>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</si>
  <si>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</si>
  <si>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</si>
  <si>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</si>
  <si>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</si>
  <si>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</si>
  <si>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</si>
  <si>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</si>
  <si>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</si>
  <si>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</si>
  <si>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</si>
  <si>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</si>
  <si>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</si>
  <si>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</si>
  <si>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</si>
  <si>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</si>
  <si>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</si>
  <si>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</si>
  <si>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</si>
  <si>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</si>
  <si>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</si>
  <si>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</si>
  <si>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</si>
  <si>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</si>
  <si>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</si>
  <si>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</si>
  <si>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</si>
  <si>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</si>
  <si>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</si>
  <si>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</si>
  <si>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 xml:space="preserve">Fuente : ODEPA con información del Servicio Nacional de Aduanas.
</t>
  </si>
  <si>
    <t>EXPORTACIONES</t>
  </si>
  <si>
    <t>Saldo</t>
  </si>
  <si>
    <t>IMPORTACIONES</t>
  </si>
  <si>
    <t xml:space="preserve">        Agrícolas</t>
  </si>
  <si>
    <t xml:space="preserve">        Pecuarias</t>
  </si>
  <si>
    <t xml:space="preserve">        Forestales</t>
  </si>
  <si>
    <t>APEC  (Excluido NAFTA)</t>
  </si>
  <si>
    <t>MERCOSUR</t>
  </si>
  <si>
    <t>NAFTA</t>
  </si>
  <si>
    <t>APEC(Excluido Nafta)</t>
  </si>
  <si>
    <t>UE</t>
  </si>
  <si>
    <t>OTRAS</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</si>
  <si>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</si>
  <si>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</si>
  <si>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</si>
  <si>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</si>
  <si>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</si>
  <si>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</si>
  <si>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</si>
  <si>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</si>
  <si>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</si>
  <si>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</si>
  <si>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</si>
  <si>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</si>
  <si>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www.odepa.gob.cl</t>
  </si>
  <si>
    <t>Santiago de Chile</t>
  </si>
  <si>
    <t xml:space="preserve">  Nº 8</t>
  </si>
  <si>
    <t xml:space="preserve">  Nº 9</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</si>
  <si>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</si>
  <si>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</si>
  <si>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 xml:space="preserve"> Fuente : ODEPA con información del Servicio Nacional de Aduanas   
* Cifras sujetas a revisión por informes de variación de valor (IVV).
</t>
  </si>
  <si>
    <t xml:space="preserve">Fuente : ODEPA con información del Servicio Nacional de Aduanas.  
* Cifras sujetas a revisión por informes de variación de valor (IVV).
</t>
  </si>
  <si>
    <t xml:space="preserve">Fuente : ODEPA con información del Servicio Nacional de Aduanas.  
Cifras sujetas a revisión por informes de variación de valor (IVV).
</t>
  </si>
  <si>
    <t xml:space="preserve"> Fuente : ODEPA con información del Servicio Nacional de Aduanas   
Cifras sujetas a revisión por informes de variación de valor (IVV).
</t>
  </si>
  <si>
    <t xml:space="preserve"> Fuente: ODEPA con información del Servicio Nacional de Aduanas.  * Cifras sujetas a revisión por informes de variación de valor (IVV).</t>
  </si>
  <si>
    <t>Los demás vinos capacidad inferior o igual a 2 lts.</t>
  </si>
  <si>
    <t>Vino espumoso</t>
  </si>
  <si>
    <t>Pisco</t>
  </si>
  <si>
    <t>PRIMARIO</t>
  </si>
  <si>
    <t>Aves vivas  **</t>
  </si>
  <si>
    <t>Equinos vivos  **</t>
  </si>
  <si>
    <t>Porcinos vivos  **</t>
  </si>
  <si>
    <t>Lana sucia y lavada</t>
  </si>
  <si>
    <t>Miel natural</t>
  </si>
  <si>
    <t>Otros pecuarios</t>
  </si>
  <si>
    <t>INDUSTRIAL</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</si>
  <si>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</si>
  <si>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</si>
  <si>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</si>
  <si>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</si>
  <si>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</si>
  <si>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</si>
  <si>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</si>
  <si>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</si>
  <si>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</si>
  <si>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</si>
  <si>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</si>
  <si>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</si>
  <si>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</si>
  <si>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</si>
  <si>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</si>
  <si>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</si>
  <si>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</si>
  <si>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</si>
  <si>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Maderas elaboradas</t>
  </si>
  <si>
    <t>Otras forestales</t>
  </si>
  <si>
    <t xml:space="preserve"> TOTAL  IMPORTACIONES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</si>
  <si>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</si>
  <si>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</si>
  <si>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</si>
  <si>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</si>
  <si>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</si>
  <si>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</si>
  <si>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</si>
  <si>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</si>
  <si>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</si>
  <si>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</si>
  <si>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</si>
  <si>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</si>
  <si>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</si>
  <si>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</si>
  <si>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</si>
  <si>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</si>
  <si>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</si>
  <si>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</si>
  <si>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</si>
  <si>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</si>
  <si>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</si>
  <si>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 xml:space="preserve">Coníferas </t>
  </si>
  <si>
    <t>No coníferas</t>
  </si>
  <si>
    <t>Maderas en bruto (Metros cúbicos)</t>
  </si>
  <si>
    <t>Maderas Aserradas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</si>
  <si>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</si>
  <si>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</si>
  <si>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</si>
  <si>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</si>
  <si>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</si>
  <si>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</si>
  <si>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</si>
  <si>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</si>
  <si>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</si>
  <si>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</si>
  <si>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</si>
  <si>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</si>
  <si>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</si>
  <si>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</si>
  <si>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</si>
  <si>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</si>
  <si>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</si>
  <si>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</si>
  <si>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</si>
  <si>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</si>
  <si>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</si>
  <si>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</si>
  <si>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</si>
  <si>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</si>
  <si>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</si>
  <si>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</si>
  <si>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Venezuela</t>
  </si>
  <si>
    <t>08061000</t>
  </si>
  <si>
    <t>08081000</t>
  </si>
  <si>
    <t>08105000</t>
  </si>
  <si>
    <t xml:space="preserve">  Nº 13</t>
  </si>
  <si>
    <t xml:space="preserve">  Nº 14</t>
  </si>
  <si>
    <t xml:space="preserve">Congelados                                        </t>
  </si>
  <si>
    <t>Conservas</t>
  </si>
  <si>
    <t xml:space="preserve">Deshidratados                                     </t>
  </si>
  <si>
    <t xml:space="preserve">  Nº 15</t>
  </si>
  <si>
    <t>PRODUCTOS</t>
  </si>
  <si>
    <t>FRUTA PRIMARIO</t>
  </si>
  <si>
    <t>FRUTA INDUSTRIALIZADA</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</si>
  <si>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</si>
  <si>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</si>
  <si>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</si>
  <si>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</si>
  <si>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</si>
  <si>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</si>
  <si>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</si>
  <si>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</si>
  <si>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</si>
  <si>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</si>
  <si>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</si>
  <si>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</si>
  <si>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</si>
  <si>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</si>
  <si>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</si>
  <si>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</si>
  <si>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</si>
  <si>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</si>
  <si>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</si>
  <si>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</si>
  <si>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</si>
  <si>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</si>
  <si>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</si>
  <si>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</si>
  <si>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</si>
  <si>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</si>
  <si>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</si>
  <si>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</si>
  <si>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</si>
  <si>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</si>
  <si>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</si>
  <si>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</si>
  <si>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</si>
  <si>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</si>
  <si>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</si>
  <si>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</si>
  <si>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</si>
  <si>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</si>
  <si>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</si>
  <si>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</si>
  <si>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</si>
  <si>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</si>
  <si>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</si>
  <si>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</si>
  <si>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</si>
  <si>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</si>
  <si>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</si>
  <si>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</si>
  <si>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</si>
  <si>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</si>
  <si>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</si>
  <si>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</si>
  <si>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</si>
  <si>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</si>
  <si>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</si>
  <si>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</si>
  <si>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</si>
  <si>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</si>
  <si>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</si>
  <si>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Alemania (desde 1994)</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</si>
  <si>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</si>
  <si>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</si>
  <si>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</si>
  <si>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</si>
  <si>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</si>
  <si>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</si>
  <si>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</si>
  <si>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</si>
  <si>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</si>
  <si>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</si>
  <si>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</si>
  <si>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</si>
  <si>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</si>
  <si>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</si>
  <si>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</si>
  <si>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</si>
  <si>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</si>
  <si>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</si>
  <si>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</si>
  <si>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</si>
  <si>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(Miles de dólares)</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</si>
  <si>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</si>
  <si>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</si>
  <si>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</si>
  <si>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</si>
  <si>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</si>
  <si>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</si>
  <si>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</si>
  <si>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</si>
  <si>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</si>
  <si>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</si>
  <si>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</si>
  <si>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</si>
  <si>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</si>
  <si>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</si>
  <si>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(Miles de dólares FOB)</t>
  </si>
  <si>
    <t>(Miles de dólares CIF)</t>
  </si>
  <si>
    <t>Principales productos silvoagropecuarios exportados*</t>
  </si>
  <si>
    <t>(Miles de US$ FOB)</t>
  </si>
  <si>
    <t>Principales productos silvoagropecuarios importados</t>
  </si>
  <si>
    <t>(Miles de US$ CIF)</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</si>
  <si>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</si>
  <si>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</si>
  <si>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</si>
  <si>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</si>
  <si>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</si>
  <si>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</si>
  <si>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</si>
  <si>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</si>
  <si>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</si>
  <si>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</si>
  <si>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</si>
  <si>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</si>
  <si>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</si>
  <si>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</si>
  <si>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</si>
  <si>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</si>
  <si>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Ivan Nazif Astorga</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</si>
  <si>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</si>
  <si>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</si>
  <si>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</si>
  <si>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</si>
  <si>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</si>
  <si>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</si>
  <si>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</si>
  <si>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</si>
  <si>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</si>
  <si>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</si>
  <si>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</si>
  <si>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</si>
  <si>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</si>
  <si>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</si>
  <si>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</si>
  <si>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</si>
  <si>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</si>
  <si>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</si>
  <si>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</si>
  <si>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</si>
  <si>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</si>
  <si>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</si>
  <si>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</si>
  <si>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</si>
  <si>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</si>
  <si>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</si>
  <si>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</si>
  <si>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</si>
  <si>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</si>
  <si>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</si>
  <si>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</si>
  <si>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</si>
  <si>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</si>
  <si>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</si>
  <si>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</si>
  <si>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</si>
  <si>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</si>
  <si>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</si>
  <si>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</si>
  <si>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</si>
  <si>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</si>
  <si>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</si>
  <si>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</si>
  <si>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</si>
  <si>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</si>
  <si>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</si>
  <si>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</si>
  <si>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</si>
  <si>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</si>
  <si>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</si>
  <si>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</si>
  <si>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</si>
  <si>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</si>
  <si>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</si>
  <si>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</si>
  <si>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</si>
  <si>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</si>
  <si>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</si>
  <si>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</si>
  <si>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</si>
  <si>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</si>
  <si>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</si>
  <si>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Participación %</t>
  </si>
  <si>
    <t xml:space="preserve"> TOTAL  FORESTAL</t>
  </si>
  <si>
    <t xml:space="preserve"> TOTAL  PECUARIO</t>
  </si>
  <si>
    <t>TOTAL AGRICOLA</t>
  </si>
  <si>
    <t xml:space="preserve"> TOTAL VINOS Y ALCOHOLES</t>
  </si>
  <si>
    <t>TOTAL FLORES/BULBOS/MUSGOS</t>
  </si>
  <si>
    <t>TOTAL SEMILLAS</t>
  </si>
  <si>
    <t>TOTAL FRUTAS</t>
  </si>
  <si>
    <t xml:space="preserve"> Fuente: ODEPA con información del Servicio Nacional de Aduanas.  * Cifras sujetas a revisión por informes de variación de valor (IVV). ** Unidades</t>
  </si>
  <si>
    <t>Otros vinos y alcoholes</t>
  </si>
  <si>
    <t>INSUMOS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</si>
  <si>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</si>
  <si>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</si>
  <si>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</si>
  <si>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</si>
  <si>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</si>
  <si>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</si>
  <si>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</si>
  <si>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</si>
  <si>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</si>
  <si>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</si>
  <si>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</si>
  <si>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</si>
  <si>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</si>
  <si>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</si>
  <si>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</si>
  <si>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</si>
  <si>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</si>
  <si>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</si>
  <si>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</si>
  <si>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</si>
  <si>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</si>
  <si>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</si>
  <si>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FUENTE : ODEPA con información del Servicio Nacional de Aduanas. Nota:  1_/ Unidades</t>
  </si>
  <si>
    <t>MAQUINARIA 1/</t>
  </si>
  <si>
    <t xml:space="preserve">Importaciones de productos silvoagropecuarios </t>
  </si>
  <si>
    <t>Importaciones de  insumos y maquinaria</t>
  </si>
  <si>
    <t xml:space="preserve">  Nº 16</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</si>
  <si>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</si>
  <si>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</si>
  <si>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</si>
  <si>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</si>
  <si>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</si>
  <si>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</si>
  <si>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</si>
  <si>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</si>
  <si>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</si>
  <si>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</si>
  <si>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</si>
  <si>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</si>
  <si>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</si>
  <si>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</si>
  <si>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</si>
  <si>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</si>
  <si>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</si>
  <si>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</si>
  <si>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</si>
  <si>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</si>
  <si>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</si>
  <si>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</si>
  <si>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Madera simplemente aserrada (desde 2007)</t>
  </si>
  <si>
    <t xml:space="preserve">TOTAL HORTALIZAS Y TUBERCULOS </t>
  </si>
  <si>
    <t xml:space="preserve"> 2009-2008</t>
  </si>
  <si>
    <t>Var % 09/08</t>
  </si>
  <si>
    <t xml:space="preserve">Arándanos                                                                                                                            </t>
  </si>
  <si>
    <t>Var. (%)   2009/2008</t>
  </si>
  <si>
    <t>Forestal</t>
  </si>
  <si>
    <t>Agricola</t>
  </si>
  <si>
    <t>Pecuario</t>
  </si>
  <si>
    <t>Total</t>
  </si>
  <si>
    <t>Evolución de las importaciones silvoagropecuarias</t>
  </si>
  <si>
    <t>Cuadro N°  3</t>
  </si>
  <si>
    <t>Evolución de las exportaciones silvoagropecuarias</t>
  </si>
  <si>
    <t>Exportaciones miles</t>
  </si>
  <si>
    <t>Evolucion Balanza (miles)</t>
  </si>
  <si>
    <t>Cuadro N°  4</t>
  </si>
  <si>
    <t>Cuadro N°6</t>
  </si>
  <si>
    <t>Cuadro N° 16</t>
  </si>
  <si>
    <t>Cuadro N° 17</t>
  </si>
  <si>
    <t>Cuadro N° 18</t>
  </si>
  <si>
    <t>Cuadro N° 19</t>
  </si>
  <si>
    <t>Cuadro N° 20</t>
  </si>
  <si>
    <t xml:space="preserve">  Nº 17</t>
  </si>
  <si>
    <t xml:space="preserve">  Nº 18</t>
  </si>
  <si>
    <t>Uruguay</t>
  </si>
  <si>
    <t>Bananas o plátanos, frescos o secos</t>
  </si>
  <si>
    <t>Damascos</t>
  </si>
  <si>
    <t>Duraznos</t>
  </si>
  <si>
    <t>Las demás confituras, jaleas y mermeladas, puré y pastas de frutas</t>
  </si>
  <si>
    <t>Frambuesas</t>
  </si>
  <si>
    <t>Frutillas</t>
  </si>
  <si>
    <t>Moras</t>
  </si>
  <si>
    <t>Zarzamoras, mora-frambuesa y grosellas</t>
  </si>
  <si>
    <t>Las demás</t>
  </si>
  <si>
    <t>Aceitunas</t>
  </si>
  <si>
    <t xml:space="preserve">Las demás frutas preparadas o conservadas                                                                                                                      </t>
  </si>
  <si>
    <t xml:space="preserve">Los demás frutos de cáscara y semillas, incluidas las mezclas, conservados              </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</si>
  <si>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</si>
  <si>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</si>
  <si>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</si>
  <si>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</si>
  <si>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</si>
  <si>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</si>
  <si>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</si>
  <si>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</si>
  <si>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</si>
  <si>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</si>
  <si>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</si>
  <si>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</si>
  <si>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Coservas</t>
  </si>
  <si>
    <t>Extraccion de aceites</t>
  </si>
  <si>
    <t>Cuadro N° 12 (continuación)</t>
  </si>
  <si>
    <t xml:space="preserve"> Fuente : ODEPA con información del Servicio Nacional de Aduanas   
</t>
  </si>
  <si>
    <t>02032900</t>
  </si>
  <si>
    <t>02071400</t>
  </si>
  <si>
    <t>Pasta química de maderas distintas a las coníferas</t>
  </si>
  <si>
    <t>Las demás maderas en plaquitas</t>
  </si>
  <si>
    <t>Las demás maderas contrachapadas</t>
  </si>
  <si>
    <t>Mezclas aceites</t>
  </si>
  <si>
    <t>Las demás preparaciones para alimentar animales</t>
  </si>
  <si>
    <t>02013000</t>
  </si>
  <si>
    <t>08030000</t>
  </si>
  <si>
    <t>Publicación  de la Oficina de Estudios y Políticas Agrarias del</t>
  </si>
  <si>
    <t>ODEPA</t>
  </si>
  <si>
    <t>Teatinos 40 piso 8</t>
  </si>
  <si>
    <t>Fono: 3973000- Fax: 3973044</t>
  </si>
  <si>
    <t>Casilla 13.320 Correo 21 - Código Postal 6500696</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</si>
  <si>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</si>
  <si>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</si>
  <si>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</si>
  <si>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</si>
  <si>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</si>
  <si>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semillas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</si>
  <si>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</si>
  <si>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</si>
  <si>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</si>
  <si>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</si>
  <si>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</si>
  <si>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</si>
  <si>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</si>
  <si>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</si>
  <si>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</si>
  <si>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</si>
  <si>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</si>
  <si>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</si>
  <si>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</si>
  <si>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</si>
  <si>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</si>
  <si>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</si>
  <si>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 xml:space="preserve">Arándanos </t>
  </si>
  <si>
    <t>Se puede reproducir total o parcialmente citando la fuente</t>
  </si>
  <si>
    <t>Exportaciones país</t>
  </si>
  <si>
    <t>Importaciones país</t>
  </si>
  <si>
    <t xml:space="preserve">Vino con denominación de origen </t>
  </si>
  <si>
    <t>Los demás frutos de cáscara, frescos o secos, incluso sin cáscara o mondados</t>
  </si>
  <si>
    <t>Las demás carnes porcinas congeladas</t>
  </si>
  <si>
    <t>Avance mensual noviembre 2009</t>
  </si>
  <si>
    <t>Diciembre 2009</t>
  </si>
  <si>
    <t>ene-nov</t>
  </si>
  <si>
    <t>Ene-nov 05</t>
  </si>
  <si>
    <t>Ene-nov 06</t>
  </si>
  <si>
    <t>Ene-nov 07</t>
  </si>
  <si>
    <t>Ene-nov 08</t>
  </si>
  <si>
    <t>Ene-nov 09</t>
  </si>
  <si>
    <t>Enero - noviembre</t>
  </si>
  <si>
    <t>Enero - noviembre 2008</t>
  </si>
  <si>
    <t>Enero - noviembre 2009</t>
  </si>
  <si>
    <t>Los demás trigos y morcajo ( tranquillón)</t>
  </si>
  <si>
    <t>Uvas frescas</t>
  </si>
  <si>
    <t>Carne bovina deshuesada fresca o refrigerada</t>
  </si>
  <si>
    <t>Tortas y residuos de soja</t>
  </si>
  <si>
    <t>Sorgo para grano (granífero)</t>
  </si>
  <si>
    <t>Arroz semiblanqueado o blanqueado</t>
  </si>
  <si>
    <t xml:space="preserve">Barriles, cubas, tinas </t>
  </si>
  <si>
    <t>Ron y aguardiente de caña</t>
  </si>
  <si>
    <t>Patatas (papas), preparadas congeladas</t>
  </si>
  <si>
    <t>Trozos y despojos comestibles de gallo o gallina</t>
  </si>
  <si>
    <t>Pasta química de coníferas  semiblanqueada</t>
  </si>
  <si>
    <t>Manzanas frescas</t>
  </si>
  <si>
    <t xml:space="preserve">Maíz para la siembra </t>
  </si>
  <si>
    <t>Aguacates (paltas) frescas o refrigeradas</t>
  </si>
  <si>
    <t xml:space="preserve">Trozos y despojos de gallo o gallina, congelados </t>
  </si>
  <si>
    <t>Pasta química de coníferas a la sosa cruda</t>
  </si>
  <si>
    <t xml:space="preserve"> Fuente : ODEPA con información del Servicio Nacional de Aduanas; Banco Central   (07.12.09)
* Cifras sujetas a revisión por informes de variación de valor (IVV).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</si>
</sst>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s>
  <fonts count="71">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b/>
      <sz val="16"/>
      <name val="Arial"/>
      <family val="2"/>
    </font>
    <font>
      <b/>
      <sz val="14"/>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b/>
      <sz val="11"/>
      <name val="Calibri"/>
      <family val="2"/>
    </font>
    <font>
      <sz val="7"/>
      <name val="Verdana"/>
      <family val="2"/>
    </font>
    <font>
      <sz val="10"/>
      <color indexed="8"/>
      <name val="Calibri"/>
      <family val="0"/>
    </font>
    <font>
      <b/>
      <sz val="10"/>
      <color indexed="8"/>
      <name val="Arial"/>
      <family val="0"/>
    </font>
    <font>
      <sz val="7.75"/>
      <color indexed="8"/>
      <name val="Calibri"/>
      <family val="0"/>
    </font>
    <font>
      <b/>
      <sz val="7.75"/>
      <color indexed="8"/>
      <name val="Arial"/>
      <family val="0"/>
    </font>
    <font>
      <sz val="1"/>
      <color indexed="8"/>
      <name val="Arial"/>
      <family val="0"/>
    </font>
    <font>
      <sz val="4.9"/>
      <color indexed="8"/>
      <name val="Arial"/>
      <family val="0"/>
    </font>
    <font>
      <sz val="8"/>
      <color indexed="8"/>
      <name val="Calibri"/>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6"/>
      <color indexed="8"/>
      <name val="Calibri"/>
      <family val="2"/>
    </font>
    <font>
      <sz val="11"/>
      <color indexed="8"/>
      <name val="Times New Roman"/>
      <family val="0"/>
    </font>
    <font>
      <b/>
      <sz val="16"/>
      <color indexed="8"/>
      <name val="Arial"/>
      <family val="0"/>
    </font>
    <font>
      <b/>
      <sz val="10"/>
      <color indexed="8"/>
      <name val="Calibri"/>
      <family val="0"/>
    </font>
    <font>
      <b/>
      <sz val="1"/>
      <color indexed="8"/>
      <name val="Arial"/>
      <family val="0"/>
    </font>
    <font>
      <b/>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39998000860214233"/>
        <bgColor indexed="64"/>
      </patternFill>
    </fill>
    <fill>
      <patternFill patternType="solid">
        <fgColor rgb="FFFFFFFF"/>
        <bgColor indexed="64"/>
      </patternFill>
    </fill>
    <fill>
      <patternFill patternType="solid">
        <fgColor rgb="FFD6D9E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2" tint="-0.24997000396251678"/>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style="thin">
        <color indexed="55"/>
      </top>
      <bottom/>
    </border>
    <border>
      <left/>
      <right/>
      <top/>
      <bottom style="thin">
        <color indexed="55"/>
      </bottom>
    </border>
    <border>
      <left/>
      <right/>
      <top style="thin">
        <color indexed="55"/>
      </top>
      <bottom style="thin">
        <color indexed="55"/>
      </bottom>
    </border>
    <border>
      <left/>
      <right/>
      <top style="thin">
        <color theme="1" tint="0.49998000264167786"/>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7" fillId="0" borderId="8" applyNumberFormat="0" applyFill="0" applyAlignment="0" applyProtection="0"/>
    <xf numFmtId="0" fontId="69" fillId="0" borderId="9" applyNumberFormat="0" applyFill="0" applyAlignment="0" applyProtection="0"/>
  </cellStyleXfs>
  <cellXfs count="306">
    <xf numFmtId="0" fontId="0" fillId="0" borderId="0" xfId="0" applyAlignment="1">
      <alignment/>
    </xf>
    <xf numFmtId="0" fontId="0" fillId="0" borderId="0" xfId="0" applyFont="1" applyAlignment="1">
      <alignment/>
    </xf>
    <xf numFmtId="0" fontId="5" fillId="0" borderId="0" xfId="53" applyFont="1" applyProtection="1">
      <alignment/>
      <protection/>
    </xf>
    <xf numFmtId="0" fontId="5" fillId="0" borderId="0" xfId="53" applyFont="1" applyBorder="1" applyProtection="1">
      <alignment/>
      <protection/>
    </xf>
    <xf numFmtId="0" fontId="3" fillId="0" borderId="0" xfId="53" applyFont="1" applyBorder="1" applyAlignment="1" applyProtection="1">
      <alignment horizontal="centerContinuous" vertical="center"/>
      <protection/>
    </xf>
    <xf numFmtId="0" fontId="2" fillId="0" borderId="0" xfId="53" applyFont="1" applyBorder="1" applyAlignment="1" applyProtection="1">
      <alignment horizontal="centerContinuous" vertical="center"/>
      <protection/>
    </xf>
    <xf numFmtId="0" fontId="2" fillId="0" borderId="0" xfId="53" applyFont="1" applyBorder="1" applyProtection="1">
      <alignment/>
      <protection/>
    </xf>
    <xf numFmtId="0" fontId="2" fillId="0" borderId="0" xfId="53" applyFont="1" applyBorder="1" applyAlignment="1" applyProtection="1">
      <alignment horizontal="center"/>
      <protection/>
    </xf>
    <xf numFmtId="0" fontId="2" fillId="0" borderId="0" xfId="53" applyFont="1" applyBorder="1" applyAlignment="1" applyProtection="1">
      <alignment horizontal="left"/>
      <protection/>
    </xf>
    <xf numFmtId="0" fontId="2" fillId="0" borderId="0" xfId="53" applyFont="1" applyBorder="1" applyAlignment="1" applyProtection="1">
      <alignment horizontal="right"/>
      <protection/>
    </xf>
    <xf numFmtId="0" fontId="3" fillId="0" borderId="0" xfId="53" applyFont="1" applyBorder="1" applyAlignment="1" applyProtection="1">
      <alignment horizontal="left"/>
      <protection/>
    </xf>
    <xf numFmtId="0" fontId="0" fillId="0" borderId="0" xfId="0" applyBorder="1" applyAlignment="1">
      <alignment/>
    </xf>
    <xf numFmtId="0" fontId="7" fillId="0" borderId="0" xfId="0" applyFont="1" applyBorder="1" applyAlignment="1">
      <alignment horizontal="center"/>
    </xf>
    <xf numFmtId="17" fontId="7" fillId="0" borderId="0" xfId="0" applyNumberFormat="1" applyFont="1" applyBorder="1" applyAlignment="1" quotePrefix="1">
      <alignment horizontal="center"/>
    </xf>
    <xf numFmtId="0" fontId="3" fillId="0" borderId="10" xfId="53" applyFont="1" applyBorder="1" applyAlignment="1" applyProtection="1">
      <alignment horizontal="left"/>
      <protection/>
    </xf>
    <xf numFmtId="0" fontId="3" fillId="0" borderId="10" xfId="53" applyFont="1" applyBorder="1" applyProtection="1">
      <alignment/>
      <protection/>
    </xf>
    <xf numFmtId="0" fontId="3" fillId="0" borderId="10" xfId="53" applyFont="1" applyBorder="1" applyAlignment="1" applyProtection="1">
      <alignment horizontal="right"/>
      <protection/>
    </xf>
    <xf numFmtId="0" fontId="2" fillId="0" borderId="11" xfId="53" applyFont="1" applyBorder="1" applyAlignment="1" applyProtection="1">
      <alignment horizontal="left"/>
      <protection/>
    </xf>
    <xf numFmtId="0" fontId="2" fillId="0" borderId="11" xfId="53" applyFont="1" applyBorder="1" applyProtection="1">
      <alignment/>
      <protection/>
    </xf>
    <xf numFmtId="0" fontId="2" fillId="0" borderId="11" xfId="53" applyFont="1" applyBorder="1" applyAlignment="1" applyProtection="1">
      <alignment horizontal="right"/>
      <protection/>
    </xf>
    <xf numFmtId="0" fontId="4" fillId="0" borderId="0" xfId="0" applyFont="1" applyAlignment="1">
      <alignment/>
    </xf>
    <xf numFmtId="0" fontId="2" fillId="0" borderId="0" xfId="0" applyFont="1" applyFill="1" applyBorder="1" applyAlignment="1">
      <alignment vertical="justify"/>
    </xf>
    <xf numFmtId="166" fontId="2" fillId="33" borderId="0" xfId="55"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55"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55" applyNumberFormat="1" applyFont="1" applyFill="1" applyAlignment="1">
      <alignment vertical="center"/>
    </xf>
    <xf numFmtId="0" fontId="0" fillId="0" borderId="0" xfId="0" applyFont="1" applyBorder="1" applyAlignment="1">
      <alignment/>
    </xf>
    <xf numFmtId="3" fontId="0" fillId="0" borderId="0" xfId="0" applyNumberFormat="1" applyFont="1" applyAlignment="1">
      <alignment/>
    </xf>
    <xf numFmtId="165" fontId="4" fillId="0" borderId="0" xfId="0" applyNumberFormat="1" applyFont="1" applyBorder="1" applyAlignment="1">
      <alignment/>
    </xf>
    <xf numFmtId="0" fontId="0" fillId="0" borderId="0" xfId="0" applyFont="1" applyBorder="1" applyAlignment="1">
      <alignment horizontal="lef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8" applyNumberFormat="1" applyFont="1" applyAlignment="1">
      <alignment/>
    </xf>
    <xf numFmtId="169" fontId="0" fillId="0" borderId="0" xfId="48" applyNumberFormat="1" applyFont="1" applyBorder="1" applyAlignment="1">
      <alignment/>
    </xf>
    <xf numFmtId="0" fontId="4" fillId="0" borderId="0" xfId="0" applyFont="1" applyFill="1" applyBorder="1" applyAlignment="1">
      <alignment horizontal="left"/>
    </xf>
    <xf numFmtId="166" fontId="4" fillId="0" borderId="0" xfId="55"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55"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8" applyNumberFormat="1" applyFont="1" applyFill="1" applyAlignment="1">
      <alignment/>
    </xf>
    <xf numFmtId="169" fontId="0" fillId="0" borderId="0" xfId="48" applyNumberFormat="1" applyFont="1" applyFill="1" applyBorder="1" applyAlignment="1">
      <alignment/>
    </xf>
    <xf numFmtId="0" fontId="4" fillId="0" borderId="12" xfId="0" applyFont="1" applyFill="1" applyBorder="1" applyAlignment="1">
      <alignment horizontal="left"/>
    </xf>
    <xf numFmtId="0" fontId="4" fillId="0" borderId="13" xfId="0" applyFont="1" applyFill="1" applyBorder="1" applyAlignment="1">
      <alignment horizontal="center"/>
    </xf>
    <xf numFmtId="169" fontId="0" fillId="0" borderId="0" xfId="48"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8" applyNumberFormat="1" applyFont="1" applyAlignment="1">
      <alignment/>
    </xf>
    <xf numFmtId="169" fontId="0" fillId="0" borderId="0" xfId="48"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55"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3" xfId="0" applyFont="1" applyFill="1" applyBorder="1" applyAlignment="1">
      <alignment horizontal="center"/>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3" fillId="34" borderId="13" xfId="0" applyFont="1" applyFill="1" applyBorder="1" applyAlignment="1">
      <alignment horizontal="center"/>
    </xf>
    <xf numFmtId="0" fontId="4" fillId="0" borderId="14" xfId="0" applyFont="1" applyFill="1" applyBorder="1" applyAlignment="1" quotePrefix="1">
      <alignment horizontal="center"/>
    </xf>
    <xf numFmtId="0" fontId="4" fillId="0" borderId="14" xfId="0" applyNumberFormat="1" applyFont="1" applyFill="1" applyBorder="1" applyAlignment="1">
      <alignment horizontal="right"/>
    </xf>
    <xf numFmtId="0" fontId="4" fillId="0" borderId="14" xfId="0" applyFont="1" applyFill="1" applyBorder="1" applyAlignment="1">
      <alignment horizontal="right"/>
    </xf>
    <xf numFmtId="0" fontId="4" fillId="0" borderId="15" xfId="0" applyFont="1" applyFill="1" applyBorder="1" applyAlignment="1">
      <alignment horizontal="center"/>
    </xf>
    <xf numFmtId="0" fontId="4" fillId="0" borderId="15" xfId="0" applyNumberFormat="1" applyFont="1" applyFill="1" applyBorder="1" applyAlignment="1">
      <alignment horizontal="right"/>
    </xf>
    <xf numFmtId="0" fontId="4" fillId="0" borderId="15" xfId="0" applyFont="1" applyFill="1" applyBorder="1" applyAlignment="1">
      <alignment horizontal="right"/>
    </xf>
    <xf numFmtId="0" fontId="0" fillId="0" borderId="16" xfId="0" applyBorder="1" applyAlignment="1">
      <alignment/>
    </xf>
    <xf numFmtId="169" fontId="0" fillId="0" borderId="16" xfId="48" applyNumberFormat="1" applyFont="1" applyBorder="1" applyAlignment="1">
      <alignment horizontal="center"/>
    </xf>
    <xf numFmtId="169" fontId="0" fillId="0" borderId="16" xfId="48" applyNumberFormat="1" applyFont="1" applyBorder="1" applyAlignment="1">
      <alignment horizontal="center"/>
    </xf>
    <xf numFmtId="169" fontId="0" fillId="0" borderId="0" xfId="48" applyNumberFormat="1" applyFont="1" applyBorder="1" applyAlignment="1">
      <alignment horizontal="center"/>
    </xf>
    <xf numFmtId="0" fontId="4" fillId="0" borderId="12" xfId="0" applyFont="1" applyBorder="1" applyAlignment="1">
      <alignment/>
    </xf>
    <xf numFmtId="0" fontId="4" fillId="0" borderId="17" xfId="0" applyFont="1" applyBorder="1" applyAlignment="1">
      <alignment horizontal="center"/>
    </xf>
    <xf numFmtId="0" fontId="4" fillId="0" borderId="18" xfId="0" applyFont="1" applyBorder="1" applyAlignment="1">
      <alignment/>
    </xf>
    <xf numFmtId="0" fontId="11"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4" fillId="0" borderId="0" xfId="0" applyNumberFormat="1" applyFont="1" applyFill="1" applyBorder="1" applyAlignment="1">
      <alignment/>
    </xf>
    <xf numFmtId="0" fontId="11" fillId="0" borderId="0" xfId="0" applyFont="1" applyFill="1" applyAlignment="1">
      <alignment/>
    </xf>
    <xf numFmtId="0" fontId="4" fillId="0" borderId="12" xfId="0" applyFont="1" applyFill="1" applyBorder="1" applyAlignment="1">
      <alignment/>
    </xf>
    <xf numFmtId="0" fontId="4" fillId="0" borderId="12" xfId="0" applyFont="1" applyFill="1" applyBorder="1" applyAlignment="1" quotePrefix="1">
      <alignment horizontal="center"/>
    </xf>
    <xf numFmtId="0" fontId="4" fillId="0" borderId="12" xfId="0" applyNumberFormat="1" applyFont="1" applyFill="1" applyBorder="1" applyAlignment="1">
      <alignment horizontal="right"/>
    </xf>
    <xf numFmtId="0" fontId="4" fillId="0" borderId="12" xfId="0" applyFont="1" applyFill="1" applyBorder="1" applyAlignment="1">
      <alignment horizontal="right"/>
    </xf>
    <xf numFmtId="0" fontId="4" fillId="0" borderId="13" xfId="0" applyFont="1" applyFill="1" applyBorder="1" applyAlignment="1">
      <alignment/>
    </xf>
    <xf numFmtId="0" fontId="0" fillId="0" borderId="13" xfId="0" applyFont="1" applyFill="1" applyBorder="1" applyAlignment="1">
      <alignment horizontal="left"/>
    </xf>
    <xf numFmtId="3" fontId="0" fillId="0" borderId="13" xfId="0" applyNumberFormat="1" applyFont="1" applyFill="1" applyBorder="1" applyAlignment="1">
      <alignment/>
    </xf>
    <xf numFmtId="166" fontId="0" fillId="0" borderId="13" xfId="55"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2"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2" fillId="0" borderId="0" xfId="0" applyFont="1" applyFill="1" applyBorder="1" applyAlignment="1">
      <alignment/>
    </xf>
    <xf numFmtId="0" fontId="12"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2" fillId="0" borderId="0" xfId="0" applyNumberFormat="1" applyFont="1" applyFill="1" applyBorder="1" applyAlignment="1">
      <alignment horizontal="center"/>
    </xf>
    <xf numFmtId="0" fontId="12" fillId="0" borderId="0" xfId="0" applyFont="1" applyFill="1" applyAlignment="1">
      <alignment/>
    </xf>
    <xf numFmtId="0" fontId="12" fillId="0" borderId="0" xfId="0" applyFont="1" applyFill="1" applyAlignment="1">
      <alignment horizontal="center"/>
    </xf>
    <xf numFmtId="1" fontId="12" fillId="0" borderId="0" xfId="0" applyNumberFormat="1" applyFont="1" applyFill="1" applyBorder="1" applyAlignment="1">
      <alignment/>
    </xf>
    <xf numFmtId="3" fontId="12" fillId="0" borderId="0" xfId="0" applyNumberFormat="1" applyFont="1" applyFill="1" applyBorder="1" applyAlignment="1" quotePrefix="1">
      <alignment/>
    </xf>
    <xf numFmtId="3" fontId="12" fillId="0" borderId="0" xfId="0" applyNumberFormat="1" applyFont="1" applyFill="1" applyBorder="1" applyAlignment="1">
      <alignment/>
    </xf>
    <xf numFmtId="0" fontId="5" fillId="0" borderId="0" xfId="0" applyFont="1" applyFill="1" applyAlignment="1">
      <alignment horizontal="right"/>
    </xf>
    <xf numFmtId="0" fontId="12" fillId="0" borderId="12" xfId="0" applyFont="1" applyFill="1" applyBorder="1" applyAlignment="1">
      <alignment horizontal="left"/>
    </xf>
    <xf numFmtId="0" fontId="12" fillId="0" borderId="12" xfId="0" applyFont="1" applyFill="1" applyBorder="1" applyAlignment="1">
      <alignment horizontal="right"/>
    </xf>
    <xf numFmtId="0" fontId="12" fillId="0" borderId="13" xfId="0" applyFont="1" applyFill="1" applyBorder="1" applyAlignment="1">
      <alignment/>
    </xf>
    <xf numFmtId="0" fontId="12" fillId="0" borderId="13" xfId="0" applyFont="1" applyFill="1" applyBorder="1" applyAlignment="1">
      <alignment horizontal="center"/>
    </xf>
    <xf numFmtId="0" fontId="12" fillId="0" borderId="13" xfId="0" applyFont="1" applyFill="1" applyBorder="1" applyAlignment="1">
      <alignment horizontal="right"/>
    </xf>
    <xf numFmtId="0" fontId="5" fillId="0" borderId="19" xfId="0" applyFont="1" applyFill="1" applyBorder="1" applyAlignment="1">
      <alignment horizontal="right"/>
    </xf>
    <xf numFmtId="165" fontId="5" fillId="0" borderId="19" xfId="0" applyNumberFormat="1" applyFont="1" applyFill="1" applyBorder="1" applyAlignment="1">
      <alignment/>
    </xf>
    <xf numFmtId="165" fontId="5" fillId="0" borderId="19" xfId="0" applyNumberFormat="1" applyFont="1" applyFill="1" applyBorder="1" applyAlignment="1">
      <alignment horizontal="right"/>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0" xfId="0" applyFont="1" applyFill="1" applyBorder="1" applyAlignment="1">
      <alignment vertical="center"/>
    </xf>
    <xf numFmtId="0" fontId="2" fillId="0" borderId="21" xfId="0" applyFont="1" applyFill="1" applyBorder="1" applyAlignment="1" quotePrefix="1">
      <alignment horizontal="right"/>
    </xf>
    <xf numFmtId="0" fontId="2" fillId="0" borderId="21" xfId="0" applyFont="1" applyFill="1" applyBorder="1" applyAlignment="1">
      <alignment horizontal="center"/>
    </xf>
    <xf numFmtId="0" fontId="2" fillId="0" borderId="22" xfId="0" applyFont="1" applyFill="1" applyBorder="1" applyAlignment="1">
      <alignment/>
    </xf>
    <xf numFmtId="0" fontId="2" fillId="0" borderId="23" xfId="0" applyFont="1" applyFill="1" applyBorder="1" applyAlignment="1" quotePrefix="1">
      <alignment horizontal="right"/>
    </xf>
    <xf numFmtId="0" fontId="2" fillId="0" borderId="23" xfId="0" applyFont="1" applyFill="1" applyBorder="1" applyAlignment="1">
      <alignment horizontal="center"/>
    </xf>
    <xf numFmtId="4" fontId="13" fillId="0" borderId="0" xfId="0" applyNumberFormat="1" applyFont="1" applyFill="1" applyBorder="1" applyAlignment="1">
      <alignment horizontal="right" wrapText="1"/>
    </xf>
    <xf numFmtId="0" fontId="2" fillId="0" borderId="22" xfId="0" applyFont="1" applyFill="1" applyBorder="1" applyAlignment="1">
      <alignment horizontal="center"/>
    </xf>
    <xf numFmtId="0" fontId="2" fillId="0" borderId="22" xfId="0" applyFont="1" applyFill="1" applyBorder="1" applyAlignment="1" quotePrefix="1">
      <alignment horizontal="right"/>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22"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5" fillId="0" borderId="0" xfId="0" applyNumberFormat="1" applyFont="1" applyFill="1" applyBorder="1" applyAlignment="1">
      <alignment horizontal="right" wrapText="1"/>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3"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9" fillId="0" borderId="0" xfId="0" applyNumberFormat="1" applyFont="1" applyFill="1" applyBorder="1" applyAlignment="1">
      <alignment/>
    </xf>
    <xf numFmtId="167" fontId="9" fillId="0" borderId="0" xfId="0" applyNumberFormat="1" applyFont="1" applyFill="1" applyBorder="1" applyAlignment="1">
      <alignment/>
    </xf>
    <xf numFmtId="167" fontId="10" fillId="0" borderId="0" xfId="0" applyNumberFormat="1" applyFont="1" applyFill="1" applyAlignment="1">
      <alignment/>
    </xf>
    <xf numFmtId="3" fontId="9" fillId="0" borderId="22"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55" applyFont="1" applyFill="1" applyAlignment="1">
      <alignment vertical="center"/>
    </xf>
    <xf numFmtId="0" fontId="2" fillId="0" borderId="0" xfId="0" applyFont="1" applyFill="1" applyBorder="1" applyAlignment="1">
      <alignment vertical="center" wrapText="1"/>
    </xf>
    <xf numFmtId="0" fontId="2" fillId="0" borderId="22" xfId="0" applyFont="1" applyFill="1" applyBorder="1" applyAlignment="1">
      <alignment vertical="center"/>
    </xf>
    <xf numFmtId="3" fontId="2" fillId="0" borderId="22" xfId="0" applyNumberFormat="1" applyFont="1" applyFill="1" applyBorder="1" applyAlignment="1">
      <alignment vertical="center"/>
    </xf>
    <xf numFmtId="0" fontId="0" fillId="0" borderId="15" xfId="0" applyBorder="1" applyAlignment="1">
      <alignment/>
    </xf>
    <xf numFmtId="169" fontId="0" fillId="0" borderId="15" xfId="48" applyNumberFormat="1" applyFont="1" applyBorder="1" applyAlignment="1">
      <alignment horizontal="center"/>
    </xf>
    <xf numFmtId="0" fontId="4" fillId="33" borderId="0" xfId="0" applyFont="1" applyFill="1" applyBorder="1" applyAlignment="1">
      <alignment/>
    </xf>
    <xf numFmtId="3" fontId="4" fillId="33" borderId="0" xfId="0" applyNumberFormat="1" applyFont="1" applyFill="1" applyBorder="1" applyAlignment="1">
      <alignment/>
    </xf>
    <xf numFmtId="165" fontId="4" fillId="33" borderId="0" xfId="0" applyNumberFormat="1" applyFont="1" applyFill="1" applyBorder="1" applyAlignment="1">
      <alignment/>
    </xf>
    <xf numFmtId="0" fontId="0" fillId="0" borderId="13" xfId="0" applyFont="1" applyFill="1" applyBorder="1" applyAlignment="1">
      <alignment/>
    </xf>
    <xf numFmtId="0" fontId="2" fillId="34" borderId="0" xfId="0" applyFont="1" applyFill="1" applyBorder="1" applyAlignment="1">
      <alignment horizontal="center"/>
    </xf>
    <xf numFmtId="0" fontId="3" fillId="33" borderId="14" xfId="0" applyFont="1" applyFill="1" applyBorder="1" applyAlignment="1" quotePrefix="1">
      <alignment horizontal="center"/>
    </xf>
    <xf numFmtId="0" fontId="3" fillId="33" borderId="14" xfId="0" applyNumberFormat="1" applyFont="1" applyFill="1" applyBorder="1" applyAlignment="1">
      <alignment horizontal="right"/>
    </xf>
    <xf numFmtId="0" fontId="3" fillId="33" borderId="14" xfId="0" applyFont="1" applyFill="1" applyBorder="1" applyAlignment="1">
      <alignment horizontal="right"/>
    </xf>
    <xf numFmtId="0" fontId="3" fillId="33" borderId="14" xfId="0" applyFont="1" applyFill="1" applyBorder="1" applyAlignment="1">
      <alignment horizontal="center"/>
    </xf>
    <xf numFmtId="0" fontId="2" fillId="34" borderId="13" xfId="0" applyFont="1" applyFill="1" applyBorder="1" applyAlignment="1">
      <alignment/>
    </xf>
    <xf numFmtId="3" fontId="2" fillId="34" borderId="13" xfId="0" applyNumberFormat="1" applyFont="1" applyFill="1" applyBorder="1" applyAlignment="1">
      <alignment/>
    </xf>
    <xf numFmtId="166" fontId="2" fillId="33" borderId="13" xfId="55" applyNumberFormat="1" applyFont="1" applyFill="1" applyBorder="1" applyAlignment="1">
      <alignment/>
    </xf>
    <xf numFmtId="166" fontId="2" fillId="34" borderId="13" xfId="55" applyNumberFormat="1" applyFont="1" applyFill="1" applyBorder="1" applyAlignment="1">
      <alignment horizontal="center"/>
    </xf>
    <xf numFmtId="0" fontId="3" fillId="33" borderId="12" xfId="0" applyFont="1" applyFill="1" applyBorder="1" applyAlignment="1">
      <alignment horizontal="center"/>
    </xf>
    <xf numFmtId="0" fontId="3" fillId="33" borderId="12" xfId="0" applyFont="1" applyFill="1" applyBorder="1" applyAlignment="1" quotePrefix="1">
      <alignment horizontal="right"/>
    </xf>
    <xf numFmtId="0" fontId="3" fillId="33" borderId="12" xfId="0" applyFont="1" applyFill="1" applyBorder="1" applyAlignment="1">
      <alignment horizontal="right"/>
    </xf>
    <xf numFmtId="0" fontId="3" fillId="33" borderId="15" xfId="0" applyFont="1" applyFill="1" applyBorder="1" applyAlignment="1">
      <alignment horizontal="center"/>
    </xf>
    <xf numFmtId="0" fontId="3" fillId="33" borderId="15" xfId="0" applyNumberFormat="1" applyFont="1" applyFill="1" applyBorder="1" applyAlignment="1">
      <alignment horizontal="right"/>
    </xf>
    <xf numFmtId="0" fontId="3" fillId="33" borderId="15" xfId="0" applyFont="1" applyFill="1" applyBorder="1" applyAlignment="1">
      <alignment horizontal="right"/>
    </xf>
    <xf numFmtId="0" fontId="2" fillId="34" borderId="19" xfId="0" applyFont="1" applyFill="1" applyBorder="1" applyAlignment="1">
      <alignment/>
    </xf>
    <xf numFmtId="3" fontId="2" fillId="34" borderId="19"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Border="1" applyAlignment="1">
      <alignment/>
    </xf>
    <xf numFmtId="169" fontId="0" fillId="0" borderId="0" xfId="48" applyNumberFormat="1" applyFont="1" applyBorder="1" applyAlignment="1">
      <alignment horizontal="center"/>
    </xf>
    <xf numFmtId="0" fontId="0" fillId="0" borderId="0" xfId="0" applyBorder="1" applyAlignment="1">
      <alignment horizontal="center"/>
    </xf>
    <xf numFmtId="169" fontId="0" fillId="0" borderId="0" xfId="48" applyNumberFormat="1" applyFont="1" applyBorder="1" applyAlignment="1">
      <alignment/>
    </xf>
    <xf numFmtId="3" fontId="0" fillId="0" borderId="0" xfId="0" applyNumberFormat="1" applyFont="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3" fontId="4"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3" fontId="16" fillId="35" borderId="0" xfId="0" applyNumberFormat="1" applyFont="1" applyFill="1" applyBorder="1" applyAlignment="1">
      <alignment horizontal="center"/>
    </xf>
    <xf numFmtId="3" fontId="16" fillId="0" borderId="0" xfId="0" applyNumberFormat="1" applyFont="1" applyFill="1" applyBorder="1" applyAlignment="1">
      <alignment horizontal="center"/>
    </xf>
    <xf numFmtId="0" fontId="16" fillId="0" borderId="0" xfId="0" applyFont="1" applyFill="1" applyBorder="1" applyAlignment="1">
      <alignment horizontal="center"/>
    </xf>
    <xf numFmtId="0" fontId="16" fillId="35" borderId="0" xfId="0" applyFont="1" applyFill="1" applyBorder="1" applyAlignment="1">
      <alignment horizontal="center"/>
    </xf>
    <xf numFmtId="0" fontId="4" fillId="0" borderId="0" xfId="0" applyFont="1" applyAlignment="1">
      <alignment horizontal="center"/>
    </xf>
    <xf numFmtId="0" fontId="4" fillId="0" borderId="0" xfId="0" applyFont="1" applyBorder="1" applyAlignment="1">
      <alignment/>
    </xf>
    <xf numFmtId="0" fontId="7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2" fillId="0" borderId="0" xfId="0" applyFont="1" applyAlignment="1">
      <alignment/>
    </xf>
    <xf numFmtId="0" fontId="17" fillId="0" borderId="0" xfId="0" applyFont="1" applyAlignment="1">
      <alignment/>
    </xf>
    <xf numFmtId="0" fontId="4" fillId="0" borderId="0" xfId="0" applyFont="1" applyFill="1" applyAlignment="1">
      <alignment vertical="center"/>
    </xf>
    <xf numFmtId="167" fontId="4" fillId="0" borderId="0" xfId="0" applyNumberFormat="1" applyFont="1" applyFill="1" applyAlignment="1">
      <alignment vertical="center"/>
    </xf>
    <xf numFmtId="0" fontId="4" fillId="0" borderId="0" xfId="0" applyFont="1" applyFill="1" applyBorder="1" applyAlignment="1">
      <alignment vertical="center"/>
    </xf>
    <xf numFmtId="3" fontId="0" fillId="0" borderId="0" xfId="0" applyNumberFormat="1" applyFill="1" applyAlignment="1">
      <alignment/>
    </xf>
    <xf numFmtId="0" fontId="0" fillId="36" borderId="0" xfId="0" applyFill="1" applyAlignment="1">
      <alignment/>
    </xf>
    <xf numFmtId="0" fontId="18" fillId="36" borderId="0" xfId="0" applyFont="1" applyFill="1" applyAlignment="1">
      <alignment horizontal="center" wrapText="1"/>
    </xf>
    <xf numFmtId="4" fontId="18" fillId="36" borderId="0" xfId="0" applyNumberFormat="1" applyFont="1" applyFill="1" applyAlignment="1">
      <alignment horizontal="right"/>
    </xf>
    <xf numFmtId="0" fontId="18" fillId="36" borderId="0" xfId="0" applyFont="1" applyFill="1" applyAlignment="1">
      <alignment horizontal="right"/>
    </xf>
    <xf numFmtId="0" fontId="4" fillId="0" borderId="0" xfId="0" applyNumberFormat="1" applyFont="1" applyFill="1" applyBorder="1" applyAlignment="1">
      <alignment horizontal="right"/>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9" fontId="4" fillId="0" borderId="0" xfId="55" applyFont="1" applyFill="1" applyBorder="1" applyAlignment="1">
      <alignment horizontal="right"/>
    </xf>
    <xf numFmtId="4" fontId="18" fillId="0" borderId="0" xfId="0" applyNumberFormat="1" applyFont="1" applyAlignment="1">
      <alignment/>
    </xf>
    <xf numFmtId="3" fontId="0" fillId="0" borderId="0" xfId="0" applyNumberFormat="1" applyFont="1" applyFill="1" applyBorder="1" applyAlignment="1">
      <alignment/>
    </xf>
    <xf numFmtId="0" fontId="0" fillId="0" borderId="0" xfId="0" applyFont="1" applyAlignment="1">
      <alignment horizontal="center"/>
    </xf>
    <xf numFmtId="0" fontId="7" fillId="0" borderId="0" xfId="0" applyFont="1" applyBorder="1" applyAlignment="1">
      <alignment horizontal="center" vertical="top" wrapText="1"/>
    </xf>
    <xf numFmtId="0" fontId="4" fillId="0" borderId="0" xfId="0" applyFont="1" applyAlignment="1">
      <alignment horizontal="center"/>
    </xf>
    <xf numFmtId="0" fontId="7" fillId="0" borderId="0" xfId="0" applyFont="1" applyBorder="1" applyAlignment="1">
      <alignment horizontal="center"/>
    </xf>
    <xf numFmtId="17" fontId="8" fillId="0" borderId="0" xfId="0" applyNumberFormat="1" applyFont="1" applyBorder="1" applyAlignment="1" quotePrefix="1">
      <alignment horizontal="center"/>
    </xf>
    <xf numFmtId="17" fontId="8" fillId="0" borderId="0" xfId="0" applyNumberFormat="1" applyFont="1" applyBorder="1" applyAlignment="1">
      <alignment horizontal="center"/>
    </xf>
    <xf numFmtId="0" fontId="17" fillId="0" borderId="0" xfId="0" applyFont="1" applyAlignment="1">
      <alignment horizontal="center"/>
    </xf>
    <xf numFmtId="0" fontId="3" fillId="0" borderId="0" xfId="53" applyFont="1" applyBorder="1" applyAlignment="1" applyProtection="1">
      <alignment horizontal="center" vertical="center"/>
      <protection/>
    </xf>
    <xf numFmtId="0" fontId="0" fillId="0" borderId="0" xfId="0" applyFont="1" applyBorder="1" applyAlignment="1">
      <alignment horizontal="justify" vertical="top"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33" borderId="0" xfId="0" applyFont="1" applyFill="1" applyBorder="1" applyAlignment="1">
      <alignment horizontal="left" vertical="top" wrapText="1"/>
    </xf>
    <xf numFmtId="0" fontId="18" fillId="37" borderId="0" xfId="0" applyFont="1" applyFill="1" applyAlignment="1">
      <alignment wrapText="1"/>
    </xf>
    <xf numFmtId="0" fontId="4" fillId="0" borderId="12" xfId="0" applyFont="1" applyBorder="1" applyAlignment="1">
      <alignment horizontal="center"/>
    </xf>
    <xf numFmtId="0" fontId="0" fillId="33" borderId="0" xfId="0" applyFont="1" applyFill="1" applyBorder="1" applyAlignment="1">
      <alignment vertical="top" wrapText="1"/>
    </xf>
    <xf numFmtId="0" fontId="0" fillId="33" borderId="0" xfId="0" applyFont="1" applyFill="1" applyBorder="1" applyAlignment="1">
      <alignment vertical="top"/>
    </xf>
    <xf numFmtId="0" fontId="0" fillId="33"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xf>
    <xf numFmtId="0" fontId="4" fillId="0" borderId="0" xfId="0" applyFont="1" applyFill="1" applyAlignment="1">
      <alignment horizontal="center"/>
    </xf>
    <xf numFmtId="0" fontId="4" fillId="0" borderId="0" xfId="0" applyNumberFormat="1" applyFont="1" applyFill="1" applyBorder="1" applyAlignment="1">
      <alignment horizontal="center"/>
    </xf>
    <xf numFmtId="0" fontId="12" fillId="0" borderId="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5" fillId="0" borderId="21" xfId="0" applyFont="1" applyFill="1" applyBorder="1" applyAlignment="1">
      <alignment vertical="top" wrapText="1"/>
    </xf>
    <xf numFmtId="0" fontId="5" fillId="0" borderId="21"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vertical="top"/>
    </xf>
    <xf numFmtId="0" fontId="2" fillId="34" borderId="0" xfId="0" applyFont="1" applyFill="1" applyBorder="1" applyAlignment="1">
      <alignment vertical="top" wrapText="1"/>
    </xf>
    <xf numFmtId="0" fontId="3" fillId="33" borderId="12" xfId="0" applyFont="1" applyFill="1" applyBorder="1" applyAlignment="1">
      <alignment vertical="center" wrapText="1"/>
    </xf>
    <xf numFmtId="0" fontId="2" fillId="34" borderId="13"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33" borderId="13" xfId="0" applyFont="1" applyFill="1" applyBorder="1" applyAlignment="1">
      <alignment vertical="center" wrapText="1"/>
    </xf>
    <xf numFmtId="0" fontId="2" fillId="0" borderId="22" xfId="0" applyFont="1" applyFill="1" applyBorder="1" applyAlignment="1" quotePrefix="1">
      <alignment horizontal="center"/>
    </xf>
    <xf numFmtId="0" fontId="2" fillId="0" borderId="21" xfId="0" applyFont="1" applyFill="1" applyBorder="1" applyAlignment="1">
      <alignment horizontal="center"/>
    </xf>
    <xf numFmtId="0" fontId="2" fillId="0" borderId="23" xfId="0" applyFont="1" applyFill="1" applyBorder="1" applyAlignment="1" quotePrefix="1">
      <alignment horizontal="center"/>
    </xf>
    <xf numFmtId="0" fontId="2" fillId="0" borderId="0" xfId="0" applyFont="1" applyFill="1" applyBorder="1" applyAlignment="1">
      <alignment horizontal="center"/>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23" xfId="0" applyFont="1"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indice"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Grafico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175"/>
          <c:y val="-0.0095"/>
        </c:manualLayout>
      </c:layout>
      <c:spPr>
        <a:noFill/>
        <a:ln w="3175">
          <a:noFill/>
        </a:ln>
      </c:spPr>
    </c:title>
    <c:plotArea>
      <c:layout>
        <c:manualLayout>
          <c:xMode val="edge"/>
          <c:yMode val="edge"/>
          <c:x val="0.05375"/>
          <c:y val="0.21475"/>
          <c:w val="0.77375"/>
          <c:h val="0.75125"/>
        </c:manualLayout>
      </c:layout>
      <c:lineChart>
        <c:grouping val="standard"/>
        <c:varyColors val="0"/>
        <c:ser>
          <c:idx val="0"/>
          <c:order val="0"/>
          <c:tx>
            <c:strRef>
              <c:f>balanza!$X$28</c:f>
              <c:strCache>
                <c:ptCount val="1"/>
                <c:pt idx="0">
                  <c:v>Agricola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balanza!$W$29:$W$33</c:f>
              <c:strCache/>
            </c:strRef>
          </c:cat>
          <c:val>
            <c:numRef>
              <c:f>balanza!$X$29:$X$33</c:f>
              <c:numCache/>
            </c:numRef>
          </c:val>
          <c:smooth val="0"/>
        </c:ser>
        <c:ser>
          <c:idx val="1"/>
          <c:order val="1"/>
          <c:tx>
            <c:strRef>
              <c:f>balanza!$Y$28</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balanza!$W$29:$W$33</c:f>
              <c:strCache/>
            </c:strRef>
          </c:cat>
          <c:val>
            <c:numRef>
              <c:f>balanza!$Y$29:$Y$33</c:f>
              <c:numCache/>
            </c:numRef>
          </c:val>
          <c:smooth val="0"/>
        </c:ser>
        <c:ser>
          <c:idx val="2"/>
          <c:order val="2"/>
          <c:tx>
            <c:strRef>
              <c:f>balanza!$Z$28</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balanza!$W$29:$W$33</c:f>
              <c:strCache/>
            </c:strRef>
          </c:cat>
          <c:val>
            <c:numRef>
              <c:f>balanza!$Z$29:$Z$33</c:f>
              <c:numCache/>
            </c:numRef>
          </c:val>
          <c:smooth val="0"/>
        </c:ser>
        <c:ser>
          <c:idx val="3"/>
          <c:order val="3"/>
          <c:tx>
            <c:strRef>
              <c:f>balanza!$AA$28</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balanza!$W$29:$W$33</c:f>
              <c:strCache/>
            </c:strRef>
          </c:cat>
          <c:val>
            <c:numRef>
              <c:f>balanza!$AA$29:$AA$33</c:f>
              <c:numCache/>
            </c:numRef>
          </c:val>
          <c:smooth val="0"/>
        </c:ser>
        <c:marker val="1"/>
        <c:axId val="58738310"/>
        <c:axId val="58882743"/>
      </c:lineChart>
      <c:catAx>
        <c:axId val="58738310"/>
        <c:scaling>
          <c:orientation val="minMax"/>
        </c:scaling>
        <c:axPos val="b"/>
        <c:delete val="0"/>
        <c:numFmt formatCode="General" sourceLinked="1"/>
        <c:majorTickMark val="none"/>
        <c:minorTickMark val="none"/>
        <c:tickLblPos val="nextTo"/>
        <c:spPr>
          <a:ln w="3175">
            <a:solidFill>
              <a:srgbClr val="808080"/>
            </a:solidFill>
          </a:ln>
        </c:spPr>
        <c:crossAx val="58882743"/>
        <c:crosses val="autoZero"/>
        <c:auto val="1"/>
        <c:lblOffset val="100"/>
        <c:tickLblSkip val="1"/>
        <c:noMultiLvlLbl val="0"/>
      </c:catAx>
      <c:valAx>
        <c:axId val="5888274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8738310"/>
        <c:crossesAt val="1"/>
        <c:crossBetween val="between"/>
        <c:dispUnits>
          <c:builtInUnit val="thousands"/>
          <c:dispUnitsLbl>
            <c:layout>
              <c:manualLayout>
                <c:xMode val="edge"/>
                <c:yMode val="edge"/>
                <c:x val="-0.0155"/>
                <c:y val="0.04"/>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535"/>
          <c:y val="0.46025"/>
          <c:w val="0.1375"/>
          <c:h val="0.25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US$ noviembre  2009</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41848046"/>
        <c:axId val="41088095"/>
      </c:barChart>
      <c:catAx>
        <c:axId val="4184804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1088095"/>
        <c:crosses val="autoZero"/>
        <c:auto val="1"/>
        <c:lblOffset val="100"/>
        <c:tickLblSkip val="1"/>
        <c:noMultiLvlLbl val="0"/>
      </c:catAx>
      <c:valAx>
        <c:axId val="4108809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84804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US$ noviembre 2009</a:t>
            </a:r>
          </a:p>
        </c:rich>
      </c:tx>
      <c:layout>
        <c:manualLayout>
          <c:xMode val="factor"/>
          <c:yMode val="factor"/>
          <c:x val="-0.003"/>
          <c:y val="-0.012"/>
        </c:manualLayout>
      </c:layout>
      <c:spPr>
        <a:noFill/>
        <a:ln w="3175">
          <a:noFill/>
        </a:ln>
      </c:spPr>
    </c:title>
    <c:plotArea>
      <c:layout>
        <c:manualLayout>
          <c:xMode val="edge"/>
          <c:yMode val="edge"/>
          <c:x val="0.014"/>
          <c:y val="0.17475"/>
          <c:w val="0.97025"/>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34248536"/>
        <c:axId val="39801369"/>
      </c:barChart>
      <c:catAx>
        <c:axId val="34248536"/>
        <c:scaling>
          <c:orientation val="minMax"/>
        </c:scaling>
        <c:axPos val="l"/>
        <c:delete val="0"/>
        <c:numFmt formatCode="General" sourceLinked="1"/>
        <c:majorTickMark val="out"/>
        <c:minorTickMark val="none"/>
        <c:tickLblPos val="nextTo"/>
        <c:spPr>
          <a:ln w="3175">
            <a:solidFill>
              <a:srgbClr val="808080"/>
            </a:solidFill>
          </a:ln>
        </c:spPr>
        <c:crossAx val="39801369"/>
        <c:crosses val="autoZero"/>
        <c:auto val="1"/>
        <c:lblOffset val="100"/>
        <c:tickLblSkip val="1"/>
        <c:noMultiLvlLbl val="0"/>
      </c:catAx>
      <c:valAx>
        <c:axId val="3980136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24853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US$ noviembre  2009</a:t>
            </a:r>
          </a:p>
        </c:rich>
      </c:tx>
      <c:layout>
        <c:manualLayout>
          <c:xMode val="factor"/>
          <c:yMode val="factor"/>
          <c:x val="-0.0015"/>
          <c:y val="-0.00925"/>
        </c:manualLayout>
      </c:layout>
      <c:spPr>
        <a:noFill/>
        <a:ln w="3175">
          <a:noFill/>
        </a:ln>
      </c:spPr>
    </c:title>
    <c:plotArea>
      <c:layout>
        <c:manualLayout>
          <c:xMode val="edge"/>
          <c:yMode val="edge"/>
          <c:x val="0.01375"/>
          <c:y val="0.18075"/>
          <c:w val="0.97075"/>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22668002"/>
        <c:axId val="2685427"/>
      </c:barChart>
      <c:catAx>
        <c:axId val="22668002"/>
        <c:scaling>
          <c:orientation val="minMax"/>
        </c:scaling>
        <c:axPos val="l"/>
        <c:delete val="0"/>
        <c:numFmt formatCode="General" sourceLinked="1"/>
        <c:majorTickMark val="out"/>
        <c:minorTickMark val="none"/>
        <c:tickLblPos val="nextTo"/>
        <c:spPr>
          <a:ln w="3175">
            <a:solidFill>
              <a:srgbClr val="808080"/>
            </a:solidFill>
          </a:ln>
        </c:spPr>
        <c:crossAx val="2685427"/>
        <c:crosses val="autoZero"/>
        <c:auto val="1"/>
        <c:lblOffset val="100"/>
        <c:tickLblSkip val="1"/>
        <c:noMultiLvlLbl val="0"/>
      </c:catAx>
      <c:valAx>
        <c:axId val="268542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266800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1"/>
        </c:manualLayout>
      </c:layout>
      <c:spPr>
        <a:noFill/>
        <a:ln w="3175">
          <a:noFill/>
        </a:ln>
      </c:spPr>
    </c:title>
    <c:plotArea>
      <c:layout>
        <c:manualLayout>
          <c:xMode val="edge"/>
          <c:yMode val="edge"/>
          <c:x val="0.0545"/>
          <c:y val="0.224"/>
          <c:w val="0.758"/>
          <c:h val="0.74025"/>
        </c:manualLayout>
      </c:layout>
      <c:lineChart>
        <c:grouping val="standard"/>
        <c:varyColors val="0"/>
        <c:ser>
          <c:idx val="0"/>
          <c:order val="0"/>
          <c:tx>
            <c:strRef>
              <c:f>evolución_comercio!$Q$2</c:f>
              <c:strCache>
                <c:ptCount val="1"/>
                <c:pt idx="0">
                  <c:v>Agricola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60182640"/>
        <c:axId val="4772849"/>
      </c:lineChart>
      <c:catAx>
        <c:axId val="6018264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772849"/>
        <c:crosses val="autoZero"/>
        <c:auto val="1"/>
        <c:lblOffset val="100"/>
        <c:tickLblSkip val="1"/>
        <c:noMultiLvlLbl val="0"/>
      </c:catAx>
      <c:valAx>
        <c:axId val="4772849"/>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05"/>
              <c:y val="0.007"/>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0182640"/>
        <c:crossesAt val="1"/>
        <c:crossBetween val="between"/>
        <c:dispUnits>
          <c:builtInUnit val="thousands"/>
        </c:dispUnits>
      </c:valAx>
      <c:spPr>
        <a:solidFill>
          <a:srgbClr val="FFFFFF"/>
        </a:solidFill>
        <a:ln w="3175">
          <a:noFill/>
        </a:ln>
      </c:spPr>
    </c:plotArea>
    <c:legend>
      <c:legendPos val="r"/>
      <c:layout>
        <c:manualLayout>
          <c:xMode val="edge"/>
          <c:yMode val="edge"/>
          <c:x val="0.839"/>
          <c:y val="0.4635"/>
          <c:w val="0.15175"/>
          <c:h val="0.25175"/>
        </c:manualLayout>
      </c:layout>
      <c:overlay val="0"/>
      <c:spPr>
        <a:noFill/>
        <a:ln w="3175">
          <a:noFill/>
        </a:ln>
      </c:spPr>
      <c:txPr>
        <a:bodyPr vert="horz" rot="0"/>
        <a:lstStyle/>
        <a:p>
          <a:pPr>
            <a:defRPr lang="en-US" cap="none" sz="7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35"/>
          <c:y val="-0.01"/>
        </c:manualLayout>
      </c:layout>
      <c:spPr>
        <a:noFill/>
        <a:ln w="3175">
          <a:noFill/>
        </a:ln>
      </c:spPr>
    </c:title>
    <c:plotArea>
      <c:layout>
        <c:manualLayout>
          <c:xMode val="edge"/>
          <c:yMode val="edge"/>
          <c:x val="0.052"/>
          <c:y val="0.22325"/>
          <c:w val="0.78175"/>
          <c:h val="0.741"/>
        </c:manualLayout>
      </c:layout>
      <c:lineChart>
        <c:grouping val="standard"/>
        <c:varyColors val="0"/>
        <c:ser>
          <c:idx val="0"/>
          <c:order val="0"/>
          <c:tx>
            <c:strRef>
              <c:f>evolución_comercio!$Q$10</c:f>
              <c:strCache>
                <c:ptCount val="1"/>
                <c:pt idx="0">
                  <c:v>Agricola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evolución_comercio!$P$11:$P$15</c:f>
              <c:strCache/>
            </c:strRef>
          </c:cat>
          <c:val>
            <c:numRef>
              <c:f>evolución_comercio!$Q$11:$Q$15</c:f>
              <c:numCache/>
            </c:numRef>
          </c:val>
          <c:smooth val="0"/>
        </c:ser>
        <c:ser>
          <c:idx val="1"/>
          <c:order val="1"/>
          <c:tx>
            <c:strRef>
              <c:f>evolución_comercio!$R$10</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evolución_comercio!$P$11:$P$15</c:f>
              <c:strCache/>
            </c:strRef>
          </c:cat>
          <c:val>
            <c:numRef>
              <c:f>evolución_comercio!$R$11:$R$15</c:f>
              <c:numCache/>
            </c:numRef>
          </c:val>
          <c:smooth val="0"/>
        </c:ser>
        <c:ser>
          <c:idx val="2"/>
          <c:order val="2"/>
          <c:tx>
            <c:strRef>
              <c:f>evolución_comercio!$S$10</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evolución_comercio!$P$11:$P$15</c:f>
              <c:strCache/>
            </c:strRef>
          </c:cat>
          <c:val>
            <c:numRef>
              <c:f>evolución_comercio!$S$11:$S$15</c:f>
              <c:numCache/>
            </c:numRef>
          </c:val>
          <c:smooth val="0"/>
        </c:ser>
        <c:ser>
          <c:idx val="3"/>
          <c:order val="3"/>
          <c:tx>
            <c:strRef>
              <c:f>evolución_comercio!$T$10</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evolución_comercio!$P$11:$P$15</c:f>
              <c:strCache/>
            </c:strRef>
          </c:cat>
          <c:val>
            <c:numRef>
              <c:f>evolución_comercio!$T$11:$T$15</c:f>
              <c:numCache/>
            </c:numRef>
          </c:val>
          <c:smooth val="0"/>
        </c:ser>
        <c:marker val="1"/>
        <c:axId val="42955642"/>
        <c:axId val="51056459"/>
      </c:lineChart>
      <c:catAx>
        <c:axId val="42955642"/>
        <c:scaling>
          <c:orientation val="minMax"/>
        </c:scaling>
        <c:axPos val="b"/>
        <c:delete val="0"/>
        <c:numFmt formatCode="General" sourceLinked="1"/>
        <c:majorTickMark val="out"/>
        <c:minorTickMark val="none"/>
        <c:tickLblPos val="nextTo"/>
        <c:spPr>
          <a:ln w="3175">
            <a:solidFill>
              <a:srgbClr val="808080"/>
            </a:solidFill>
          </a:ln>
        </c:spPr>
        <c:crossAx val="51056459"/>
        <c:crosses val="autoZero"/>
        <c:auto val="1"/>
        <c:lblOffset val="100"/>
        <c:tickLblSkip val="1"/>
        <c:noMultiLvlLbl val="0"/>
      </c:catAx>
      <c:valAx>
        <c:axId val="510564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955642"/>
        <c:crossesAt val="1"/>
        <c:crossBetween val="between"/>
        <c:dispUnits>
          <c:builtInUnit val="thousands"/>
          <c:dispUnitsLbl>
            <c:layout>
              <c:manualLayout>
                <c:xMode val="edge"/>
                <c:yMode val="edge"/>
                <c:x val="-0.01425"/>
                <c:y val="0.042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595"/>
          <c:y val="0.45875"/>
          <c:w val="0.132"/>
          <c:h val="0.26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noviembre 2009 </a:t>
            </a:r>
          </a:p>
        </c:rich>
      </c:tx>
      <c:layout>
        <c:manualLayout>
          <c:xMode val="factor"/>
          <c:yMode val="factor"/>
          <c:x val="-0.003"/>
          <c:y val="-0.012"/>
        </c:manualLayout>
      </c:layout>
      <c:spPr>
        <a:noFill/>
        <a:ln w="3175">
          <a:noFill/>
        </a:ln>
      </c:spPr>
    </c:title>
    <c:plotArea>
      <c:layout>
        <c:manualLayout>
          <c:xMode val="edge"/>
          <c:yMode val="edge"/>
          <c:x val="0.28"/>
          <c:y val="0.21775"/>
          <c:w val="0.43825"/>
          <c:h val="0.70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noviembre 2009 
</a:t>
            </a:r>
          </a:p>
        </c:rich>
      </c:tx>
      <c:layout>
        <c:manualLayout>
          <c:xMode val="factor"/>
          <c:yMode val="factor"/>
          <c:x val="-0.0015"/>
          <c:y val="-0.01225"/>
        </c:manualLayout>
      </c:layout>
      <c:spPr>
        <a:noFill/>
        <a:ln w="3175">
          <a:noFill/>
        </a:ln>
      </c:spPr>
    </c:title>
    <c:plotArea>
      <c:layout>
        <c:manualLayout>
          <c:xMode val="edge"/>
          <c:yMode val="edge"/>
          <c:x val="0.3025"/>
          <c:y val="0.2365"/>
          <c:w val="0.4255"/>
          <c:h val="0.68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noviembre 2009</a:t>
            </a:r>
          </a:p>
        </c:rich>
      </c:tx>
      <c:layout>
        <c:manualLayout>
          <c:xMode val="factor"/>
          <c:yMode val="factor"/>
          <c:x val="-0.00425"/>
          <c:y val="-0.0115"/>
        </c:manualLayout>
      </c:layout>
      <c:spPr>
        <a:noFill/>
        <a:ln w="3175">
          <a:noFill/>
        </a:ln>
      </c:spPr>
    </c:title>
    <c:plotArea>
      <c:layout>
        <c:manualLayout>
          <c:xMode val="edge"/>
          <c:yMode val="edge"/>
          <c:x val="0.23775"/>
          <c:y val="0.22275"/>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noviembre 2009</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US$ noviembre 2009</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imp'!$A$56:$A$70</c:f>
              <c:strCache/>
            </c:strRef>
          </c:cat>
          <c:val>
            <c:numRef>
              <c:f>'prin paises exp e imp'!$D$56:$D$70</c:f>
              <c:numCache/>
            </c:numRef>
          </c:val>
        </c:ser>
        <c:axId val="56854948"/>
        <c:axId val="41932485"/>
      </c:barChart>
      <c:catAx>
        <c:axId val="56854948"/>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1932485"/>
        <c:crosses val="autoZero"/>
        <c:auto val="1"/>
        <c:lblOffset val="100"/>
        <c:tickLblSkip val="1"/>
        <c:noMultiLvlLbl val="0"/>
      </c:catAx>
      <c:valAx>
        <c:axId val="419324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85494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15</xdr:row>
      <xdr:rowOff>0</xdr:rowOff>
    </xdr:from>
    <xdr:to>
      <xdr:col>7</xdr:col>
      <xdr:colOff>152400</xdr:colOff>
      <xdr:row>18</xdr:row>
      <xdr:rowOff>190500</xdr:rowOff>
    </xdr:to>
    <xdr:pic>
      <xdr:nvPicPr>
        <xdr:cNvPr id="1" name="Picture 467" descr="logo"/>
        <xdr:cNvPicPr preferRelativeResize="1">
          <a:picLocks noChangeAspect="1"/>
        </xdr:cNvPicPr>
      </xdr:nvPicPr>
      <xdr:blipFill>
        <a:blip r:embed="rId1"/>
        <a:stretch>
          <a:fillRect/>
        </a:stretch>
      </xdr:blipFill>
      <xdr:spPr>
        <a:xfrm>
          <a:off x="4333875" y="2905125"/>
          <a:ext cx="1152525" cy="962025"/>
        </a:xfrm>
        <a:prstGeom prst="rect">
          <a:avLst/>
        </a:prstGeom>
        <a:noFill/>
        <a:ln w="9525" cmpd="sng">
          <a:noFill/>
        </a:ln>
      </xdr:spPr>
    </xdr:pic>
    <xdr:clientData/>
  </xdr:twoCellAnchor>
  <xdr:twoCellAnchor>
    <xdr:from>
      <xdr:col>0</xdr:col>
      <xdr:colOff>38100</xdr:colOff>
      <xdr:row>15</xdr:row>
      <xdr:rowOff>9525</xdr:rowOff>
    </xdr:from>
    <xdr:to>
      <xdr:col>2</xdr:col>
      <xdr:colOff>704850</xdr:colOff>
      <xdr:row>19</xdr:row>
      <xdr:rowOff>19050</xdr:rowOff>
    </xdr:to>
    <xdr:pic>
      <xdr:nvPicPr>
        <xdr:cNvPr id="2" name="Picture 468"/>
        <xdr:cNvPicPr preferRelativeResize="1">
          <a:picLocks noChangeAspect="1"/>
        </xdr:cNvPicPr>
      </xdr:nvPicPr>
      <xdr:blipFill>
        <a:blip r:embed="rId2"/>
        <a:stretch>
          <a:fillRect/>
        </a:stretch>
      </xdr:blipFill>
      <xdr:spPr>
        <a:xfrm>
          <a:off x="38100" y="2914650"/>
          <a:ext cx="2190750" cy="1038225"/>
        </a:xfrm>
        <a:prstGeom prst="rect">
          <a:avLst/>
        </a:prstGeom>
        <a:noFill/>
        <a:ln w="9525" cmpd="sng">
          <a:noFill/>
        </a:ln>
      </xdr:spPr>
    </xdr:pic>
    <xdr:clientData/>
  </xdr:twoCellAnchor>
  <xdr:twoCellAnchor>
    <xdr:from>
      <xdr:col>0</xdr:col>
      <xdr:colOff>0</xdr:colOff>
      <xdr:row>0</xdr:row>
      <xdr:rowOff>28575</xdr:rowOff>
    </xdr:from>
    <xdr:to>
      <xdr:col>7</xdr:col>
      <xdr:colOff>238125</xdr:colOff>
      <xdr:row>14</xdr:row>
      <xdr:rowOff>66675</xdr:rowOff>
    </xdr:to>
    <xdr:sp>
      <xdr:nvSpPr>
        <xdr:cNvPr id="3" name="Rectangle 471"/>
        <xdr:cNvSpPr>
          <a:spLocks/>
        </xdr:cNvSpPr>
      </xdr:nvSpPr>
      <xdr:spPr>
        <a:xfrm>
          <a:off x="0" y="28575"/>
          <a:ext cx="5572125" cy="2686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600" b="1" i="0" u="none" baseline="0">
              <a:solidFill>
                <a:srgbClr val="000000"/>
              </a:solidFill>
              <a:latin typeface="Arial"/>
              <a:ea typeface="Arial"/>
              <a:cs typeface="Arial"/>
            </a:rPr>
            <a:t>Oficina</a:t>
          </a:r>
          <a:r>
            <a:rPr lang="en-US" cap="none" sz="1600" b="1" i="0" u="none" baseline="0">
              <a:solidFill>
                <a:srgbClr val="000000"/>
              </a:solidFill>
              <a:latin typeface="Arial"/>
              <a:ea typeface="Arial"/>
              <a:cs typeface="Arial"/>
            </a:rPr>
            <a:t> de Estudios y Políticas Agrarias - ODEPA-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26</xdr:row>
      <xdr:rowOff>361950</xdr:rowOff>
    </xdr:from>
    <xdr:to>
      <xdr:col>5</xdr:col>
      <xdr:colOff>457200</xdr:colOff>
      <xdr:row>45</xdr:row>
      <xdr:rowOff>114300</xdr:rowOff>
    </xdr:to>
    <xdr:graphicFrame>
      <xdr:nvGraphicFramePr>
        <xdr:cNvPr id="1" name="7 Gráfico"/>
        <xdr:cNvGraphicFramePr/>
      </xdr:nvGraphicFramePr>
      <xdr:xfrm>
        <a:off x="28575" y="5362575"/>
        <a:ext cx="5353050" cy="3086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16</xdr:row>
      <xdr:rowOff>123825</xdr:rowOff>
    </xdr:from>
    <xdr:to>
      <xdr:col>5</xdr:col>
      <xdr:colOff>819150</xdr:colOff>
      <xdr:row>35</xdr:row>
      <xdr:rowOff>9525</xdr:rowOff>
    </xdr:to>
    <xdr:graphicFrame>
      <xdr:nvGraphicFramePr>
        <xdr:cNvPr id="1" name="2 Gráfico"/>
        <xdr:cNvGraphicFramePr/>
      </xdr:nvGraphicFramePr>
      <xdr:xfrm>
        <a:off x="257175" y="3486150"/>
        <a:ext cx="5295900"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55</xdr:row>
      <xdr:rowOff>95250</xdr:rowOff>
    </xdr:from>
    <xdr:to>
      <xdr:col>5</xdr:col>
      <xdr:colOff>838200</xdr:colOff>
      <xdr:row>73</xdr:row>
      <xdr:rowOff>152400</xdr:rowOff>
    </xdr:to>
    <xdr:graphicFrame>
      <xdr:nvGraphicFramePr>
        <xdr:cNvPr id="2" name="3 Gráfico"/>
        <xdr:cNvGraphicFramePr/>
      </xdr:nvGraphicFramePr>
      <xdr:xfrm>
        <a:off x="0" y="10496550"/>
        <a:ext cx="5572125" cy="29718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0.57125</cdr:y>
    </cdr:from>
    <cdr:to>
      <cdr:x>0.5015</cdr:x>
      <cdr:y>0.635</cdr:y>
    </cdr:to>
    <cdr:sp>
      <cdr:nvSpPr>
        <cdr:cNvPr id="1" name="Text Box 1"/>
        <cdr:cNvSpPr txBox="1">
          <a:spLocks noChangeArrowheads="1"/>
        </cdr:cNvSpPr>
      </cdr:nvSpPr>
      <cdr:spPr>
        <a:xfrm>
          <a:off x="-85724" y="0"/>
          <a:ext cx="29718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732597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7435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6410325" cy="4038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58</xdr:row>
      <xdr:rowOff>190500</xdr:rowOff>
    </xdr:from>
    <xdr:to>
      <xdr:col>5</xdr:col>
      <xdr:colOff>552450</xdr:colOff>
      <xdr:row>78</xdr:row>
      <xdr:rowOff>152400</xdr:rowOff>
    </xdr:to>
    <xdr:graphicFrame>
      <xdr:nvGraphicFramePr>
        <xdr:cNvPr id="4" name="8 Gráfico"/>
        <xdr:cNvGraphicFramePr/>
      </xdr:nvGraphicFramePr>
      <xdr:xfrm>
        <a:off x="66675" y="12792075"/>
        <a:ext cx="6353175" cy="39624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74</xdr:row>
      <xdr:rowOff>152400</xdr:rowOff>
    </xdr:from>
    <xdr:to>
      <xdr:col>5</xdr:col>
      <xdr:colOff>676275</xdr:colOff>
      <xdr:row>95</xdr:row>
      <xdr:rowOff>123825</xdr:rowOff>
    </xdr:to>
    <xdr:graphicFrame>
      <xdr:nvGraphicFramePr>
        <xdr:cNvPr id="1" name="5 Gráfico"/>
        <xdr:cNvGraphicFramePr/>
      </xdr:nvGraphicFramePr>
      <xdr:xfrm>
        <a:off x="161925" y="11934825"/>
        <a:ext cx="5610225" cy="3371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25</xdr:row>
      <xdr:rowOff>28575</xdr:rowOff>
    </xdr:from>
    <xdr:to>
      <xdr:col>5</xdr:col>
      <xdr:colOff>819150</xdr:colOff>
      <xdr:row>45</xdr:row>
      <xdr:rowOff>85725</xdr:rowOff>
    </xdr:to>
    <xdr:graphicFrame>
      <xdr:nvGraphicFramePr>
        <xdr:cNvPr id="2" name="7 Gráfico"/>
        <xdr:cNvGraphicFramePr/>
      </xdr:nvGraphicFramePr>
      <xdr:xfrm>
        <a:off x="0" y="4105275"/>
        <a:ext cx="5915025" cy="31337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660082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6724650" cy="3581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Q89"/>
  <sheetViews>
    <sheetView zoomScaleSheetLayoutView="100" workbookViewId="0" topLeftCell="A46">
      <selection activeCell="A46" sqref="A46"/>
    </sheetView>
  </sheetViews>
  <sheetFormatPr defaultColWidth="11.421875" defaultRowHeight="12.75"/>
  <cols>
    <col min="8" max="8" width="11.421875" style="0" customWidth="1"/>
  </cols>
  <sheetData>
    <row r="1" s="244" customFormat="1" ht="12.75"/>
    <row r="2" spans="1:7" ht="12.75">
      <c r="A2" s="11"/>
      <c r="B2" s="11"/>
      <c r="C2" s="11"/>
      <c r="D2" s="11"/>
      <c r="E2" s="11"/>
      <c r="F2" s="11"/>
      <c r="G2" s="11"/>
    </row>
    <row r="3" spans="1:7" ht="12.75">
      <c r="A3" s="11"/>
      <c r="B3" s="11"/>
      <c r="C3" s="11"/>
      <c r="D3" s="11"/>
      <c r="E3" s="11"/>
      <c r="F3" s="11"/>
      <c r="G3" s="11"/>
    </row>
    <row r="4" spans="1:7" ht="12.75">
      <c r="A4" s="11"/>
      <c r="B4" s="11"/>
      <c r="C4" s="11"/>
      <c r="D4" s="11"/>
      <c r="E4" s="11"/>
      <c r="F4" s="11"/>
      <c r="G4" s="11"/>
    </row>
    <row r="5" spans="1:7" ht="12.75">
      <c r="A5" s="11"/>
      <c r="B5" s="11"/>
      <c r="C5" s="11"/>
      <c r="D5" s="11"/>
      <c r="E5" s="11"/>
      <c r="F5" s="11"/>
      <c r="G5" s="11"/>
    </row>
    <row r="6" spans="1:7" ht="12.75">
      <c r="A6" s="11"/>
      <c r="B6" s="11"/>
      <c r="C6" s="11"/>
      <c r="D6" s="11"/>
      <c r="E6" s="11"/>
      <c r="F6" s="11"/>
      <c r="G6" s="11"/>
    </row>
    <row r="7" spans="1:7" ht="12.75">
      <c r="A7" s="11"/>
      <c r="B7" s="11"/>
      <c r="C7" s="11"/>
      <c r="D7" s="11"/>
      <c r="E7" s="11"/>
      <c r="F7" s="11"/>
      <c r="G7" s="11"/>
    </row>
    <row r="8" spans="1:7" ht="12.75">
      <c r="A8" s="11"/>
      <c r="B8" s="11"/>
      <c r="C8" s="11"/>
      <c r="D8" s="11"/>
      <c r="E8" s="11"/>
      <c r="F8" s="11"/>
      <c r="G8" s="11"/>
    </row>
    <row r="9" spans="1:7" ht="12.75">
      <c r="A9" s="11"/>
      <c r="B9" s="11"/>
      <c r="C9" s="11"/>
      <c r="D9" s="11"/>
      <c r="E9" s="11"/>
      <c r="F9" s="11"/>
      <c r="G9" s="11"/>
    </row>
    <row r="10" spans="1:7" ht="12.75">
      <c r="A10" s="11"/>
      <c r="B10" s="11"/>
      <c r="C10" s="11"/>
      <c r="D10" s="11"/>
      <c r="E10" s="11"/>
      <c r="F10" s="11"/>
      <c r="G10" s="11"/>
    </row>
    <row r="11" spans="1:7" ht="12.75">
      <c r="A11" s="11"/>
      <c r="B11" s="11"/>
      <c r="C11" s="11"/>
      <c r="D11" s="11"/>
      <c r="E11" s="11"/>
      <c r="F11" s="11"/>
      <c r="G11" s="11"/>
    </row>
    <row r="12" spans="1:10" ht="21">
      <c r="A12" s="12"/>
      <c r="B12" s="11"/>
      <c r="C12" s="11"/>
      <c r="D12" s="11"/>
      <c r="E12" s="11"/>
      <c r="F12" s="11"/>
      <c r="G12" s="11"/>
      <c r="J12" s="245"/>
    </row>
    <row r="13" spans="1:7" ht="20.25">
      <c r="A13" s="12"/>
      <c r="B13" s="11"/>
      <c r="C13" s="11"/>
      <c r="D13" s="11"/>
      <c r="E13" s="11"/>
      <c r="F13" s="11"/>
      <c r="G13" s="11"/>
    </row>
    <row r="14" spans="1:7" ht="27" customHeight="1">
      <c r="A14" s="12"/>
      <c r="B14" s="11"/>
      <c r="C14" s="11"/>
      <c r="D14" s="11"/>
      <c r="E14" s="11"/>
      <c r="F14" s="11"/>
      <c r="G14" s="11"/>
    </row>
    <row r="15" spans="1:7" ht="20.25">
      <c r="A15" s="12"/>
      <c r="B15" s="11"/>
      <c r="C15" s="11"/>
      <c r="D15" s="11"/>
      <c r="E15" s="11"/>
      <c r="F15" s="11"/>
      <c r="G15" s="11"/>
    </row>
    <row r="16" spans="1:7" ht="20.25">
      <c r="A16" s="12"/>
      <c r="B16" s="11"/>
      <c r="C16" s="11"/>
      <c r="D16" s="11"/>
      <c r="E16" s="11"/>
      <c r="F16" s="11"/>
      <c r="G16" s="11"/>
    </row>
    <row r="17" spans="1:7" ht="20.25">
      <c r="A17" s="12"/>
      <c r="B17" s="11"/>
      <c r="C17" s="11"/>
      <c r="D17" s="11"/>
      <c r="E17" s="11"/>
      <c r="F17" s="11"/>
      <c r="G17" s="11"/>
    </row>
    <row r="18" spans="1:7" ht="20.25">
      <c r="A18" s="12"/>
      <c r="B18" s="11"/>
      <c r="C18" s="11"/>
      <c r="D18" s="11"/>
      <c r="E18" s="11"/>
      <c r="F18" s="11"/>
      <c r="G18" s="11"/>
    </row>
    <row r="19" spans="1:7" ht="20.25">
      <c r="A19" s="12"/>
      <c r="B19" s="11"/>
      <c r="C19" s="11"/>
      <c r="D19" s="11"/>
      <c r="E19" s="11"/>
      <c r="F19" s="11"/>
      <c r="G19" s="11"/>
    </row>
    <row r="20" spans="1:7" ht="20.25">
      <c r="A20" s="12"/>
      <c r="B20" s="11"/>
      <c r="C20" s="11"/>
      <c r="D20" s="11"/>
      <c r="E20" s="11"/>
      <c r="F20" s="11"/>
      <c r="G20" s="11"/>
    </row>
    <row r="21" spans="1:7" ht="20.25">
      <c r="A21" s="12"/>
      <c r="B21" s="11"/>
      <c r="C21" s="11"/>
      <c r="D21" s="11"/>
      <c r="E21" s="11"/>
      <c r="F21" s="11"/>
      <c r="G21" s="11"/>
    </row>
    <row r="22" spans="1:8" ht="20.25" customHeight="1">
      <c r="A22" s="265" t="s">
        <v>488</v>
      </c>
      <c r="B22" s="265"/>
      <c r="C22" s="265"/>
      <c r="D22" s="265"/>
      <c r="E22" s="265"/>
      <c r="F22" s="265"/>
      <c r="G22" s="265"/>
      <c r="H22" s="265"/>
    </row>
    <row r="23" spans="1:17" ht="20.25">
      <c r="A23" s="267" t="s">
        <v>517</v>
      </c>
      <c r="B23" s="267"/>
      <c r="C23" s="267"/>
      <c r="D23" s="267"/>
      <c r="E23" s="267"/>
      <c r="F23" s="267"/>
      <c r="G23" s="267"/>
      <c r="H23" s="267"/>
      <c r="J23" s="267"/>
      <c r="K23" s="267"/>
      <c r="L23" s="267"/>
      <c r="M23" s="267"/>
      <c r="N23" s="267"/>
      <c r="O23" s="267"/>
      <c r="P23" s="267"/>
      <c r="Q23" s="267"/>
    </row>
    <row r="24" spans="1:7" ht="20.25">
      <c r="A24" s="12"/>
      <c r="B24" s="11"/>
      <c r="C24" s="11"/>
      <c r="D24" s="11"/>
      <c r="E24" s="11"/>
      <c r="F24" s="11"/>
      <c r="G24" s="11"/>
    </row>
    <row r="25" spans="1:7" ht="20.25">
      <c r="A25" s="12"/>
      <c r="B25" s="11"/>
      <c r="C25" s="11"/>
      <c r="D25" s="11"/>
      <c r="E25" s="11"/>
      <c r="F25" s="11"/>
      <c r="G25" s="11"/>
    </row>
    <row r="26" spans="1:7" ht="20.25">
      <c r="A26" s="12"/>
      <c r="G26" s="11"/>
    </row>
    <row r="27" spans="1:7" ht="20.25">
      <c r="A27" s="12"/>
      <c r="G27" s="11"/>
    </row>
    <row r="28" spans="1:7" ht="20.25">
      <c r="A28" s="12"/>
      <c r="G28" s="11"/>
    </row>
    <row r="29" spans="1:7" ht="20.25">
      <c r="A29" s="12"/>
      <c r="B29" s="11"/>
      <c r="C29" s="11"/>
      <c r="D29" s="11"/>
      <c r="E29" s="11"/>
      <c r="F29" s="11"/>
      <c r="G29" s="11"/>
    </row>
    <row r="30" spans="1:7" ht="20.25">
      <c r="A30" s="12"/>
      <c r="B30" s="11"/>
      <c r="C30" s="11"/>
      <c r="D30" s="11"/>
      <c r="E30" s="11"/>
      <c r="F30" s="11"/>
      <c r="G30" s="11"/>
    </row>
    <row r="31" spans="1:7" ht="20.25">
      <c r="A31" s="12"/>
      <c r="B31" s="11"/>
      <c r="C31" s="11"/>
      <c r="D31" s="11"/>
      <c r="E31" s="11"/>
      <c r="F31" s="11"/>
      <c r="G31" s="11"/>
    </row>
    <row r="32" spans="1:7" ht="20.25">
      <c r="A32" s="12"/>
      <c r="B32" s="11"/>
      <c r="C32" s="11"/>
      <c r="D32" s="11"/>
      <c r="E32" s="11"/>
      <c r="F32" s="11"/>
      <c r="G32" s="11"/>
    </row>
    <row r="33" spans="1:7" ht="20.25">
      <c r="A33" s="12"/>
      <c r="B33" s="11"/>
      <c r="C33" s="11"/>
      <c r="D33" s="11"/>
      <c r="E33" s="11"/>
      <c r="F33" s="11"/>
      <c r="G33" s="11"/>
    </row>
    <row r="34" s="11" customFormat="1" ht="20.25">
      <c r="A34" s="12"/>
    </row>
    <row r="35" s="11" customFormat="1" ht="20.25">
      <c r="A35" s="12"/>
    </row>
    <row r="36" spans="1:7" s="11" customFormat="1" ht="18">
      <c r="A36" s="268"/>
      <c r="B36" s="269"/>
      <c r="C36" s="269"/>
      <c r="D36" s="269"/>
      <c r="E36" s="269"/>
      <c r="F36" s="269"/>
      <c r="G36" s="269"/>
    </row>
    <row r="37" spans="1:8" s="11" customFormat="1" ht="18">
      <c r="A37" s="268" t="s">
        <v>518</v>
      </c>
      <c r="B37" s="268"/>
      <c r="C37" s="268"/>
      <c r="D37" s="268"/>
      <c r="E37" s="268"/>
      <c r="F37" s="268"/>
      <c r="G37" s="268"/>
      <c r="H37" s="268"/>
    </row>
    <row r="38" s="11" customFormat="1" ht="20.25">
      <c r="A38" s="13"/>
    </row>
    <row r="39" spans="1:8" ht="12.75">
      <c r="A39" s="11"/>
      <c r="B39" s="11"/>
      <c r="C39" s="11"/>
      <c r="D39" s="11"/>
      <c r="E39" s="11"/>
      <c r="F39" s="11"/>
      <c r="G39" s="11"/>
      <c r="H39" s="11"/>
    </row>
    <row r="44" spans="1:8" ht="12.75">
      <c r="A44" s="266" t="s">
        <v>488</v>
      </c>
      <c r="B44" s="266"/>
      <c r="C44" s="266"/>
      <c r="D44" s="266"/>
      <c r="E44" s="266"/>
      <c r="F44" s="266"/>
      <c r="G44" s="266"/>
      <c r="H44" s="266"/>
    </row>
    <row r="45" spans="1:8" ht="12.75">
      <c r="A45" s="266" t="s">
        <v>517</v>
      </c>
      <c r="B45" s="266"/>
      <c r="C45" s="266"/>
      <c r="D45" s="266"/>
      <c r="E45" s="266"/>
      <c r="F45" s="266"/>
      <c r="G45" s="266"/>
      <c r="H45" s="266"/>
    </row>
    <row r="46" spans="1:8" ht="12.75">
      <c r="A46" s="243"/>
      <c r="B46" s="243"/>
      <c r="C46" s="243"/>
      <c r="D46" s="243"/>
      <c r="E46" s="243"/>
      <c r="F46" s="243"/>
      <c r="G46" s="243"/>
      <c r="H46" s="243"/>
    </row>
    <row r="47" spans="1:8" ht="12.75">
      <c r="A47" s="266" t="s">
        <v>300</v>
      </c>
      <c r="B47" s="266"/>
      <c r="C47" s="266"/>
      <c r="D47" s="266"/>
      <c r="E47" s="266"/>
      <c r="F47" s="266"/>
      <c r="G47" s="266"/>
      <c r="H47" s="266"/>
    </row>
    <row r="48" spans="1:7" ht="12.75">
      <c r="A48" s="243"/>
      <c r="B48" s="243"/>
      <c r="C48" s="243"/>
      <c r="D48" s="243"/>
      <c r="E48" s="243"/>
      <c r="F48" s="243"/>
      <c r="G48" s="243"/>
    </row>
    <row r="49" spans="1:7" ht="12.75">
      <c r="A49" s="243"/>
      <c r="B49" s="243"/>
      <c r="C49" s="243"/>
      <c r="D49" s="243"/>
      <c r="E49" s="243"/>
      <c r="F49" s="243"/>
      <c r="G49" s="243"/>
    </row>
    <row r="50" spans="1:8" ht="12.75">
      <c r="A50" s="264" t="s">
        <v>483</v>
      </c>
      <c r="B50" s="264"/>
      <c r="C50" s="264"/>
      <c r="D50" s="264"/>
      <c r="E50" s="264"/>
      <c r="F50" s="264"/>
      <c r="G50" s="264"/>
      <c r="H50" s="264"/>
    </row>
    <row r="51" spans="1:8" ht="12.75">
      <c r="A51" s="264" t="s">
        <v>239</v>
      </c>
      <c r="B51" s="264"/>
      <c r="C51" s="264"/>
      <c r="D51" s="264"/>
      <c r="E51" s="264"/>
      <c r="F51" s="264"/>
      <c r="G51" s="264"/>
      <c r="H51" s="264"/>
    </row>
    <row r="52" spans="1:7" ht="12.75">
      <c r="A52" s="227"/>
      <c r="B52" s="227"/>
      <c r="C52" s="227"/>
      <c r="D52" s="227"/>
      <c r="E52" s="227"/>
      <c r="F52" s="227"/>
      <c r="G52" s="227"/>
    </row>
    <row r="53" spans="1:7" ht="12.75">
      <c r="A53" s="264"/>
      <c r="B53" s="264"/>
      <c r="C53" s="264"/>
      <c r="D53" s="264"/>
      <c r="E53" s="264"/>
      <c r="F53" s="264"/>
      <c r="G53" s="264"/>
    </row>
    <row r="54" spans="1:7" ht="12.75">
      <c r="A54" s="264"/>
      <c r="B54" s="264"/>
      <c r="C54" s="264"/>
      <c r="D54" s="264"/>
      <c r="E54" s="264"/>
      <c r="F54" s="264"/>
      <c r="G54" s="264"/>
    </row>
    <row r="55" spans="1:7" ht="12.75">
      <c r="A55" s="246"/>
      <c r="B55" s="227"/>
      <c r="C55" s="227"/>
      <c r="D55" s="227"/>
      <c r="E55" s="227"/>
      <c r="F55" s="227"/>
      <c r="G55" s="227"/>
    </row>
    <row r="58" spans="1:7" ht="12.75">
      <c r="A58" s="246"/>
      <c r="B58" s="227"/>
      <c r="C58" s="227"/>
      <c r="D58" s="227"/>
      <c r="E58" s="227"/>
      <c r="F58" s="227"/>
      <c r="G58" s="227"/>
    </row>
    <row r="60" spans="1:8" ht="12.75">
      <c r="A60" s="266" t="s">
        <v>73</v>
      </c>
      <c r="B60" s="266"/>
      <c r="C60" s="266"/>
      <c r="D60" s="266"/>
      <c r="E60" s="266"/>
      <c r="F60" s="266"/>
      <c r="G60" s="266"/>
      <c r="H60" s="266"/>
    </row>
    <row r="61" spans="1:8" ht="12.75">
      <c r="A61" s="264" t="s">
        <v>298</v>
      </c>
      <c r="B61" s="264"/>
      <c r="C61" s="264"/>
      <c r="D61" s="264"/>
      <c r="E61" s="264"/>
      <c r="F61" s="264"/>
      <c r="G61" s="264"/>
      <c r="H61" s="264"/>
    </row>
    <row r="62" spans="1:7" ht="12.75">
      <c r="A62" s="246"/>
      <c r="B62" s="227"/>
      <c r="C62" s="227"/>
      <c r="D62" s="227"/>
      <c r="E62" s="227"/>
      <c r="F62" s="227"/>
      <c r="G62" s="227"/>
    </row>
    <row r="65" spans="1:7" ht="12.75">
      <c r="A65" s="246"/>
      <c r="B65" s="227"/>
      <c r="C65" s="227"/>
      <c r="D65" s="227"/>
      <c r="E65" s="227"/>
      <c r="F65" s="227"/>
      <c r="G65" s="227"/>
    </row>
    <row r="66" spans="1:7" ht="15">
      <c r="A66" s="270" t="s">
        <v>511</v>
      </c>
      <c r="B66" s="270"/>
      <c r="C66" s="270"/>
      <c r="D66" s="270"/>
      <c r="E66" s="270"/>
      <c r="F66" s="270"/>
      <c r="G66" s="270"/>
    </row>
    <row r="67" spans="1:7" ht="12.75">
      <c r="A67" s="246"/>
      <c r="B67" s="227"/>
      <c r="C67" s="227"/>
      <c r="D67" s="227"/>
      <c r="E67" s="227"/>
      <c r="F67" s="227"/>
      <c r="G67" s="227"/>
    </row>
    <row r="68" spans="1:7" ht="15">
      <c r="A68" s="249"/>
      <c r="B68" s="227"/>
      <c r="C68" s="227"/>
      <c r="D68" s="227"/>
      <c r="E68" s="227"/>
      <c r="F68" s="227"/>
      <c r="G68" s="227"/>
    </row>
    <row r="69" spans="1:7" ht="15">
      <c r="A69" s="249"/>
      <c r="B69" s="227"/>
      <c r="C69" s="227"/>
      <c r="D69" s="227"/>
      <c r="E69" s="227"/>
      <c r="F69" s="227"/>
      <c r="G69" s="227"/>
    </row>
    <row r="77" spans="1:7" ht="12.75" customHeight="1">
      <c r="A77" s="227"/>
      <c r="B77" s="20"/>
      <c r="C77" s="227"/>
      <c r="D77" s="227"/>
      <c r="E77" s="227"/>
      <c r="F77" s="227"/>
      <c r="G77" s="227"/>
    </row>
    <row r="78" ht="12.75" customHeight="1">
      <c r="G78" s="227"/>
    </row>
    <row r="79" spans="1:7" ht="12.75">
      <c r="A79" s="227"/>
      <c r="B79" s="227"/>
      <c r="C79" s="227"/>
      <c r="D79" s="227"/>
      <c r="E79" s="227"/>
      <c r="F79" s="227"/>
      <c r="G79" s="227"/>
    </row>
    <row r="80" spans="1:7" ht="12.75">
      <c r="A80" s="247"/>
      <c r="B80" s="227"/>
      <c r="C80" s="227"/>
      <c r="D80" s="227"/>
      <c r="E80" s="227"/>
      <c r="F80" s="227"/>
      <c r="G80" s="227"/>
    </row>
    <row r="81" spans="1:7" ht="12.75">
      <c r="A81" s="227"/>
      <c r="B81" s="227"/>
      <c r="C81" s="227"/>
      <c r="D81" s="227"/>
      <c r="E81" s="227"/>
      <c r="F81" s="227"/>
      <c r="G81" s="227"/>
    </row>
    <row r="83" spans="1:8" ht="12.75">
      <c r="A83" s="264" t="s">
        <v>484</v>
      </c>
      <c r="B83" s="264"/>
      <c r="C83" s="264"/>
      <c r="D83" s="264"/>
      <c r="E83" s="264"/>
      <c r="F83" s="264"/>
      <c r="G83" s="264"/>
      <c r="H83" s="264"/>
    </row>
    <row r="84" spans="1:8" ht="12.75">
      <c r="A84" s="264" t="s">
        <v>485</v>
      </c>
      <c r="B84" s="264"/>
      <c r="C84" s="264"/>
      <c r="D84" s="264"/>
      <c r="E84" s="264"/>
      <c r="F84" s="264"/>
      <c r="G84" s="264"/>
      <c r="H84" s="264"/>
    </row>
    <row r="85" spans="1:8" ht="12.75">
      <c r="A85" s="264" t="s">
        <v>486</v>
      </c>
      <c r="B85" s="264"/>
      <c r="C85" s="264"/>
      <c r="D85" s="264"/>
      <c r="E85" s="264"/>
      <c r="F85" s="264"/>
      <c r="G85" s="264"/>
      <c r="H85" s="264"/>
    </row>
    <row r="86" spans="1:8" ht="12.75">
      <c r="A86" s="264" t="s">
        <v>487</v>
      </c>
      <c r="B86" s="264"/>
      <c r="C86" s="264"/>
      <c r="D86" s="264"/>
      <c r="E86" s="264"/>
      <c r="F86" s="264"/>
      <c r="G86" s="264"/>
      <c r="H86" s="264"/>
    </row>
    <row r="87" spans="1:8" ht="12.75">
      <c r="A87" s="264" t="s">
        <v>74</v>
      </c>
      <c r="B87" s="264"/>
      <c r="C87" s="264"/>
      <c r="D87" s="264"/>
      <c r="E87" s="264"/>
      <c r="F87" s="264"/>
      <c r="G87" s="264"/>
      <c r="H87" s="264"/>
    </row>
    <row r="88" spans="1:8" ht="12.75">
      <c r="A88" s="264" t="s">
        <v>75</v>
      </c>
      <c r="B88" s="264"/>
      <c r="C88" s="264"/>
      <c r="D88" s="264"/>
      <c r="E88" s="264"/>
      <c r="F88" s="264"/>
      <c r="G88" s="264"/>
      <c r="H88" s="264"/>
    </row>
    <row r="89" spans="1:7" ht="12.75">
      <c r="A89" s="264"/>
      <c r="B89" s="264"/>
      <c r="C89" s="264"/>
      <c r="D89" s="264"/>
      <c r="E89" s="264"/>
      <c r="F89" s="264"/>
      <c r="G89" s="264"/>
    </row>
  </sheetData>
  <sheetProtection/>
  <mergeCells count="22">
    <mergeCell ref="A83:H83"/>
    <mergeCell ref="A84:H84"/>
    <mergeCell ref="A53:G53"/>
    <mergeCell ref="A66:G66"/>
    <mergeCell ref="A50:H50"/>
    <mergeCell ref="A51:H51"/>
    <mergeCell ref="A45:H45"/>
    <mergeCell ref="A47:H47"/>
    <mergeCell ref="A23:H23"/>
    <mergeCell ref="J23:Q23"/>
    <mergeCell ref="A36:G36"/>
    <mergeCell ref="A37:H37"/>
    <mergeCell ref="A89:G89"/>
    <mergeCell ref="A22:H22"/>
    <mergeCell ref="A44:H44"/>
    <mergeCell ref="A54:G54"/>
    <mergeCell ref="A60:H60"/>
    <mergeCell ref="A61:H61"/>
    <mergeCell ref="A87:H87"/>
    <mergeCell ref="A88:H88"/>
    <mergeCell ref="A85:H85"/>
    <mergeCell ref="A86:H86"/>
  </mergeCells>
  <printOptions horizontalCentered="1" verticalCentered="1"/>
  <pageMargins left="0.7874015748031497" right="0.7874015748031497" top="0.5905511811023623" bottom="0.7874015748031497" header="0" footer="0"/>
  <pageSetup horizontalDpi="300" verticalDpi="300" orientation="portrait" paperSize="119" scale="90" r:id="rId2"/>
  <rowBreaks count="1" manualBreakCount="1">
    <brk id="39" max="255" man="1"/>
  </rowBreaks>
  <colBreaks count="1" manualBreakCount="1">
    <brk id="8" max="90" man="1"/>
  </colBreaks>
  <drawing r:id="rId1"/>
</worksheet>
</file>

<file path=xl/worksheets/sheet2.xml><?xml version="1.0" encoding="utf-8"?>
<worksheet xmlns="http://schemas.openxmlformats.org/spreadsheetml/2006/main" xmlns:r="http://schemas.openxmlformats.org/officeDocument/2006/relationships">
  <dimension ref="A1:G51"/>
  <sheetViews>
    <sheetView view="pageBreakPreview" zoomScaleSheetLayoutView="100" zoomScalePageLayoutView="0" workbookViewId="0" topLeftCell="A4">
      <selection activeCell="B28" sqref="B28"/>
    </sheetView>
  </sheetViews>
  <sheetFormatPr defaultColWidth="11.421875" defaultRowHeight="12.75"/>
  <cols>
    <col min="6" max="6" width="15.7109375" style="0" customWidth="1"/>
  </cols>
  <sheetData>
    <row r="1" spans="1:7" ht="12.75">
      <c r="A1" s="2"/>
      <c r="B1" s="2"/>
      <c r="C1" s="2"/>
      <c r="D1" s="2"/>
      <c r="E1" s="2"/>
      <c r="F1" s="2"/>
      <c r="G1" s="2"/>
    </row>
    <row r="2" spans="1:7" ht="12.75">
      <c r="A2" s="3"/>
      <c r="B2" s="3"/>
      <c r="C2" s="3"/>
      <c r="D2" s="3"/>
      <c r="E2" s="3"/>
      <c r="F2" s="3"/>
      <c r="G2" s="3"/>
    </row>
    <row r="3" spans="1:7" ht="12.75">
      <c r="A3" s="4"/>
      <c r="B3" s="5"/>
      <c r="C3" s="5"/>
      <c r="D3" s="5"/>
      <c r="E3" s="5"/>
      <c r="F3" s="5"/>
      <c r="G3" s="5"/>
    </row>
    <row r="4" spans="1:7" ht="12.75">
      <c r="A4" s="6"/>
      <c r="B4" s="6"/>
      <c r="C4" s="6"/>
      <c r="D4" s="6"/>
      <c r="E4" s="6"/>
      <c r="F4" s="6"/>
      <c r="G4" s="6"/>
    </row>
    <row r="5" spans="1:7" ht="12.75">
      <c r="A5" s="271" t="s">
        <v>62</v>
      </c>
      <c r="B5" s="271"/>
      <c r="C5" s="271"/>
      <c r="D5" s="271"/>
      <c r="E5" s="271"/>
      <c r="F5" s="271"/>
      <c r="G5" s="271"/>
    </row>
    <row r="6" spans="1:7" ht="12.75">
      <c r="A6" s="6"/>
      <c r="B6" s="6"/>
      <c r="C6" s="6"/>
      <c r="D6" s="6"/>
      <c r="E6" s="6"/>
      <c r="F6" s="6"/>
      <c r="G6" s="6"/>
    </row>
    <row r="7" spans="1:7" ht="12.75">
      <c r="A7" s="6"/>
      <c r="B7" s="6"/>
      <c r="C7" s="6"/>
      <c r="D7" s="6"/>
      <c r="E7" s="6"/>
      <c r="F7" s="6"/>
      <c r="G7" s="6"/>
    </row>
    <row r="8" spans="1:7" ht="12.75">
      <c r="A8" s="14" t="s">
        <v>63</v>
      </c>
      <c r="B8" s="15" t="s">
        <v>64</v>
      </c>
      <c r="C8" s="15"/>
      <c r="D8" s="15"/>
      <c r="E8" s="15"/>
      <c r="F8" s="15"/>
      <c r="G8" s="16" t="s">
        <v>65</v>
      </c>
    </row>
    <row r="9" spans="1:7" ht="12.75">
      <c r="A9" s="6"/>
      <c r="B9" s="6"/>
      <c r="C9" s="6"/>
      <c r="D9" s="6"/>
      <c r="E9" s="6"/>
      <c r="F9" s="6"/>
      <c r="G9" s="7"/>
    </row>
    <row r="10" spans="1:7" ht="12.75">
      <c r="A10" s="8" t="s">
        <v>66</v>
      </c>
      <c r="B10" s="248" t="s">
        <v>489</v>
      </c>
      <c r="C10" s="6"/>
      <c r="D10" s="6"/>
      <c r="E10" s="6"/>
      <c r="F10" s="6"/>
      <c r="G10" s="9">
        <v>4</v>
      </c>
    </row>
    <row r="11" spans="1:7" ht="12.75">
      <c r="A11" s="8" t="s">
        <v>67</v>
      </c>
      <c r="B11" s="248" t="s">
        <v>500</v>
      </c>
      <c r="C11" s="6"/>
      <c r="D11" s="6"/>
      <c r="E11" s="6"/>
      <c r="F11" s="6"/>
      <c r="G11" s="9">
        <v>5</v>
      </c>
    </row>
    <row r="12" spans="1:7" ht="12.75">
      <c r="A12" s="8" t="s">
        <v>68</v>
      </c>
      <c r="B12" s="248" t="s">
        <v>501</v>
      </c>
      <c r="C12" s="6"/>
      <c r="D12" s="6"/>
      <c r="E12" s="6"/>
      <c r="F12" s="6"/>
      <c r="G12" s="9">
        <v>6</v>
      </c>
    </row>
    <row r="13" spans="1:7" ht="12.75">
      <c r="A13" s="8" t="s">
        <v>69</v>
      </c>
      <c r="B13" s="248" t="s">
        <v>490</v>
      </c>
      <c r="C13" s="6"/>
      <c r="D13" s="6"/>
      <c r="E13" s="6"/>
      <c r="F13" s="6"/>
      <c r="G13" s="9">
        <v>7</v>
      </c>
    </row>
    <row r="14" spans="1:7" ht="12.75">
      <c r="A14" s="8" t="s">
        <v>70</v>
      </c>
      <c r="B14" s="248" t="s">
        <v>506</v>
      </c>
      <c r="C14" s="6"/>
      <c r="D14" s="6"/>
      <c r="E14" s="6"/>
      <c r="F14" s="6"/>
      <c r="G14" s="9">
        <v>9</v>
      </c>
    </row>
    <row r="15" spans="1:7" ht="12.75">
      <c r="A15" s="8" t="s">
        <v>71</v>
      </c>
      <c r="B15" s="248" t="s">
        <v>504</v>
      </c>
      <c r="C15" s="6"/>
      <c r="D15" s="6"/>
      <c r="E15" s="6"/>
      <c r="F15" s="6"/>
      <c r="G15" s="9">
        <v>11</v>
      </c>
    </row>
    <row r="16" spans="1:7" ht="12.75">
      <c r="A16" s="8" t="s">
        <v>72</v>
      </c>
      <c r="B16" s="248" t="s">
        <v>505</v>
      </c>
      <c r="C16" s="6"/>
      <c r="D16" s="6"/>
      <c r="E16" s="6"/>
      <c r="F16" s="6"/>
      <c r="G16" s="9">
        <v>12</v>
      </c>
    </row>
    <row r="17" spans="1:7" ht="12.75">
      <c r="A17" s="8" t="s">
        <v>76</v>
      </c>
      <c r="B17" s="248" t="s">
        <v>491</v>
      </c>
      <c r="C17" s="6"/>
      <c r="D17" s="6"/>
      <c r="E17" s="6"/>
      <c r="F17" s="6"/>
      <c r="G17" s="9">
        <v>13</v>
      </c>
    </row>
    <row r="18" spans="1:7" ht="12.75">
      <c r="A18" s="8" t="s">
        <v>77</v>
      </c>
      <c r="B18" s="248" t="s">
        <v>280</v>
      </c>
      <c r="C18" s="6"/>
      <c r="D18" s="6"/>
      <c r="E18" s="6"/>
      <c r="F18" s="6"/>
      <c r="G18" s="9">
        <v>14</v>
      </c>
    </row>
    <row r="19" spans="1:7" ht="12.75">
      <c r="A19" s="8" t="s">
        <v>110</v>
      </c>
      <c r="B19" s="248" t="s">
        <v>492</v>
      </c>
      <c r="C19" s="6"/>
      <c r="D19" s="6"/>
      <c r="E19" s="6"/>
      <c r="F19" s="6"/>
      <c r="G19" s="9">
        <v>15</v>
      </c>
    </row>
    <row r="20" spans="1:7" ht="12.75">
      <c r="A20" s="8" t="s">
        <v>136</v>
      </c>
      <c r="B20" s="248" t="s">
        <v>493</v>
      </c>
      <c r="C20" s="6"/>
      <c r="D20" s="6"/>
      <c r="E20" s="6"/>
      <c r="F20" s="6"/>
      <c r="G20" s="9">
        <v>17</v>
      </c>
    </row>
    <row r="21" spans="1:7" ht="12.75">
      <c r="A21" s="8" t="s">
        <v>137</v>
      </c>
      <c r="B21" s="248" t="s">
        <v>494</v>
      </c>
      <c r="C21" s="6"/>
      <c r="D21" s="6"/>
      <c r="E21" s="6"/>
      <c r="F21" s="6"/>
      <c r="G21" s="9">
        <v>18</v>
      </c>
    </row>
    <row r="22" spans="1:7" ht="12.75">
      <c r="A22" s="8" t="s">
        <v>172</v>
      </c>
      <c r="B22" s="248" t="s">
        <v>507</v>
      </c>
      <c r="C22" s="6"/>
      <c r="D22" s="6"/>
      <c r="E22" s="6"/>
      <c r="F22" s="6"/>
      <c r="G22" s="9">
        <v>19</v>
      </c>
    </row>
    <row r="23" spans="1:7" ht="12.75">
      <c r="A23" s="8" t="s">
        <v>173</v>
      </c>
      <c r="B23" s="248" t="s">
        <v>495</v>
      </c>
      <c r="C23" s="6"/>
      <c r="D23" s="6"/>
      <c r="E23" s="6"/>
      <c r="F23" s="6"/>
      <c r="G23" s="9">
        <v>20</v>
      </c>
    </row>
    <row r="24" spans="1:7" ht="12.75">
      <c r="A24" s="8" t="s">
        <v>177</v>
      </c>
      <c r="B24" s="248" t="s">
        <v>496</v>
      </c>
      <c r="C24" s="6"/>
      <c r="D24" s="6"/>
      <c r="E24" s="6"/>
      <c r="F24" s="6"/>
      <c r="G24" s="9">
        <v>21</v>
      </c>
    </row>
    <row r="25" spans="1:7" ht="12.75">
      <c r="A25" s="8" t="s">
        <v>398</v>
      </c>
      <c r="B25" s="248" t="s">
        <v>497</v>
      </c>
      <c r="C25" s="6"/>
      <c r="D25" s="6"/>
      <c r="E25" s="6"/>
      <c r="F25" s="6"/>
      <c r="G25" s="9">
        <v>22</v>
      </c>
    </row>
    <row r="26" spans="1:7" ht="12.75">
      <c r="A26" s="8" t="s">
        <v>443</v>
      </c>
      <c r="B26" s="248" t="s">
        <v>498</v>
      </c>
      <c r="C26" s="6"/>
      <c r="D26" s="6"/>
      <c r="E26" s="6"/>
      <c r="F26" s="6"/>
      <c r="G26" s="9">
        <v>23</v>
      </c>
    </row>
    <row r="27" spans="1:7" ht="12.75">
      <c r="A27" s="8" t="s">
        <v>444</v>
      </c>
      <c r="B27" s="248" t="s">
        <v>499</v>
      </c>
      <c r="C27" s="6"/>
      <c r="D27" s="6"/>
      <c r="E27" s="6"/>
      <c r="F27" s="6"/>
      <c r="G27" s="9">
        <v>24</v>
      </c>
    </row>
    <row r="28" spans="1:7" ht="12.75">
      <c r="A28" s="8"/>
      <c r="B28" s="6"/>
      <c r="C28" s="6"/>
      <c r="D28" s="6"/>
      <c r="E28" s="6"/>
      <c r="F28" s="6"/>
      <c r="G28" s="9"/>
    </row>
    <row r="29" spans="1:7" ht="12.75">
      <c r="A29" s="8"/>
      <c r="B29" s="6"/>
      <c r="C29" s="6"/>
      <c r="D29" s="6"/>
      <c r="E29" s="6"/>
      <c r="F29" s="6"/>
      <c r="G29" s="9"/>
    </row>
    <row r="30" spans="1:7" ht="12.75">
      <c r="A30" s="8"/>
      <c r="B30" s="6"/>
      <c r="C30" s="6"/>
      <c r="D30" s="6"/>
      <c r="E30" s="6"/>
      <c r="F30" s="6"/>
      <c r="G30" s="9"/>
    </row>
    <row r="31" spans="1:7" ht="12.75">
      <c r="A31" s="14" t="s">
        <v>78</v>
      </c>
      <c r="B31" s="15" t="s">
        <v>64</v>
      </c>
      <c r="C31" s="15"/>
      <c r="D31" s="15"/>
      <c r="E31" s="15"/>
      <c r="F31" s="15"/>
      <c r="G31" s="16" t="s">
        <v>65</v>
      </c>
    </row>
    <row r="32" spans="1:7" ht="12.75">
      <c r="A32" s="10"/>
      <c r="B32" s="6"/>
      <c r="C32" s="6"/>
      <c r="D32" s="6"/>
      <c r="E32" s="6"/>
      <c r="F32" s="6"/>
      <c r="G32" s="9"/>
    </row>
    <row r="33" spans="1:7" ht="12.75">
      <c r="A33" s="8" t="s">
        <v>66</v>
      </c>
      <c r="B33" s="248" t="s">
        <v>489</v>
      </c>
      <c r="C33" s="6"/>
      <c r="D33" s="6"/>
      <c r="E33" s="6"/>
      <c r="F33" s="6"/>
      <c r="G33" s="9">
        <v>4</v>
      </c>
    </row>
    <row r="34" spans="1:7" ht="12.75">
      <c r="A34" s="8" t="s">
        <v>67</v>
      </c>
      <c r="B34" s="248" t="s">
        <v>500</v>
      </c>
      <c r="C34" s="6"/>
      <c r="D34" s="6"/>
      <c r="E34" s="6"/>
      <c r="F34" s="6"/>
      <c r="G34" s="9">
        <v>5</v>
      </c>
    </row>
    <row r="35" spans="1:7" ht="12.75">
      <c r="A35" s="8" t="s">
        <v>68</v>
      </c>
      <c r="B35" s="248" t="s">
        <v>501</v>
      </c>
      <c r="C35" s="6"/>
      <c r="D35" s="6"/>
      <c r="E35" s="6"/>
      <c r="F35" s="6"/>
      <c r="G35" s="9">
        <v>6</v>
      </c>
    </row>
    <row r="36" spans="1:7" ht="12.75">
      <c r="A36" s="8" t="s">
        <v>69</v>
      </c>
      <c r="B36" s="248" t="s">
        <v>502</v>
      </c>
      <c r="C36" s="6"/>
      <c r="D36" s="6"/>
      <c r="E36" s="6"/>
      <c r="F36" s="6"/>
      <c r="G36" s="9">
        <v>8</v>
      </c>
    </row>
    <row r="37" spans="1:7" ht="12.75">
      <c r="A37" s="8" t="s">
        <v>70</v>
      </c>
      <c r="B37" s="248" t="s">
        <v>503</v>
      </c>
      <c r="C37" s="6"/>
      <c r="D37" s="6"/>
      <c r="E37" s="6"/>
      <c r="F37" s="6"/>
      <c r="G37" s="9">
        <v>8</v>
      </c>
    </row>
    <row r="38" spans="1:7" ht="12.75">
      <c r="A38" s="8" t="s">
        <v>71</v>
      </c>
      <c r="B38" s="248" t="s">
        <v>508</v>
      </c>
      <c r="C38" s="6"/>
      <c r="D38" s="6"/>
      <c r="E38" s="6"/>
      <c r="F38" s="6"/>
      <c r="G38" s="9">
        <v>8</v>
      </c>
    </row>
    <row r="39" spans="1:7" ht="12.75">
      <c r="A39" s="8" t="s">
        <v>72</v>
      </c>
      <c r="B39" s="248" t="s">
        <v>509</v>
      </c>
      <c r="C39" s="6"/>
      <c r="D39" s="6"/>
      <c r="E39" s="6"/>
      <c r="F39" s="6"/>
      <c r="G39" s="9">
        <v>8</v>
      </c>
    </row>
    <row r="40" spans="1:7" ht="12.75">
      <c r="A40" s="8" t="s">
        <v>76</v>
      </c>
      <c r="B40" s="248" t="s">
        <v>504</v>
      </c>
      <c r="C40" s="6"/>
      <c r="D40" s="6"/>
      <c r="E40" s="6"/>
      <c r="F40" s="6"/>
      <c r="G40" s="9">
        <v>9</v>
      </c>
    </row>
    <row r="41" spans="1:7" ht="12.75">
      <c r="A41" s="8" t="s">
        <v>77</v>
      </c>
      <c r="B41" s="248" t="s">
        <v>505</v>
      </c>
      <c r="C41" s="6"/>
      <c r="D41" s="6"/>
      <c r="E41" s="6"/>
      <c r="F41" s="6"/>
      <c r="G41" s="9">
        <v>10</v>
      </c>
    </row>
    <row r="42" spans="1:7" ht="12.75">
      <c r="A42" s="8" t="s">
        <v>110</v>
      </c>
      <c r="B42" s="248" t="s">
        <v>491</v>
      </c>
      <c r="C42" s="6"/>
      <c r="D42" s="6"/>
      <c r="E42" s="6"/>
      <c r="F42" s="6"/>
      <c r="G42" s="9">
        <v>11</v>
      </c>
    </row>
    <row r="43" spans="1:7" ht="12.75">
      <c r="A43" s="8" t="s">
        <v>136</v>
      </c>
      <c r="B43" s="248" t="s">
        <v>280</v>
      </c>
      <c r="C43" s="6"/>
      <c r="D43" s="6"/>
      <c r="E43" s="6"/>
      <c r="F43" s="6"/>
      <c r="G43" s="9">
        <v>12</v>
      </c>
    </row>
    <row r="44" spans="1:7" ht="12.75">
      <c r="A44" s="17"/>
      <c r="B44" s="18"/>
      <c r="C44" s="18"/>
      <c r="D44" s="18"/>
      <c r="E44" s="18"/>
      <c r="F44" s="18"/>
      <c r="G44" s="19"/>
    </row>
    <row r="45" spans="1:7" ht="12.75">
      <c r="A45" s="8"/>
      <c r="B45" s="6"/>
      <c r="C45" s="6"/>
      <c r="D45" s="6"/>
      <c r="E45" s="6"/>
      <c r="F45" s="6"/>
      <c r="G45" s="9"/>
    </row>
    <row r="46" spans="1:7" ht="81.75" customHeight="1">
      <c r="A46" s="272" t="s">
        <v>79</v>
      </c>
      <c r="B46" s="272"/>
      <c r="C46" s="272"/>
      <c r="D46" s="272"/>
      <c r="E46" s="272"/>
      <c r="F46" s="272"/>
      <c r="G46" s="272"/>
    </row>
    <row r="48" spans="1:7" ht="12.75">
      <c r="A48" s="11"/>
      <c r="B48" s="11"/>
      <c r="C48" s="11"/>
      <c r="D48" s="11"/>
      <c r="E48" s="11"/>
      <c r="F48" s="11"/>
      <c r="G48" s="11"/>
    </row>
    <row r="49" spans="1:7" ht="12.75">
      <c r="A49" s="11"/>
      <c r="B49" s="11"/>
      <c r="C49" s="11"/>
      <c r="D49" s="11"/>
      <c r="E49" s="11"/>
      <c r="F49" s="11"/>
      <c r="G49" s="11"/>
    </row>
    <row r="50" spans="1:7" ht="12.75">
      <c r="A50" s="11"/>
      <c r="B50" s="11"/>
      <c r="C50" s="11"/>
      <c r="D50" s="11"/>
      <c r="E50" s="11"/>
      <c r="F50" s="11"/>
      <c r="G50" s="11"/>
    </row>
    <row r="51" spans="1:7" ht="12.75">
      <c r="A51" s="11"/>
      <c r="B51" s="11"/>
      <c r="C51" s="11"/>
      <c r="D51" s="11"/>
      <c r="E51" s="11"/>
      <c r="F51" s="11"/>
      <c r="G51" s="11"/>
    </row>
  </sheetData>
  <sheetProtection/>
  <mergeCells count="2">
    <mergeCell ref="A5:G5"/>
    <mergeCell ref="A46:G46"/>
  </mergeCells>
  <printOptions horizontalCentered="1"/>
  <pageMargins left="0.7874015748031497" right="0.7874015748031497" top="1.8897637795275593" bottom="0.7874015748031497" header="0" footer="0.5905511811023623"/>
  <pageSetup horizontalDpi="300" verticalDpi="300" orientation="portrait" paperSize="119" scale="89" r:id="rId1"/>
</worksheet>
</file>

<file path=xl/worksheets/sheet3.xml><?xml version="1.0" encoding="utf-8"?>
<worksheet xmlns="http://schemas.openxmlformats.org/spreadsheetml/2006/main" xmlns:r="http://schemas.openxmlformats.org/officeDocument/2006/relationships">
  <dimension ref="A1:AA52"/>
  <sheetViews>
    <sheetView view="pageBreakPreview" zoomScaleSheetLayoutView="100" zoomScalePageLayoutView="0" workbookViewId="0" topLeftCell="A1">
      <selection activeCell="B17" sqref="B17:C18"/>
    </sheetView>
  </sheetViews>
  <sheetFormatPr defaultColWidth="11.421875" defaultRowHeight="12.75"/>
  <cols>
    <col min="1" max="1" width="22.8515625" style="1" bestFit="1" customWidth="1"/>
    <col min="2" max="2" width="13.421875" style="1" customWidth="1"/>
    <col min="3" max="3" width="13.28125" style="1" bestFit="1" customWidth="1"/>
    <col min="4" max="4" width="12.140625" style="1" customWidth="1"/>
    <col min="5" max="5" width="12.140625" style="1" bestFit="1" customWidth="1"/>
    <col min="6" max="6" width="14.57421875" style="1" bestFit="1" customWidth="1"/>
    <col min="7" max="9" width="11.421875" style="1" customWidth="1"/>
    <col min="10" max="10" width="12.00390625" style="1" bestFit="1" customWidth="1"/>
    <col min="11" max="11" width="13.28125" style="1" bestFit="1" customWidth="1"/>
    <col min="12" max="12" width="12.8515625" style="1" bestFit="1" customWidth="1"/>
    <col min="13" max="13" width="18.8515625" style="31" customWidth="1"/>
    <col min="14" max="17" width="11.421875" style="31" customWidth="1"/>
    <col min="18" max="19" width="11.421875" style="1" customWidth="1"/>
    <col min="20" max="20" width="18.140625" style="1" bestFit="1" customWidth="1"/>
    <col min="21" max="21" width="19.7109375" style="1" bestFit="1" customWidth="1"/>
    <col min="22" max="22" width="18.140625" style="1" bestFit="1" customWidth="1"/>
    <col min="23" max="23" width="19.7109375" style="1" bestFit="1" customWidth="1"/>
    <col min="24" max="24" width="18.140625" style="1" bestFit="1" customWidth="1"/>
    <col min="25" max="25" width="17.140625" style="1" bestFit="1" customWidth="1"/>
    <col min="26" max="26" width="18.140625" style="1" bestFit="1" customWidth="1"/>
    <col min="27" max="27" width="19.7109375" style="1" bestFit="1" customWidth="1"/>
    <col min="28" max="16384" width="11.421875" style="1" customWidth="1"/>
  </cols>
  <sheetData>
    <row r="1" spans="1:23" s="63" customFormat="1" ht="15.75" customHeight="1">
      <c r="A1" s="273" t="s">
        <v>251</v>
      </c>
      <c r="B1" s="273"/>
      <c r="C1" s="273"/>
      <c r="D1" s="273"/>
      <c r="E1" s="273"/>
      <c r="F1" s="273"/>
      <c r="G1" s="255"/>
      <c r="H1" s="256"/>
      <c r="I1" s="256"/>
      <c r="J1" s="256"/>
      <c r="K1" s="256"/>
      <c r="L1" s="256"/>
      <c r="M1" s="256"/>
      <c r="N1" s="256"/>
      <c r="O1" s="256"/>
      <c r="P1" s="256"/>
      <c r="Q1" s="256"/>
      <c r="R1" s="256"/>
      <c r="S1" s="256"/>
      <c r="T1" s="59">
        <f>+S1*1000000</f>
        <v>0</v>
      </c>
      <c r="U1" s="59"/>
      <c r="V1" s="59"/>
      <c r="W1" s="58"/>
    </row>
    <row r="2" spans="1:23" s="63" customFormat="1" ht="15.75" customHeight="1">
      <c r="A2" s="274" t="s">
        <v>252</v>
      </c>
      <c r="B2" s="274"/>
      <c r="C2" s="274"/>
      <c r="D2" s="274"/>
      <c r="E2" s="274"/>
      <c r="F2" s="274"/>
      <c r="G2" s="276"/>
      <c r="H2" s="276"/>
      <c r="I2" s="276"/>
      <c r="J2" s="276"/>
      <c r="K2" s="276"/>
      <c r="L2" s="276"/>
      <c r="M2" s="276"/>
      <c r="N2" s="276"/>
      <c r="O2" s="276"/>
      <c r="P2" s="276"/>
      <c r="Q2" s="276"/>
      <c r="R2" s="276"/>
      <c r="S2" s="276"/>
      <c r="T2" s="59">
        <f>+T1/1000</f>
        <v>0</v>
      </c>
      <c r="W2" s="58"/>
    </row>
    <row r="3" spans="1:23" s="63" customFormat="1" ht="15.75" customHeight="1">
      <c r="A3" s="274" t="s">
        <v>253</v>
      </c>
      <c r="B3" s="274"/>
      <c r="C3" s="274"/>
      <c r="D3" s="274"/>
      <c r="E3" s="274"/>
      <c r="F3" s="274"/>
      <c r="G3" s="255"/>
      <c r="H3" s="256"/>
      <c r="I3" s="256"/>
      <c r="J3" s="256"/>
      <c r="K3" s="256"/>
      <c r="L3" s="256"/>
      <c r="M3" s="256"/>
      <c r="N3" s="256"/>
      <c r="O3" s="256"/>
      <c r="P3" s="256"/>
      <c r="Q3" s="256"/>
      <c r="R3" s="257"/>
      <c r="S3" s="254"/>
      <c r="T3" s="59"/>
      <c r="U3" s="59"/>
      <c r="V3" s="59"/>
      <c r="W3" s="58"/>
    </row>
    <row r="4" spans="1:23" s="63" customFormat="1" ht="15.75" customHeight="1" thickBot="1">
      <c r="A4" s="274" t="s">
        <v>261</v>
      </c>
      <c r="B4" s="274"/>
      <c r="C4" s="274"/>
      <c r="D4" s="274"/>
      <c r="E4" s="274"/>
      <c r="F4" s="274"/>
      <c r="G4" s="64"/>
      <c r="I4" s="262"/>
      <c r="M4" s="58"/>
      <c r="N4" s="58"/>
      <c r="O4" s="58"/>
      <c r="P4" s="58"/>
      <c r="Q4" s="58"/>
      <c r="W4" s="58"/>
    </row>
    <row r="5" spans="1:23" s="63" customFormat="1" ht="13.5" thickTop="1">
      <c r="A5" s="71" t="s">
        <v>254</v>
      </c>
      <c r="B5" s="88">
        <v>2008</v>
      </c>
      <c r="C5" s="89">
        <v>2008</v>
      </c>
      <c r="D5" s="89">
        <v>2009</v>
      </c>
      <c r="E5" s="90" t="s">
        <v>270</v>
      </c>
      <c r="F5" s="90" t="s">
        <v>260</v>
      </c>
      <c r="G5" s="66"/>
      <c r="M5" s="58"/>
      <c r="N5" s="58"/>
      <c r="O5" s="58"/>
      <c r="P5" s="58"/>
      <c r="Q5" s="58"/>
      <c r="W5" s="58"/>
    </row>
    <row r="6" spans="1:23" s="63" customFormat="1" ht="13.5" thickBot="1">
      <c r="A6" s="72"/>
      <c r="B6" s="91" t="s">
        <v>259</v>
      </c>
      <c r="C6" s="92" t="s">
        <v>519</v>
      </c>
      <c r="D6" s="92" t="str">
        <f>+C6</f>
        <v>ene-nov</v>
      </c>
      <c r="E6" s="93" t="s">
        <v>423</v>
      </c>
      <c r="F6" s="93">
        <v>2009</v>
      </c>
      <c r="G6" s="255"/>
      <c r="H6" s="256"/>
      <c r="I6" s="256"/>
      <c r="J6" s="256"/>
      <c r="K6" s="256"/>
      <c r="L6" s="256"/>
      <c r="M6" s="256"/>
      <c r="N6" s="256"/>
      <c r="O6" s="256"/>
      <c r="P6" s="256"/>
      <c r="Q6" s="256"/>
      <c r="R6" s="256"/>
      <c r="S6" s="256"/>
      <c r="T6" s="67"/>
      <c r="U6" s="68"/>
      <c r="V6" s="68"/>
      <c r="W6" s="58"/>
    </row>
    <row r="7" spans="1:23" s="63" customFormat="1" ht="13.5" thickTop="1">
      <c r="A7" s="66"/>
      <c r="B7" s="66"/>
      <c r="C7" s="258"/>
      <c r="D7" s="258"/>
      <c r="E7" s="259"/>
      <c r="F7" s="259"/>
      <c r="G7" s="255"/>
      <c r="H7" s="256"/>
      <c r="I7" s="256"/>
      <c r="J7" s="256"/>
      <c r="K7" s="256"/>
      <c r="L7" s="256"/>
      <c r="M7" s="256"/>
      <c r="N7" s="256"/>
      <c r="O7" s="256"/>
      <c r="P7" s="256"/>
      <c r="Q7" s="256"/>
      <c r="R7" s="254"/>
      <c r="S7" s="256"/>
      <c r="T7" s="67"/>
      <c r="U7" s="68"/>
      <c r="V7" s="68"/>
      <c r="W7" s="58"/>
    </row>
    <row r="8" spans="1:23" s="63" customFormat="1" ht="12.75">
      <c r="A8" s="66" t="s">
        <v>512</v>
      </c>
      <c r="B8" s="253">
        <f>66455.5*1000</f>
        <v>66455500</v>
      </c>
      <c r="C8" s="253">
        <v>62851300</v>
      </c>
      <c r="D8" s="253">
        <v>47551100</v>
      </c>
      <c r="E8" s="56">
        <f>+(D8-C8)/C8</f>
        <v>-0.24343490110785299</v>
      </c>
      <c r="F8" s="261">
        <f>+D12/D8</f>
        <v>0.20524179251373786</v>
      </c>
      <c r="G8" s="62"/>
      <c r="J8" s="59"/>
      <c r="K8" s="52"/>
      <c r="M8" s="58"/>
      <c r="N8" s="58"/>
      <c r="O8" s="58"/>
      <c r="P8" s="58"/>
      <c r="Q8" s="58"/>
      <c r="S8" s="256"/>
      <c r="T8" s="67"/>
      <c r="U8" s="68"/>
      <c r="V8" s="68"/>
      <c r="W8" s="58"/>
    </row>
    <row r="9" spans="1:23" s="63" customFormat="1" ht="12.75">
      <c r="A9" s="66" t="s">
        <v>513</v>
      </c>
      <c r="B9" s="253">
        <f>57609.6*1000</f>
        <v>57609600</v>
      </c>
      <c r="C9" s="253">
        <v>53820700</v>
      </c>
      <c r="D9" s="253">
        <v>35834100</v>
      </c>
      <c r="E9" s="56">
        <f>+(D9-C9)/C9</f>
        <v>-0.33419483581595927</v>
      </c>
      <c r="F9" s="261">
        <f>+D17/D9</f>
        <v>0.0742934244197566</v>
      </c>
      <c r="G9" s="255"/>
      <c r="H9" s="256"/>
      <c r="I9" s="256"/>
      <c r="J9" s="256"/>
      <c r="K9" s="256"/>
      <c r="L9" s="256"/>
      <c r="M9" s="256"/>
      <c r="N9" s="256"/>
      <c r="O9" s="256"/>
      <c r="P9" s="256"/>
      <c r="Q9" s="256"/>
      <c r="R9" s="256"/>
      <c r="S9" s="256"/>
      <c r="T9" s="67"/>
      <c r="U9" s="68"/>
      <c r="V9" s="68"/>
      <c r="W9" s="58"/>
    </row>
    <row r="10" spans="1:23" s="63" customFormat="1" ht="12.75">
      <c r="A10" s="66" t="s">
        <v>51</v>
      </c>
      <c r="B10" s="260">
        <f>+B8-B9</f>
        <v>8845900</v>
      </c>
      <c r="C10" s="260">
        <f>+C8-C9</f>
        <v>9030600</v>
      </c>
      <c r="D10" s="260">
        <f>+D8-D9</f>
        <v>11717000</v>
      </c>
      <c r="E10" s="56">
        <f>+(D10-C10)/C10</f>
        <v>0.29747746550616794</v>
      </c>
      <c r="F10" s="261"/>
      <c r="G10" s="255"/>
      <c r="H10" s="256"/>
      <c r="I10" s="256"/>
      <c r="J10" s="256"/>
      <c r="K10" s="256"/>
      <c r="L10" s="256"/>
      <c r="M10" s="256"/>
      <c r="N10" s="256"/>
      <c r="O10" s="256"/>
      <c r="P10" s="256"/>
      <c r="Q10" s="256"/>
      <c r="R10" s="256"/>
      <c r="S10" s="256"/>
      <c r="T10" s="67"/>
      <c r="U10" s="68"/>
      <c r="V10" s="68"/>
      <c r="W10" s="58"/>
    </row>
    <row r="11" spans="1:23" s="63" customFormat="1" ht="15.75" customHeight="1">
      <c r="A11" s="274" t="s">
        <v>256</v>
      </c>
      <c r="B11" s="274"/>
      <c r="C11" s="274"/>
      <c r="D11" s="274"/>
      <c r="E11" s="274"/>
      <c r="F11" s="274"/>
      <c r="G11" s="276"/>
      <c r="H11" s="276"/>
      <c r="I11" s="276"/>
      <c r="J11" s="276"/>
      <c r="K11" s="276"/>
      <c r="L11" s="276"/>
      <c r="M11" s="276"/>
      <c r="N11" s="276"/>
      <c r="O11" s="276"/>
      <c r="P11" s="276"/>
      <c r="Q11" s="276"/>
      <c r="R11" s="276"/>
      <c r="S11" s="276"/>
      <c r="T11" s="59"/>
      <c r="U11" s="59"/>
      <c r="V11" s="59"/>
      <c r="W11" s="58"/>
    </row>
    <row r="12" spans="1:23" s="63" customFormat="1" ht="15.75" customHeight="1">
      <c r="A12" s="55" t="s">
        <v>255</v>
      </c>
      <c r="B12" s="253">
        <v>12758716</v>
      </c>
      <c r="C12" s="253">
        <v>11869645</v>
      </c>
      <c r="D12" s="253">
        <v>9759473</v>
      </c>
      <c r="E12" s="56">
        <f>+(D12-C12)/C12</f>
        <v>-0.17777886364756487</v>
      </c>
      <c r="F12" s="57"/>
      <c r="S12" s="254"/>
      <c r="T12" s="59"/>
      <c r="U12" s="59"/>
      <c r="V12" s="59"/>
      <c r="W12" s="58"/>
    </row>
    <row r="13" spans="1:23" s="63" customFormat="1" ht="15.75" customHeight="1">
      <c r="A13" s="58" t="s">
        <v>53</v>
      </c>
      <c r="B13" s="253">
        <v>6856612</v>
      </c>
      <c r="C13" s="253">
        <v>6340001</v>
      </c>
      <c r="D13" s="253">
        <v>5588471</v>
      </c>
      <c r="E13" s="60">
        <f aca="true" t="shared" si="0" ref="E13:E25">+(D13-C13)/C13</f>
        <v>-0.11853783619277032</v>
      </c>
      <c r="F13" s="60">
        <f>+D13/$D$12</f>
        <v>0.5726201609451658</v>
      </c>
      <c r="T13" s="59"/>
      <c r="U13" s="59"/>
      <c r="V13" s="59"/>
      <c r="W13" s="58"/>
    </row>
    <row r="14" spans="1:23" s="63" customFormat="1" ht="15.75" customHeight="1">
      <c r="A14" s="58" t="s">
        <v>54</v>
      </c>
      <c r="B14" s="253">
        <v>1084041</v>
      </c>
      <c r="C14" s="253">
        <v>1010588</v>
      </c>
      <c r="D14" s="253">
        <v>875898</v>
      </c>
      <c r="E14" s="60">
        <f t="shared" si="0"/>
        <v>-0.13327884360392167</v>
      </c>
      <c r="F14" s="60">
        <f>+D14/$D$12</f>
        <v>0.08974849359181587</v>
      </c>
      <c r="G14" s="62"/>
      <c r="J14" s="59"/>
      <c r="K14" s="52"/>
      <c r="M14" s="58"/>
      <c r="N14" s="58"/>
      <c r="O14" s="58"/>
      <c r="P14" s="58"/>
      <c r="Q14" s="58"/>
      <c r="W14" s="58"/>
    </row>
    <row r="15" spans="1:23" s="63" customFormat="1" ht="15.75" customHeight="1">
      <c r="A15" s="58" t="s">
        <v>55</v>
      </c>
      <c r="B15" s="253">
        <v>4818063</v>
      </c>
      <c r="C15" s="253">
        <v>4519056</v>
      </c>
      <c r="D15" s="253">
        <v>3295104</v>
      </c>
      <c r="E15" s="60">
        <f t="shared" si="0"/>
        <v>-0.27084240602462106</v>
      </c>
      <c r="F15" s="60">
        <f>+D15/$D$12</f>
        <v>0.3376313454630183</v>
      </c>
      <c r="G15" s="62"/>
      <c r="J15" s="59"/>
      <c r="K15" s="52"/>
      <c r="M15" s="58"/>
      <c r="N15" s="58"/>
      <c r="O15" s="58"/>
      <c r="P15" s="58"/>
      <c r="Q15" s="58"/>
      <c r="T15" s="59"/>
      <c r="U15" s="59"/>
      <c r="V15" s="59"/>
      <c r="W15" s="58"/>
    </row>
    <row r="16" spans="1:23" s="63" customFormat="1" ht="15.75" customHeight="1">
      <c r="A16" s="274" t="s">
        <v>258</v>
      </c>
      <c r="B16" s="274"/>
      <c r="C16" s="274"/>
      <c r="D16" s="274"/>
      <c r="E16" s="274"/>
      <c r="F16" s="274"/>
      <c r="J16" s="59"/>
      <c r="K16" s="52"/>
      <c r="M16" s="58"/>
      <c r="N16" s="58"/>
      <c r="O16" s="58"/>
      <c r="P16" s="58"/>
      <c r="Q16" s="58"/>
      <c r="T16" s="59"/>
      <c r="U16" s="59"/>
      <c r="V16" s="59"/>
      <c r="W16" s="58"/>
    </row>
    <row r="17" spans="1:23" s="63" customFormat="1" ht="15.75" customHeight="1">
      <c r="A17" s="61" t="s">
        <v>255</v>
      </c>
      <c r="B17" s="51">
        <v>4010769</v>
      </c>
      <c r="C17" s="51">
        <v>3760269</v>
      </c>
      <c r="D17" s="51">
        <v>2662238</v>
      </c>
      <c r="E17" s="56">
        <f t="shared" si="0"/>
        <v>-0.2920086302336349</v>
      </c>
      <c r="F17" s="57"/>
      <c r="G17" s="57"/>
      <c r="J17" s="59"/>
      <c r="K17" s="52"/>
      <c r="M17" s="58"/>
      <c r="N17" s="58"/>
      <c r="O17" s="58"/>
      <c r="P17" s="58"/>
      <c r="Q17" s="58"/>
      <c r="T17" s="59"/>
      <c r="U17" s="59"/>
      <c r="V17" s="59"/>
      <c r="W17" s="58"/>
    </row>
    <row r="18" spans="1:23" s="63" customFormat="1" ht="15.75" customHeight="1">
      <c r="A18" s="58" t="s">
        <v>53</v>
      </c>
      <c r="B18" s="52">
        <v>3095403</v>
      </c>
      <c r="C18" s="52">
        <v>2902479</v>
      </c>
      <c r="D18" s="52">
        <v>1957347</v>
      </c>
      <c r="E18" s="60">
        <f t="shared" si="0"/>
        <v>-0.32562922935876537</v>
      </c>
      <c r="F18" s="60">
        <f>+D18/$D$17</f>
        <v>0.7352261518316544</v>
      </c>
      <c r="G18" s="62"/>
      <c r="J18" s="59"/>
      <c r="K18" s="59"/>
      <c r="M18" s="58"/>
      <c r="N18" s="58"/>
      <c r="O18" s="58"/>
      <c r="P18" s="58"/>
      <c r="Q18" s="58"/>
      <c r="T18" s="59"/>
      <c r="U18" s="59"/>
      <c r="V18" s="59"/>
      <c r="W18" s="58"/>
    </row>
    <row r="19" spans="1:23" s="63" customFormat="1" ht="15.75" customHeight="1">
      <c r="A19" s="58" t="s">
        <v>54</v>
      </c>
      <c r="B19" s="52">
        <v>698386</v>
      </c>
      <c r="C19" s="52">
        <v>648944</v>
      </c>
      <c r="D19" s="52">
        <v>572359</v>
      </c>
      <c r="E19" s="60">
        <f t="shared" si="0"/>
        <v>-0.11801480559185384</v>
      </c>
      <c r="F19" s="60">
        <f>+D19/$D$17</f>
        <v>0.21499167241997147</v>
      </c>
      <c r="G19" s="62"/>
      <c r="K19" s="59"/>
      <c r="M19" s="58"/>
      <c r="N19" s="58"/>
      <c r="O19" s="58"/>
      <c r="P19" s="58"/>
      <c r="Q19" s="58"/>
      <c r="T19" s="59"/>
      <c r="W19" s="58"/>
    </row>
    <row r="20" spans="1:23" s="63" customFormat="1" ht="15.75" customHeight="1">
      <c r="A20" s="58" t="s">
        <v>55</v>
      </c>
      <c r="B20" s="52">
        <v>216980</v>
      </c>
      <c r="C20" s="52">
        <v>208846</v>
      </c>
      <c r="D20" s="52">
        <v>132532</v>
      </c>
      <c r="E20" s="60">
        <f t="shared" si="0"/>
        <v>-0.3654080039837967</v>
      </c>
      <c r="F20" s="60">
        <f>+D20/$D$17</f>
        <v>0.04978217574837411</v>
      </c>
      <c r="G20" s="62"/>
      <c r="I20" s="256"/>
      <c r="J20" s="256"/>
      <c r="K20" s="256"/>
      <c r="L20" s="254"/>
      <c r="M20" s="254"/>
      <c r="N20" s="254"/>
      <c r="O20" s="254"/>
      <c r="P20" s="254"/>
      <c r="Q20" s="254"/>
      <c r="R20" s="254"/>
      <c r="S20" s="254"/>
      <c r="T20" s="254"/>
      <c r="U20" s="254"/>
      <c r="W20" s="58"/>
    </row>
    <row r="21" spans="1:23" s="63" customFormat="1" ht="15.75" customHeight="1">
      <c r="A21" s="274" t="s">
        <v>271</v>
      </c>
      <c r="B21" s="274"/>
      <c r="C21" s="274"/>
      <c r="D21" s="274"/>
      <c r="E21" s="274"/>
      <c r="F21" s="274"/>
      <c r="I21" s="276"/>
      <c r="J21" s="276"/>
      <c r="K21" s="276"/>
      <c r="L21" s="276"/>
      <c r="M21" s="276"/>
      <c r="N21" s="276"/>
      <c r="O21" s="276"/>
      <c r="P21" s="276"/>
      <c r="Q21" s="276"/>
      <c r="R21" s="276"/>
      <c r="S21" s="276"/>
      <c r="T21" s="276"/>
      <c r="U21" s="276"/>
      <c r="V21" s="58"/>
      <c r="W21" s="58"/>
    </row>
    <row r="22" spans="1:23" s="63" customFormat="1" ht="15.75" customHeight="1">
      <c r="A22" s="61" t="s">
        <v>255</v>
      </c>
      <c r="B22" s="51">
        <v>8747947</v>
      </c>
      <c r="C22" s="51">
        <v>8109376</v>
      </c>
      <c r="D22" s="51">
        <v>7097235</v>
      </c>
      <c r="E22" s="56">
        <f t="shared" si="0"/>
        <v>-0.12481120618898421</v>
      </c>
      <c r="F22" s="62"/>
      <c r="G22" s="62"/>
      <c r="I22" s="255"/>
      <c r="J22" s="256"/>
      <c r="K22" s="256"/>
      <c r="L22" s="256"/>
      <c r="M22" s="256"/>
      <c r="N22" s="256"/>
      <c r="O22" s="256"/>
      <c r="P22" s="256"/>
      <c r="Q22" s="256"/>
      <c r="R22" s="256"/>
      <c r="S22" s="256"/>
      <c r="T22" s="254"/>
      <c r="U22" s="254"/>
      <c r="V22" s="70"/>
      <c r="W22" s="70"/>
    </row>
    <row r="23" spans="1:23" s="63" customFormat="1" ht="15.75" customHeight="1">
      <c r="A23" s="58" t="s">
        <v>53</v>
      </c>
      <c r="B23" s="52">
        <v>3761209</v>
      </c>
      <c r="C23" s="52">
        <v>3437522</v>
      </c>
      <c r="D23" s="52">
        <v>3631124</v>
      </c>
      <c r="E23" s="60">
        <f t="shared" si="0"/>
        <v>0.05632022136876506</v>
      </c>
      <c r="F23" s="60">
        <f>+D23/$D$22</f>
        <v>0.5116251610662462</v>
      </c>
      <c r="G23" s="62"/>
      <c r="M23" s="58"/>
      <c r="N23" s="58"/>
      <c r="O23" s="58"/>
      <c r="P23" s="58"/>
      <c r="Q23" s="58"/>
      <c r="S23" s="59"/>
      <c r="T23" s="69"/>
      <c r="U23" s="70"/>
      <c r="V23" s="70"/>
      <c r="W23" s="70"/>
    </row>
    <row r="24" spans="1:23" s="63" customFormat="1" ht="15.75" customHeight="1">
      <c r="A24" s="58" t="s">
        <v>54</v>
      </c>
      <c r="B24" s="52">
        <v>385655</v>
      </c>
      <c r="C24" s="52">
        <v>361644</v>
      </c>
      <c r="D24" s="52">
        <v>303539</v>
      </c>
      <c r="E24" s="60">
        <f t="shared" si="0"/>
        <v>-0.16066905575648982</v>
      </c>
      <c r="F24" s="60">
        <f>+D24/$D$22</f>
        <v>0.04276862750070978</v>
      </c>
      <c r="G24" s="62"/>
      <c r="M24" s="58"/>
      <c r="N24" s="58"/>
      <c r="O24" s="58"/>
      <c r="P24" s="58"/>
      <c r="Q24" s="58"/>
      <c r="S24" s="59"/>
      <c r="T24" s="69"/>
      <c r="U24" s="70"/>
      <c r="V24" s="70"/>
      <c r="W24" s="70"/>
    </row>
    <row r="25" spans="1:23" s="63" customFormat="1" ht="15.75" customHeight="1" thickBot="1">
      <c r="A25" s="209" t="s">
        <v>55</v>
      </c>
      <c r="B25" s="113">
        <v>4601083</v>
      </c>
      <c r="C25" s="113">
        <v>4310210</v>
      </c>
      <c r="D25" s="113">
        <v>3162572</v>
      </c>
      <c r="E25" s="114">
        <f t="shared" si="0"/>
        <v>-0.26626034462357984</v>
      </c>
      <c r="F25" s="114">
        <f>+D25/$D$22</f>
        <v>0.445606211433044</v>
      </c>
      <c r="G25" s="62"/>
      <c r="M25" s="58"/>
      <c r="N25" s="58"/>
      <c r="O25" s="58"/>
      <c r="P25" s="58"/>
      <c r="Q25" s="58"/>
      <c r="S25" s="59"/>
      <c r="T25" s="69"/>
      <c r="U25" s="70"/>
      <c r="V25" s="70"/>
      <c r="W25" s="70"/>
    </row>
    <row r="26" spans="1:23" ht="15.75" customHeight="1" thickTop="1">
      <c r="A26" s="206"/>
      <c r="B26" s="207"/>
      <c r="C26" s="207"/>
      <c r="D26" s="207"/>
      <c r="E26" s="208"/>
      <c r="F26" s="208"/>
      <c r="G26" s="33"/>
      <c r="S26" s="32"/>
      <c r="T26" s="53"/>
      <c r="U26" s="54"/>
      <c r="V26" s="54"/>
      <c r="W26" s="54"/>
    </row>
    <row r="27" spans="1:24" ht="33" customHeight="1">
      <c r="A27" s="275" t="s">
        <v>544</v>
      </c>
      <c r="B27" s="275"/>
      <c r="C27" s="275"/>
      <c r="D27" s="275"/>
      <c r="E27" s="275"/>
      <c r="F27" s="275"/>
      <c r="G27" s="34"/>
      <c r="X27" s="227" t="s">
        <v>435</v>
      </c>
    </row>
    <row r="28" spans="1:27" ht="12.75">
      <c r="A28" s="35"/>
      <c r="B28" s="35"/>
      <c r="C28" s="35"/>
      <c r="D28" s="35"/>
      <c r="E28" s="35"/>
      <c r="F28" s="35"/>
      <c r="X28" t="s">
        <v>428</v>
      </c>
      <c r="Y28" t="s">
        <v>429</v>
      </c>
      <c r="Z28" t="s">
        <v>427</v>
      </c>
      <c r="AA28" s="1" t="s">
        <v>430</v>
      </c>
    </row>
    <row r="29" spans="1:27" ht="12.75">
      <c r="A29" s="35"/>
      <c r="B29" s="35"/>
      <c r="C29" s="35"/>
      <c r="D29" s="35"/>
      <c r="E29" s="35"/>
      <c r="F29" s="35"/>
      <c r="W29" s="234" t="s">
        <v>520</v>
      </c>
      <c r="X29" s="76">
        <v>2740063.057</v>
      </c>
      <c r="Y29" s="76">
        <v>252626.51</v>
      </c>
      <c r="Z29" s="76">
        <v>2738823.5</v>
      </c>
      <c r="AA29" s="53">
        <f>SUM(X29:Z29)</f>
        <v>5731513.067</v>
      </c>
    </row>
    <row r="30" spans="1:27" ht="12.75">
      <c r="A30" s="35"/>
      <c r="B30" s="35"/>
      <c r="C30" s="35"/>
      <c r="D30" s="35"/>
      <c r="E30" s="35"/>
      <c r="F30" s="35"/>
      <c r="W30" s="234" t="s">
        <v>521</v>
      </c>
      <c r="X30" s="76">
        <v>2758561.396</v>
      </c>
      <c r="Y30" s="76">
        <v>268093.212</v>
      </c>
      <c r="Z30" s="76">
        <v>3026825.975</v>
      </c>
      <c r="AA30" s="53">
        <f>SUM(X30:Z30)</f>
        <v>6053480.583000001</v>
      </c>
    </row>
    <row r="31" spans="1:27" ht="12.75">
      <c r="A31" s="35"/>
      <c r="B31" s="35"/>
      <c r="C31" s="35"/>
      <c r="D31" s="35"/>
      <c r="E31" s="35"/>
      <c r="F31" s="35"/>
      <c r="W31" s="234" t="s">
        <v>522</v>
      </c>
      <c r="X31" s="76">
        <v>3003547.886</v>
      </c>
      <c r="Y31" s="76">
        <v>335782.83</v>
      </c>
      <c r="Z31" s="76">
        <v>4064645.738</v>
      </c>
      <c r="AA31" s="53">
        <f>SUM(X31:Z31)</f>
        <v>7403976.454</v>
      </c>
    </row>
    <row r="32" spans="1:27" ht="12.75">
      <c r="A32" s="35"/>
      <c r="B32" s="35"/>
      <c r="C32" s="35"/>
      <c r="D32" s="35"/>
      <c r="E32" s="35"/>
      <c r="F32" s="35"/>
      <c r="W32" s="234" t="s">
        <v>523</v>
      </c>
      <c r="X32" s="76">
        <v>3437521.135</v>
      </c>
      <c r="Y32" s="76">
        <v>361644.618</v>
      </c>
      <c r="Z32" s="76">
        <v>4310209.375</v>
      </c>
      <c r="AA32" s="53">
        <f>SUM(X32:Z32)</f>
        <v>8109375.128</v>
      </c>
    </row>
    <row r="33" spans="1:27" ht="12.75">
      <c r="A33" s="35"/>
      <c r="B33" s="35"/>
      <c r="C33" s="35"/>
      <c r="D33" s="35"/>
      <c r="E33" s="35"/>
      <c r="F33" s="35"/>
      <c r="W33" s="234" t="s">
        <v>524</v>
      </c>
      <c r="X33" s="76">
        <v>3631124.019</v>
      </c>
      <c r="Y33" s="76">
        <v>303539.406</v>
      </c>
      <c r="Z33" s="76">
        <v>3162571.659</v>
      </c>
      <c r="AA33" s="53">
        <f>SUM(X33:Z33)</f>
        <v>7097235.084</v>
      </c>
    </row>
    <row r="34" spans="1:6" ht="12.75">
      <c r="A34" s="35"/>
      <c r="B34" s="35"/>
      <c r="C34" s="35"/>
      <c r="D34" s="35"/>
      <c r="E34" s="35"/>
      <c r="F34" s="35"/>
    </row>
    <row r="35" spans="1:6" ht="12.75">
      <c r="A35" s="35"/>
      <c r="B35" s="35"/>
      <c r="C35" s="35"/>
      <c r="D35" s="35"/>
      <c r="E35" s="35"/>
      <c r="F35" s="35"/>
    </row>
    <row r="36" spans="1:6" ht="12.75">
      <c r="A36" s="35"/>
      <c r="B36" s="35"/>
      <c r="C36" s="35"/>
      <c r="D36" s="35"/>
      <c r="E36" s="35"/>
      <c r="F36" s="35"/>
    </row>
    <row r="37" spans="1:6" ht="12.75">
      <c r="A37" s="35"/>
      <c r="B37" s="35"/>
      <c r="C37" s="35"/>
      <c r="D37" s="35"/>
      <c r="E37" s="35"/>
      <c r="F37" s="35"/>
    </row>
    <row r="38" spans="1:6" ht="12.75">
      <c r="A38" s="35"/>
      <c r="B38" s="35"/>
      <c r="C38" s="35"/>
      <c r="D38" s="35"/>
      <c r="E38" s="35"/>
      <c r="F38" s="35"/>
    </row>
    <row r="39" spans="1:6" ht="12.75">
      <c r="A39" s="35"/>
      <c r="B39" s="35"/>
      <c r="C39" s="35"/>
      <c r="D39" s="35"/>
      <c r="E39" s="35"/>
      <c r="F39" s="35"/>
    </row>
    <row r="40" spans="1:6" ht="12.75">
      <c r="A40" s="35"/>
      <c r="B40" s="35"/>
      <c r="C40" s="35"/>
      <c r="D40" s="35"/>
      <c r="E40" s="35"/>
      <c r="F40" s="35"/>
    </row>
    <row r="41" spans="1:6" ht="12.75">
      <c r="A41" s="35"/>
      <c r="B41" s="35"/>
      <c r="C41" s="35"/>
      <c r="D41" s="35"/>
      <c r="E41" s="35"/>
      <c r="F41" s="35"/>
    </row>
    <row r="42" spans="1:6" ht="12.75">
      <c r="A42" s="35"/>
      <c r="B42" s="35"/>
      <c r="C42" s="35"/>
      <c r="D42" s="35"/>
      <c r="E42" s="35"/>
      <c r="F42" s="35"/>
    </row>
    <row r="43" spans="1:6" ht="12.75">
      <c r="A43" s="35"/>
      <c r="B43" s="35"/>
      <c r="C43" s="35"/>
      <c r="D43" s="35"/>
      <c r="E43" s="35"/>
      <c r="F43" s="35"/>
    </row>
    <row r="44" spans="1:6" ht="12.75">
      <c r="A44" s="35"/>
      <c r="B44" s="35"/>
      <c r="C44" s="35"/>
      <c r="D44" s="35"/>
      <c r="E44" s="35"/>
      <c r="F44" s="35"/>
    </row>
    <row r="45" spans="1:6" ht="12.75">
      <c r="A45" s="35"/>
      <c r="B45" s="35"/>
      <c r="C45" s="35"/>
      <c r="D45" s="35"/>
      <c r="E45" s="35"/>
      <c r="F45" s="35"/>
    </row>
    <row r="46" spans="1:6" ht="12.75">
      <c r="A46" s="35"/>
      <c r="B46" s="35"/>
      <c r="C46" s="35"/>
      <c r="D46" s="35"/>
      <c r="E46" s="35"/>
      <c r="F46" s="35"/>
    </row>
    <row r="47" spans="1:6" ht="12.75">
      <c r="A47" s="35"/>
      <c r="B47" s="35"/>
      <c r="C47" s="35"/>
      <c r="D47" s="35"/>
      <c r="E47" s="35"/>
      <c r="F47" s="35"/>
    </row>
    <row r="48" spans="1:6" ht="12.75">
      <c r="A48" s="35"/>
      <c r="B48" s="35"/>
      <c r="C48" s="35"/>
      <c r="D48" s="35"/>
      <c r="E48" s="35"/>
      <c r="F48" s="35"/>
    </row>
    <row r="49" spans="1:6" ht="12.75">
      <c r="A49" s="35"/>
      <c r="B49" s="35"/>
      <c r="C49" s="35"/>
      <c r="D49" s="35"/>
      <c r="E49" s="35"/>
      <c r="F49" s="35"/>
    </row>
    <row r="50" spans="1:6" ht="12.75">
      <c r="A50" s="35"/>
      <c r="B50" s="35"/>
      <c r="C50" s="35"/>
      <c r="D50" s="35"/>
      <c r="E50" s="35"/>
      <c r="F50" s="35"/>
    </row>
    <row r="51" spans="1:6" ht="12.75">
      <c r="A51" s="35"/>
      <c r="B51" s="35"/>
      <c r="C51" s="35"/>
      <c r="D51" s="35"/>
      <c r="E51" s="35"/>
      <c r="F51" s="35"/>
    </row>
    <row r="52" spans="1:6" ht="12.75">
      <c r="A52" s="35"/>
      <c r="B52" s="35"/>
      <c r="C52" s="35"/>
      <c r="D52" s="35"/>
      <c r="E52" s="35"/>
      <c r="F52" s="35"/>
    </row>
  </sheetData>
  <sheetProtection/>
  <mergeCells count="11">
    <mergeCell ref="A27:F27"/>
    <mergeCell ref="I21:U21"/>
    <mergeCell ref="G2:S2"/>
    <mergeCell ref="G11:S11"/>
    <mergeCell ref="A11:F11"/>
    <mergeCell ref="A1:F1"/>
    <mergeCell ref="A2:F2"/>
    <mergeCell ref="A3:F3"/>
    <mergeCell ref="A4:F4"/>
    <mergeCell ref="A16:F16"/>
    <mergeCell ref="A21:F21"/>
  </mergeCells>
  <printOptions horizontalCentered="1" verticalCentered="1"/>
  <pageMargins left="0.7874015748031497" right="0.7874015748031497" top="1.8897637795275593" bottom="0.7874015748031497" header="0" footer="0.5905511811023623"/>
  <pageSetup horizontalDpi="300" verticalDpi="300" orientation="portrait" paperSize="119" scale="90"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AC50"/>
  <sheetViews>
    <sheetView view="pageBreakPreview" zoomScaleSheetLayoutView="100" workbookViewId="0" topLeftCell="A1">
      <selection activeCell="A15" sqref="A15"/>
    </sheetView>
  </sheetViews>
  <sheetFormatPr defaultColWidth="11.421875" defaultRowHeight="12.75"/>
  <cols>
    <col min="1" max="1" width="15.140625" style="0" customWidth="1"/>
    <col min="2" max="3" width="13.421875" style="0" bestFit="1" customWidth="1"/>
    <col min="4" max="4" width="14.28125" style="0" customWidth="1"/>
    <col min="5" max="5" width="14.7109375" style="0" customWidth="1"/>
    <col min="6" max="6" width="13.421875" style="0" bestFit="1" customWidth="1"/>
    <col min="7" max="12" width="13.421875" style="0" customWidth="1"/>
    <col min="16" max="16" width="12.8515625" style="0" bestFit="1" customWidth="1"/>
    <col min="17" max="17" width="13.421875" style="0" bestFit="1" customWidth="1"/>
    <col min="18" max="18" width="14.7109375" style="0" customWidth="1"/>
    <col min="19" max="19" width="13.421875" style="0" bestFit="1" customWidth="1"/>
    <col min="20" max="20" width="14.421875" style="0" bestFit="1" customWidth="1"/>
    <col min="21" max="21" width="12.7109375" style="0" bestFit="1" customWidth="1"/>
  </cols>
  <sheetData>
    <row r="1" spans="1:29" s="63" customFormat="1" ht="15.75" customHeight="1">
      <c r="A1" s="273" t="s">
        <v>262</v>
      </c>
      <c r="B1" s="273"/>
      <c r="C1" s="273"/>
      <c r="D1" s="273"/>
      <c r="E1" s="273"/>
      <c r="F1" s="273"/>
      <c r="G1" s="235"/>
      <c r="H1" s="235"/>
      <c r="I1" s="235"/>
      <c r="J1" s="235"/>
      <c r="K1" s="235"/>
      <c r="L1" s="235"/>
      <c r="P1" s="228" t="s">
        <v>434</v>
      </c>
      <c r="Q1" s="58"/>
      <c r="R1" s="58"/>
      <c r="S1" s="58"/>
      <c r="T1" s="58"/>
      <c r="U1" s="58"/>
      <c r="V1" s="58"/>
      <c r="W1" s="58"/>
      <c r="Z1" s="59"/>
      <c r="AA1" s="59"/>
      <c r="AB1" s="59"/>
      <c r="AC1" s="58"/>
    </row>
    <row r="2" spans="1:20" ht="13.5" customHeight="1">
      <c r="A2" s="274" t="s">
        <v>433</v>
      </c>
      <c r="B2" s="274"/>
      <c r="C2" s="274"/>
      <c r="D2" s="274"/>
      <c r="E2" s="274"/>
      <c r="F2" s="274"/>
      <c r="G2" s="235"/>
      <c r="H2" s="235"/>
      <c r="I2" s="235"/>
      <c r="J2" s="235"/>
      <c r="K2" s="235"/>
      <c r="L2" s="235"/>
      <c r="P2" s="52" t="s">
        <v>254</v>
      </c>
      <c r="Q2" s="229" t="s">
        <v>428</v>
      </c>
      <c r="R2" s="229" t="s">
        <v>429</v>
      </c>
      <c r="S2" s="229" t="s">
        <v>427</v>
      </c>
      <c r="T2" s="229" t="s">
        <v>430</v>
      </c>
    </row>
    <row r="3" spans="1:29" s="63" customFormat="1" ht="15.75" customHeight="1">
      <c r="A3" s="274" t="s">
        <v>253</v>
      </c>
      <c r="B3" s="274"/>
      <c r="C3" s="274"/>
      <c r="D3" s="274"/>
      <c r="E3" s="274"/>
      <c r="F3" s="274"/>
      <c r="G3" s="235"/>
      <c r="H3" s="235"/>
      <c r="I3" s="235"/>
      <c r="J3" s="235"/>
      <c r="K3" s="235"/>
      <c r="L3" s="235"/>
      <c r="M3" s="64"/>
      <c r="P3" s="230" t="s">
        <v>520</v>
      </c>
      <c r="Q3" s="73">
        <v>3826219.125</v>
      </c>
      <c r="R3" s="73">
        <v>717681.349</v>
      </c>
      <c r="S3" s="73">
        <v>2858055.694</v>
      </c>
      <c r="T3" s="73">
        <f>SUM(Q3:S3)</f>
        <v>7401956.1680000005</v>
      </c>
      <c r="U3" s="58"/>
      <c r="V3" s="58"/>
      <c r="W3" s="58"/>
      <c r="Y3" s="65"/>
      <c r="Z3" s="59"/>
      <c r="AA3" s="59"/>
      <c r="AB3" s="59"/>
      <c r="AC3" s="58"/>
    </row>
    <row r="4" spans="1:29" s="63" customFormat="1" ht="15.75" customHeight="1">
      <c r="A4" s="274" t="s">
        <v>261</v>
      </c>
      <c r="B4" s="274"/>
      <c r="C4" s="274"/>
      <c r="D4" s="274"/>
      <c r="E4" s="274"/>
      <c r="F4" s="274"/>
      <c r="G4" s="235"/>
      <c r="H4" s="235"/>
      <c r="I4" s="235"/>
      <c r="J4" s="235"/>
      <c r="K4" s="235"/>
      <c r="L4" s="235"/>
      <c r="M4" s="64"/>
      <c r="P4" s="230" t="s">
        <v>521</v>
      </c>
      <c r="Q4" s="73">
        <v>4228478.663</v>
      </c>
      <c r="R4" s="73">
        <v>729819.421</v>
      </c>
      <c r="S4" s="73">
        <v>3173266.295</v>
      </c>
      <c r="T4" s="73">
        <f>SUM(Q4:S4)</f>
        <v>8131564.379</v>
      </c>
      <c r="U4" s="58"/>
      <c r="V4" s="58"/>
      <c r="W4" s="58"/>
      <c r="AC4" s="58"/>
    </row>
    <row r="5" spans="2:20" ht="13.5" thickBot="1">
      <c r="B5" s="75"/>
      <c r="C5" s="75"/>
      <c r="D5" s="75"/>
      <c r="E5" s="75"/>
      <c r="F5" s="75"/>
      <c r="G5" s="75"/>
      <c r="H5" s="75"/>
      <c r="I5" s="75"/>
      <c r="J5" s="75"/>
      <c r="K5" s="75"/>
      <c r="L5" s="75"/>
      <c r="P5" s="230" t="s">
        <v>522</v>
      </c>
      <c r="Q5" s="73">
        <v>5194972.902</v>
      </c>
      <c r="R5" s="73">
        <v>840052.871</v>
      </c>
      <c r="S5" s="73">
        <v>4218570.067</v>
      </c>
      <c r="T5" s="73">
        <f>SUM(Q5:S5)</f>
        <v>10253595.84</v>
      </c>
    </row>
    <row r="6" spans="1:20" ht="15" customHeight="1" thickTop="1">
      <c r="A6" s="98" t="s">
        <v>254</v>
      </c>
      <c r="B6" s="277" t="s">
        <v>525</v>
      </c>
      <c r="C6" s="277"/>
      <c r="D6" s="277"/>
      <c r="E6" s="277"/>
      <c r="F6" s="277"/>
      <c r="G6" s="236"/>
      <c r="H6" s="236"/>
      <c r="I6" s="236"/>
      <c r="J6" s="236"/>
      <c r="K6" s="236"/>
      <c r="L6" s="236"/>
      <c r="P6" s="230" t="s">
        <v>523</v>
      </c>
      <c r="Q6" s="73">
        <v>6340000.574</v>
      </c>
      <c r="R6" s="73">
        <v>1010588.208</v>
      </c>
      <c r="S6" s="73">
        <v>4519055.662</v>
      </c>
      <c r="T6" s="73">
        <f>SUM(Q6:S6)</f>
        <v>11869644.443999998</v>
      </c>
    </row>
    <row r="7" spans="1:20" ht="15" customHeight="1">
      <c r="A7" s="100"/>
      <c r="B7" s="99">
        <v>2005</v>
      </c>
      <c r="C7" s="99">
        <v>2006</v>
      </c>
      <c r="D7" s="99">
        <v>2007</v>
      </c>
      <c r="E7" s="99">
        <v>2008</v>
      </c>
      <c r="F7" s="99">
        <v>2009</v>
      </c>
      <c r="G7" s="236"/>
      <c r="H7" s="236"/>
      <c r="I7" s="236"/>
      <c r="J7" s="236"/>
      <c r="K7" s="236"/>
      <c r="L7" s="236"/>
      <c r="P7" s="230" t="s">
        <v>524</v>
      </c>
      <c r="Q7" s="231">
        <v>5588471.122</v>
      </c>
      <c r="R7" s="231">
        <v>875898.483</v>
      </c>
      <c r="S7" s="231">
        <v>3295103.509</v>
      </c>
      <c r="T7" s="73">
        <f>SUM(Q7:S7)</f>
        <v>9759473.114</v>
      </c>
    </row>
    <row r="8" spans="1:20" ht="19.5" customHeight="1">
      <c r="A8" s="11" t="s">
        <v>428</v>
      </c>
      <c r="B8" s="97">
        <v>3826219.125</v>
      </c>
      <c r="C8" s="97">
        <v>4228478.663</v>
      </c>
      <c r="D8" s="97">
        <v>5194972.902</v>
      </c>
      <c r="E8" s="97">
        <v>6340000.574</v>
      </c>
      <c r="F8" s="97">
        <v>5588471.122</v>
      </c>
      <c r="G8" s="97"/>
      <c r="H8" s="97"/>
      <c r="I8" s="97"/>
      <c r="J8" s="97"/>
      <c r="K8" s="97"/>
      <c r="L8" s="97"/>
      <c r="P8" s="11"/>
      <c r="Q8" s="11"/>
      <c r="R8" s="11"/>
      <c r="S8" s="11"/>
      <c r="T8" s="11"/>
    </row>
    <row r="9" spans="1:20" ht="19.5" customHeight="1">
      <c r="A9" s="11" t="s">
        <v>429</v>
      </c>
      <c r="B9" s="77">
        <v>717681.349</v>
      </c>
      <c r="C9" s="77">
        <v>729819.421</v>
      </c>
      <c r="D9" s="77">
        <v>840052.871</v>
      </c>
      <c r="E9" s="77">
        <v>1010588.208</v>
      </c>
      <c r="F9" s="77">
        <v>875898.483</v>
      </c>
      <c r="G9" s="77"/>
      <c r="H9" s="77"/>
      <c r="I9" s="77"/>
      <c r="J9" s="77"/>
      <c r="K9" s="77"/>
      <c r="L9" s="77"/>
      <c r="P9" s="31" t="s">
        <v>16</v>
      </c>
      <c r="Q9" s="11"/>
      <c r="R9" s="11"/>
      <c r="S9" s="11"/>
      <c r="T9" s="11"/>
    </row>
    <row r="10" spans="1:20" ht="19.5" customHeight="1">
      <c r="A10" s="11" t="s">
        <v>427</v>
      </c>
      <c r="B10" s="77">
        <v>2858055.694</v>
      </c>
      <c r="C10" s="77">
        <v>3173266.295</v>
      </c>
      <c r="D10" s="77">
        <v>4218570.067</v>
      </c>
      <c r="E10" s="77">
        <v>4519055.662</v>
      </c>
      <c r="F10" s="77">
        <v>3295103.509</v>
      </c>
      <c r="G10" s="77"/>
      <c r="H10" s="77"/>
      <c r="I10" s="77"/>
      <c r="J10" s="77"/>
      <c r="K10" s="77"/>
      <c r="L10" s="77"/>
      <c r="P10" s="11"/>
      <c r="Q10" s="11" t="s">
        <v>428</v>
      </c>
      <c r="R10" s="11" t="s">
        <v>429</v>
      </c>
      <c r="S10" s="11" t="s">
        <v>427</v>
      </c>
      <c r="T10" s="232" t="s">
        <v>430</v>
      </c>
    </row>
    <row r="11" spans="1:20" ht="19.5" customHeight="1" thickBot="1">
      <c r="A11" s="94" t="s">
        <v>430</v>
      </c>
      <c r="B11" s="95">
        <f>SUM(B8:B10)</f>
        <v>7401956.1680000005</v>
      </c>
      <c r="C11" s="95">
        <f>SUM(C8:C10)</f>
        <v>8131564.379</v>
      </c>
      <c r="D11" s="95">
        <f>SUM(D8:D10)</f>
        <v>10253595.84</v>
      </c>
      <c r="E11" s="95">
        <f>+balanza!C12</f>
        <v>11869645</v>
      </c>
      <c r="F11" s="96">
        <f>+balanza!D12</f>
        <v>9759473</v>
      </c>
      <c r="G11" s="97"/>
      <c r="H11" s="97"/>
      <c r="I11" s="97"/>
      <c r="J11" s="97"/>
      <c r="K11" s="97"/>
      <c r="L11" s="97"/>
      <c r="P11" s="230" t="s">
        <v>520</v>
      </c>
      <c r="Q11" s="233">
        <v>1086156.068</v>
      </c>
      <c r="R11" s="233">
        <v>465054.839</v>
      </c>
      <c r="S11" s="233">
        <v>119232.194</v>
      </c>
      <c r="T11" s="233">
        <f>SUM(Q11:S11)</f>
        <v>1670443.1009999998</v>
      </c>
    </row>
    <row r="12" spans="1:20" ht="13.5" thickTop="1">
      <c r="A12" s="32"/>
      <c r="B12" s="53"/>
      <c r="C12" s="54"/>
      <c r="D12" s="54"/>
      <c r="E12" s="54"/>
      <c r="P12" s="230" t="s">
        <v>521</v>
      </c>
      <c r="Q12" s="233">
        <v>1469917.267</v>
      </c>
      <c r="R12" s="233">
        <v>461726.209</v>
      </c>
      <c r="S12" s="233">
        <v>146440.32</v>
      </c>
      <c r="T12" s="233">
        <f>SUM(Q12:S12)</f>
        <v>2078083.796</v>
      </c>
    </row>
    <row r="13" spans="1:20" ht="30.75" customHeight="1">
      <c r="A13" s="278" t="s">
        <v>80</v>
      </c>
      <c r="B13" s="279"/>
      <c r="C13" s="279"/>
      <c r="D13" s="279"/>
      <c r="E13" s="279"/>
      <c r="P13" s="230" t="s">
        <v>522</v>
      </c>
      <c r="Q13" s="233">
        <v>2191425.016</v>
      </c>
      <c r="R13" s="233">
        <v>504270.041</v>
      </c>
      <c r="S13" s="233">
        <v>153924.329</v>
      </c>
      <c r="T13" s="233">
        <f>SUM(Q13:S13)</f>
        <v>2849619.386</v>
      </c>
    </row>
    <row r="14" spans="1:20" ht="12.75">
      <c r="A14" s="32"/>
      <c r="B14" s="53"/>
      <c r="C14" s="54"/>
      <c r="D14" s="54"/>
      <c r="E14" s="54"/>
      <c r="P14" s="230" t="s">
        <v>523</v>
      </c>
      <c r="Q14" s="233">
        <v>2902479.439</v>
      </c>
      <c r="R14" s="233">
        <v>648943.59</v>
      </c>
      <c r="S14" s="233">
        <v>208846.287</v>
      </c>
      <c r="T14" s="233">
        <f>SUM(Q14:S14)</f>
        <v>3760269.3159999996</v>
      </c>
    </row>
    <row r="15" spans="1:20" ht="12.75">
      <c r="A15" s="32"/>
      <c r="B15" s="53"/>
      <c r="C15" s="54"/>
      <c r="D15" s="54"/>
      <c r="E15" s="54"/>
      <c r="P15" s="230" t="s">
        <v>524</v>
      </c>
      <c r="Q15" s="233">
        <v>1957347.103</v>
      </c>
      <c r="R15" s="233">
        <v>572359.077</v>
      </c>
      <c r="S15" s="233">
        <v>132531.85</v>
      </c>
      <c r="T15" s="233">
        <f>SUM(Q15:S15)</f>
        <v>2662238.03</v>
      </c>
    </row>
    <row r="16" spans="1:20" ht="12.75">
      <c r="A16" s="32"/>
      <c r="B16" s="53"/>
      <c r="C16" s="54"/>
      <c r="D16" s="54"/>
      <c r="E16" s="54"/>
      <c r="P16" s="11"/>
      <c r="Q16" s="11"/>
      <c r="R16" s="11"/>
      <c r="S16" s="11"/>
      <c r="T16" s="11"/>
    </row>
    <row r="33" spans="17:20" ht="12.75">
      <c r="Q33" s="76"/>
      <c r="R33" s="76"/>
      <c r="S33" s="76"/>
      <c r="T33" s="76"/>
    </row>
    <row r="34" spans="17:21" ht="12.75">
      <c r="Q34" s="76"/>
      <c r="R34" s="76"/>
      <c r="S34" s="76"/>
      <c r="T34" s="76"/>
      <c r="U34" s="74"/>
    </row>
    <row r="35" spans="17:21" ht="12.75">
      <c r="Q35" s="76"/>
      <c r="R35" s="76"/>
      <c r="S35" s="76"/>
      <c r="T35" s="76"/>
      <c r="U35" s="74"/>
    </row>
    <row r="36" spans="17:21" ht="12.75">
      <c r="Q36" s="76"/>
      <c r="R36" s="76"/>
      <c r="S36" s="76"/>
      <c r="T36" s="76"/>
      <c r="U36" s="74"/>
    </row>
    <row r="37" spans="17:21" ht="12.75">
      <c r="Q37" s="76"/>
      <c r="R37" s="76"/>
      <c r="S37" s="76"/>
      <c r="T37" s="76"/>
      <c r="U37" s="74"/>
    </row>
    <row r="38" spans="1:29" s="63" customFormat="1" ht="15.75" customHeight="1">
      <c r="A38" s="273" t="s">
        <v>432</v>
      </c>
      <c r="B38" s="273"/>
      <c r="C38" s="273"/>
      <c r="D38" s="273"/>
      <c r="E38" s="273"/>
      <c r="F38" s="273"/>
      <c r="G38" s="235"/>
      <c r="H38" s="235"/>
      <c r="I38" s="235"/>
      <c r="J38" s="235"/>
      <c r="K38" s="235"/>
      <c r="L38" s="235"/>
      <c r="O38"/>
      <c r="P38"/>
      <c r="Q38" s="76"/>
      <c r="R38" s="76"/>
      <c r="S38" s="76"/>
      <c r="T38" s="76"/>
      <c r="U38" s="74"/>
      <c r="V38" s="58"/>
      <c r="W38" s="58"/>
      <c r="Z38" s="59"/>
      <c r="AA38" s="59"/>
      <c r="AB38" s="59"/>
      <c r="AC38" s="58"/>
    </row>
    <row r="39" spans="1:21" ht="13.5" customHeight="1">
      <c r="A39" s="274" t="s">
        <v>431</v>
      </c>
      <c r="B39" s="274"/>
      <c r="C39" s="274"/>
      <c r="D39" s="274"/>
      <c r="E39" s="274"/>
      <c r="F39" s="274"/>
      <c r="G39" s="235"/>
      <c r="H39" s="235"/>
      <c r="I39" s="235"/>
      <c r="J39" s="235"/>
      <c r="K39" s="235"/>
      <c r="L39" s="235"/>
      <c r="Q39" s="76"/>
      <c r="R39" s="76"/>
      <c r="S39" s="76"/>
      <c r="T39" s="76"/>
      <c r="U39" s="74"/>
    </row>
    <row r="40" spans="1:29" s="63" customFormat="1" ht="15.75" customHeight="1">
      <c r="A40" s="274" t="s">
        <v>253</v>
      </c>
      <c r="B40" s="274"/>
      <c r="C40" s="274"/>
      <c r="D40" s="274"/>
      <c r="E40" s="274"/>
      <c r="F40" s="274"/>
      <c r="G40" s="235"/>
      <c r="H40" s="235"/>
      <c r="I40" s="235"/>
      <c r="J40" s="235"/>
      <c r="K40" s="235"/>
      <c r="L40" s="235"/>
      <c r="M40" s="64"/>
      <c r="O40"/>
      <c r="P40"/>
      <c r="Q40" s="76"/>
      <c r="R40" s="76"/>
      <c r="S40" s="76"/>
      <c r="T40" s="76"/>
      <c r="U40" s="74"/>
      <c r="V40" s="58"/>
      <c r="W40" s="58"/>
      <c r="Y40" s="65"/>
      <c r="Z40" s="59"/>
      <c r="AA40" s="59"/>
      <c r="AB40" s="59"/>
      <c r="AC40" s="58"/>
    </row>
    <row r="41" spans="1:29" s="63" customFormat="1" ht="15.75" customHeight="1">
      <c r="A41" s="274" t="s">
        <v>261</v>
      </c>
      <c r="B41" s="274"/>
      <c r="C41" s="274"/>
      <c r="D41" s="274"/>
      <c r="E41" s="274"/>
      <c r="F41" s="274"/>
      <c r="G41" s="235"/>
      <c r="H41" s="235"/>
      <c r="I41" s="235"/>
      <c r="J41" s="235"/>
      <c r="K41" s="235"/>
      <c r="L41" s="235"/>
      <c r="M41" s="64"/>
      <c r="O41"/>
      <c r="P41"/>
      <c r="Q41" s="76"/>
      <c r="R41" s="76"/>
      <c r="S41" s="76"/>
      <c r="T41" s="76"/>
      <c r="U41" s="74"/>
      <c r="V41" s="58"/>
      <c r="W41" s="58"/>
      <c r="AC41" s="58"/>
    </row>
    <row r="42" spans="2:21" ht="13.5" thickBot="1">
      <c r="B42" s="75"/>
      <c r="C42" s="75"/>
      <c r="D42" s="75"/>
      <c r="E42" s="75"/>
      <c r="F42" s="75"/>
      <c r="G42" s="75"/>
      <c r="H42" s="75"/>
      <c r="I42" s="75"/>
      <c r="J42" s="75"/>
      <c r="K42" s="75"/>
      <c r="L42" s="75"/>
      <c r="Q42" s="76"/>
      <c r="R42" s="76"/>
      <c r="S42" s="76"/>
      <c r="T42" s="76"/>
      <c r="U42" s="74"/>
    </row>
    <row r="43" spans="1:21" ht="13.5" thickTop="1">
      <c r="A43" s="98" t="s">
        <v>254</v>
      </c>
      <c r="B43" s="277" t="str">
        <f>+B6</f>
        <v>Enero - noviembre</v>
      </c>
      <c r="C43" s="277"/>
      <c r="D43" s="277"/>
      <c r="E43" s="277"/>
      <c r="F43" s="277"/>
      <c r="G43" s="236"/>
      <c r="H43" s="236"/>
      <c r="I43" s="236"/>
      <c r="J43" s="236"/>
      <c r="K43" s="236"/>
      <c r="L43" s="236"/>
      <c r="Q43" s="76"/>
      <c r="R43" s="76"/>
      <c r="S43" s="76"/>
      <c r="T43" s="76"/>
      <c r="U43" s="74"/>
    </row>
    <row r="44" spans="1:21" ht="12.75">
      <c r="A44" s="100"/>
      <c r="B44" s="99">
        <v>2005</v>
      </c>
      <c r="C44" s="99">
        <v>2006</v>
      </c>
      <c r="D44" s="99">
        <v>2007</v>
      </c>
      <c r="E44" s="99">
        <v>2008</v>
      </c>
      <c r="F44" s="99">
        <v>2009</v>
      </c>
      <c r="G44" s="236"/>
      <c r="H44" s="236"/>
      <c r="I44" s="236"/>
      <c r="J44" s="236"/>
      <c r="K44" s="236"/>
      <c r="L44" s="236"/>
      <c r="Q44" s="76"/>
      <c r="R44" s="76"/>
      <c r="S44" s="76"/>
      <c r="T44" s="76"/>
      <c r="U44" s="74"/>
    </row>
    <row r="45" spans="1:12" ht="19.5" customHeight="1">
      <c r="A45" s="11" t="s">
        <v>428</v>
      </c>
      <c r="B45" s="97">
        <v>1086156.068</v>
      </c>
      <c r="C45" s="97">
        <v>1469917.267</v>
      </c>
      <c r="D45" s="97">
        <v>2191425.016</v>
      </c>
      <c r="E45" s="97">
        <v>2902479.439</v>
      </c>
      <c r="F45" s="97">
        <v>1957347.103</v>
      </c>
      <c r="G45" s="97"/>
      <c r="H45" s="97"/>
      <c r="I45" s="97"/>
      <c r="J45" s="97"/>
      <c r="K45" s="97"/>
      <c r="L45" s="97"/>
    </row>
    <row r="46" spans="1:12" ht="19.5" customHeight="1">
      <c r="A46" s="11" t="s">
        <v>429</v>
      </c>
      <c r="B46" s="77">
        <v>465054.839</v>
      </c>
      <c r="C46" s="77">
        <v>461726.209</v>
      </c>
      <c r="D46" s="77">
        <v>504270.041</v>
      </c>
      <c r="E46" s="77">
        <v>648943.59</v>
      </c>
      <c r="F46" s="77">
        <v>572359.077</v>
      </c>
      <c r="G46" s="77"/>
      <c r="H46" s="77"/>
      <c r="I46" s="77"/>
      <c r="J46" s="77"/>
      <c r="K46" s="77"/>
      <c r="L46" s="77"/>
    </row>
    <row r="47" spans="1:12" ht="19.5" customHeight="1">
      <c r="A47" s="11" t="s">
        <v>427</v>
      </c>
      <c r="B47" s="77">
        <v>119232.194</v>
      </c>
      <c r="C47" s="77">
        <v>146440.32</v>
      </c>
      <c r="D47" s="77">
        <v>153924.329</v>
      </c>
      <c r="E47" s="77">
        <v>208846.287</v>
      </c>
      <c r="F47" s="77">
        <v>132531.85</v>
      </c>
      <c r="G47" s="77"/>
      <c r="H47" s="77"/>
      <c r="I47" s="77"/>
      <c r="J47" s="77"/>
      <c r="K47" s="77"/>
      <c r="L47" s="77"/>
    </row>
    <row r="48" spans="1:12" ht="19.5" customHeight="1" thickBot="1">
      <c r="A48" s="204" t="s">
        <v>430</v>
      </c>
      <c r="B48" s="205">
        <f>SUM(B45:B47)</f>
        <v>1670443.1009999998</v>
      </c>
      <c r="C48" s="205">
        <f>SUM(C45:C47)</f>
        <v>2078083.796</v>
      </c>
      <c r="D48" s="205">
        <f>SUM(D45:D47)</f>
        <v>2849619.386</v>
      </c>
      <c r="E48" s="205">
        <f>+balanza!C17</f>
        <v>3760269</v>
      </c>
      <c r="F48" s="205">
        <f>+balanza!D17</f>
        <v>2662238</v>
      </c>
      <c r="G48" s="231"/>
      <c r="H48" s="231"/>
      <c r="I48" s="231"/>
      <c r="J48" s="231"/>
      <c r="K48" s="231"/>
      <c r="L48" s="231"/>
    </row>
    <row r="49" ht="13.5" thickTop="1"/>
    <row r="50" spans="1:5" ht="30.75" customHeight="1">
      <c r="A50" s="280" t="s">
        <v>473</v>
      </c>
      <c r="B50" s="279"/>
      <c r="C50" s="279"/>
      <c r="D50" s="279"/>
      <c r="E50" s="279"/>
    </row>
  </sheetData>
  <sheetProtection/>
  <mergeCells count="12">
    <mergeCell ref="A39:F39"/>
    <mergeCell ref="A40:F40"/>
    <mergeCell ref="A41:F41"/>
    <mergeCell ref="A13:E13"/>
    <mergeCell ref="A50:E50"/>
    <mergeCell ref="B43:F43"/>
    <mergeCell ref="A1:F1"/>
    <mergeCell ref="A38:F38"/>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firstFooter>&amp;C1</firstFooter>
  </headerFooter>
  <rowBreaks count="1" manualBreakCount="1">
    <brk id="37"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view="pageBreakPreview" zoomScaleSheetLayoutView="100" zoomScalePageLayoutView="0" workbookViewId="0" topLeftCell="A79">
      <selection activeCell="B87" sqref="B87"/>
    </sheetView>
  </sheetViews>
  <sheetFormatPr defaultColWidth="11.421875" defaultRowHeight="12.75"/>
  <cols>
    <col min="1" max="1" width="32.140625" style="63" customWidth="1"/>
    <col min="2" max="2" width="14.140625" style="63" bestFit="1" customWidth="1"/>
    <col min="3" max="3" width="13.7109375" style="63" bestFit="1" customWidth="1"/>
    <col min="4" max="4" width="13.421875" style="63" bestFit="1" customWidth="1"/>
    <col min="5" max="5" width="14.57421875" style="63" customWidth="1"/>
    <col min="6" max="6" width="14.00390625" style="63" customWidth="1"/>
    <col min="7" max="7" width="12.421875" style="63" customWidth="1"/>
    <col min="8" max="11" width="11.421875" style="63" customWidth="1"/>
    <col min="12" max="15" width="11.421875" style="58" customWidth="1"/>
    <col min="16" max="16" width="42.57421875" style="58" bestFit="1" customWidth="1"/>
    <col min="17" max="17" width="11.421875" style="58" customWidth="1"/>
    <col min="18" max="18" width="11.421875" style="63" customWidth="1"/>
    <col min="19" max="20" width="11.57421875" style="63" bestFit="1" customWidth="1"/>
    <col min="21" max="16384" width="11.421875" style="63" customWidth="1"/>
  </cols>
  <sheetData>
    <row r="1" spans="1:21" ht="15.75" customHeight="1">
      <c r="A1" s="273" t="s">
        <v>436</v>
      </c>
      <c r="B1" s="273"/>
      <c r="C1" s="273"/>
      <c r="D1" s="273"/>
      <c r="E1" s="273"/>
      <c r="F1" s="273"/>
      <c r="U1" s="61"/>
    </row>
    <row r="2" spans="1:21" ht="15.75" customHeight="1">
      <c r="A2" s="274" t="s">
        <v>263</v>
      </c>
      <c r="B2" s="274"/>
      <c r="C2" s="274"/>
      <c r="D2" s="274"/>
      <c r="E2" s="274"/>
      <c r="F2" s="274"/>
      <c r="G2" s="64"/>
      <c r="H2" s="64"/>
      <c r="U2" s="58"/>
    </row>
    <row r="3" spans="1:21" ht="15.75" customHeight="1">
      <c r="A3" s="274" t="s">
        <v>253</v>
      </c>
      <c r="B3" s="274"/>
      <c r="C3" s="274"/>
      <c r="D3" s="274"/>
      <c r="E3" s="274"/>
      <c r="F3" s="274"/>
      <c r="G3" s="64"/>
      <c r="H3" s="64"/>
      <c r="R3" s="65" t="s">
        <v>228</v>
      </c>
      <c r="U3" s="101"/>
    </row>
    <row r="4" spans="1:21" ht="15.75" customHeight="1" thickBot="1">
      <c r="A4" s="274" t="s">
        <v>261</v>
      </c>
      <c r="B4" s="274"/>
      <c r="C4" s="274"/>
      <c r="D4" s="274"/>
      <c r="E4" s="274"/>
      <c r="F4" s="274"/>
      <c r="G4" s="64"/>
      <c r="H4" s="64"/>
      <c r="M4" s="66"/>
      <c r="N4" s="284"/>
      <c r="O4" s="284"/>
      <c r="R4" s="65"/>
      <c r="U4" s="58"/>
    </row>
    <row r="5" spans="1:21" ht="18" customHeight="1" thickTop="1">
      <c r="A5" s="107" t="s">
        <v>264</v>
      </c>
      <c r="B5" s="108">
        <f>+balanza!B5</f>
        <v>2008</v>
      </c>
      <c r="C5" s="109">
        <f>+balanza!C5</f>
        <v>2008</v>
      </c>
      <c r="D5" s="109">
        <f>+balanza!D5</f>
        <v>2009</v>
      </c>
      <c r="E5" s="110" t="s">
        <v>269</v>
      </c>
      <c r="F5" s="110" t="s">
        <v>260</v>
      </c>
      <c r="G5" s="66"/>
      <c r="H5" s="66"/>
      <c r="M5" s="66"/>
      <c r="N5" s="102"/>
      <c r="O5" s="102"/>
      <c r="S5" s="59">
        <f>+S6+S7</f>
        <v>9759473</v>
      </c>
      <c r="U5" s="58"/>
    </row>
    <row r="6" spans="1:21" ht="18" customHeight="1" thickBot="1">
      <c r="A6" s="111"/>
      <c r="B6" s="91" t="s">
        <v>259</v>
      </c>
      <c r="C6" s="92" t="str">
        <f>+balanza!C6</f>
        <v>ene-nov</v>
      </c>
      <c r="D6" s="92" t="str">
        <f>+C6</f>
        <v>ene-nov</v>
      </c>
      <c r="E6" s="93" t="str">
        <f>+balanza!$E$6</f>
        <v> 2009-2008</v>
      </c>
      <c r="F6" s="93">
        <f>+balanza!$F$6</f>
        <v>2009</v>
      </c>
      <c r="G6" s="66"/>
      <c r="H6" s="66"/>
      <c r="M6" s="52"/>
      <c r="N6" s="52"/>
      <c r="O6" s="52"/>
      <c r="R6" s="63" t="s">
        <v>17</v>
      </c>
      <c r="S6" s="59">
        <f>D9</f>
        <v>3406410</v>
      </c>
      <c r="T6" s="103">
        <f>+S6/S5*100</f>
        <v>34.90362645605967</v>
      </c>
      <c r="U6" s="61"/>
    </row>
    <row r="7" spans="1:21" ht="18" customHeight="1" thickTop="1">
      <c r="A7" s="274" t="s">
        <v>267</v>
      </c>
      <c r="B7" s="274"/>
      <c r="C7" s="274"/>
      <c r="D7" s="274"/>
      <c r="E7" s="274"/>
      <c r="F7" s="274"/>
      <c r="G7" s="66"/>
      <c r="H7" s="66"/>
      <c r="M7" s="52"/>
      <c r="N7" s="52"/>
      <c r="O7" s="52"/>
      <c r="R7" s="63" t="s">
        <v>19</v>
      </c>
      <c r="S7" s="59">
        <f>D13</f>
        <v>6353063</v>
      </c>
      <c r="T7" s="103">
        <f>+S7/S5*100</f>
        <v>65.09637354394033</v>
      </c>
      <c r="U7" s="58"/>
    </row>
    <row r="8" spans="1:21" ht="18" customHeight="1">
      <c r="A8" s="104" t="s">
        <v>255</v>
      </c>
      <c r="B8" s="52">
        <f>+balanza!B12</f>
        <v>12758716</v>
      </c>
      <c r="C8" s="52">
        <f>+balanza!C12</f>
        <v>11869645</v>
      </c>
      <c r="D8" s="52">
        <f>+balanza!D12</f>
        <v>9759473</v>
      </c>
      <c r="E8" s="60">
        <f>+(D8-C8)/C8</f>
        <v>-0.17777886364756487</v>
      </c>
      <c r="F8" s="104"/>
      <c r="G8" s="57"/>
      <c r="H8" s="57"/>
      <c r="M8" s="52"/>
      <c r="N8" s="52"/>
      <c r="O8" s="52"/>
      <c r="T8" s="103">
        <f>SUM(T6:T7)</f>
        <v>100</v>
      </c>
      <c r="U8" s="58"/>
    </row>
    <row r="9" spans="1:21" s="65" customFormat="1" ht="18" customHeight="1">
      <c r="A9" s="55" t="s">
        <v>266</v>
      </c>
      <c r="B9" s="51">
        <v>4279858</v>
      </c>
      <c r="C9" s="51">
        <v>3969931</v>
      </c>
      <c r="D9" s="51">
        <v>3406410</v>
      </c>
      <c r="E9" s="56">
        <f aca="true" t="shared" si="0" ref="E9:E36">+(D9-C9)/C9</f>
        <v>-0.1419473033662298</v>
      </c>
      <c r="F9" s="56">
        <f>+D9/$D$8</f>
        <v>0.34903626456059667</v>
      </c>
      <c r="G9" s="57"/>
      <c r="H9" s="57"/>
      <c r="M9" s="51"/>
      <c r="N9" s="51"/>
      <c r="O9" s="51"/>
      <c r="P9" s="61"/>
      <c r="Q9" s="61"/>
      <c r="R9" s="65" t="s">
        <v>227</v>
      </c>
      <c r="S9" s="59">
        <f>SUM(S10:S12)</f>
        <v>9759473</v>
      </c>
      <c r="T9" s="103"/>
      <c r="U9" s="58"/>
    </row>
    <row r="10" spans="1:21" ht="18" customHeight="1">
      <c r="A10" s="104" t="s">
        <v>18</v>
      </c>
      <c r="B10" s="52">
        <v>3842698</v>
      </c>
      <c r="C10" s="52">
        <v>3566347</v>
      </c>
      <c r="D10" s="52">
        <v>3066279</v>
      </c>
      <c r="E10" s="60">
        <f t="shared" si="0"/>
        <v>-0.1402185485596326</v>
      </c>
      <c r="F10" s="60">
        <f>+D10/$D$9</f>
        <v>0.9001497177380292</v>
      </c>
      <c r="G10" s="57"/>
      <c r="H10" s="62"/>
      <c r="M10" s="52"/>
      <c r="N10" s="52"/>
      <c r="O10" s="52"/>
      <c r="R10" s="63" t="s">
        <v>22</v>
      </c>
      <c r="S10" s="59">
        <f>D10+D14</f>
        <v>5588471</v>
      </c>
      <c r="T10" s="103">
        <f>+S10/$S9*100</f>
        <v>57.262016094516575</v>
      </c>
      <c r="U10" s="61"/>
    </row>
    <row r="11" spans="1:21" ht="18" customHeight="1">
      <c r="A11" s="104" t="s">
        <v>20</v>
      </c>
      <c r="B11" s="52">
        <v>88712</v>
      </c>
      <c r="C11" s="52">
        <v>84457</v>
      </c>
      <c r="D11" s="52">
        <v>80173</v>
      </c>
      <c r="E11" s="60">
        <f t="shared" si="0"/>
        <v>-0.05072403708395989</v>
      </c>
      <c r="F11" s="60">
        <f>+D11/$D$9</f>
        <v>0.023535921982380276</v>
      </c>
      <c r="G11" s="57"/>
      <c r="H11" s="62"/>
      <c r="M11" s="52"/>
      <c r="N11" s="52"/>
      <c r="O11" s="52"/>
      <c r="R11" s="63" t="s">
        <v>23</v>
      </c>
      <c r="S11" s="59">
        <f>D11+D15</f>
        <v>875899</v>
      </c>
      <c r="T11" s="103">
        <f>+S11/S9*100</f>
        <v>8.974859605636492</v>
      </c>
      <c r="U11" s="58"/>
    </row>
    <row r="12" spans="1:21" ht="18" customHeight="1">
      <c r="A12" s="104" t="s">
        <v>21</v>
      </c>
      <c r="B12" s="52">
        <v>348448</v>
      </c>
      <c r="C12" s="52">
        <v>319127</v>
      </c>
      <c r="D12" s="52">
        <v>259958</v>
      </c>
      <c r="E12" s="60">
        <f t="shared" si="0"/>
        <v>-0.18540894377473546</v>
      </c>
      <c r="F12" s="60">
        <f>+D12/$D$9</f>
        <v>0.07631436027959054</v>
      </c>
      <c r="G12" s="57"/>
      <c r="H12" s="62"/>
      <c r="M12" s="52"/>
      <c r="N12" s="52"/>
      <c r="O12" s="52"/>
      <c r="R12" s="63" t="s">
        <v>24</v>
      </c>
      <c r="S12" s="59">
        <f>D12+D16</f>
        <v>3295103</v>
      </c>
      <c r="T12" s="103">
        <f>+S12/S9*100</f>
        <v>33.76312429984693</v>
      </c>
      <c r="U12" s="58"/>
    </row>
    <row r="13" spans="1:21" s="65" customFormat="1" ht="18" customHeight="1">
      <c r="A13" s="55" t="s">
        <v>265</v>
      </c>
      <c r="B13" s="51">
        <v>8478856</v>
      </c>
      <c r="C13" s="51">
        <v>7899714</v>
      </c>
      <c r="D13" s="51">
        <v>6353063</v>
      </c>
      <c r="E13" s="56">
        <f t="shared" si="0"/>
        <v>-0.19578569553277497</v>
      </c>
      <c r="F13" s="56">
        <f>+D13/$D$8</f>
        <v>0.6509637354394033</v>
      </c>
      <c r="G13" s="57"/>
      <c r="H13" s="57"/>
      <c r="M13" s="51"/>
      <c r="N13" s="51"/>
      <c r="O13" s="51"/>
      <c r="P13" s="61"/>
      <c r="Q13" s="61"/>
      <c r="R13" s="63"/>
      <c r="S13" s="63"/>
      <c r="T13" s="103">
        <f>SUM(T10:T12)</f>
        <v>100</v>
      </c>
      <c r="U13" s="58"/>
    </row>
    <row r="14" spans="1:21" ht="18" customHeight="1">
      <c r="A14" s="104" t="s">
        <v>18</v>
      </c>
      <c r="B14" s="52">
        <v>3013914</v>
      </c>
      <c r="C14" s="52">
        <v>2773654</v>
      </c>
      <c r="D14" s="52">
        <v>2522192</v>
      </c>
      <c r="E14" s="60">
        <f t="shared" si="0"/>
        <v>-0.09066091156286978</v>
      </c>
      <c r="F14" s="60">
        <f>+D14/$D$13</f>
        <v>0.3970040907826666</v>
      </c>
      <c r="G14" s="57"/>
      <c r="H14" s="62"/>
      <c r="M14" s="52"/>
      <c r="N14" s="52"/>
      <c r="O14" s="52"/>
      <c r="T14" s="103"/>
      <c r="U14" s="58"/>
    </row>
    <row r="15" spans="1:21" ht="18" customHeight="1">
      <c r="A15" s="104" t="s">
        <v>20</v>
      </c>
      <c r="B15" s="52">
        <v>995328</v>
      </c>
      <c r="C15" s="52">
        <v>926131</v>
      </c>
      <c r="D15" s="52">
        <v>795726</v>
      </c>
      <c r="E15" s="60">
        <f t="shared" si="0"/>
        <v>-0.14080621423967019</v>
      </c>
      <c r="F15" s="60">
        <f>+D15/$D$13</f>
        <v>0.1252507648672774</v>
      </c>
      <c r="G15" s="57"/>
      <c r="H15" s="62"/>
      <c r="U15" s="58"/>
    </row>
    <row r="16" spans="1:15" ht="18" customHeight="1">
      <c r="A16" s="104" t="s">
        <v>21</v>
      </c>
      <c r="B16" s="52">
        <v>4469614</v>
      </c>
      <c r="C16" s="52">
        <v>4199929</v>
      </c>
      <c r="D16" s="52">
        <v>3035145</v>
      </c>
      <c r="E16" s="60">
        <f t="shared" si="0"/>
        <v>-0.277334212078347</v>
      </c>
      <c r="F16" s="60">
        <f>+D16/$D$13</f>
        <v>0.47774514435005605</v>
      </c>
      <c r="G16" s="57"/>
      <c r="H16" s="62"/>
      <c r="M16" s="52"/>
      <c r="N16" s="52"/>
      <c r="O16" s="52"/>
    </row>
    <row r="17" spans="1:15" ht="18" customHeight="1">
      <c r="A17" s="274" t="s">
        <v>268</v>
      </c>
      <c r="B17" s="274"/>
      <c r="C17" s="274"/>
      <c r="D17" s="274"/>
      <c r="E17" s="274"/>
      <c r="F17" s="274"/>
      <c r="G17" s="57"/>
      <c r="H17" s="62"/>
      <c r="M17" s="52"/>
      <c r="N17" s="52"/>
      <c r="O17" s="52"/>
    </row>
    <row r="18" spans="1:15" ht="18" customHeight="1">
      <c r="A18" s="104" t="s">
        <v>255</v>
      </c>
      <c r="B18" s="52">
        <f>+balanza!B17</f>
        <v>4010769</v>
      </c>
      <c r="C18" s="52">
        <f>+balanza!C17</f>
        <v>3760269</v>
      </c>
      <c r="D18" s="52">
        <f>+balanza!D17</f>
        <v>2662238</v>
      </c>
      <c r="E18" s="60">
        <f t="shared" si="0"/>
        <v>-0.2920086302336349</v>
      </c>
      <c r="F18" s="105"/>
      <c r="G18" s="57"/>
      <c r="H18" s="57"/>
      <c r="M18" s="52"/>
      <c r="N18" s="52"/>
      <c r="O18" s="52"/>
    </row>
    <row r="19" spans="1:15" ht="18" customHeight="1">
      <c r="A19" s="55" t="s">
        <v>266</v>
      </c>
      <c r="B19" s="51">
        <v>1251133</v>
      </c>
      <c r="C19" s="51">
        <v>1176063</v>
      </c>
      <c r="D19" s="51">
        <v>641109</v>
      </c>
      <c r="E19" s="56">
        <f t="shared" si="0"/>
        <v>-0.4548684891880792</v>
      </c>
      <c r="F19" s="56">
        <f>+D19/$D$18</f>
        <v>0.24081580985621873</v>
      </c>
      <c r="G19" s="57"/>
      <c r="H19" s="62"/>
      <c r="M19" s="52"/>
      <c r="N19" s="52"/>
      <c r="O19" s="52"/>
    </row>
    <row r="20" spans="1:15" ht="18" customHeight="1">
      <c r="A20" s="104" t="s">
        <v>18</v>
      </c>
      <c r="B20" s="52">
        <v>1199242</v>
      </c>
      <c r="C20" s="52">
        <v>1127156</v>
      </c>
      <c r="D20" s="52">
        <v>612068</v>
      </c>
      <c r="E20" s="60">
        <f t="shared" si="0"/>
        <v>-0.4569802227908116</v>
      </c>
      <c r="F20" s="60">
        <f>+D20/$D$19</f>
        <v>0.9547019305609499</v>
      </c>
      <c r="G20" s="57"/>
      <c r="H20" s="62"/>
      <c r="M20" s="52"/>
      <c r="N20" s="52"/>
      <c r="O20" s="52"/>
    </row>
    <row r="21" spans="1:15" ht="18" customHeight="1">
      <c r="A21" s="104" t="s">
        <v>20</v>
      </c>
      <c r="B21" s="52">
        <v>40002</v>
      </c>
      <c r="C21" s="52">
        <v>37646</v>
      </c>
      <c r="D21" s="52">
        <v>19319</v>
      </c>
      <c r="E21" s="60">
        <f t="shared" si="0"/>
        <v>-0.48682462944270305</v>
      </c>
      <c r="F21" s="60">
        <f>+D21/$D$19</f>
        <v>0.03013372141086773</v>
      </c>
      <c r="G21" s="57"/>
      <c r="H21" s="62"/>
      <c r="M21" s="52"/>
      <c r="N21" s="52"/>
      <c r="O21" s="52"/>
    </row>
    <row r="22" spans="1:15" ht="18" customHeight="1">
      <c r="A22" s="104" t="s">
        <v>21</v>
      </c>
      <c r="B22" s="52">
        <v>11889</v>
      </c>
      <c r="C22" s="52">
        <v>11261</v>
      </c>
      <c r="D22" s="52">
        <v>9722</v>
      </c>
      <c r="E22" s="60">
        <f t="shared" si="0"/>
        <v>-0.1366663706597993</v>
      </c>
      <c r="F22" s="60">
        <f>+D22/$D$19</f>
        <v>0.015164348028182416</v>
      </c>
      <c r="G22" s="57"/>
      <c r="H22" s="62"/>
      <c r="M22" s="52"/>
      <c r="N22" s="52"/>
      <c r="O22" s="52"/>
    </row>
    <row r="23" spans="1:15" ht="18" customHeight="1">
      <c r="A23" s="55" t="s">
        <v>265</v>
      </c>
      <c r="B23" s="51">
        <v>2759636</v>
      </c>
      <c r="C23" s="51">
        <v>2584206</v>
      </c>
      <c r="D23" s="51">
        <v>2021130</v>
      </c>
      <c r="E23" s="56">
        <f t="shared" si="0"/>
        <v>-0.2178912981395446</v>
      </c>
      <c r="F23" s="56">
        <f>+D23/$D$18</f>
        <v>0.7591845657675985</v>
      </c>
      <c r="G23" s="57"/>
      <c r="H23" s="62"/>
      <c r="M23" s="52"/>
      <c r="N23" s="52"/>
      <c r="O23" s="52"/>
    </row>
    <row r="24" spans="1:15" ht="18" customHeight="1">
      <c r="A24" s="104" t="s">
        <v>18</v>
      </c>
      <c r="B24" s="52">
        <v>1896161</v>
      </c>
      <c r="C24" s="52">
        <v>1775323</v>
      </c>
      <c r="D24" s="52">
        <v>1345279</v>
      </c>
      <c r="E24" s="60">
        <f t="shared" si="0"/>
        <v>-0.24223423005278477</v>
      </c>
      <c r="F24" s="60">
        <f>+D24/$D$23</f>
        <v>0.6656073582599833</v>
      </c>
      <c r="G24" s="57"/>
      <c r="H24" s="62"/>
      <c r="M24" s="52"/>
      <c r="N24" s="52"/>
      <c r="O24" s="52"/>
    </row>
    <row r="25" spans="1:8" ht="18" customHeight="1">
      <c r="A25" s="104" t="s">
        <v>20</v>
      </c>
      <c r="B25" s="52">
        <v>658384</v>
      </c>
      <c r="C25" s="52">
        <v>611298</v>
      </c>
      <c r="D25" s="52">
        <v>553041</v>
      </c>
      <c r="E25" s="60">
        <f t="shared" si="0"/>
        <v>-0.09530049174052589</v>
      </c>
      <c r="F25" s="60">
        <f>+D25/$D$23</f>
        <v>0.2736296032417509</v>
      </c>
      <c r="G25" s="57"/>
      <c r="H25" s="62"/>
    </row>
    <row r="26" spans="1:15" ht="18" customHeight="1">
      <c r="A26" s="104" t="s">
        <v>21</v>
      </c>
      <c r="B26" s="52">
        <v>205091</v>
      </c>
      <c r="C26" s="52">
        <v>197585</v>
      </c>
      <c r="D26" s="52">
        <v>122810</v>
      </c>
      <c r="E26" s="60">
        <f t="shared" si="0"/>
        <v>-0.37844471999392665</v>
      </c>
      <c r="F26" s="60">
        <f>+D26/$D$23</f>
        <v>0.06076303849826582</v>
      </c>
      <c r="G26" s="57"/>
      <c r="H26" s="62"/>
      <c r="M26" s="52"/>
      <c r="N26" s="52"/>
      <c r="O26" s="52"/>
    </row>
    <row r="27" spans="1:15" ht="18" customHeight="1">
      <c r="A27" s="274" t="s">
        <v>257</v>
      </c>
      <c r="B27" s="274"/>
      <c r="C27" s="274"/>
      <c r="D27" s="274"/>
      <c r="E27" s="274"/>
      <c r="F27" s="274"/>
      <c r="G27" s="57"/>
      <c r="H27" s="62"/>
      <c r="M27" s="52"/>
      <c r="N27" s="52"/>
      <c r="O27" s="52"/>
    </row>
    <row r="28" spans="1:15" ht="18" customHeight="1">
      <c r="A28" s="104" t="s">
        <v>255</v>
      </c>
      <c r="B28" s="52">
        <f>+balanza!B22</f>
        <v>8747947</v>
      </c>
      <c r="C28" s="52">
        <f>+balanza!C22</f>
        <v>8109376</v>
      </c>
      <c r="D28" s="52">
        <f>+balanza!D22</f>
        <v>7097235</v>
      </c>
      <c r="E28" s="60">
        <f t="shared" si="0"/>
        <v>-0.12481120618898421</v>
      </c>
      <c r="F28" s="57"/>
      <c r="G28" s="57"/>
      <c r="H28" s="57"/>
      <c r="M28" s="52"/>
      <c r="N28" s="52"/>
      <c r="O28" s="52"/>
    </row>
    <row r="29" spans="1:15" ht="18" customHeight="1">
      <c r="A29" s="55" t="s">
        <v>266</v>
      </c>
      <c r="B29" s="51">
        <v>3028725</v>
      </c>
      <c r="C29" s="51">
        <v>2793868</v>
      </c>
      <c r="D29" s="51">
        <v>2765301</v>
      </c>
      <c r="E29" s="56">
        <f t="shared" si="0"/>
        <v>-0.01022489251460699</v>
      </c>
      <c r="F29" s="56">
        <f>+D29/$D$28</f>
        <v>0.3896307505669461</v>
      </c>
      <c r="G29" s="57"/>
      <c r="H29" s="62"/>
      <c r="M29" s="52"/>
      <c r="N29" s="52"/>
      <c r="O29" s="52"/>
    </row>
    <row r="30" spans="1:15" ht="18" customHeight="1">
      <c r="A30" s="104" t="s">
        <v>18</v>
      </c>
      <c r="B30" s="52">
        <v>2643456</v>
      </c>
      <c r="C30" s="52">
        <v>2439191</v>
      </c>
      <c r="D30" s="52">
        <v>2454211</v>
      </c>
      <c r="E30" s="60">
        <f t="shared" si="0"/>
        <v>0.006157779362091775</v>
      </c>
      <c r="F30" s="60">
        <f>+D30/$D$29</f>
        <v>0.8875023008345204</v>
      </c>
      <c r="G30" s="57"/>
      <c r="H30" s="62"/>
      <c r="M30" s="52"/>
      <c r="N30" s="52"/>
      <c r="O30" s="52"/>
    </row>
    <row r="31" spans="1:15" ht="18" customHeight="1">
      <c r="A31" s="104" t="s">
        <v>20</v>
      </c>
      <c r="B31" s="52">
        <v>48710</v>
      </c>
      <c r="C31" s="52">
        <v>46811</v>
      </c>
      <c r="D31" s="52">
        <v>60854</v>
      </c>
      <c r="E31" s="60">
        <f t="shared" si="0"/>
        <v>0.29999359124991987</v>
      </c>
      <c r="F31" s="60">
        <f>+D31/$D$29</f>
        <v>0.022006284306843992</v>
      </c>
      <c r="G31" s="57"/>
      <c r="H31" s="62"/>
      <c r="M31" s="52"/>
      <c r="N31" s="52"/>
      <c r="O31" s="52"/>
    </row>
    <row r="32" spans="1:15" ht="18" customHeight="1">
      <c r="A32" s="104" t="s">
        <v>21</v>
      </c>
      <c r="B32" s="52">
        <v>336559</v>
      </c>
      <c r="C32" s="52">
        <v>307866</v>
      </c>
      <c r="D32" s="52">
        <v>250236</v>
      </c>
      <c r="E32" s="60">
        <f t="shared" si="0"/>
        <v>-0.1871918302118454</v>
      </c>
      <c r="F32" s="60">
        <f>+D32/$D$29</f>
        <v>0.09049141485863564</v>
      </c>
      <c r="G32" s="57"/>
      <c r="H32" s="62"/>
      <c r="M32" s="52"/>
      <c r="N32" s="52"/>
      <c r="O32" s="52"/>
    </row>
    <row r="33" spans="1:15" ht="18" customHeight="1">
      <c r="A33" s="55" t="s">
        <v>265</v>
      </c>
      <c r="B33" s="51">
        <v>5719220</v>
      </c>
      <c r="C33" s="51">
        <v>5315508</v>
      </c>
      <c r="D33" s="51">
        <v>4331933</v>
      </c>
      <c r="E33" s="56">
        <f t="shared" si="0"/>
        <v>-0.1850387582898944</v>
      </c>
      <c r="F33" s="56">
        <f>+D33/$D$28</f>
        <v>0.6103691085331119</v>
      </c>
      <c r="G33" s="57"/>
      <c r="H33" s="62"/>
      <c r="M33" s="52"/>
      <c r="N33" s="52"/>
      <c r="O33" s="52"/>
    </row>
    <row r="34" spans="1:15" ht="18" customHeight="1">
      <c r="A34" s="104" t="s">
        <v>18</v>
      </c>
      <c r="B34" s="52">
        <v>1117753</v>
      </c>
      <c r="C34" s="52">
        <v>998331</v>
      </c>
      <c r="D34" s="52">
        <v>1176913</v>
      </c>
      <c r="E34" s="60">
        <f t="shared" si="0"/>
        <v>0.1788805516406883</v>
      </c>
      <c r="F34" s="60">
        <f>+D34/$D$33</f>
        <v>0.2716831031320198</v>
      </c>
      <c r="G34" s="57"/>
      <c r="H34" s="62"/>
      <c r="M34" s="52"/>
      <c r="N34" s="52"/>
      <c r="O34" s="52"/>
    </row>
    <row r="35" spans="1:15" ht="18" customHeight="1">
      <c r="A35" s="104" t="s">
        <v>20</v>
      </c>
      <c r="B35" s="52">
        <v>336944</v>
      </c>
      <c r="C35" s="52">
        <v>314833</v>
      </c>
      <c r="D35" s="52">
        <v>242685</v>
      </c>
      <c r="E35" s="60">
        <f t="shared" si="0"/>
        <v>-0.22916276248042614</v>
      </c>
      <c r="F35" s="60">
        <f>+D35/$D$33</f>
        <v>0.056022334602127966</v>
      </c>
      <c r="G35" s="62"/>
      <c r="H35" s="62"/>
      <c r="M35" s="52"/>
      <c r="N35" s="52"/>
      <c r="O35" s="52"/>
    </row>
    <row r="36" spans="1:15" ht="18" customHeight="1" thickBot="1">
      <c r="A36" s="112" t="s">
        <v>21</v>
      </c>
      <c r="B36" s="113">
        <v>4264523</v>
      </c>
      <c r="C36" s="113">
        <v>4002344</v>
      </c>
      <c r="D36" s="113">
        <v>2912335</v>
      </c>
      <c r="E36" s="114">
        <f t="shared" si="0"/>
        <v>-0.2723426572028791</v>
      </c>
      <c r="F36" s="114">
        <f>+D36/$D$33</f>
        <v>0.6722945622658523</v>
      </c>
      <c r="G36" s="57"/>
      <c r="H36" s="62"/>
      <c r="M36" s="52"/>
      <c r="N36" s="52"/>
      <c r="O36" s="52"/>
    </row>
    <row r="37" spans="1:15" ht="25.5" customHeight="1" thickTop="1">
      <c r="A37" s="281" t="s">
        <v>80</v>
      </c>
      <c r="B37" s="282"/>
      <c r="C37" s="282"/>
      <c r="D37" s="282"/>
      <c r="E37" s="282"/>
      <c r="F37" s="104"/>
      <c r="G37" s="104"/>
      <c r="H37" s="104"/>
      <c r="M37" s="52"/>
      <c r="N37" s="52"/>
      <c r="O37" s="52"/>
    </row>
    <row r="39" spans="1:8" ht="15.75" customHeight="1">
      <c r="A39" s="283"/>
      <c r="B39" s="283"/>
      <c r="C39" s="283"/>
      <c r="D39" s="283"/>
      <c r="E39" s="283"/>
      <c r="F39" s="64"/>
      <c r="G39" s="64"/>
      <c r="H39" s="64"/>
    </row>
    <row r="40" ht="15.75" customHeight="1"/>
    <row r="41" ht="15.75" customHeight="1">
      <c r="G41" s="64"/>
    </row>
    <row r="42" spans="8:11" ht="15.75" customHeight="1">
      <c r="H42" s="106"/>
      <c r="I42" s="59"/>
      <c r="J42" s="59"/>
      <c r="K42" s="59"/>
    </row>
    <row r="43" spans="7:11" ht="15.75" customHeight="1">
      <c r="G43" s="64"/>
      <c r="I43" s="59"/>
      <c r="J43" s="59"/>
      <c r="K43" s="59"/>
    </row>
    <row r="44" spans="9:11" ht="15.75" customHeight="1">
      <c r="I44" s="59"/>
      <c r="J44" s="59"/>
      <c r="K44" s="59"/>
    </row>
    <row r="45" spans="7:11" ht="15.75" customHeight="1">
      <c r="G45" s="64"/>
      <c r="I45" s="59"/>
      <c r="J45" s="59"/>
      <c r="K45" s="59"/>
    </row>
    <row r="46" spans="9:11" ht="15.75" customHeight="1">
      <c r="I46" s="59"/>
      <c r="J46" s="59"/>
      <c r="K46" s="59"/>
    </row>
    <row r="47" spans="7:11" ht="15.75" customHeight="1">
      <c r="G47" s="64"/>
      <c r="I47" s="59"/>
      <c r="J47" s="59"/>
      <c r="K47" s="59"/>
    </row>
    <row r="48" spans="9:11" ht="15.75" customHeight="1">
      <c r="I48" s="59"/>
      <c r="J48" s="59"/>
      <c r="K48" s="59"/>
    </row>
    <row r="49" spans="7:11" ht="15.75" customHeight="1">
      <c r="G49" s="64"/>
      <c r="I49" s="59"/>
      <c r="J49" s="59"/>
      <c r="K49" s="59"/>
    </row>
    <row r="50" spans="9:11" ht="15.75" customHeight="1">
      <c r="I50" s="59"/>
      <c r="J50" s="59"/>
      <c r="K50" s="59"/>
    </row>
    <row r="51" ht="15.75" customHeight="1">
      <c r="G51" s="64"/>
    </row>
    <row r="52" spans="9:11" ht="15.75" customHeight="1">
      <c r="I52" s="59"/>
      <c r="J52" s="59"/>
      <c r="K52" s="59"/>
    </row>
    <row r="53" spans="7:11" ht="15.75" customHeight="1">
      <c r="G53" s="64"/>
      <c r="I53" s="59"/>
      <c r="J53" s="59"/>
      <c r="K53" s="59"/>
    </row>
    <row r="54" spans="9:11" ht="15.75" customHeight="1">
      <c r="I54" s="59"/>
      <c r="J54" s="59"/>
      <c r="K54" s="59"/>
    </row>
    <row r="55" spans="7:11" ht="15.75" customHeight="1">
      <c r="G55" s="64"/>
      <c r="I55" s="59"/>
      <c r="J55" s="59"/>
      <c r="K55" s="59"/>
    </row>
    <row r="56" spans="9:11" ht="15.75" customHeight="1">
      <c r="I56" s="59"/>
      <c r="J56" s="59"/>
      <c r="K56" s="59"/>
    </row>
    <row r="57" spans="7:11" ht="15.75" customHeight="1">
      <c r="G57" s="64"/>
      <c r="I57" s="59"/>
      <c r="J57" s="59"/>
      <c r="K57" s="59"/>
    </row>
    <row r="58" spans="9:11" ht="15.75" customHeight="1">
      <c r="I58" s="59"/>
      <c r="J58" s="59"/>
      <c r="K58" s="59"/>
    </row>
    <row r="59" spans="9:11" ht="15.75" customHeight="1">
      <c r="I59" s="59"/>
      <c r="J59" s="59"/>
      <c r="K59" s="59"/>
    </row>
    <row r="60" spans="7:11" ht="15.75" customHeight="1">
      <c r="G60" s="64"/>
      <c r="I60" s="59"/>
      <c r="J60" s="59"/>
      <c r="K60" s="59"/>
    </row>
    <row r="61" ht="15.75" customHeight="1"/>
    <row r="62" spans="7:11" ht="15.75" customHeight="1">
      <c r="G62" s="64"/>
      <c r="I62" s="59"/>
      <c r="J62" s="59"/>
      <c r="K62" s="59"/>
    </row>
    <row r="63" spans="9:11" ht="15.75" customHeight="1">
      <c r="I63" s="59"/>
      <c r="J63" s="59"/>
      <c r="K63" s="59"/>
    </row>
    <row r="64" spans="7:11" ht="15.75" customHeight="1">
      <c r="G64" s="64"/>
      <c r="I64" s="59"/>
      <c r="J64" s="59"/>
      <c r="K64" s="59"/>
    </row>
    <row r="65" spans="9:11" ht="15.75" customHeight="1">
      <c r="I65" s="59"/>
      <c r="J65" s="59"/>
      <c r="K65" s="59"/>
    </row>
    <row r="66" spans="7:11" ht="15.75" customHeight="1">
      <c r="G66" s="64"/>
      <c r="I66" s="59"/>
      <c r="J66" s="59"/>
      <c r="K66" s="59"/>
    </row>
    <row r="67" spans="9:11" ht="15.75" customHeight="1">
      <c r="I67" s="59"/>
      <c r="J67" s="59"/>
      <c r="K67" s="59"/>
    </row>
    <row r="68" spans="7:11" ht="15.75" customHeight="1">
      <c r="G68" s="64"/>
      <c r="I68" s="59"/>
      <c r="J68" s="59"/>
      <c r="K68" s="59"/>
    </row>
    <row r="69" spans="9:11" ht="15.75" customHeight="1">
      <c r="I69" s="59"/>
      <c r="J69" s="59"/>
      <c r="K69" s="59"/>
    </row>
    <row r="70" spans="7:11" ht="15.75" customHeight="1">
      <c r="G70" s="64"/>
      <c r="I70" s="59"/>
      <c r="J70" s="59"/>
      <c r="K70" s="59"/>
    </row>
    <row r="71" ht="15.75" customHeight="1"/>
    <row r="72" ht="15.75" customHeight="1">
      <c r="G72" s="64"/>
    </row>
    <row r="73" ht="15.75" customHeight="1"/>
    <row r="74" ht="15.75" customHeight="1">
      <c r="G74" s="64"/>
    </row>
    <row r="75" ht="15.75" customHeight="1"/>
    <row r="76" ht="15.75" customHeight="1">
      <c r="G76" s="64"/>
    </row>
    <row r="77" ht="15.75" customHeight="1"/>
    <row r="78" ht="15.75" customHeight="1">
      <c r="G78" s="64"/>
    </row>
    <row r="79" spans="1:5" ht="15.75" customHeight="1">
      <c r="A79" s="58"/>
      <c r="B79" s="58"/>
      <c r="C79" s="58"/>
      <c r="D79" s="58"/>
      <c r="E79" s="58"/>
    </row>
    <row r="80" spans="1:6" ht="15.75" customHeight="1" thickBot="1">
      <c r="A80" s="209"/>
      <c r="B80" s="209"/>
      <c r="C80" s="209"/>
      <c r="D80" s="209"/>
      <c r="E80" s="209"/>
      <c r="F80" s="209"/>
    </row>
    <row r="81" spans="1:6" ht="26.25" customHeight="1" thickTop="1">
      <c r="A81" s="281" t="s">
        <v>83</v>
      </c>
      <c r="B81" s="282"/>
      <c r="C81" s="282"/>
      <c r="D81" s="282"/>
      <c r="E81" s="282"/>
      <c r="F81" s="58"/>
    </row>
  </sheetData>
  <sheetProtection/>
  <mergeCells count="11">
    <mergeCell ref="N4:O4"/>
    <mergeCell ref="A17:F17"/>
    <mergeCell ref="A7:F7"/>
    <mergeCell ref="A81:E81"/>
    <mergeCell ref="A37:E37"/>
    <mergeCell ref="A39:E39"/>
    <mergeCell ref="A27:F27"/>
    <mergeCell ref="A1:F1"/>
    <mergeCell ref="A2:F2"/>
    <mergeCell ref="A3:F3"/>
    <mergeCell ref="A4:F4"/>
  </mergeCells>
  <printOptions horizontalCentered="1" verticalCentered="1"/>
  <pageMargins left="0.7874015748031497" right="0.7874015748031497" top="1.4566929133858268" bottom="0.7874015748031497" header="0" footer="0.5905511811023623"/>
  <pageSetup horizontalDpi="300" verticalDpi="300" orientation="portrait" paperSize="119" scale="81"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dimension ref="A1:IV83"/>
  <sheetViews>
    <sheetView tabSelected="1" view="pageBreakPreview" zoomScaleSheetLayoutView="100" zoomScalePageLayoutView="0" workbookViewId="0" topLeftCell="A42">
      <selection activeCell="G60" sqref="G60"/>
    </sheetView>
  </sheetViews>
  <sheetFormatPr defaultColWidth="11.421875" defaultRowHeight="12.75"/>
  <cols>
    <col min="1" max="1" width="34.7109375" style="115" customWidth="1"/>
    <col min="2" max="2" width="12.140625" style="115" bestFit="1" customWidth="1"/>
    <col min="3" max="3" width="12.421875" style="139" bestFit="1" customWidth="1"/>
    <col min="4" max="4" width="11.7109375" style="115" customWidth="1"/>
    <col min="5" max="5" width="12.8515625" style="115" customWidth="1"/>
    <col min="6" max="6" width="12.7109375" style="115" customWidth="1"/>
    <col min="7" max="7" width="14.00390625" style="115" customWidth="1"/>
    <col min="8" max="16384" width="11.421875" style="115" customWidth="1"/>
  </cols>
  <sheetData>
    <row r="1" spans="1:26" ht="15.75" customHeight="1">
      <c r="A1" s="286" t="s">
        <v>328</v>
      </c>
      <c r="B1" s="286"/>
      <c r="C1" s="286"/>
      <c r="D1" s="286"/>
      <c r="U1" s="116"/>
      <c r="V1" s="116"/>
      <c r="W1" s="116"/>
      <c r="X1" s="116"/>
      <c r="Y1" s="116"/>
      <c r="Z1" s="116"/>
    </row>
    <row r="2" spans="1:256" ht="15.75" customHeight="1">
      <c r="A2" s="285" t="s">
        <v>272</v>
      </c>
      <c r="B2" s="285"/>
      <c r="C2" s="285"/>
      <c r="D2" s="285"/>
      <c r="E2" s="116"/>
      <c r="F2" s="116"/>
      <c r="G2" s="116"/>
      <c r="H2" s="116"/>
      <c r="I2" s="116"/>
      <c r="J2" s="116"/>
      <c r="K2" s="116"/>
      <c r="L2" s="116"/>
      <c r="M2" s="116"/>
      <c r="N2" s="116"/>
      <c r="O2" s="116"/>
      <c r="P2" s="116"/>
      <c r="Q2" s="285"/>
      <c r="R2" s="285"/>
      <c r="S2" s="285"/>
      <c r="T2" s="285"/>
      <c r="U2" s="116"/>
      <c r="V2" s="116" t="s">
        <v>295</v>
      </c>
      <c r="W2" s="116"/>
      <c r="X2" s="116"/>
      <c r="Y2" s="116"/>
      <c r="Z2" s="116"/>
      <c r="AA2" s="117"/>
      <c r="AB2" s="117"/>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c r="BF2" s="285"/>
      <c r="BG2" s="285"/>
      <c r="BH2" s="285"/>
      <c r="BI2" s="285"/>
      <c r="BJ2" s="285"/>
      <c r="BK2" s="285"/>
      <c r="BL2" s="285"/>
      <c r="BM2" s="285"/>
      <c r="BN2" s="285"/>
      <c r="BO2" s="285"/>
      <c r="BP2" s="285"/>
      <c r="BQ2" s="285"/>
      <c r="BR2" s="285"/>
      <c r="BS2" s="285"/>
      <c r="BT2" s="285"/>
      <c r="BU2" s="285"/>
      <c r="BV2" s="285"/>
      <c r="BW2" s="285"/>
      <c r="BX2" s="285"/>
      <c r="BY2" s="285"/>
      <c r="BZ2" s="285"/>
      <c r="CA2" s="285"/>
      <c r="CB2" s="285"/>
      <c r="CC2" s="285"/>
      <c r="CD2" s="285"/>
      <c r="CE2" s="285"/>
      <c r="CF2" s="285"/>
      <c r="CG2" s="285"/>
      <c r="CH2" s="285"/>
      <c r="CI2" s="285"/>
      <c r="CJ2" s="285"/>
      <c r="CK2" s="285"/>
      <c r="CL2" s="285"/>
      <c r="CM2" s="285"/>
      <c r="CN2" s="285"/>
      <c r="CO2" s="285"/>
      <c r="CP2" s="285"/>
      <c r="CQ2" s="285"/>
      <c r="CR2" s="285"/>
      <c r="CS2" s="285"/>
      <c r="CT2" s="285"/>
      <c r="CU2" s="285"/>
      <c r="CV2" s="285"/>
      <c r="CW2" s="285"/>
      <c r="CX2" s="285"/>
      <c r="CY2" s="285"/>
      <c r="CZ2" s="285"/>
      <c r="DA2" s="285"/>
      <c r="DB2" s="285"/>
      <c r="DC2" s="285"/>
      <c r="DD2" s="285"/>
      <c r="DE2" s="285"/>
      <c r="DF2" s="285"/>
      <c r="DG2" s="285"/>
      <c r="DH2" s="285"/>
      <c r="DI2" s="285"/>
      <c r="DJ2" s="285"/>
      <c r="DK2" s="285"/>
      <c r="DL2" s="285"/>
      <c r="DM2" s="285"/>
      <c r="DN2" s="285"/>
      <c r="DO2" s="285"/>
      <c r="DP2" s="285"/>
      <c r="DQ2" s="285"/>
      <c r="DR2" s="285"/>
      <c r="DS2" s="285"/>
      <c r="DT2" s="285"/>
      <c r="DU2" s="285"/>
      <c r="DV2" s="285"/>
      <c r="DW2" s="285"/>
      <c r="DX2" s="285"/>
      <c r="DY2" s="285"/>
      <c r="DZ2" s="285"/>
      <c r="EA2" s="285"/>
      <c r="EB2" s="285"/>
      <c r="EC2" s="285"/>
      <c r="ED2" s="285"/>
      <c r="EE2" s="285"/>
      <c r="EF2" s="285"/>
      <c r="EG2" s="285"/>
      <c r="EH2" s="285"/>
      <c r="EI2" s="285"/>
      <c r="EJ2" s="285"/>
      <c r="EK2" s="285"/>
      <c r="EL2" s="285"/>
      <c r="EM2" s="285"/>
      <c r="EN2" s="285"/>
      <c r="EO2" s="285"/>
      <c r="EP2" s="285"/>
      <c r="EQ2" s="285"/>
      <c r="ER2" s="285"/>
      <c r="ES2" s="285"/>
      <c r="ET2" s="285"/>
      <c r="EU2" s="285"/>
      <c r="EV2" s="285"/>
      <c r="EW2" s="285"/>
      <c r="EX2" s="285"/>
      <c r="EY2" s="285"/>
      <c r="EZ2" s="285"/>
      <c r="FA2" s="285"/>
      <c r="FB2" s="285"/>
      <c r="FC2" s="285"/>
      <c r="FD2" s="285"/>
      <c r="FE2" s="285"/>
      <c r="FF2" s="285"/>
      <c r="FG2" s="285"/>
      <c r="FH2" s="285"/>
      <c r="FI2" s="285"/>
      <c r="FJ2" s="285"/>
      <c r="FK2" s="285"/>
      <c r="FL2" s="285"/>
      <c r="FM2" s="285"/>
      <c r="FN2" s="285"/>
      <c r="FO2" s="285"/>
      <c r="FP2" s="285"/>
      <c r="FQ2" s="285"/>
      <c r="FR2" s="285"/>
      <c r="FS2" s="285"/>
      <c r="FT2" s="285"/>
      <c r="FU2" s="285"/>
      <c r="FV2" s="285"/>
      <c r="FW2" s="285"/>
      <c r="FX2" s="285"/>
      <c r="FY2" s="285"/>
      <c r="FZ2" s="285"/>
      <c r="GA2" s="285"/>
      <c r="GB2" s="285"/>
      <c r="GC2" s="285"/>
      <c r="GD2" s="285"/>
      <c r="GE2" s="285"/>
      <c r="GF2" s="285"/>
      <c r="GG2" s="285"/>
      <c r="GH2" s="285"/>
      <c r="GI2" s="285"/>
      <c r="GJ2" s="285"/>
      <c r="GK2" s="285"/>
      <c r="GL2" s="285"/>
      <c r="GM2" s="285"/>
      <c r="GN2" s="285"/>
      <c r="GO2" s="285"/>
      <c r="GP2" s="285"/>
      <c r="GQ2" s="285"/>
      <c r="GR2" s="285"/>
      <c r="GS2" s="285"/>
      <c r="GT2" s="285"/>
      <c r="GU2" s="285"/>
      <c r="GV2" s="285"/>
      <c r="GW2" s="285"/>
      <c r="GX2" s="285"/>
      <c r="GY2" s="285"/>
      <c r="GZ2" s="285"/>
      <c r="HA2" s="285"/>
      <c r="HB2" s="285"/>
      <c r="HC2" s="285"/>
      <c r="HD2" s="285"/>
      <c r="HE2" s="285"/>
      <c r="HF2" s="285"/>
      <c r="HG2" s="285"/>
      <c r="HH2" s="285"/>
      <c r="HI2" s="285"/>
      <c r="HJ2" s="285"/>
      <c r="HK2" s="285"/>
      <c r="HL2" s="285"/>
      <c r="HM2" s="285"/>
      <c r="HN2" s="285"/>
      <c r="HO2" s="285"/>
      <c r="HP2" s="285"/>
      <c r="HQ2" s="285"/>
      <c r="HR2" s="285"/>
      <c r="HS2" s="285"/>
      <c r="HT2" s="285"/>
      <c r="HU2" s="285"/>
      <c r="HV2" s="285"/>
      <c r="HW2" s="285"/>
      <c r="HX2" s="285"/>
      <c r="HY2" s="285"/>
      <c r="HZ2" s="285"/>
      <c r="IA2" s="285"/>
      <c r="IB2" s="285"/>
      <c r="IC2" s="285"/>
      <c r="ID2" s="285"/>
      <c r="IE2" s="285"/>
      <c r="IF2" s="285"/>
      <c r="IG2" s="285"/>
      <c r="IH2" s="285"/>
      <c r="II2" s="285"/>
      <c r="IJ2" s="285"/>
      <c r="IK2" s="285"/>
      <c r="IL2" s="285"/>
      <c r="IM2" s="285"/>
      <c r="IN2" s="285"/>
      <c r="IO2" s="285"/>
      <c r="IP2" s="285"/>
      <c r="IQ2" s="285"/>
      <c r="IR2" s="285"/>
      <c r="IS2" s="285"/>
      <c r="IT2" s="285"/>
      <c r="IU2" s="285"/>
      <c r="IV2" s="285"/>
    </row>
    <row r="3" spans="1:256" ht="15.75" customHeight="1" thickBot="1">
      <c r="A3" s="287" t="s">
        <v>261</v>
      </c>
      <c r="B3" s="287"/>
      <c r="C3" s="287"/>
      <c r="D3" s="287"/>
      <c r="E3" s="116"/>
      <c r="F3" s="116"/>
      <c r="M3" s="116"/>
      <c r="N3" s="116"/>
      <c r="O3" s="116"/>
      <c r="P3" s="116"/>
      <c r="Q3" s="285"/>
      <c r="R3" s="285"/>
      <c r="S3" s="285"/>
      <c r="T3" s="285"/>
      <c r="U3" s="116"/>
      <c r="V3" s="116"/>
      <c r="W3" s="116"/>
      <c r="X3" s="116"/>
      <c r="Y3" s="116"/>
      <c r="Z3" s="116"/>
      <c r="AA3" s="117"/>
      <c r="AB3" s="117"/>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c r="DV3" s="285"/>
      <c r="DW3" s="285"/>
      <c r="DX3" s="285"/>
      <c r="DY3" s="285"/>
      <c r="DZ3" s="285"/>
      <c r="EA3" s="285"/>
      <c r="EB3" s="285"/>
      <c r="EC3" s="285"/>
      <c r="ED3" s="285"/>
      <c r="EE3" s="285"/>
      <c r="EF3" s="285"/>
      <c r="EG3" s="285"/>
      <c r="EH3" s="285"/>
      <c r="EI3" s="285"/>
      <c r="EJ3" s="285"/>
      <c r="EK3" s="285"/>
      <c r="EL3" s="285"/>
      <c r="EM3" s="285"/>
      <c r="EN3" s="285"/>
      <c r="EO3" s="285"/>
      <c r="EP3" s="285"/>
      <c r="EQ3" s="285"/>
      <c r="ER3" s="285"/>
      <c r="ES3" s="285"/>
      <c r="ET3" s="285"/>
      <c r="EU3" s="285"/>
      <c r="EV3" s="285"/>
      <c r="EW3" s="285"/>
      <c r="EX3" s="285"/>
      <c r="EY3" s="285"/>
      <c r="EZ3" s="285"/>
      <c r="FA3" s="285"/>
      <c r="FB3" s="285"/>
      <c r="FC3" s="285"/>
      <c r="FD3" s="285"/>
      <c r="FE3" s="285"/>
      <c r="FF3" s="285"/>
      <c r="FG3" s="285"/>
      <c r="FH3" s="285"/>
      <c r="FI3" s="285"/>
      <c r="FJ3" s="285"/>
      <c r="FK3" s="285"/>
      <c r="FL3" s="285"/>
      <c r="FM3" s="285"/>
      <c r="FN3" s="285"/>
      <c r="FO3" s="285"/>
      <c r="FP3" s="285"/>
      <c r="FQ3" s="285"/>
      <c r="FR3" s="285"/>
      <c r="FS3" s="285"/>
      <c r="FT3" s="285"/>
      <c r="FU3" s="285"/>
      <c r="FV3" s="285"/>
      <c r="FW3" s="285"/>
      <c r="FX3" s="285"/>
      <c r="FY3" s="285"/>
      <c r="FZ3" s="285"/>
      <c r="GA3" s="285"/>
      <c r="GB3" s="285"/>
      <c r="GC3" s="285"/>
      <c r="GD3" s="285"/>
      <c r="GE3" s="285"/>
      <c r="GF3" s="285"/>
      <c r="GG3" s="285"/>
      <c r="GH3" s="285"/>
      <c r="GI3" s="285"/>
      <c r="GJ3" s="285"/>
      <c r="GK3" s="285"/>
      <c r="GL3" s="285"/>
      <c r="GM3" s="285"/>
      <c r="GN3" s="285"/>
      <c r="GO3" s="285"/>
      <c r="GP3" s="285"/>
      <c r="GQ3" s="285"/>
      <c r="GR3" s="285"/>
      <c r="GS3" s="285"/>
      <c r="GT3" s="285"/>
      <c r="GU3" s="285"/>
      <c r="GV3" s="285"/>
      <c r="GW3" s="285"/>
      <c r="GX3" s="285"/>
      <c r="GY3" s="285"/>
      <c r="GZ3" s="285"/>
      <c r="HA3" s="285"/>
      <c r="HB3" s="285"/>
      <c r="HC3" s="285"/>
      <c r="HD3" s="285"/>
      <c r="HE3" s="285"/>
      <c r="HF3" s="285"/>
      <c r="HG3" s="285"/>
      <c r="HH3" s="285"/>
      <c r="HI3" s="285"/>
      <c r="HJ3" s="285"/>
      <c r="HK3" s="285"/>
      <c r="HL3" s="285"/>
      <c r="HM3" s="285"/>
      <c r="HN3" s="285"/>
      <c r="HO3" s="285"/>
      <c r="HP3" s="285"/>
      <c r="HQ3" s="285"/>
      <c r="HR3" s="285"/>
      <c r="HS3" s="285"/>
      <c r="HT3" s="285"/>
      <c r="HU3" s="285"/>
      <c r="HV3" s="285"/>
      <c r="HW3" s="285"/>
      <c r="HX3" s="285"/>
      <c r="HY3" s="285"/>
      <c r="HZ3" s="285"/>
      <c r="IA3" s="285"/>
      <c r="IB3" s="285"/>
      <c r="IC3" s="285"/>
      <c r="ID3" s="285"/>
      <c r="IE3" s="285"/>
      <c r="IF3" s="285"/>
      <c r="IG3" s="285"/>
      <c r="IH3" s="285"/>
      <c r="II3" s="285"/>
      <c r="IJ3" s="285"/>
      <c r="IK3" s="285"/>
      <c r="IL3" s="285"/>
      <c r="IM3" s="285"/>
      <c r="IN3" s="285"/>
      <c r="IO3" s="285"/>
      <c r="IP3" s="285"/>
      <c r="IQ3" s="285"/>
      <c r="IR3" s="285"/>
      <c r="IS3" s="285"/>
      <c r="IT3" s="285"/>
      <c r="IU3" s="285"/>
      <c r="IV3" s="285"/>
    </row>
    <row r="4" spans="1:26" s="116" customFormat="1" ht="13.5" customHeight="1" thickTop="1">
      <c r="A4" s="140" t="s">
        <v>273</v>
      </c>
      <c r="B4" s="141" t="s">
        <v>15</v>
      </c>
      <c r="C4" s="141" t="s">
        <v>16</v>
      </c>
      <c r="D4" s="141" t="s">
        <v>51</v>
      </c>
      <c r="U4" s="115"/>
      <c r="V4" s="115" t="s">
        <v>50</v>
      </c>
      <c r="W4" s="118">
        <f>SUM(W5:W9)</f>
        <v>9759473</v>
      </c>
      <c r="X4" s="119">
        <f>SUM(X5:X9)</f>
        <v>100</v>
      </c>
      <c r="Y4" s="115"/>
      <c r="Z4" s="115"/>
    </row>
    <row r="5" spans="1:26" s="116" customFormat="1" ht="13.5" customHeight="1" thickBot="1">
      <c r="A5" s="142"/>
      <c r="B5" s="143"/>
      <c r="C5" s="144"/>
      <c r="D5" s="143"/>
      <c r="E5" s="121"/>
      <c r="F5" s="121"/>
      <c r="U5" s="115"/>
      <c r="V5" s="115" t="s">
        <v>59</v>
      </c>
      <c r="W5" s="118">
        <f>+B9</f>
        <v>2862329</v>
      </c>
      <c r="X5" s="122">
        <f>+W5/$W$4*100</f>
        <v>29.32872502439425</v>
      </c>
      <c r="Y5" s="115"/>
      <c r="Z5" s="115"/>
    </row>
    <row r="6" spans="1:24" ht="13.5" customHeight="1" thickTop="1">
      <c r="A6" s="288" t="s">
        <v>56</v>
      </c>
      <c r="B6" s="288"/>
      <c r="C6" s="288"/>
      <c r="D6" s="288"/>
      <c r="E6" s="116"/>
      <c r="F6" s="116"/>
      <c r="V6" s="115" t="s">
        <v>57</v>
      </c>
      <c r="W6" s="118">
        <f>+B21</f>
        <v>351402</v>
      </c>
      <c r="X6" s="122">
        <f>+W6/$W$4*100</f>
        <v>3.6006247468485233</v>
      </c>
    </row>
    <row r="7" spans="1:24" ht="13.5" customHeight="1">
      <c r="A7" s="123">
        <v>2008</v>
      </c>
      <c r="B7" s="124">
        <v>3463697</v>
      </c>
      <c r="C7" s="125">
        <v>239561</v>
      </c>
      <c r="D7" s="124">
        <v>3224136</v>
      </c>
      <c r="E7" s="124"/>
      <c r="F7" s="124"/>
      <c r="V7" s="115" t="s">
        <v>58</v>
      </c>
      <c r="W7" s="118">
        <f>+B27</f>
        <v>2993124</v>
      </c>
      <c r="X7" s="122">
        <f>+W7/$W$4*100</f>
        <v>30.668910093813466</v>
      </c>
    </row>
    <row r="8" spans="1:24" ht="13.5" customHeight="1">
      <c r="A8" s="126" t="s">
        <v>526</v>
      </c>
      <c r="B8" s="124">
        <v>3244549</v>
      </c>
      <c r="C8" s="125">
        <v>223017</v>
      </c>
      <c r="D8" s="124">
        <v>3021532</v>
      </c>
      <c r="E8" s="124"/>
      <c r="F8" s="124"/>
      <c r="V8" s="115" t="s">
        <v>60</v>
      </c>
      <c r="W8" s="118">
        <f>+B15</f>
        <v>2306883</v>
      </c>
      <c r="X8" s="122">
        <f>+W8/$W$4*100</f>
        <v>23.6373726327231</v>
      </c>
    </row>
    <row r="9" spans="1:24" ht="13.5" customHeight="1">
      <c r="A9" s="126" t="s">
        <v>527</v>
      </c>
      <c r="B9" s="124">
        <v>2862329</v>
      </c>
      <c r="C9" s="125">
        <v>117022</v>
      </c>
      <c r="D9" s="124">
        <v>2745307</v>
      </c>
      <c r="E9" s="124"/>
      <c r="F9" s="124"/>
      <c r="V9" s="115" t="s">
        <v>61</v>
      </c>
      <c r="W9" s="118">
        <f>+B33</f>
        <v>1245735</v>
      </c>
      <c r="X9" s="122">
        <f>+W9/$W$4*100</f>
        <v>12.764367502220663</v>
      </c>
    </row>
    <row r="10" spans="1:22" ht="13.5" customHeight="1">
      <c r="A10" s="127" t="s">
        <v>426</v>
      </c>
      <c r="B10" s="128">
        <f>+B9/B8*100-100</f>
        <v>-11.780373790009023</v>
      </c>
      <c r="C10" s="129">
        <f>+C9/C8*100-100</f>
        <v>-47.5277669415336</v>
      </c>
      <c r="D10" s="128">
        <f>+D9/D8*100-100</f>
        <v>-9.141885639470303</v>
      </c>
      <c r="E10" s="128"/>
      <c r="F10" s="128"/>
      <c r="V10" s="116" t="s">
        <v>296</v>
      </c>
    </row>
    <row r="11" spans="1:24" ht="13.5" customHeight="1">
      <c r="A11" s="127"/>
      <c r="B11" s="128"/>
      <c r="C11" s="129"/>
      <c r="D11" s="128"/>
      <c r="E11" s="128"/>
      <c r="F11" s="128"/>
      <c r="V11" s="115" t="s">
        <v>52</v>
      </c>
      <c r="W11" s="118">
        <f>SUM(W12:W16)</f>
        <v>2662238</v>
      </c>
      <c r="X11" s="119">
        <f>SUM(X12:X16)</f>
        <v>99.99999999999999</v>
      </c>
    </row>
    <row r="12" spans="1:24" ht="13.5" customHeight="1">
      <c r="A12" s="288" t="s">
        <v>153</v>
      </c>
      <c r="B12" s="288"/>
      <c r="C12" s="288"/>
      <c r="D12" s="288"/>
      <c r="E12" s="116"/>
      <c r="F12" s="116"/>
      <c r="V12" s="115" t="s">
        <v>59</v>
      </c>
      <c r="W12" s="118">
        <f>+C9</f>
        <v>117022</v>
      </c>
      <c r="X12" s="122">
        <f>+W12/$W$11*100</f>
        <v>4.395625034275674</v>
      </c>
    </row>
    <row r="13" spans="1:24" ht="13.5" customHeight="1">
      <c r="A13" s="123">
        <f>+A7</f>
        <v>2008</v>
      </c>
      <c r="B13" s="124">
        <v>3299794</v>
      </c>
      <c r="C13" s="125">
        <v>275175</v>
      </c>
      <c r="D13" s="124">
        <v>3024619</v>
      </c>
      <c r="E13" s="124"/>
      <c r="F13" s="124"/>
      <c r="V13" s="115" t="s">
        <v>57</v>
      </c>
      <c r="W13" s="118">
        <f>+C21</f>
        <v>1654327</v>
      </c>
      <c r="X13" s="122">
        <f>+W13/$W$11*100</f>
        <v>62.14046227271942</v>
      </c>
    </row>
    <row r="14" spans="1:24" ht="13.5" customHeight="1">
      <c r="A14" s="130" t="str">
        <f>+A8</f>
        <v>Enero - noviembre 2008</v>
      </c>
      <c r="B14" s="124">
        <v>3136717</v>
      </c>
      <c r="C14" s="125">
        <v>257715</v>
      </c>
      <c r="D14" s="124">
        <v>2879002</v>
      </c>
      <c r="E14" s="124"/>
      <c r="F14" s="124"/>
      <c r="V14" s="115" t="s">
        <v>58</v>
      </c>
      <c r="W14" s="118">
        <f>+C27</f>
        <v>332288</v>
      </c>
      <c r="X14" s="122">
        <f>+W14/$W$11*100</f>
        <v>12.481528698786509</v>
      </c>
    </row>
    <row r="15" spans="1:24" ht="13.5" customHeight="1">
      <c r="A15" s="130" t="str">
        <f>+A9</f>
        <v>Enero - noviembre 2009</v>
      </c>
      <c r="B15" s="124">
        <v>2306883</v>
      </c>
      <c r="C15" s="125">
        <v>202285</v>
      </c>
      <c r="D15" s="124">
        <v>2104598</v>
      </c>
      <c r="E15" s="124"/>
      <c r="F15" s="124"/>
      <c r="V15" s="115" t="s">
        <v>60</v>
      </c>
      <c r="W15" s="118">
        <f>+C15</f>
        <v>202285</v>
      </c>
      <c r="X15" s="122">
        <f>+W15/$W$11*100</f>
        <v>7.598306387332762</v>
      </c>
    </row>
    <row r="16" spans="1:24" ht="13.5" customHeight="1">
      <c r="A16" s="127" t="str">
        <f>+A10</f>
        <v>Var. (%)   2009/2008</v>
      </c>
      <c r="B16" s="131">
        <f>+B15/B14*100-100</f>
        <v>-26.45549470991486</v>
      </c>
      <c r="C16" s="132">
        <f>+C15/C14*100-100</f>
        <v>-21.50825524319501</v>
      </c>
      <c r="D16" s="131">
        <f>+D15/D14*100-100</f>
        <v>-26.89834880281431</v>
      </c>
      <c r="E16" s="128"/>
      <c r="F16" s="128"/>
      <c r="V16" s="115" t="s">
        <v>61</v>
      </c>
      <c r="W16" s="118">
        <f>+C33</f>
        <v>356316</v>
      </c>
      <c r="X16" s="122">
        <f>+W16/$W$11*100</f>
        <v>13.384077606885636</v>
      </c>
    </row>
    <row r="17" spans="1:6" ht="13.5" customHeight="1">
      <c r="A17" s="127"/>
      <c r="B17" s="131"/>
      <c r="C17" s="132"/>
      <c r="D17" s="131"/>
      <c r="E17" s="128"/>
      <c r="F17" s="128"/>
    </row>
    <row r="18" spans="1:6" ht="13.5" customHeight="1">
      <c r="A18" s="288" t="s">
        <v>57</v>
      </c>
      <c r="B18" s="288"/>
      <c r="C18" s="288"/>
      <c r="D18" s="288"/>
      <c r="E18" s="116"/>
      <c r="F18" s="116"/>
    </row>
    <row r="19" spans="1:6" ht="13.5" customHeight="1">
      <c r="A19" s="123">
        <f>+A7</f>
        <v>2008</v>
      </c>
      <c r="B19" s="124">
        <v>412937</v>
      </c>
      <c r="C19" s="125">
        <v>2429391</v>
      </c>
      <c r="D19" s="124">
        <v>-2016454</v>
      </c>
      <c r="E19" s="124"/>
      <c r="F19" s="124"/>
    </row>
    <row r="20" spans="1:6" ht="13.5" customHeight="1">
      <c r="A20" s="130" t="str">
        <f>+A14</f>
        <v>Enero - noviembre 2008</v>
      </c>
      <c r="B20" s="124">
        <v>374901</v>
      </c>
      <c r="C20" s="125">
        <v>2262653</v>
      </c>
      <c r="D20" s="124">
        <v>-1887752</v>
      </c>
      <c r="E20" s="124"/>
      <c r="F20" s="124"/>
    </row>
    <row r="21" spans="1:10" ht="13.5" customHeight="1">
      <c r="A21" s="130" t="str">
        <f>+A15</f>
        <v>Enero - noviembre 2009</v>
      </c>
      <c r="B21" s="124">
        <v>351402</v>
      </c>
      <c r="C21" s="125">
        <v>1654327</v>
      </c>
      <c r="D21" s="124">
        <v>-1302925</v>
      </c>
      <c r="E21" s="124"/>
      <c r="F21" s="124"/>
      <c r="G21" s="118"/>
      <c r="H21" s="118"/>
      <c r="I21" s="118"/>
      <c r="J21" s="118"/>
    </row>
    <row r="22" spans="1:10" ht="13.5" customHeight="1">
      <c r="A22" s="127" t="str">
        <f>+A16</f>
        <v>Var. (%)   2009/2008</v>
      </c>
      <c r="B22" s="131">
        <f>+B21/B20*100-100</f>
        <v>-6.268054766458349</v>
      </c>
      <c r="C22" s="132">
        <f>+C21/C20*100-100</f>
        <v>-26.88551890192619</v>
      </c>
      <c r="D22" s="131">
        <f>+D21/D20*100-100</f>
        <v>-30.980075772665046</v>
      </c>
      <c r="E22" s="128"/>
      <c r="F22" s="128"/>
      <c r="G22" s="118"/>
      <c r="H22" s="118"/>
      <c r="I22" s="118"/>
      <c r="J22" s="118"/>
    </row>
    <row r="23" spans="1:10" ht="13.5" customHeight="1">
      <c r="A23" s="127"/>
      <c r="B23" s="131"/>
      <c r="C23" s="132"/>
      <c r="D23" s="131"/>
      <c r="E23" s="128"/>
      <c r="F23" s="128"/>
      <c r="G23" s="118"/>
      <c r="H23" s="118"/>
      <c r="I23" s="118"/>
      <c r="J23" s="118"/>
    </row>
    <row r="24" spans="1:10" ht="13.5" customHeight="1">
      <c r="A24" s="288" t="s">
        <v>58</v>
      </c>
      <c r="B24" s="288"/>
      <c r="C24" s="288"/>
      <c r="D24" s="288"/>
      <c r="E24" s="116"/>
      <c r="F24" s="116"/>
      <c r="G24" s="118"/>
      <c r="H24" s="118"/>
      <c r="I24" s="118"/>
      <c r="J24" s="118"/>
    </row>
    <row r="25" spans="1:10" ht="13.5" customHeight="1">
      <c r="A25" s="123">
        <f>+A19</f>
        <v>2008</v>
      </c>
      <c r="B25" s="124">
        <v>3787580</v>
      </c>
      <c r="C25" s="125">
        <v>670599</v>
      </c>
      <c r="D25" s="124">
        <v>3116981</v>
      </c>
      <c r="E25" s="124"/>
      <c r="F25" s="124"/>
      <c r="G25" s="118"/>
      <c r="H25" s="118"/>
      <c r="I25" s="118"/>
      <c r="J25" s="118"/>
    </row>
    <row r="26" spans="1:6" ht="13.5" customHeight="1">
      <c r="A26" s="130" t="str">
        <f>+A20</f>
        <v>Enero - noviembre 2008</v>
      </c>
      <c r="B26" s="124">
        <v>3464210</v>
      </c>
      <c r="C26" s="125">
        <v>640116</v>
      </c>
      <c r="D26" s="124">
        <v>2824094</v>
      </c>
      <c r="E26" s="124"/>
      <c r="F26" s="124"/>
    </row>
    <row r="27" spans="1:6" ht="13.5" customHeight="1">
      <c r="A27" s="130" t="str">
        <f>+A21</f>
        <v>Enero - noviembre 2009</v>
      </c>
      <c r="B27" s="124">
        <v>2993124</v>
      </c>
      <c r="C27" s="125">
        <v>332288</v>
      </c>
      <c r="D27" s="124">
        <v>2660836</v>
      </c>
      <c r="E27" s="124"/>
      <c r="F27" s="124"/>
    </row>
    <row r="28" spans="1:6" ht="13.5" customHeight="1">
      <c r="A28" s="127" t="str">
        <f>+A22</f>
        <v>Var. (%)   2009/2008</v>
      </c>
      <c r="B28" s="131">
        <f>+B27/B26*100-100</f>
        <v>-13.598655970625344</v>
      </c>
      <c r="C28" s="132">
        <f>+C27/C26*100-100</f>
        <v>-48.08940879465597</v>
      </c>
      <c r="D28" s="131">
        <f>+D27/D26*100-100</f>
        <v>-5.7808982278918535</v>
      </c>
      <c r="E28" s="120"/>
      <c r="F28" s="128"/>
    </row>
    <row r="29" spans="1:8" ht="13.5" customHeight="1">
      <c r="A29" s="127"/>
      <c r="B29" s="131"/>
      <c r="C29" s="132"/>
      <c r="D29" s="131"/>
      <c r="E29" s="128"/>
      <c r="F29" s="133"/>
      <c r="G29" s="134"/>
      <c r="H29" s="135"/>
    </row>
    <row r="30" spans="1:6" ht="13.5" customHeight="1">
      <c r="A30" s="288" t="s">
        <v>274</v>
      </c>
      <c r="B30" s="288"/>
      <c r="C30" s="288"/>
      <c r="D30" s="288"/>
      <c r="E30" s="116"/>
      <c r="F30" s="116"/>
    </row>
    <row r="31" spans="1:8" ht="13.5" customHeight="1">
      <c r="A31" s="123">
        <f>+A25</f>
        <v>2008</v>
      </c>
      <c r="B31" s="124">
        <f>+B37-(B7+B13+B19+B25)</f>
        <v>1794708</v>
      </c>
      <c r="C31" s="125">
        <f>+C37-(C7+C13+C19+C25)</f>
        <v>396043</v>
      </c>
      <c r="D31" s="124">
        <f>+D37-(D7+D13+D19+D25)</f>
        <v>1398665</v>
      </c>
      <c r="E31" s="136"/>
      <c r="F31" s="124"/>
      <c r="G31" s="124"/>
      <c r="H31" s="124"/>
    </row>
    <row r="32" spans="1:8" ht="13.5" customHeight="1">
      <c r="A32" s="130" t="str">
        <f>+A26</f>
        <v>Enero - noviembre 2008</v>
      </c>
      <c r="B32" s="124">
        <f aca="true" t="shared" si="0" ref="B32:D33">+B38-(B8+B14+B20+B26)</f>
        <v>1649268</v>
      </c>
      <c r="C32" s="125">
        <f t="shared" si="0"/>
        <v>376768</v>
      </c>
      <c r="D32" s="124">
        <f t="shared" si="0"/>
        <v>1272500</v>
      </c>
      <c r="E32" s="137"/>
      <c r="F32" s="124"/>
      <c r="G32" s="124"/>
      <c r="H32" s="124"/>
    </row>
    <row r="33" spans="1:8" ht="13.5" customHeight="1">
      <c r="A33" s="130" t="str">
        <f>+A27</f>
        <v>Enero - noviembre 2009</v>
      </c>
      <c r="B33" s="124">
        <f t="shared" si="0"/>
        <v>1245735</v>
      </c>
      <c r="C33" s="125">
        <f t="shared" si="0"/>
        <v>356316</v>
      </c>
      <c r="D33" s="124">
        <f t="shared" si="0"/>
        <v>889419</v>
      </c>
      <c r="E33" s="137"/>
      <c r="F33" s="124"/>
      <c r="G33" s="124"/>
      <c r="H33" s="124"/>
    </row>
    <row r="34" spans="1:8" ht="13.5" customHeight="1">
      <c r="A34" s="127" t="str">
        <f>+A28</f>
        <v>Var. (%)   2009/2008</v>
      </c>
      <c r="B34" s="131">
        <f>(B33/B32-1)*100</f>
        <v>-24.46740008294589</v>
      </c>
      <c r="C34" s="132">
        <f>(C33/C32-1)*100</f>
        <v>-5.428274163410906</v>
      </c>
      <c r="D34" s="131">
        <f>(D33/D32-1)*100</f>
        <v>-30.104597249508835</v>
      </c>
      <c r="E34" s="128"/>
      <c r="F34" s="124"/>
      <c r="G34" s="124"/>
      <c r="H34" s="124"/>
    </row>
    <row r="35" spans="1:8" ht="13.5" customHeight="1">
      <c r="A35" s="127"/>
      <c r="B35" s="124"/>
      <c r="C35" s="125"/>
      <c r="E35" s="128"/>
      <c r="F35" s="138"/>
      <c r="G35" s="138"/>
      <c r="H35" s="124"/>
    </row>
    <row r="36" spans="1:8" ht="13.5" customHeight="1">
      <c r="A36" s="285" t="s">
        <v>257</v>
      </c>
      <c r="B36" s="285"/>
      <c r="C36" s="285"/>
      <c r="D36" s="285"/>
      <c r="E36" s="134"/>
      <c r="F36" s="134"/>
      <c r="G36" s="134"/>
      <c r="H36" s="135"/>
    </row>
    <row r="37" spans="1:8" ht="13.5" customHeight="1">
      <c r="A37" s="123">
        <f>+A31</f>
        <v>2008</v>
      </c>
      <c r="B37" s="124">
        <f>+balanza!B12</f>
        <v>12758716</v>
      </c>
      <c r="C37" s="125">
        <f>+balanza!B17</f>
        <v>4010769</v>
      </c>
      <c r="D37" s="124">
        <f>+B37-C37</f>
        <v>8747947</v>
      </c>
      <c r="E37" s="136"/>
      <c r="F37" s="124"/>
      <c r="G37" s="124"/>
      <c r="H37" s="124"/>
    </row>
    <row r="38" spans="1:8" ht="13.5" customHeight="1">
      <c r="A38" s="130" t="str">
        <f>+A32</f>
        <v>Enero - noviembre 2008</v>
      </c>
      <c r="B38" s="124">
        <f>+balanza!C12</f>
        <v>11869645</v>
      </c>
      <c r="C38" s="125">
        <f>+balanza!C17</f>
        <v>3760269</v>
      </c>
      <c r="D38" s="124">
        <f>+B38-C38</f>
        <v>8109376</v>
      </c>
      <c r="E38" s="138"/>
      <c r="F38" s="124"/>
      <c r="G38" s="124"/>
      <c r="H38" s="124"/>
    </row>
    <row r="39" spans="1:8" ht="13.5" customHeight="1">
      <c r="A39" s="130" t="str">
        <f>+A33</f>
        <v>Enero - noviembre 2009</v>
      </c>
      <c r="B39" s="124">
        <f>+balanza!D12</f>
        <v>9759473</v>
      </c>
      <c r="C39" s="125">
        <f>+balanza!D17</f>
        <v>2662238</v>
      </c>
      <c r="D39" s="124">
        <f>+B39-C39</f>
        <v>7097235</v>
      </c>
      <c r="E39" s="138"/>
      <c r="F39" s="124"/>
      <c r="G39" s="124"/>
      <c r="H39" s="124"/>
    </row>
    <row r="40" spans="1:8" ht="13.5" customHeight="1" thickBot="1">
      <c r="A40" s="145" t="str">
        <f>+A34</f>
        <v>Var. (%)   2009/2008</v>
      </c>
      <c r="B40" s="146">
        <f>+B39/B38*100-100</f>
        <v>-17.777886364756483</v>
      </c>
      <c r="C40" s="147">
        <f>+C39/C38*100-100</f>
        <v>-29.200863023363482</v>
      </c>
      <c r="D40" s="146">
        <f>+D39/D38*100-100</f>
        <v>-12.481120618898416</v>
      </c>
      <c r="E40" s="128"/>
      <c r="F40" s="124"/>
      <c r="G40" s="124"/>
      <c r="H40" s="124"/>
    </row>
    <row r="41" spans="1:8" ht="26.25" customHeight="1" thickTop="1">
      <c r="A41" s="291" t="s">
        <v>81</v>
      </c>
      <c r="B41" s="292"/>
      <c r="C41" s="292"/>
      <c r="D41" s="292"/>
      <c r="E41" s="128"/>
      <c r="F41" s="124"/>
      <c r="G41" s="124"/>
      <c r="H41" s="124"/>
    </row>
    <row r="42" spans="5:8" ht="13.5" customHeight="1">
      <c r="E42" s="128"/>
      <c r="F42" s="124"/>
      <c r="G42" s="124"/>
      <c r="H42" s="124"/>
    </row>
    <row r="43" ht="13.5" customHeight="1"/>
    <row r="44" spans="5:8" ht="13.5" customHeight="1">
      <c r="E44" s="136"/>
      <c r="F44" s="118"/>
      <c r="G44" s="118"/>
      <c r="H44" s="118"/>
    </row>
    <row r="45" spans="5:8" ht="13.5" customHeight="1">
      <c r="E45" s="138"/>
      <c r="F45" s="118"/>
      <c r="G45" s="118"/>
      <c r="H45" s="118"/>
    </row>
    <row r="46" spans="5:8" ht="13.5" customHeight="1">
      <c r="E46" s="138"/>
      <c r="F46" s="118"/>
      <c r="G46" s="118"/>
      <c r="H46" s="118"/>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16"/>
      <c r="B82" s="116"/>
      <c r="C82" s="127"/>
      <c r="D82" s="116"/>
    </row>
    <row r="83" spans="1:4" ht="34.5" customHeight="1">
      <c r="A83" s="289" t="s">
        <v>82</v>
      </c>
      <c r="B83" s="290"/>
      <c r="C83" s="290"/>
      <c r="D83" s="290"/>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CW3:CZ3"/>
    <mergeCell ref="DA3:DD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I96"/>
  <sheetViews>
    <sheetView zoomScalePageLayoutView="0" workbookViewId="0" topLeftCell="A1">
      <selection activeCell="A25" sqref="A25:F25"/>
    </sheetView>
  </sheetViews>
  <sheetFormatPr defaultColWidth="11.421875" defaultRowHeight="12.75"/>
  <cols>
    <col min="1" max="1" width="30.7109375" style="23" customWidth="1"/>
    <col min="2" max="5" width="11.421875" style="23" customWidth="1"/>
    <col min="6" max="6" width="14.57421875" style="36" bestFit="1" customWidth="1"/>
    <col min="7" max="16384" width="11.421875" style="23" customWidth="1"/>
  </cols>
  <sheetData>
    <row r="1" spans="1:6" ht="15.75" customHeight="1">
      <c r="A1" s="297" t="s">
        <v>437</v>
      </c>
      <c r="B1" s="297"/>
      <c r="C1" s="297"/>
      <c r="D1" s="297"/>
      <c r="E1" s="297"/>
      <c r="F1" s="297"/>
    </row>
    <row r="2" spans="1:6" ht="15.75" customHeight="1">
      <c r="A2" s="296" t="s">
        <v>275</v>
      </c>
      <c r="B2" s="296"/>
      <c r="C2" s="296"/>
      <c r="D2" s="296"/>
      <c r="E2" s="296"/>
      <c r="F2" s="296"/>
    </row>
    <row r="3" spans="1:6" ht="15.75" customHeight="1" thickBot="1">
      <c r="A3" s="296" t="s">
        <v>276</v>
      </c>
      <c r="B3" s="296"/>
      <c r="C3" s="296"/>
      <c r="D3" s="296"/>
      <c r="E3" s="296"/>
      <c r="F3" s="296"/>
    </row>
    <row r="4" spans="1:6" ht="12.75" customHeight="1" thickTop="1">
      <c r="A4" s="294" t="s">
        <v>39</v>
      </c>
      <c r="B4" s="211">
        <f>+'balanza productos_clase_sector'!B5</f>
        <v>2008</v>
      </c>
      <c r="C4" s="212">
        <f>+'balanza productos_clase_sector'!C5</f>
        <v>2008</v>
      </c>
      <c r="D4" s="212">
        <f>+'balanza productos_clase_sector'!D5</f>
        <v>2009</v>
      </c>
      <c r="E4" s="213" t="s">
        <v>270</v>
      </c>
      <c r="F4" s="214" t="s">
        <v>260</v>
      </c>
    </row>
    <row r="5" spans="1:6" ht="12" thickBot="1">
      <c r="A5" s="295"/>
      <c r="B5" s="84" t="s">
        <v>259</v>
      </c>
      <c r="C5" s="85" t="str">
        <f>+balanza!C6</f>
        <v>ene-nov</v>
      </c>
      <c r="D5" s="85" t="str">
        <f>+C5</f>
        <v>ene-nov</v>
      </c>
      <c r="E5" s="86" t="str">
        <f>+'balanza productos_clase_sector'!E6</f>
        <v> 2009-2008</v>
      </c>
      <c r="F5" s="87">
        <f>+'balanza productos_clase_sector'!F6</f>
        <v>2009</v>
      </c>
    </row>
    <row r="6" spans="1:6" ht="12" thickTop="1">
      <c r="A6" s="82"/>
      <c r="B6" s="80"/>
      <c r="C6" s="80"/>
      <c r="D6" s="80"/>
      <c r="E6" s="80"/>
      <c r="F6" s="83"/>
    </row>
    <row r="7" spans="1:6" ht="12.75" customHeight="1">
      <c r="A7" s="79" t="s">
        <v>26</v>
      </c>
      <c r="B7" s="80">
        <v>2790803</v>
      </c>
      <c r="C7" s="80">
        <v>2527368</v>
      </c>
      <c r="D7" s="80">
        <v>2249435</v>
      </c>
      <c r="E7" s="22">
        <f>+(D7-C7)/C7</f>
        <v>-0.10996934360172321</v>
      </c>
      <c r="F7" s="81">
        <f>+D7/$D$23</f>
        <v>0.23048734291288064</v>
      </c>
    </row>
    <row r="8" spans="1:6" ht="11.25">
      <c r="A8" s="82" t="s">
        <v>31</v>
      </c>
      <c r="B8" s="80">
        <v>893206</v>
      </c>
      <c r="C8" s="80">
        <v>824937</v>
      </c>
      <c r="D8" s="80">
        <v>933053</v>
      </c>
      <c r="E8" s="22">
        <f aca="true" t="shared" si="0" ref="E8:E23">+(D8-C8)/C8</f>
        <v>0.13105970516536414</v>
      </c>
      <c r="F8" s="81">
        <f aca="true" t="shared" si="1" ref="F8:F23">+D8/$D$23</f>
        <v>0.09560485489329189</v>
      </c>
    </row>
    <row r="9" spans="1:6" ht="11.25">
      <c r="A9" s="82" t="s">
        <v>27</v>
      </c>
      <c r="B9" s="80">
        <v>824538</v>
      </c>
      <c r="C9" s="80">
        <v>772658</v>
      </c>
      <c r="D9" s="80">
        <v>630541</v>
      </c>
      <c r="E9" s="22">
        <f t="shared" si="0"/>
        <v>-0.18393260666426803</v>
      </c>
      <c r="F9" s="81">
        <f t="shared" si="1"/>
        <v>0.06460809922830874</v>
      </c>
    </row>
    <row r="10" spans="1:6" ht="11.25">
      <c r="A10" s="82" t="s">
        <v>29</v>
      </c>
      <c r="B10" s="80">
        <v>781612</v>
      </c>
      <c r="C10" s="80">
        <v>744460</v>
      </c>
      <c r="D10" s="80">
        <v>547016</v>
      </c>
      <c r="E10" s="22">
        <f t="shared" si="0"/>
        <v>-0.2652177417188298</v>
      </c>
      <c r="F10" s="81">
        <f t="shared" si="1"/>
        <v>0.05604974776814281</v>
      </c>
    </row>
    <row r="11" spans="1:6" ht="11.25">
      <c r="A11" s="82" t="s">
        <v>28</v>
      </c>
      <c r="B11" s="80">
        <v>754769</v>
      </c>
      <c r="C11" s="80">
        <v>712268</v>
      </c>
      <c r="D11" s="80">
        <v>513976</v>
      </c>
      <c r="E11" s="22">
        <f t="shared" si="0"/>
        <v>-0.2783952107914437</v>
      </c>
      <c r="F11" s="81">
        <f t="shared" si="1"/>
        <v>0.05266431906722832</v>
      </c>
    </row>
    <row r="12" spans="1:6" ht="11.25">
      <c r="A12" s="82" t="s">
        <v>30</v>
      </c>
      <c r="B12" s="80">
        <v>569688</v>
      </c>
      <c r="C12" s="80">
        <v>541216</v>
      </c>
      <c r="D12" s="80">
        <v>463899</v>
      </c>
      <c r="E12" s="22">
        <f t="shared" si="0"/>
        <v>-0.14285793472476793</v>
      </c>
      <c r="F12" s="81">
        <f t="shared" si="1"/>
        <v>0.04753320184399301</v>
      </c>
    </row>
    <row r="13" spans="1:6" ht="11.25">
      <c r="A13" s="82" t="s">
        <v>167</v>
      </c>
      <c r="B13" s="80">
        <v>499631</v>
      </c>
      <c r="C13" s="80">
        <v>488322</v>
      </c>
      <c r="D13" s="80">
        <v>378907</v>
      </c>
      <c r="E13" s="22">
        <f t="shared" si="0"/>
        <v>-0.22406322057986328</v>
      </c>
      <c r="F13" s="81">
        <f t="shared" si="1"/>
        <v>0.038824534890357296</v>
      </c>
    </row>
    <row r="14" spans="1:6" ht="11.25">
      <c r="A14" s="82" t="s">
        <v>168</v>
      </c>
      <c r="B14" s="80">
        <v>593794</v>
      </c>
      <c r="C14" s="80">
        <v>535439</v>
      </c>
      <c r="D14" s="80">
        <v>376459</v>
      </c>
      <c r="E14" s="22">
        <f t="shared" si="0"/>
        <v>-0.296915241512105</v>
      </c>
      <c r="F14" s="81">
        <f t="shared" si="1"/>
        <v>0.03857370167426048</v>
      </c>
    </row>
    <row r="15" spans="1:6" ht="11.25">
      <c r="A15" s="82" t="s">
        <v>33</v>
      </c>
      <c r="B15" s="80">
        <v>374727</v>
      </c>
      <c r="C15" s="80">
        <v>352108</v>
      </c>
      <c r="D15" s="80">
        <v>275600</v>
      </c>
      <c r="E15" s="22">
        <f t="shared" si="0"/>
        <v>-0.21728560555284174</v>
      </c>
      <c r="F15" s="81">
        <f t="shared" si="1"/>
        <v>0.028239229720703158</v>
      </c>
    </row>
    <row r="16" spans="1:6" ht="11.25">
      <c r="A16" s="82" t="s">
        <v>32</v>
      </c>
      <c r="B16" s="80">
        <v>500540</v>
      </c>
      <c r="C16" s="80">
        <v>479342</v>
      </c>
      <c r="D16" s="80">
        <v>268684</v>
      </c>
      <c r="E16" s="22">
        <f t="shared" si="0"/>
        <v>-0.43947327795185903</v>
      </c>
      <c r="F16" s="81">
        <f t="shared" si="1"/>
        <v>0.02753058489941004</v>
      </c>
    </row>
    <row r="17" spans="1:6" ht="11.25">
      <c r="A17" s="82" t="s">
        <v>35</v>
      </c>
      <c r="B17" s="80">
        <v>242008</v>
      </c>
      <c r="C17" s="80">
        <v>224574</v>
      </c>
      <c r="D17" s="80">
        <v>229713</v>
      </c>
      <c r="E17" s="22">
        <f t="shared" si="0"/>
        <v>0.022883325763445456</v>
      </c>
      <c r="F17" s="81">
        <f t="shared" si="1"/>
        <v>0.023537438958025705</v>
      </c>
    </row>
    <row r="18" spans="1:6" ht="11.25">
      <c r="A18" s="82" t="s">
        <v>297</v>
      </c>
      <c r="B18" s="80">
        <v>307926</v>
      </c>
      <c r="C18" s="80">
        <v>284265</v>
      </c>
      <c r="D18" s="80">
        <v>226418</v>
      </c>
      <c r="E18" s="22">
        <f t="shared" si="0"/>
        <v>-0.2034967371994442</v>
      </c>
      <c r="F18" s="81">
        <f t="shared" si="1"/>
        <v>0.02319981826887579</v>
      </c>
    </row>
    <row r="19" spans="1:6" ht="11.25">
      <c r="A19" s="82" t="s">
        <v>34</v>
      </c>
      <c r="B19" s="80">
        <v>236566</v>
      </c>
      <c r="C19" s="80">
        <v>222380</v>
      </c>
      <c r="D19" s="80">
        <v>213042</v>
      </c>
      <c r="E19" s="22">
        <f t="shared" si="0"/>
        <v>-0.04199118625775699</v>
      </c>
      <c r="F19" s="81">
        <f t="shared" si="1"/>
        <v>0.02182925246066053</v>
      </c>
    </row>
    <row r="20" spans="1:6" ht="11.25">
      <c r="A20" s="82" t="s">
        <v>43</v>
      </c>
      <c r="B20" s="80">
        <v>229685</v>
      </c>
      <c r="C20" s="80">
        <v>208204</v>
      </c>
      <c r="D20" s="80">
        <v>207442</v>
      </c>
      <c r="E20" s="22">
        <f t="shared" si="0"/>
        <v>-0.0036598720485677507</v>
      </c>
      <c r="F20" s="81">
        <f t="shared" si="1"/>
        <v>0.02125545098592926</v>
      </c>
    </row>
    <row r="21" spans="1:6" ht="11.25">
      <c r="A21" s="82" t="s">
        <v>36</v>
      </c>
      <c r="B21" s="80">
        <v>264047</v>
      </c>
      <c r="C21" s="80">
        <v>243444</v>
      </c>
      <c r="D21" s="80">
        <v>203364</v>
      </c>
      <c r="E21" s="22">
        <f t="shared" si="0"/>
        <v>-0.16463745255582393</v>
      </c>
      <c r="F21" s="81">
        <f t="shared" si="1"/>
        <v>0.020837600554866026</v>
      </c>
    </row>
    <row r="22" spans="1:9" ht="11.25">
      <c r="A22" s="82" t="s">
        <v>37</v>
      </c>
      <c r="B22" s="80">
        <v>2895174</v>
      </c>
      <c r="C22" s="80">
        <v>2708658</v>
      </c>
      <c r="D22" s="80">
        <v>2041925</v>
      </c>
      <c r="E22" s="22">
        <f t="shared" si="0"/>
        <v>-0.24614883089707154</v>
      </c>
      <c r="F22" s="81">
        <f t="shared" si="1"/>
        <v>0.20922492433761536</v>
      </c>
      <c r="I22" s="24"/>
    </row>
    <row r="23" spans="1:6" ht="12" thickBot="1">
      <c r="A23" s="215" t="s">
        <v>38</v>
      </c>
      <c r="B23" s="216">
        <f>+balanza!B12</f>
        <v>12758716</v>
      </c>
      <c r="C23" s="216">
        <f>+balanza!C12</f>
        <v>11869645</v>
      </c>
      <c r="D23" s="216">
        <f>+balanza!D12</f>
        <v>9759473</v>
      </c>
      <c r="E23" s="217">
        <f t="shared" si="0"/>
        <v>-0.17777886364756487</v>
      </c>
      <c r="F23" s="218">
        <f t="shared" si="1"/>
        <v>1</v>
      </c>
    </row>
    <row r="24" spans="1:6" ht="12" thickTop="1">
      <c r="A24" s="82"/>
      <c r="B24" s="80"/>
      <c r="C24" s="80"/>
      <c r="D24" s="80"/>
      <c r="E24" s="82"/>
      <c r="F24" s="210"/>
    </row>
    <row r="25" spans="1:6" s="82" customFormat="1" ht="31.5" customHeight="1">
      <c r="A25" s="293" t="s">
        <v>81</v>
      </c>
      <c r="B25" s="293"/>
      <c r="C25" s="293"/>
      <c r="D25" s="293"/>
      <c r="E25" s="293"/>
      <c r="F25" s="293"/>
    </row>
    <row r="33" ht="11.25">
      <c r="F33" s="23"/>
    </row>
    <row r="34" ht="11.25">
      <c r="F34" s="23"/>
    </row>
    <row r="35" ht="11.25">
      <c r="F35" s="23"/>
    </row>
    <row r="36" ht="11.25">
      <c r="F36" s="23"/>
    </row>
    <row r="37" ht="11.25">
      <c r="F37" s="23"/>
    </row>
    <row r="38" ht="11.25">
      <c r="F38" s="23"/>
    </row>
    <row r="39" ht="11.25">
      <c r="F39" s="23"/>
    </row>
    <row r="50" spans="1:6" ht="15.75" customHeight="1">
      <c r="A50" s="297" t="s">
        <v>327</v>
      </c>
      <c r="B50" s="297"/>
      <c r="C50" s="297"/>
      <c r="D50" s="297"/>
      <c r="E50" s="297"/>
      <c r="F50" s="297"/>
    </row>
    <row r="51" spans="1:6" ht="15.75" customHeight="1">
      <c r="A51" s="296" t="s">
        <v>294</v>
      </c>
      <c r="B51" s="296"/>
      <c r="C51" s="296"/>
      <c r="D51" s="296"/>
      <c r="E51" s="296"/>
      <c r="F51" s="296"/>
    </row>
    <row r="52" spans="1:6" ht="15.75" customHeight="1" thickBot="1">
      <c r="A52" s="296" t="s">
        <v>277</v>
      </c>
      <c r="B52" s="296"/>
      <c r="C52" s="296"/>
      <c r="D52" s="296"/>
      <c r="E52" s="296"/>
      <c r="F52" s="296"/>
    </row>
    <row r="53" spans="1:6" ht="12.75" customHeight="1" thickTop="1">
      <c r="A53" s="294" t="s">
        <v>39</v>
      </c>
      <c r="B53" s="211">
        <f>+B4</f>
        <v>2008</v>
      </c>
      <c r="C53" s="212">
        <f>+C4</f>
        <v>2008</v>
      </c>
      <c r="D53" s="212">
        <f>+D4</f>
        <v>2009</v>
      </c>
      <c r="E53" s="213" t="s">
        <v>270</v>
      </c>
      <c r="F53" s="214" t="s">
        <v>260</v>
      </c>
    </row>
    <row r="54" spans="1:6" ht="12" thickBot="1">
      <c r="A54" s="295"/>
      <c r="B54" s="84" t="s">
        <v>259</v>
      </c>
      <c r="C54" s="85" t="str">
        <f>+balanza!C6</f>
        <v>ene-nov</v>
      </c>
      <c r="D54" s="85" t="str">
        <f>+C54</f>
        <v>ene-nov</v>
      </c>
      <c r="E54" s="86" t="str">
        <f>+E5</f>
        <v> 2009-2008</v>
      </c>
      <c r="F54" s="87">
        <f>+F5</f>
        <v>2009</v>
      </c>
    </row>
    <row r="55" spans="1:6" ht="12" thickTop="1">
      <c r="A55" s="82"/>
      <c r="B55" s="80"/>
      <c r="C55" s="80"/>
      <c r="D55" s="80"/>
      <c r="E55" s="80"/>
      <c r="F55" s="83"/>
    </row>
    <row r="56" spans="1:6" ht="12.75" customHeight="1">
      <c r="A56" s="82" t="s">
        <v>42</v>
      </c>
      <c r="B56" s="80">
        <v>1717222</v>
      </c>
      <c r="C56" s="80">
        <v>1588364</v>
      </c>
      <c r="D56" s="80">
        <v>1094365</v>
      </c>
      <c r="E56" s="22">
        <f>+(D56-C56)/C56</f>
        <v>-0.31101120398095145</v>
      </c>
      <c r="F56" s="81">
        <f>+D56/$D$72</f>
        <v>0.41106955876972684</v>
      </c>
    </row>
    <row r="57" spans="1:6" ht="11.25">
      <c r="A57" s="82" t="s">
        <v>44</v>
      </c>
      <c r="B57" s="80">
        <v>361844</v>
      </c>
      <c r="C57" s="80">
        <v>341118</v>
      </c>
      <c r="D57" s="80">
        <v>372794</v>
      </c>
      <c r="E57" s="22">
        <f aca="true" t="shared" si="2" ref="E57:E72">+(D57-C57)/C57</f>
        <v>0.0928593624493577</v>
      </c>
      <c r="F57" s="81">
        <f aca="true" t="shared" si="3" ref="F57:F72">+D57/$D$72</f>
        <v>0.14003030532957608</v>
      </c>
    </row>
    <row r="58" spans="1:6" ht="11.25">
      <c r="A58" s="82" t="s">
        <v>26</v>
      </c>
      <c r="B58" s="80">
        <v>531695</v>
      </c>
      <c r="C58" s="80">
        <v>510858</v>
      </c>
      <c r="D58" s="80">
        <v>211087</v>
      </c>
      <c r="E58" s="22">
        <f t="shared" si="2"/>
        <v>-0.5867990713662113</v>
      </c>
      <c r="F58" s="81">
        <f t="shared" si="3"/>
        <v>0.07928930471280178</v>
      </c>
    </row>
    <row r="59" spans="1:6" ht="11.25">
      <c r="A59" s="82" t="s">
        <v>43</v>
      </c>
      <c r="B59" s="80">
        <v>245213</v>
      </c>
      <c r="C59" s="80">
        <v>231155</v>
      </c>
      <c r="D59" s="80">
        <v>151702</v>
      </c>
      <c r="E59" s="22">
        <f t="shared" si="2"/>
        <v>-0.34372174514935866</v>
      </c>
      <c r="F59" s="81">
        <f t="shared" si="3"/>
        <v>0.05698288432514298</v>
      </c>
    </row>
    <row r="60" spans="1:6" ht="11.25">
      <c r="A60" s="82" t="s">
        <v>35</v>
      </c>
      <c r="B60" s="80">
        <v>106553</v>
      </c>
      <c r="C60" s="80">
        <v>101941</v>
      </c>
      <c r="D60" s="80">
        <v>98193</v>
      </c>
      <c r="E60" s="22">
        <f t="shared" si="2"/>
        <v>-0.036766364858104195</v>
      </c>
      <c r="F60" s="81">
        <f t="shared" si="3"/>
        <v>0.03688362948767165</v>
      </c>
    </row>
    <row r="61" spans="1:6" ht="11.25">
      <c r="A61" s="82" t="s">
        <v>229</v>
      </c>
      <c r="B61" s="80">
        <v>95586</v>
      </c>
      <c r="C61" s="80">
        <v>94456</v>
      </c>
      <c r="D61" s="80">
        <v>91053</v>
      </c>
      <c r="E61" s="22">
        <f t="shared" si="2"/>
        <v>-0.03602735665283306</v>
      </c>
      <c r="F61" s="81">
        <f t="shared" si="3"/>
        <v>0.03420167543247448</v>
      </c>
    </row>
    <row r="62" spans="1:6" ht="11.25">
      <c r="A62" s="82" t="s">
        <v>46</v>
      </c>
      <c r="B62" s="80">
        <v>78822</v>
      </c>
      <c r="C62" s="80">
        <v>72664</v>
      </c>
      <c r="D62" s="80">
        <v>64876</v>
      </c>
      <c r="E62" s="22">
        <f t="shared" si="2"/>
        <v>-0.10717824507321369</v>
      </c>
      <c r="F62" s="81">
        <f t="shared" si="3"/>
        <v>0.024368970768203293</v>
      </c>
    </row>
    <row r="63" spans="1:6" ht="11.25">
      <c r="A63" s="82" t="s">
        <v>36</v>
      </c>
      <c r="B63" s="80">
        <v>60693</v>
      </c>
      <c r="C63" s="80">
        <v>57586</v>
      </c>
      <c r="D63" s="80">
        <v>62423</v>
      </c>
      <c r="E63" s="22">
        <f t="shared" si="2"/>
        <v>0.08399611016566527</v>
      </c>
      <c r="F63" s="81">
        <f t="shared" si="3"/>
        <v>0.02344756554447799</v>
      </c>
    </row>
    <row r="64" spans="1:6" ht="11.25">
      <c r="A64" s="82" t="s">
        <v>45</v>
      </c>
      <c r="B64" s="80">
        <v>60415</v>
      </c>
      <c r="C64" s="80">
        <v>57218</v>
      </c>
      <c r="D64" s="80">
        <v>59034</v>
      </c>
      <c r="E64" s="22">
        <f t="shared" si="2"/>
        <v>0.03173826418259988</v>
      </c>
      <c r="F64" s="81">
        <f t="shared" si="3"/>
        <v>0.022174576427802472</v>
      </c>
    </row>
    <row r="65" spans="1:6" ht="11.25">
      <c r="A65" s="82" t="s">
        <v>34</v>
      </c>
      <c r="B65" s="80">
        <v>65135</v>
      </c>
      <c r="C65" s="80">
        <v>63016</v>
      </c>
      <c r="D65" s="80">
        <v>50426</v>
      </c>
      <c r="E65" s="22">
        <f t="shared" si="2"/>
        <v>-0.19979052938936143</v>
      </c>
      <c r="F65" s="81">
        <f t="shared" si="3"/>
        <v>0.01894120660887569</v>
      </c>
    </row>
    <row r="66" spans="1:6" ht="11.25">
      <c r="A66" s="82" t="s">
        <v>31</v>
      </c>
      <c r="B66" s="80">
        <v>82641</v>
      </c>
      <c r="C66" s="80">
        <v>77577</v>
      </c>
      <c r="D66" s="80">
        <v>47520</v>
      </c>
      <c r="E66" s="22">
        <f t="shared" si="2"/>
        <v>-0.38744731041416913</v>
      </c>
      <c r="F66" s="81">
        <f t="shared" si="3"/>
        <v>0.017849643795934098</v>
      </c>
    </row>
    <row r="67" spans="1:6" ht="11.25">
      <c r="A67" s="82" t="s">
        <v>445</v>
      </c>
      <c r="B67" s="80">
        <v>105112</v>
      </c>
      <c r="C67" s="80">
        <v>102016</v>
      </c>
      <c r="D67" s="80">
        <v>35466</v>
      </c>
      <c r="E67" s="22">
        <f t="shared" si="2"/>
        <v>-0.6523486511919699</v>
      </c>
      <c r="F67" s="81">
        <f t="shared" si="3"/>
        <v>0.01332187430274829</v>
      </c>
    </row>
    <row r="68" spans="1:6" ht="11.25">
      <c r="A68" s="82" t="s">
        <v>240</v>
      </c>
      <c r="B68" s="80">
        <v>54975</v>
      </c>
      <c r="C68" s="80">
        <v>52596</v>
      </c>
      <c r="D68" s="80">
        <v>32142</v>
      </c>
      <c r="E68" s="22">
        <f t="shared" si="2"/>
        <v>-0.3888888888888889</v>
      </c>
      <c r="F68" s="81">
        <f t="shared" si="3"/>
        <v>0.012073300734194313</v>
      </c>
    </row>
    <row r="69" spans="1:6" ht="11.25">
      <c r="A69" s="82" t="s">
        <v>297</v>
      </c>
      <c r="B69" s="80">
        <v>31243</v>
      </c>
      <c r="C69" s="80">
        <v>28589</v>
      </c>
      <c r="D69" s="80">
        <v>28105</v>
      </c>
      <c r="E69" s="22">
        <f t="shared" si="2"/>
        <v>-0.016929588303193535</v>
      </c>
      <c r="F69" s="81">
        <f t="shared" si="3"/>
        <v>0.010556907383937875</v>
      </c>
    </row>
    <row r="70" spans="1:6" ht="11.25">
      <c r="A70" s="82" t="s">
        <v>29</v>
      </c>
      <c r="B70" s="80">
        <v>33704</v>
      </c>
      <c r="C70" s="80">
        <v>30586</v>
      </c>
      <c r="D70" s="80">
        <v>27111</v>
      </c>
      <c r="E70" s="22">
        <f t="shared" si="2"/>
        <v>-0.11361407179755444</v>
      </c>
      <c r="F70" s="81">
        <f t="shared" si="3"/>
        <v>0.010183537309586897</v>
      </c>
    </row>
    <row r="71" spans="1:6" ht="11.25">
      <c r="A71" s="82" t="s">
        <v>37</v>
      </c>
      <c r="B71" s="80">
        <v>379917</v>
      </c>
      <c r="C71" s="80">
        <v>350529</v>
      </c>
      <c r="D71" s="80">
        <v>235940</v>
      </c>
      <c r="E71" s="22">
        <f t="shared" si="2"/>
        <v>-0.3269030522438942</v>
      </c>
      <c r="F71" s="81">
        <f t="shared" si="3"/>
        <v>0.08862468344302801</v>
      </c>
    </row>
    <row r="72" spans="1:6" ht="12.75" customHeight="1" thickBot="1">
      <c r="A72" s="215" t="s">
        <v>38</v>
      </c>
      <c r="B72" s="216">
        <f>+balanza!B17</f>
        <v>4010769</v>
      </c>
      <c r="C72" s="216">
        <f>+balanza!C17</f>
        <v>3760269</v>
      </c>
      <c r="D72" s="216">
        <f>+balanza!D17</f>
        <v>2662238</v>
      </c>
      <c r="E72" s="217">
        <f t="shared" si="2"/>
        <v>-0.2920086302336349</v>
      </c>
      <c r="F72" s="218">
        <f t="shared" si="3"/>
        <v>1</v>
      </c>
    </row>
    <row r="73" ht="12" thickTop="1"/>
    <row r="74" spans="1:6" ht="22.5" customHeight="1">
      <c r="A74" s="293" t="s">
        <v>49</v>
      </c>
      <c r="B74" s="293"/>
      <c r="C74" s="293"/>
      <c r="D74" s="293"/>
      <c r="E74" s="293"/>
      <c r="F74" s="293"/>
    </row>
    <row r="96" s="38" customFormat="1" ht="11.25">
      <c r="F96" s="78"/>
    </row>
  </sheetData>
  <sheetProtection/>
  <mergeCells count="10">
    <mergeCell ref="A74:F74"/>
    <mergeCell ref="A53:A54"/>
    <mergeCell ref="A51:F51"/>
    <mergeCell ref="A52:F52"/>
    <mergeCell ref="A50:F50"/>
    <mergeCell ref="A1:F1"/>
    <mergeCell ref="A2:F2"/>
    <mergeCell ref="A3:F3"/>
    <mergeCell ref="A25:F25"/>
    <mergeCell ref="A4:A5"/>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8" max="5" man="1"/>
  </rowBreaks>
  <drawing r:id="rId1"/>
</worksheet>
</file>

<file path=xl/worksheets/sheet8.xml><?xml version="1.0" encoding="utf-8"?>
<worksheet xmlns="http://schemas.openxmlformats.org/spreadsheetml/2006/main" xmlns:r="http://schemas.openxmlformats.org/officeDocument/2006/relationships">
  <dimension ref="A1:G74"/>
  <sheetViews>
    <sheetView zoomScalePageLayoutView="0" workbookViewId="0" topLeftCell="B55">
      <selection activeCell="A22" sqref="A22"/>
    </sheetView>
  </sheetViews>
  <sheetFormatPr defaultColWidth="11.421875" defaultRowHeight="12.75"/>
  <cols>
    <col min="1" max="1" width="37.28125" style="23" customWidth="1"/>
    <col min="2" max="5" width="10.421875" style="23" bestFit="1" customWidth="1"/>
    <col min="6" max="6" width="11.7109375" style="23" bestFit="1" customWidth="1"/>
    <col min="7" max="7" width="11.00390625" style="23" bestFit="1" customWidth="1"/>
    <col min="8" max="16384" width="11.421875" style="23" customWidth="1"/>
  </cols>
  <sheetData>
    <row r="1" spans="1:7" s="38" customFormat="1" ht="15.75" customHeight="1">
      <c r="A1" s="297" t="s">
        <v>329</v>
      </c>
      <c r="B1" s="297"/>
      <c r="C1" s="297"/>
      <c r="D1" s="297"/>
      <c r="E1" s="297"/>
      <c r="F1" s="297"/>
      <c r="G1" s="297"/>
    </row>
    <row r="2" spans="1:7" s="38" customFormat="1" ht="15.75" customHeight="1">
      <c r="A2" s="296" t="s">
        <v>278</v>
      </c>
      <c r="B2" s="296"/>
      <c r="C2" s="296"/>
      <c r="D2" s="296"/>
      <c r="E2" s="296"/>
      <c r="F2" s="296"/>
      <c r="G2" s="296"/>
    </row>
    <row r="3" spans="1:7" s="38" customFormat="1" ht="15.75" customHeight="1" thickBot="1">
      <c r="A3" s="296" t="s">
        <v>279</v>
      </c>
      <c r="B3" s="296"/>
      <c r="C3" s="296"/>
      <c r="D3" s="296"/>
      <c r="E3" s="296"/>
      <c r="F3" s="296"/>
      <c r="G3" s="296"/>
    </row>
    <row r="4" spans="1:7" ht="12.75" customHeight="1" thickTop="1">
      <c r="A4" s="294" t="s">
        <v>41</v>
      </c>
      <c r="B4" s="219" t="s">
        <v>152</v>
      </c>
      <c r="C4" s="220">
        <f>+'prin paises exp e imp'!B4</f>
        <v>2008</v>
      </c>
      <c r="D4" s="220">
        <f>+'prin paises exp e imp'!C4</f>
        <v>2008</v>
      </c>
      <c r="E4" s="220">
        <f>+'prin paises exp e imp'!D4</f>
        <v>2009</v>
      </c>
      <c r="F4" s="221" t="s">
        <v>270</v>
      </c>
      <c r="G4" s="221" t="s">
        <v>260</v>
      </c>
    </row>
    <row r="5" spans="1:7" ht="12.75" customHeight="1" thickBot="1">
      <c r="A5" s="298"/>
      <c r="B5" s="84" t="s">
        <v>48</v>
      </c>
      <c r="C5" s="222" t="s">
        <v>259</v>
      </c>
      <c r="D5" s="223" t="str">
        <f>+balanza!C6</f>
        <v>ene-nov</v>
      </c>
      <c r="E5" s="223" t="str">
        <f>+D5</f>
        <v>ene-nov</v>
      </c>
      <c r="F5" s="224" t="str">
        <f>+'prin paises exp e imp'!E5</f>
        <v> 2009-2008</v>
      </c>
      <c r="G5" s="224">
        <f>+'prin paises exp e imp'!F5</f>
        <v>2009</v>
      </c>
    </row>
    <row r="6" spans="3:7" ht="12" thickTop="1">
      <c r="C6" s="24"/>
      <c r="D6" s="24"/>
      <c r="E6" s="24"/>
      <c r="F6" s="24"/>
      <c r="G6" s="24"/>
    </row>
    <row r="7" spans="1:7" ht="12.75" customHeight="1">
      <c r="A7" s="28" t="s">
        <v>529</v>
      </c>
      <c r="B7" s="25" t="s">
        <v>169</v>
      </c>
      <c r="C7" s="24">
        <v>1275355</v>
      </c>
      <c r="D7" s="24">
        <v>1216517</v>
      </c>
      <c r="E7" s="24">
        <v>1036007</v>
      </c>
      <c r="F7" s="22">
        <f>+(E7-D7)/D7</f>
        <v>-0.1483826366585917</v>
      </c>
      <c r="G7" s="26">
        <f>+E7/$E$23</f>
        <v>0.10615399007712814</v>
      </c>
    </row>
    <row r="8" spans="1:7" ht="12.75" customHeight="1">
      <c r="A8" s="28" t="s">
        <v>514</v>
      </c>
      <c r="B8" s="25">
        <v>22042110</v>
      </c>
      <c r="C8" s="24">
        <v>1095482</v>
      </c>
      <c r="D8" s="24">
        <v>1020576</v>
      </c>
      <c r="E8" s="24">
        <v>987427</v>
      </c>
      <c r="F8" s="22">
        <f aca="true" t="shared" si="0" ref="F8:F15">+(E8-D8)/D8</f>
        <v>-0.03248067757815194</v>
      </c>
      <c r="G8" s="26">
        <f aca="true" t="shared" si="1" ref="G8:G23">+E8/$E$23</f>
        <v>0.10117626228383439</v>
      </c>
    </row>
    <row r="9" spans="1:7" ht="12.75" customHeight="1">
      <c r="A9" s="28" t="s">
        <v>538</v>
      </c>
      <c r="B9" s="25">
        <v>47032100</v>
      </c>
      <c r="C9" s="24">
        <v>1213079</v>
      </c>
      <c r="D9" s="24">
        <v>1147223</v>
      </c>
      <c r="E9" s="24">
        <v>901499</v>
      </c>
      <c r="F9" s="22">
        <f t="shared" si="0"/>
        <v>-0.21419026640853608</v>
      </c>
      <c r="G9" s="26">
        <f t="shared" si="1"/>
        <v>0.0923716885122793</v>
      </c>
    </row>
    <row r="10" spans="1:7" ht="11.25">
      <c r="A10" s="28" t="s">
        <v>476</v>
      </c>
      <c r="B10" s="27">
        <v>47032900</v>
      </c>
      <c r="C10" s="24">
        <v>1172532</v>
      </c>
      <c r="D10" s="24">
        <v>1108164</v>
      </c>
      <c r="E10" s="24">
        <v>727278</v>
      </c>
      <c r="F10" s="22">
        <f t="shared" si="0"/>
        <v>-0.3437090538945499</v>
      </c>
      <c r="G10" s="22">
        <f t="shared" si="1"/>
        <v>0.07452021231064423</v>
      </c>
    </row>
    <row r="11" spans="1:7" ht="12" customHeight="1">
      <c r="A11" s="28" t="s">
        <v>539</v>
      </c>
      <c r="B11" s="25" t="s">
        <v>170</v>
      </c>
      <c r="C11" s="24">
        <v>678083</v>
      </c>
      <c r="D11" s="24">
        <v>670017</v>
      </c>
      <c r="E11" s="24">
        <v>469849</v>
      </c>
      <c r="F11" s="22">
        <f t="shared" si="0"/>
        <v>-0.2987506287153908</v>
      </c>
      <c r="G11" s="26">
        <f t="shared" si="1"/>
        <v>0.048142865910894984</v>
      </c>
    </row>
    <row r="12" spans="1:7" ht="11.25">
      <c r="A12" s="28" t="s">
        <v>516</v>
      </c>
      <c r="B12" s="25" t="s">
        <v>474</v>
      </c>
      <c r="C12" s="24">
        <v>304275</v>
      </c>
      <c r="D12" s="24">
        <v>290141</v>
      </c>
      <c r="E12" s="24">
        <v>287791</v>
      </c>
      <c r="F12" s="22">
        <f t="shared" si="0"/>
        <v>-0.008099510238125602</v>
      </c>
      <c r="G12" s="26">
        <f t="shared" si="1"/>
        <v>0.029488375038283318</v>
      </c>
    </row>
    <row r="13" spans="1:7" ht="12.75" customHeight="1">
      <c r="A13" s="28" t="s">
        <v>478</v>
      </c>
      <c r="B13" s="25">
        <v>44123910</v>
      </c>
      <c r="C13" s="24">
        <v>343336</v>
      </c>
      <c r="D13" s="24">
        <v>317915</v>
      </c>
      <c r="E13" s="24">
        <v>261849</v>
      </c>
      <c r="F13" s="22">
        <f t="shared" si="0"/>
        <v>-0.1763553150999481</v>
      </c>
      <c r="G13" s="26">
        <f t="shared" si="1"/>
        <v>0.026830239706590715</v>
      </c>
    </row>
    <row r="14" spans="1:7" ht="12.75" customHeight="1">
      <c r="A14" s="28" t="s">
        <v>477</v>
      </c>
      <c r="B14" s="25">
        <v>44012200</v>
      </c>
      <c r="C14" s="24">
        <v>335056</v>
      </c>
      <c r="D14" s="24">
        <v>306658</v>
      </c>
      <c r="E14" s="24">
        <v>254554</v>
      </c>
      <c r="F14" s="22">
        <f t="shared" si="0"/>
        <v>-0.1699091496064019</v>
      </c>
      <c r="G14" s="26">
        <f t="shared" si="1"/>
        <v>0.026082760821204178</v>
      </c>
    </row>
    <row r="15" spans="1:7" ht="12.75" customHeight="1">
      <c r="A15" s="28" t="s">
        <v>421</v>
      </c>
      <c r="B15" s="25">
        <v>44071012</v>
      </c>
      <c r="C15" s="24">
        <v>510010</v>
      </c>
      <c r="D15" s="24">
        <v>475000</v>
      </c>
      <c r="E15" s="24">
        <v>248587</v>
      </c>
      <c r="F15" s="22">
        <f t="shared" si="0"/>
        <v>-0.47665894736842107</v>
      </c>
      <c r="G15" s="26">
        <f t="shared" si="1"/>
        <v>0.0254713548569682</v>
      </c>
    </row>
    <row r="16" spans="1:7" ht="11.25">
      <c r="A16" s="28" t="s">
        <v>540</v>
      </c>
      <c r="B16" s="25">
        <v>10051000</v>
      </c>
      <c r="C16" s="24">
        <v>176927</v>
      </c>
      <c r="D16" s="24">
        <v>176615</v>
      </c>
      <c r="E16" s="24">
        <v>191269</v>
      </c>
      <c r="F16" s="22">
        <f aca="true" t="shared" si="2" ref="F16:F23">+(E16-D16)/D16</f>
        <v>0.0829714350423237</v>
      </c>
      <c r="G16" s="26">
        <f t="shared" si="1"/>
        <v>0.019598291833995543</v>
      </c>
    </row>
    <row r="17" spans="1:7" ht="12.75" customHeight="1">
      <c r="A17" s="28" t="s">
        <v>163</v>
      </c>
      <c r="B17" s="25">
        <v>22042990</v>
      </c>
      <c r="C17" s="24">
        <v>182460</v>
      </c>
      <c r="D17" s="24">
        <v>168158</v>
      </c>
      <c r="E17" s="24">
        <v>189085</v>
      </c>
      <c r="F17" s="22">
        <f t="shared" si="2"/>
        <v>0.12444843540004044</v>
      </c>
      <c r="G17" s="26">
        <f t="shared" si="1"/>
        <v>0.01937450925885035</v>
      </c>
    </row>
    <row r="18" spans="1:7" ht="12.75" customHeight="1">
      <c r="A18" s="28" t="s">
        <v>541</v>
      </c>
      <c r="B18" s="25" t="s">
        <v>203</v>
      </c>
      <c r="C18" s="24">
        <v>145664</v>
      </c>
      <c r="D18" s="24">
        <v>124289</v>
      </c>
      <c r="E18" s="24">
        <v>173250</v>
      </c>
      <c r="F18" s="22">
        <f t="shared" si="2"/>
        <v>0.39392866625365075</v>
      </c>
      <c r="G18" s="26">
        <f t="shared" si="1"/>
        <v>0.01775198312449863</v>
      </c>
    </row>
    <row r="19" spans="1:7" ht="12.75" customHeight="1">
      <c r="A19" s="28" t="s">
        <v>542</v>
      </c>
      <c r="B19" s="25" t="s">
        <v>475</v>
      </c>
      <c r="C19" s="24">
        <v>144608</v>
      </c>
      <c r="D19" s="24">
        <v>135594</v>
      </c>
      <c r="E19" s="24">
        <v>146680</v>
      </c>
      <c r="F19" s="22">
        <f t="shared" si="2"/>
        <v>0.08175877988701565</v>
      </c>
      <c r="G19" s="26">
        <f t="shared" si="1"/>
        <v>0.015029500055996877</v>
      </c>
    </row>
    <row r="20" spans="1:7" ht="12.75" customHeight="1">
      <c r="A20" s="28" t="s">
        <v>543</v>
      </c>
      <c r="B20" s="25">
        <v>47031100</v>
      </c>
      <c r="C20" s="24">
        <v>165801</v>
      </c>
      <c r="D20" s="24">
        <v>159221</v>
      </c>
      <c r="E20" s="24">
        <v>145018</v>
      </c>
      <c r="F20" s="22">
        <f t="shared" si="2"/>
        <v>-0.08920305738564636</v>
      </c>
      <c r="G20" s="26">
        <f t="shared" si="1"/>
        <v>0.014859203975460561</v>
      </c>
    </row>
    <row r="21" spans="1:7" ht="12.75" customHeight="1">
      <c r="A21" s="28" t="s">
        <v>510</v>
      </c>
      <c r="B21" s="25" t="s">
        <v>206</v>
      </c>
      <c r="C21" s="24">
        <v>216800</v>
      </c>
      <c r="D21" s="24">
        <v>175267</v>
      </c>
      <c r="E21" s="24">
        <v>144887</v>
      </c>
      <c r="F21" s="22">
        <f t="shared" si="2"/>
        <v>-0.17333553949117633</v>
      </c>
      <c r="G21" s="26">
        <f t="shared" si="1"/>
        <v>0.01484578111953381</v>
      </c>
    </row>
    <row r="22" spans="1:7" ht="12.75" customHeight="1">
      <c r="A22" s="28" t="s">
        <v>40</v>
      </c>
      <c r="B22" s="28"/>
      <c r="C22" s="24">
        <v>4799251</v>
      </c>
      <c r="D22" s="24">
        <v>4378289</v>
      </c>
      <c r="E22" s="24">
        <v>3594442</v>
      </c>
      <c r="F22" s="22">
        <f t="shared" si="2"/>
        <v>-0.17903043860284235</v>
      </c>
      <c r="G22" s="26">
        <f t="shared" si="1"/>
        <v>0.36830287864928773</v>
      </c>
    </row>
    <row r="23" spans="1:7" ht="12.75" customHeight="1">
      <c r="A23" s="28" t="s">
        <v>38</v>
      </c>
      <c r="B23" s="28"/>
      <c r="C23" s="24">
        <f>+balanza!B12</f>
        <v>12758716</v>
      </c>
      <c r="D23" s="24">
        <f>+balanza!C12</f>
        <v>11869645</v>
      </c>
      <c r="E23" s="24">
        <f>+balanza!D12</f>
        <v>9759473</v>
      </c>
      <c r="F23" s="22">
        <f t="shared" si="2"/>
        <v>-0.17777886364756487</v>
      </c>
      <c r="G23" s="26">
        <f t="shared" si="1"/>
        <v>1</v>
      </c>
    </row>
    <row r="24" spans="1:7" ht="12" thickBot="1">
      <c r="A24" s="215"/>
      <c r="B24" s="215"/>
      <c r="C24" s="216"/>
      <c r="D24" s="216"/>
      <c r="E24" s="216"/>
      <c r="F24" s="215"/>
      <c r="G24" s="215"/>
    </row>
    <row r="25" spans="1:7" ht="33.75" customHeight="1" thickTop="1">
      <c r="A25" s="293" t="s">
        <v>81</v>
      </c>
      <c r="B25" s="293"/>
      <c r="C25" s="293"/>
      <c r="D25" s="293"/>
      <c r="E25" s="293"/>
      <c r="F25" s="293"/>
      <c r="G25" s="293"/>
    </row>
    <row r="50" spans="1:7" ht="15.75" customHeight="1">
      <c r="A50" s="297" t="s">
        <v>283</v>
      </c>
      <c r="B50" s="297"/>
      <c r="C50" s="297"/>
      <c r="D50" s="297"/>
      <c r="E50" s="297"/>
      <c r="F50" s="297"/>
      <c r="G50" s="297"/>
    </row>
    <row r="51" spans="1:7" ht="15.75" customHeight="1">
      <c r="A51" s="296" t="s">
        <v>280</v>
      </c>
      <c r="B51" s="296"/>
      <c r="C51" s="296"/>
      <c r="D51" s="296"/>
      <c r="E51" s="296"/>
      <c r="F51" s="296"/>
      <c r="G51" s="296"/>
    </row>
    <row r="52" spans="1:7" ht="15.75" customHeight="1" thickBot="1">
      <c r="A52" s="296" t="s">
        <v>281</v>
      </c>
      <c r="B52" s="296"/>
      <c r="C52" s="296"/>
      <c r="D52" s="296"/>
      <c r="E52" s="296"/>
      <c r="F52" s="296"/>
      <c r="G52" s="296"/>
    </row>
    <row r="53" spans="1:7" ht="12.75" customHeight="1" thickTop="1">
      <c r="A53" s="294" t="s">
        <v>41</v>
      </c>
      <c r="B53" s="219" t="s">
        <v>152</v>
      </c>
      <c r="C53" s="220">
        <f>+C4</f>
        <v>2008</v>
      </c>
      <c r="D53" s="220">
        <f>+D4</f>
        <v>2008</v>
      </c>
      <c r="E53" s="220">
        <f>+E4</f>
        <v>2009</v>
      </c>
      <c r="F53" s="221" t="s">
        <v>270</v>
      </c>
      <c r="G53" s="221" t="s">
        <v>260</v>
      </c>
    </row>
    <row r="54" spans="1:7" ht="12.75" customHeight="1" thickBot="1">
      <c r="A54" s="295"/>
      <c r="B54" s="84" t="s">
        <v>48</v>
      </c>
      <c r="C54" s="222" t="s">
        <v>259</v>
      </c>
      <c r="D54" s="223" t="str">
        <f>+balanza!C6</f>
        <v>ene-nov</v>
      </c>
      <c r="E54" s="223" t="str">
        <f>+D54</f>
        <v>ene-nov</v>
      </c>
      <c r="F54" s="224" t="str">
        <f>+F5</f>
        <v> 2009-2008</v>
      </c>
      <c r="G54" s="224">
        <f>+G5</f>
        <v>2009</v>
      </c>
    </row>
    <row r="55" spans="3:7" ht="12" thickTop="1">
      <c r="C55" s="24"/>
      <c r="D55" s="24"/>
      <c r="E55" s="24"/>
      <c r="F55" s="24"/>
      <c r="G55" s="24"/>
    </row>
    <row r="56" spans="1:7" ht="12.75" customHeight="1">
      <c r="A56" s="23" t="s">
        <v>530</v>
      </c>
      <c r="B56" s="29" t="s">
        <v>481</v>
      </c>
      <c r="C56" s="24">
        <v>419306</v>
      </c>
      <c r="D56" s="24">
        <v>387546</v>
      </c>
      <c r="E56" s="24">
        <v>384094</v>
      </c>
      <c r="F56" s="22">
        <f>+(E56-D56)/D56</f>
        <v>-0.008907329710537587</v>
      </c>
      <c r="G56" s="30">
        <f>+E56/$E$72</f>
        <v>0.14427485446455202</v>
      </c>
    </row>
    <row r="57" spans="1:7" ht="12.75" customHeight="1">
      <c r="A57" s="23" t="s">
        <v>14</v>
      </c>
      <c r="B57" s="25">
        <v>17019900</v>
      </c>
      <c r="C57" s="24">
        <v>222185</v>
      </c>
      <c r="D57" s="24">
        <v>207505</v>
      </c>
      <c r="E57" s="24">
        <v>236747</v>
      </c>
      <c r="F57" s="22">
        <f aca="true" t="shared" si="3" ref="F57:F72">+(E57-D57)/D57</f>
        <v>0.1409219054962531</v>
      </c>
      <c r="G57" s="30">
        <f aca="true" t="shared" si="4" ref="G57:G72">+E57/$E$72</f>
        <v>0.08892781186355239</v>
      </c>
    </row>
    <row r="58" spans="1:7" ht="12.75" customHeight="1">
      <c r="A58" s="23" t="s">
        <v>479</v>
      </c>
      <c r="B58" s="25">
        <v>15179000</v>
      </c>
      <c r="C58" s="24">
        <v>382398</v>
      </c>
      <c r="D58" s="24">
        <v>362176</v>
      </c>
      <c r="E58" s="24">
        <v>199567</v>
      </c>
      <c r="F58" s="22">
        <f t="shared" si="3"/>
        <v>-0.4489778450256229</v>
      </c>
      <c r="G58" s="30">
        <f t="shared" si="4"/>
        <v>0.07496211833802989</v>
      </c>
    </row>
    <row r="59" spans="1:7" ht="12.75" customHeight="1">
      <c r="A59" s="23" t="s">
        <v>531</v>
      </c>
      <c r="B59" s="27">
        <v>23040000</v>
      </c>
      <c r="C59" s="24">
        <v>289630</v>
      </c>
      <c r="D59" s="24">
        <v>281502</v>
      </c>
      <c r="E59" s="24">
        <v>186599</v>
      </c>
      <c r="F59" s="22">
        <f t="shared" si="3"/>
        <v>-0.33713081967446057</v>
      </c>
      <c r="G59" s="30">
        <f t="shared" si="4"/>
        <v>0.07009102867587345</v>
      </c>
    </row>
    <row r="60" spans="1:7" ht="12.75" customHeight="1">
      <c r="A60" s="23" t="s">
        <v>480</v>
      </c>
      <c r="B60" s="25">
        <v>23099090</v>
      </c>
      <c r="C60" s="24">
        <v>157413</v>
      </c>
      <c r="D60" s="24">
        <v>138911</v>
      </c>
      <c r="E60" s="24">
        <v>157033</v>
      </c>
      <c r="F60" s="22">
        <f t="shared" si="3"/>
        <v>0.13045763114512168</v>
      </c>
      <c r="G60" s="30">
        <f t="shared" si="4"/>
        <v>0.05898533489492675</v>
      </c>
    </row>
    <row r="61" spans="1:7" ht="12.75" customHeight="1">
      <c r="A61" s="23" t="s">
        <v>528</v>
      </c>
      <c r="B61" s="25">
        <v>10019000</v>
      </c>
      <c r="C61" s="24">
        <v>301489</v>
      </c>
      <c r="D61" s="24">
        <v>283434</v>
      </c>
      <c r="E61" s="24">
        <v>146452</v>
      </c>
      <c r="F61" s="22">
        <f t="shared" si="3"/>
        <v>-0.483294170776971</v>
      </c>
      <c r="G61" s="30">
        <f t="shared" si="4"/>
        <v>0.055010859284556825</v>
      </c>
    </row>
    <row r="62" spans="1:7" ht="12.75" customHeight="1">
      <c r="A62" s="23" t="s">
        <v>238</v>
      </c>
      <c r="B62" s="27">
        <v>10059000</v>
      </c>
      <c r="C62" s="24">
        <v>398999</v>
      </c>
      <c r="D62" s="24">
        <v>369968</v>
      </c>
      <c r="E62" s="24">
        <v>130920</v>
      </c>
      <c r="F62" s="22">
        <f t="shared" si="3"/>
        <v>-0.6461315573238766</v>
      </c>
      <c r="G62" s="30">
        <f t="shared" si="4"/>
        <v>0.04917667015495985</v>
      </c>
    </row>
    <row r="63" spans="1:7" ht="12.75" customHeight="1">
      <c r="A63" s="23" t="s">
        <v>532</v>
      </c>
      <c r="B63" s="25">
        <v>10070000</v>
      </c>
      <c r="C63" s="24">
        <v>79341</v>
      </c>
      <c r="D63" s="24">
        <v>75607</v>
      </c>
      <c r="E63" s="24">
        <v>76808</v>
      </c>
      <c r="F63" s="22">
        <f t="shared" si="3"/>
        <v>0.015884772573968017</v>
      </c>
      <c r="G63" s="30">
        <f t="shared" si="4"/>
        <v>0.02885091415568405</v>
      </c>
    </row>
    <row r="64" spans="1:7" ht="12.75" customHeight="1">
      <c r="A64" s="23" t="s">
        <v>241</v>
      </c>
      <c r="B64" s="25">
        <v>21069090</v>
      </c>
      <c r="C64" s="24">
        <v>62375</v>
      </c>
      <c r="D64" s="24">
        <v>57321</v>
      </c>
      <c r="E64" s="24">
        <v>57827</v>
      </c>
      <c r="F64" s="22">
        <f t="shared" si="3"/>
        <v>0.008827480330071004</v>
      </c>
      <c r="G64" s="30">
        <f t="shared" si="4"/>
        <v>0.021721198480376284</v>
      </c>
    </row>
    <row r="65" spans="1:7" ht="12.75" customHeight="1">
      <c r="A65" s="23" t="s">
        <v>533</v>
      </c>
      <c r="B65" s="25">
        <v>10063000</v>
      </c>
      <c r="C65" s="24">
        <v>68335</v>
      </c>
      <c r="D65" s="24">
        <v>65759</v>
      </c>
      <c r="E65" s="24">
        <v>47206</v>
      </c>
      <c r="F65" s="22">
        <f t="shared" si="3"/>
        <v>-0.28213628552745634</v>
      </c>
      <c r="G65" s="30">
        <f t="shared" si="4"/>
        <v>0.017731697917316182</v>
      </c>
    </row>
    <row r="66" spans="1:7" ht="12.75" customHeight="1">
      <c r="A66" s="23" t="s">
        <v>446</v>
      </c>
      <c r="B66" s="25" t="s">
        <v>482</v>
      </c>
      <c r="C66" s="24">
        <v>46792</v>
      </c>
      <c r="D66" s="24">
        <v>43179</v>
      </c>
      <c r="E66" s="24">
        <v>37442</v>
      </c>
      <c r="F66" s="22">
        <f t="shared" si="3"/>
        <v>-0.13286551332823826</v>
      </c>
      <c r="G66" s="30">
        <f t="shared" si="4"/>
        <v>0.014064106965643192</v>
      </c>
    </row>
    <row r="67" spans="1:7" ht="12.75" customHeight="1">
      <c r="A67" s="23" t="s">
        <v>534</v>
      </c>
      <c r="B67" s="25">
        <v>44160000</v>
      </c>
      <c r="C67" s="24">
        <v>43872</v>
      </c>
      <c r="D67" s="24">
        <v>43402</v>
      </c>
      <c r="E67" s="24">
        <v>34438</v>
      </c>
      <c r="F67" s="22">
        <f t="shared" si="3"/>
        <v>-0.2065342610939588</v>
      </c>
      <c r="G67" s="30">
        <f t="shared" si="4"/>
        <v>0.012935733018610658</v>
      </c>
    </row>
    <row r="68" spans="1:7" ht="12.75" customHeight="1">
      <c r="A68" s="23" t="s">
        <v>535</v>
      </c>
      <c r="B68" s="25">
        <v>22084000</v>
      </c>
      <c r="C68" s="24">
        <v>34490</v>
      </c>
      <c r="D68" s="24">
        <v>31374</v>
      </c>
      <c r="E68" s="24">
        <v>32599</v>
      </c>
      <c r="F68" s="22">
        <f t="shared" si="3"/>
        <v>0.039045069165551095</v>
      </c>
      <c r="G68" s="30">
        <f t="shared" si="4"/>
        <v>0.012244960818679622</v>
      </c>
    </row>
    <row r="69" spans="1:7" ht="12.75" customHeight="1">
      <c r="A69" s="23" t="s">
        <v>536</v>
      </c>
      <c r="B69" s="25">
        <v>20041000</v>
      </c>
      <c r="C69" s="24">
        <v>23661</v>
      </c>
      <c r="D69" s="24">
        <v>22020</v>
      </c>
      <c r="E69" s="24">
        <v>24773</v>
      </c>
      <c r="F69" s="22">
        <f t="shared" si="3"/>
        <v>0.12502270663033604</v>
      </c>
      <c r="G69" s="30">
        <f t="shared" si="4"/>
        <v>0.009305328824845863</v>
      </c>
    </row>
    <row r="70" spans="1:7" ht="12.75" customHeight="1">
      <c r="A70" s="23" t="s">
        <v>537</v>
      </c>
      <c r="B70" s="25" t="s">
        <v>475</v>
      </c>
      <c r="C70" s="24">
        <v>18617</v>
      </c>
      <c r="D70" s="24">
        <v>17267</v>
      </c>
      <c r="E70" s="24">
        <v>23434</v>
      </c>
      <c r="F70" s="22">
        <f t="shared" si="3"/>
        <v>0.3571552672728326</v>
      </c>
      <c r="G70" s="30">
        <f t="shared" si="4"/>
        <v>0.00880236853354208</v>
      </c>
    </row>
    <row r="71" spans="1:7" ht="12.75" customHeight="1">
      <c r="A71" s="23" t="s">
        <v>40</v>
      </c>
      <c r="B71" s="28"/>
      <c r="C71" s="24">
        <v>1461866</v>
      </c>
      <c r="D71" s="24">
        <v>1373297</v>
      </c>
      <c r="E71" s="24">
        <v>886301</v>
      </c>
      <c r="F71" s="22">
        <f t="shared" si="3"/>
        <v>-0.3546181197512264</v>
      </c>
      <c r="G71" s="30">
        <f t="shared" si="4"/>
        <v>0.3329157648564854</v>
      </c>
    </row>
    <row r="72" spans="1:7" ht="12.75" customHeight="1">
      <c r="A72" s="28" t="s">
        <v>38</v>
      </c>
      <c r="B72" s="28"/>
      <c r="C72" s="24">
        <f>+balanza!B17</f>
        <v>4010769</v>
      </c>
      <c r="D72" s="24">
        <f>+balanza!C17</f>
        <v>3760269</v>
      </c>
      <c r="E72" s="24">
        <f>+balanza!D17</f>
        <v>2662238</v>
      </c>
      <c r="F72" s="22">
        <f t="shared" si="3"/>
        <v>-0.2920086302336349</v>
      </c>
      <c r="G72" s="30">
        <f t="shared" si="4"/>
        <v>1</v>
      </c>
    </row>
    <row r="73" spans="1:7" ht="12" thickBot="1">
      <c r="A73" s="225"/>
      <c r="B73" s="225"/>
      <c r="C73" s="226"/>
      <c r="D73" s="226"/>
      <c r="E73" s="226"/>
      <c r="F73" s="225"/>
      <c r="G73" s="225"/>
    </row>
    <row r="74" spans="1:7" ht="12.75" customHeight="1" thickTop="1">
      <c r="A74" s="293" t="s">
        <v>49</v>
      </c>
      <c r="B74" s="293"/>
      <c r="C74" s="293"/>
      <c r="D74" s="293"/>
      <c r="E74" s="293"/>
      <c r="F74" s="293"/>
      <c r="G74" s="293"/>
    </row>
  </sheetData>
  <sheetProtection/>
  <mergeCells count="10">
    <mergeCell ref="A50:G50"/>
    <mergeCell ref="A51:G51"/>
    <mergeCell ref="A52:G52"/>
    <mergeCell ref="A74:G74"/>
    <mergeCell ref="A53:A54"/>
    <mergeCell ref="A1:G1"/>
    <mergeCell ref="A2:G2"/>
    <mergeCell ref="A3:G3"/>
    <mergeCell ref="A25:G25"/>
    <mergeCell ref="A4:A5"/>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AA412"/>
  <sheetViews>
    <sheetView view="pageBreakPreview" zoomScale="75" zoomScaleSheetLayoutView="75" zoomScalePageLayoutView="0" workbookViewId="0" topLeftCell="A75">
      <selection activeCell="D93" sqref="D93"/>
    </sheetView>
  </sheetViews>
  <sheetFormatPr defaultColWidth="11.421875" defaultRowHeight="12.75" outlineLevelRow="1"/>
  <cols>
    <col min="1" max="1" width="29.00390625" style="42" customWidth="1"/>
    <col min="2" max="2" width="10.421875" style="42" customWidth="1"/>
    <col min="3" max="3" width="10.8515625" style="42" bestFit="1" customWidth="1"/>
    <col min="4" max="4" width="11.140625" style="42" bestFit="1" customWidth="1"/>
    <col min="5" max="5" width="11.28125" style="42" bestFit="1" customWidth="1"/>
    <col min="6" max="6" width="8.7109375" style="42" customWidth="1"/>
    <col min="7" max="7" width="1.7109375" style="42" customWidth="1"/>
    <col min="8" max="8" width="10.8515625" style="42" bestFit="1" customWidth="1"/>
    <col min="9" max="9" width="10.57421875" style="42" bestFit="1" customWidth="1"/>
    <col min="10" max="10" width="11.00390625" style="42" bestFit="1" customWidth="1"/>
    <col min="11" max="11" width="9.7109375" style="42" bestFit="1" customWidth="1"/>
    <col min="12" max="12" width="11.57421875" style="42" hidden="1" customWidth="1"/>
    <col min="13" max="13" width="11.57421875" style="43" hidden="1" customWidth="1"/>
    <col min="14" max="14" width="7.57421875" style="43" hidden="1" customWidth="1"/>
    <col min="15" max="15" width="9.7109375" style="43" hidden="1" customWidth="1"/>
    <col min="16" max="18" width="13.00390625" style="42" customWidth="1"/>
    <col min="19" max="19" width="12.28125" style="42" customWidth="1"/>
    <col min="20" max="21" width="13.140625" style="42" bestFit="1" customWidth="1"/>
    <col min="22" max="22" width="11.7109375" style="42" bestFit="1" customWidth="1"/>
    <col min="23" max="16384" width="11.421875" style="42" customWidth="1"/>
  </cols>
  <sheetData>
    <row r="1" spans="1:21" ht="19.5" customHeight="1">
      <c r="A1" s="303" t="s">
        <v>287</v>
      </c>
      <c r="B1" s="303"/>
      <c r="C1" s="303"/>
      <c r="D1" s="303"/>
      <c r="E1" s="303"/>
      <c r="F1" s="303"/>
      <c r="G1" s="303"/>
      <c r="H1" s="303"/>
      <c r="I1" s="303"/>
      <c r="J1" s="303"/>
      <c r="K1" s="303"/>
      <c r="L1" s="303"/>
      <c r="M1" s="49"/>
      <c r="P1" s="150"/>
      <c r="Q1" s="150"/>
      <c r="R1" s="150"/>
      <c r="S1" s="150"/>
      <c r="T1" s="150"/>
      <c r="U1" s="150"/>
    </row>
    <row r="2" spans="1:21" ht="19.5" customHeight="1">
      <c r="A2" s="304" t="s">
        <v>282</v>
      </c>
      <c r="B2" s="304"/>
      <c r="C2" s="304"/>
      <c r="D2" s="304"/>
      <c r="E2" s="304"/>
      <c r="F2" s="304"/>
      <c r="G2" s="304"/>
      <c r="H2" s="304"/>
      <c r="I2" s="304"/>
      <c r="J2" s="304"/>
      <c r="K2" s="304"/>
      <c r="L2" s="304"/>
      <c r="P2" s="156"/>
      <c r="Q2" s="156"/>
      <c r="R2" s="156"/>
      <c r="S2" s="156"/>
      <c r="T2" s="156"/>
      <c r="U2" s="156"/>
    </row>
    <row r="3" spans="1:21" ht="11.25">
      <c r="A3" s="37"/>
      <c r="B3" s="37"/>
      <c r="C3" s="302" t="s">
        <v>165</v>
      </c>
      <c r="D3" s="302"/>
      <c r="E3" s="302"/>
      <c r="F3" s="302"/>
      <c r="G3" s="44"/>
      <c r="H3" s="302" t="s">
        <v>166</v>
      </c>
      <c r="I3" s="302"/>
      <c r="J3" s="302"/>
      <c r="K3" s="302"/>
      <c r="L3" s="44"/>
      <c r="M3" s="299" t="s">
        <v>325</v>
      </c>
      <c r="N3" s="299"/>
      <c r="O3" s="299"/>
      <c r="P3" s="150"/>
      <c r="Q3" s="150"/>
      <c r="R3" s="150"/>
      <c r="S3" s="150"/>
      <c r="T3" s="150"/>
      <c r="U3" s="150"/>
    </row>
    <row r="4" spans="1:21" ht="11.25">
      <c r="A4" s="37" t="s">
        <v>178</v>
      </c>
      <c r="B4" s="152" t="s">
        <v>152</v>
      </c>
      <c r="C4" s="151">
        <v>2008</v>
      </c>
      <c r="D4" s="300" t="s">
        <v>525</v>
      </c>
      <c r="E4" s="300"/>
      <c r="F4" s="300"/>
      <c r="G4" s="44"/>
      <c r="H4" s="151">
        <f>+C4</f>
        <v>2008</v>
      </c>
      <c r="I4" s="300" t="str">
        <f>+D4</f>
        <v>Enero - noviembre</v>
      </c>
      <c r="J4" s="300"/>
      <c r="K4" s="300"/>
      <c r="L4" s="152" t="s">
        <v>361</v>
      </c>
      <c r="M4" s="301" t="s">
        <v>324</v>
      </c>
      <c r="N4" s="301"/>
      <c r="O4" s="301"/>
      <c r="P4" s="150"/>
      <c r="Q4" s="150"/>
      <c r="R4" s="150"/>
      <c r="S4" s="150"/>
      <c r="T4" s="150"/>
      <c r="U4" s="150"/>
    </row>
    <row r="5" spans="1:15" ht="11.25">
      <c r="A5" s="153"/>
      <c r="B5" s="157" t="s">
        <v>48</v>
      </c>
      <c r="C5" s="153"/>
      <c r="D5" s="154">
        <v>2008</v>
      </c>
      <c r="E5" s="154">
        <v>2009</v>
      </c>
      <c r="F5" s="155" t="s">
        <v>424</v>
      </c>
      <c r="G5" s="157"/>
      <c r="H5" s="153"/>
      <c r="I5" s="154">
        <f>+D5</f>
        <v>2008</v>
      </c>
      <c r="J5" s="154">
        <f>+E5</f>
        <v>2009</v>
      </c>
      <c r="K5" s="155" t="str">
        <f>+F5</f>
        <v>Var % 09/08</v>
      </c>
      <c r="L5" s="157">
        <v>2008</v>
      </c>
      <c r="M5" s="158">
        <v>2007</v>
      </c>
      <c r="N5" s="158">
        <v>2008</v>
      </c>
      <c r="O5" s="157" t="s">
        <v>299</v>
      </c>
    </row>
    <row r="6" spans="1:12" ht="11.25">
      <c r="A6" s="37"/>
      <c r="B6" s="37"/>
      <c r="C6" s="37"/>
      <c r="D6" s="37"/>
      <c r="E6" s="37"/>
      <c r="F6" s="37"/>
      <c r="G6" s="37"/>
      <c r="H6" s="37"/>
      <c r="I6" s="37"/>
      <c r="J6" s="37"/>
      <c r="K6" s="37"/>
      <c r="L6" s="37"/>
    </row>
    <row r="7" spans="1:15" s="49" customFormat="1" ht="11.25">
      <c r="A7" s="46" t="s">
        <v>364</v>
      </c>
      <c r="B7" s="46"/>
      <c r="C7" s="46"/>
      <c r="D7" s="46"/>
      <c r="E7" s="46"/>
      <c r="F7" s="46"/>
      <c r="G7" s="46"/>
      <c r="H7" s="47">
        <f>+balanza!B13</f>
        <v>6856612</v>
      </c>
      <c r="I7" s="47">
        <f>+balanza!C13</f>
        <v>6340001</v>
      </c>
      <c r="J7" s="47">
        <f>+balanza!D13</f>
        <v>5588471</v>
      </c>
      <c r="K7" s="45">
        <f>+J7/I7*100-100</f>
        <v>-11.853783619277038</v>
      </c>
      <c r="L7" s="46"/>
      <c r="M7" s="48"/>
      <c r="N7" s="48"/>
      <c r="O7" s="48"/>
    </row>
    <row r="8" spans="1:15" s="49" customFormat="1" ht="11.25">
      <c r="A8" s="46"/>
      <c r="B8" s="46"/>
      <c r="C8" s="46"/>
      <c r="D8" s="46"/>
      <c r="E8" s="46"/>
      <c r="F8" s="46"/>
      <c r="G8" s="46"/>
      <c r="H8" s="47"/>
      <c r="I8" s="47"/>
      <c r="J8" s="47"/>
      <c r="K8" s="45"/>
      <c r="L8" s="46"/>
      <c r="M8" s="48"/>
      <c r="N8" s="48"/>
      <c r="O8" s="48"/>
    </row>
    <row r="9" spans="1:18" s="161" customFormat="1" ht="11.25">
      <c r="A9" s="159" t="s">
        <v>368</v>
      </c>
      <c r="B9" s="159"/>
      <c r="C9" s="159">
        <f>+C11+C49</f>
        <v>2953208.280999999</v>
      </c>
      <c r="D9" s="159">
        <f>+D11+D49</f>
        <v>2808509.062999999</v>
      </c>
      <c r="E9" s="159">
        <f>+E11+E49</f>
        <v>2784926.368</v>
      </c>
      <c r="F9" s="160">
        <f>+E9/D9*100-100</f>
        <v>-0.8396873384061223</v>
      </c>
      <c r="G9" s="159"/>
      <c r="H9" s="159">
        <f>+H11+H49</f>
        <v>4429633.272</v>
      </c>
      <c r="I9" s="159">
        <f>+I11+I49</f>
        <v>4084433.434000001</v>
      </c>
      <c r="J9" s="159">
        <f>+J11+J49</f>
        <v>3343980.067</v>
      </c>
      <c r="K9" s="160">
        <f>+J9/I9*100-100</f>
        <v>-18.12866775686082</v>
      </c>
      <c r="L9" s="160">
        <f>+J9/$J$7*100</f>
        <v>59.837119437499084</v>
      </c>
      <c r="M9" s="160"/>
      <c r="N9" s="160"/>
      <c r="O9" s="160"/>
      <c r="R9" s="48"/>
    </row>
    <row r="10" spans="1:20" ht="11.25" customHeight="1">
      <c r="A10" s="37"/>
      <c r="B10" s="37"/>
      <c r="C10" s="39"/>
      <c r="D10" s="39"/>
      <c r="E10" s="39"/>
      <c r="F10" s="40"/>
      <c r="G10" s="40"/>
      <c r="H10" s="39"/>
      <c r="I10" s="39"/>
      <c r="J10" s="39"/>
      <c r="K10" s="40"/>
      <c r="R10" s="43"/>
      <c r="T10" s="41"/>
    </row>
    <row r="11" spans="1:18" ht="11.25" customHeight="1">
      <c r="A11" s="46" t="s">
        <v>179</v>
      </c>
      <c r="B11" s="46"/>
      <c r="C11" s="47">
        <f>+C13+C30</f>
        <v>2412076.178999999</v>
      </c>
      <c r="D11" s="47">
        <f>+D13+D30</f>
        <v>2309474.218999999</v>
      </c>
      <c r="E11" s="47">
        <f>+E13+E30</f>
        <v>2322640.8329999996</v>
      </c>
      <c r="F11" s="45">
        <f>+E11/D11*100-100</f>
        <v>0.5701130539444534</v>
      </c>
      <c r="G11" s="45"/>
      <c r="H11" s="47">
        <f>+H13+H30</f>
        <v>3387395.507</v>
      </c>
      <c r="I11" s="47">
        <f>+I13+I30</f>
        <v>3129920.9500000007</v>
      </c>
      <c r="J11" s="47">
        <f>+J13+J30</f>
        <v>2568858.119</v>
      </c>
      <c r="K11" s="45">
        <f>+J11/I11*100-100</f>
        <v>-17.925782790137262</v>
      </c>
      <c r="L11" s="45">
        <f>+J11/J9*100</f>
        <v>76.82037773941073</v>
      </c>
      <c r="M11" s="43">
        <f>+I11/D11</f>
        <v>1.355252604359123</v>
      </c>
      <c r="N11" s="43">
        <f>+J11/E11</f>
        <v>1.1060074732613643</v>
      </c>
      <c r="O11" s="43">
        <f>+N11/M11*100-100</f>
        <v>-18.391046089568135</v>
      </c>
      <c r="R11" s="48"/>
    </row>
    <row r="12" spans="1:18" ht="11.25" customHeight="1">
      <c r="A12" s="37"/>
      <c r="B12" s="37"/>
      <c r="C12" s="39"/>
      <c r="D12" s="39"/>
      <c r="E12" s="39"/>
      <c r="F12" s="40"/>
      <c r="G12" s="40"/>
      <c r="H12" s="39"/>
      <c r="I12" s="39"/>
      <c r="J12" s="39"/>
      <c r="K12" s="40"/>
      <c r="L12" s="40"/>
      <c r="R12" s="43"/>
    </row>
    <row r="13" spans="1:18" s="49" customFormat="1" ht="11.25" customHeight="1">
      <c r="A13" s="46" t="s">
        <v>342</v>
      </c>
      <c r="B13" s="46"/>
      <c r="C13" s="47">
        <f>SUM(C14:C28)</f>
        <v>2389191.115999999</v>
      </c>
      <c r="D13" s="47">
        <f>SUM(D14:D28)</f>
        <v>2287665.2769999993</v>
      </c>
      <c r="E13" s="47">
        <f>SUM(E14:E28)</f>
        <v>2293609.3189999997</v>
      </c>
      <c r="F13" s="45">
        <f>+E13/D13*100-100</f>
        <v>0.25983005729732156</v>
      </c>
      <c r="G13" s="45"/>
      <c r="H13" s="47">
        <f>SUM(H14:H28)</f>
        <v>3211841.194</v>
      </c>
      <c r="I13" s="47">
        <f>SUM(I14:I28)</f>
        <v>2962639.5350000006</v>
      </c>
      <c r="J13" s="47">
        <f>SUM(J14:J28)</f>
        <v>2445028.218</v>
      </c>
      <c r="K13" s="45">
        <f>+J13/I13*100-100</f>
        <v>-17.471289061158117</v>
      </c>
      <c r="L13" s="45">
        <f>+J13/J11*100</f>
        <v>95.17957414291902</v>
      </c>
      <c r="M13" s="48"/>
      <c r="N13" s="48"/>
      <c r="O13" s="48"/>
      <c r="R13" s="48"/>
    </row>
    <row r="14" spans="1:18" ht="11.25" customHeight="1">
      <c r="A14" s="38" t="s">
        <v>330</v>
      </c>
      <c r="B14" s="162" t="s">
        <v>169</v>
      </c>
      <c r="C14" s="39">
        <v>836884.534</v>
      </c>
      <c r="D14" s="39">
        <v>806521.555</v>
      </c>
      <c r="E14" s="39">
        <v>817728.848</v>
      </c>
      <c r="F14" s="40">
        <f aca="true" t="shared" si="0" ref="F14:F40">+E14/D14*100-100</f>
        <v>1.3895838158968843</v>
      </c>
      <c r="G14" s="40"/>
      <c r="H14" s="39">
        <v>1275354.668</v>
      </c>
      <c r="I14" s="39">
        <v>1216516.964</v>
      </c>
      <c r="J14" s="39">
        <v>1036006.996</v>
      </c>
      <c r="K14" s="40">
        <f aca="true" t="shared" si="1" ref="K14:K28">+J14/I14*100-100</f>
        <v>-14.83826147450253</v>
      </c>
      <c r="L14" s="40">
        <f>+J14/$J$13*100</f>
        <v>42.37198525452765</v>
      </c>
      <c r="M14" s="43">
        <f>+I14/D14</f>
        <v>1.5083502188605484</v>
      </c>
      <c r="N14" s="43">
        <f>+J14/E14</f>
        <v>1.26693218483592</v>
      </c>
      <c r="O14" s="43">
        <f>+N14/M14*100-100</f>
        <v>-16.00543633739136</v>
      </c>
      <c r="R14" s="43"/>
    </row>
    <row r="15" spans="1:18" ht="11.25" customHeight="1">
      <c r="A15" s="38" t="s">
        <v>154</v>
      </c>
      <c r="B15" s="162" t="s">
        <v>170</v>
      </c>
      <c r="C15" s="39">
        <v>770708.218</v>
      </c>
      <c r="D15" s="39">
        <v>761315.373</v>
      </c>
      <c r="E15" s="39">
        <v>675722.799</v>
      </c>
      <c r="F15" s="40">
        <f t="shared" si="0"/>
        <v>-11.24272240329502</v>
      </c>
      <c r="G15" s="40"/>
      <c r="H15" s="39">
        <v>678082.795</v>
      </c>
      <c r="I15" s="39">
        <v>670016.703</v>
      </c>
      <c r="J15" s="39">
        <v>469849.218</v>
      </c>
      <c r="K15" s="40">
        <f t="shared" si="1"/>
        <v>-29.874999250578384</v>
      </c>
      <c r="L15" s="40">
        <f aca="true" t="shared" si="2" ref="L15:L28">+J15/$J$13*100</f>
        <v>19.216515152709785</v>
      </c>
      <c r="M15" s="43">
        <f aca="true" t="shared" si="3" ref="M15:M28">+I15/D15</f>
        <v>0.8800777270000036</v>
      </c>
      <c r="N15" s="43">
        <f aca="true" t="shared" si="4" ref="N15:N28">+J15/E15</f>
        <v>0.695328348688735</v>
      </c>
      <c r="O15" s="43">
        <f aca="true" t="shared" si="5" ref="O15:O28">+N15/M15*100-100</f>
        <v>-20.99239335837298</v>
      </c>
      <c r="R15" s="43"/>
    </row>
    <row r="16" spans="1:18" ht="11.25" customHeight="1">
      <c r="A16" s="38" t="s">
        <v>155</v>
      </c>
      <c r="B16" s="162" t="s">
        <v>171</v>
      </c>
      <c r="C16" s="39">
        <v>160252.397</v>
      </c>
      <c r="D16" s="39">
        <v>160127.312</v>
      </c>
      <c r="E16" s="39">
        <v>182708.887</v>
      </c>
      <c r="F16" s="40">
        <f t="shared" si="0"/>
        <v>14.102263204168423</v>
      </c>
      <c r="G16" s="40"/>
      <c r="H16" s="39">
        <v>178050.231</v>
      </c>
      <c r="I16" s="39">
        <v>177776.783</v>
      </c>
      <c r="J16" s="39">
        <v>142675.456</v>
      </c>
      <c r="K16" s="40">
        <f t="shared" si="1"/>
        <v>-19.744606920916098</v>
      </c>
      <c r="L16" s="40">
        <f t="shared" si="2"/>
        <v>5.8353296272673125</v>
      </c>
      <c r="M16" s="43">
        <f t="shared" si="3"/>
        <v>1.1102214905100012</v>
      </c>
      <c r="N16" s="43">
        <f t="shared" si="4"/>
        <v>0.7808895250946387</v>
      </c>
      <c r="O16" s="43">
        <f t="shared" si="5"/>
        <v>-29.663627323956547</v>
      </c>
      <c r="R16" s="43"/>
    </row>
    <row r="17" spans="1:18" ht="11.25" customHeight="1">
      <c r="A17" s="38" t="s">
        <v>160</v>
      </c>
      <c r="B17" s="162" t="s">
        <v>203</v>
      </c>
      <c r="C17" s="39">
        <v>84998.301</v>
      </c>
      <c r="D17" s="39">
        <v>72185.241</v>
      </c>
      <c r="E17" s="39">
        <v>142678.818</v>
      </c>
      <c r="F17" s="40">
        <f t="shared" si="0"/>
        <v>97.65649601419219</v>
      </c>
      <c r="G17" s="40"/>
      <c r="H17" s="39">
        <v>145663.5</v>
      </c>
      <c r="I17" s="39">
        <v>124289.356</v>
      </c>
      <c r="J17" s="39">
        <v>173249.977</v>
      </c>
      <c r="K17" s="40">
        <f t="shared" si="1"/>
        <v>39.39244885941804</v>
      </c>
      <c r="L17" s="40">
        <f t="shared" si="2"/>
        <v>7.085806851820964</v>
      </c>
      <c r="M17" s="43">
        <f t="shared" si="3"/>
        <v>1.7218111940638947</v>
      </c>
      <c r="N17" s="43">
        <f t="shared" si="4"/>
        <v>1.2142655751465505</v>
      </c>
      <c r="O17" s="43">
        <f t="shared" si="5"/>
        <v>-29.477425902860617</v>
      </c>
      <c r="R17" s="43"/>
    </row>
    <row r="18" spans="1:18" ht="11.25" customHeight="1">
      <c r="A18" s="38" t="s">
        <v>156</v>
      </c>
      <c r="B18" s="162" t="s">
        <v>204</v>
      </c>
      <c r="C18" s="39">
        <v>88816.411</v>
      </c>
      <c r="D18" s="39">
        <v>87182.294</v>
      </c>
      <c r="E18" s="39">
        <v>94355.908</v>
      </c>
      <c r="F18" s="40">
        <f t="shared" si="0"/>
        <v>8.228292318162687</v>
      </c>
      <c r="G18" s="40"/>
      <c r="H18" s="39">
        <v>111925.801</v>
      </c>
      <c r="I18" s="39">
        <v>110093.072</v>
      </c>
      <c r="J18" s="39">
        <v>103509.408</v>
      </c>
      <c r="K18" s="40">
        <f t="shared" si="1"/>
        <v>-5.9800892830023</v>
      </c>
      <c r="L18" s="40">
        <f t="shared" si="2"/>
        <v>4.233464760773571</v>
      </c>
      <c r="M18" s="43">
        <f t="shared" si="3"/>
        <v>1.2627916397795178</v>
      </c>
      <c r="N18" s="43">
        <f t="shared" si="4"/>
        <v>1.0970103536071107</v>
      </c>
      <c r="O18" s="43">
        <f t="shared" si="5"/>
        <v>-13.128158355669214</v>
      </c>
      <c r="R18" s="43"/>
    </row>
    <row r="19" spans="1:18" ht="11.25" customHeight="1">
      <c r="A19" s="38" t="s">
        <v>331</v>
      </c>
      <c r="B19" s="162" t="s">
        <v>205</v>
      </c>
      <c r="C19" s="39">
        <v>133087.513</v>
      </c>
      <c r="D19" s="39">
        <v>132916.651</v>
      </c>
      <c r="E19" s="39">
        <v>129554.072</v>
      </c>
      <c r="F19" s="40">
        <f t="shared" si="0"/>
        <v>-2.529840298188077</v>
      </c>
      <c r="G19" s="40"/>
      <c r="H19" s="39">
        <v>139997.07</v>
      </c>
      <c r="I19" s="39">
        <v>139895.394</v>
      </c>
      <c r="J19" s="39">
        <v>110611.222</v>
      </c>
      <c r="K19" s="40">
        <f t="shared" si="1"/>
        <v>-20.932906482968278</v>
      </c>
      <c r="L19" s="40">
        <f t="shared" si="2"/>
        <v>4.523924148837779</v>
      </c>
      <c r="M19" s="43">
        <f t="shared" si="3"/>
        <v>1.052504655718417</v>
      </c>
      <c r="N19" s="43">
        <f t="shared" si="4"/>
        <v>0.8537842176045226</v>
      </c>
      <c r="O19" s="43">
        <f t="shared" si="5"/>
        <v>-18.88071820245318</v>
      </c>
      <c r="R19" s="43"/>
    </row>
    <row r="20" spans="1:18" ht="11.25" customHeight="1">
      <c r="A20" s="38" t="s">
        <v>425</v>
      </c>
      <c r="B20" s="162" t="s">
        <v>206</v>
      </c>
      <c r="C20" s="39">
        <v>35330.215</v>
      </c>
      <c r="D20" s="39">
        <v>26670.802</v>
      </c>
      <c r="E20" s="39">
        <v>32812.814</v>
      </c>
      <c r="F20" s="40">
        <f t="shared" si="0"/>
        <v>23.02897378189077</v>
      </c>
      <c r="G20" s="40"/>
      <c r="H20" s="39">
        <v>216799.625</v>
      </c>
      <c r="I20" s="39">
        <v>175267.409</v>
      </c>
      <c r="J20" s="39">
        <v>144886.621</v>
      </c>
      <c r="K20" s="40">
        <f t="shared" si="1"/>
        <v>-17.333963098638606</v>
      </c>
      <c r="L20" s="40">
        <f t="shared" si="2"/>
        <v>5.925764779864803</v>
      </c>
      <c r="M20" s="43">
        <f t="shared" si="3"/>
        <v>6.571508760778923</v>
      </c>
      <c r="N20" s="43">
        <f t="shared" si="4"/>
        <v>4.415550004336721</v>
      </c>
      <c r="O20" s="43">
        <f t="shared" si="5"/>
        <v>-32.80766768979633</v>
      </c>
      <c r="R20" s="43"/>
    </row>
    <row r="21" spans="1:18" ht="11.25" customHeight="1">
      <c r="A21" s="38" t="s">
        <v>332</v>
      </c>
      <c r="B21" s="162" t="s">
        <v>207</v>
      </c>
      <c r="C21" s="39">
        <v>62219.829</v>
      </c>
      <c r="D21" s="39">
        <v>56213.748</v>
      </c>
      <c r="E21" s="39">
        <v>51900.597</v>
      </c>
      <c r="F21" s="40">
        <f t="shared" si="0"/>
        <v>-7.672768946130404</v>
      </c>
      <c r="G21" s="40"/>
      <c r="H21" s="39">
        <v>75948.614</v>
      </c>
      <c r="I21" s="39">
        <v>68904.501</v>
      </c>
      <c r="J21" s="39">
        <v>58208.177</v>
      </c>
      <c r="K21" s="40">
        <f t="shared" si="1"/>
        <v>-15.523403906516933</v>
      </c>
      <c r="L21" s="40">
        <f t="shared" si="2"/>
        <v>2.3806750601681603</v>
      </c>
      <c r="M21" s="43">
        <f t="shared" si="3"/>
        <v>1.2257588837520672</v>
      </c>
      <c r="N21" s="43">
        <f t="shared" si="4"/>
        <v>1.1215319353648283</v>
      </c>
      <c r="O21" s="43">
        <f t="shared" si="5"/>
        <v>-8.503054700953797</v>
      </c>
      <c r="R21" s="43"/>
    </row>
    <row r="22" spans="1:18" ht="11.25" customHeight="1">
      <c r="A22" s="38" t="s">
        <v>157</v>
      </c>
      <c r="B22" s="162" t="s">
        <v>343</v>
      </c>
      <c r="C22" s="39">
        <v>49426.158</v>
      </c>
      <c r="D22" s="39">
        <v>43462.831</v>
      </c>
      <c r="E22" s="39">
        <v>37149.519</v>
      </c>
      <c r="F22" s="40">
        <f t="shared" si="0"/>
        <v>-14.525772607863487</v>
      </c>
      <c r="G22" s="40"/>
      <c r="H22" s="39">
        <v>52672.788</v>
      </c>
      <c r="I22" s="39">
        <v>46610.338</v>
      </c>
      <c r="J22" s="39">
        <v>34783.961</v>
      </c>
      <c r="K22" s="40">
        <f t="shared" si="1"/>
        <v>-25.372862561091054</v>
      </c>
      <c r="L22" s="40">
        <f t="shared" si="2"/>
        <v>1.4226404727734723</v>
      </c>
      <c r="M22" s="43">
        <f t="shared" si="3"/>
        <v>1.0724183613349991</v>
      </c>
      <c r="N22" s="43">
        <f t="shared" si="4"/>
        <v>0.9363233209022168</v>
      </c>
      <c r="O22" s="43">
        <f t="shared" si="5"/>
        <v>-12.69048025841002</v>
      </c>
      <c r="R22" s="43"/>
    </row>
    <row r="23" spans="1:18" ht="11.25" customHeight="1">
      <c r="A23" s="38" t="s">
        <v>353</v>
      </c>
      <c r="B23" s="162" t="s">
        <v>210</v>
      </c>
      <c r="C23" s="39">
        <v>2311.508</v>
      </c>
      <c r="D23" s="39">
        <v>2241.651</v>
      </c>
      <c r="E23" s="39">
        <v>744.129</v>
      </c>
      <c r="F23" s="40">
        <f t="shared" si="0"/>
        <v>-66.80442227625977</v>
      </c>
      <c r="G23" s="40"/>
      <c r="H23" s="39">
        <v>15079.955</v>
      </c>
      <c r="I23" s="39">
        <v>14592.219</v>
      </c>
      <c r="J23" s="39">
        <v>4190.78</v>
      </c>
      <c r="K23" s="40">
        <f t="shared" si="1"/>
        <v>-71.28072159552978</v>
      </c>
      <c r="L23" s="40">
        <f t="shared" si="2"/>
        <v>0.17140006684372752</v>
      </c>
      <c r="M23" s="43">
        <f t="shared" si="3"/>
        <v>6.509585568850816</v>
      </c>
      <c r="N23" s="43">
        <f t="shared" si="4"/>
        <v>5.631792337081339</v>
      </c>
      <c r="O23" s="43">
        <f t="shared" si="5"/>
        <v>-13.484625441745905</v>
      </c>
      <c r="R23" s="43"/>
    </row>
    <row r="24" spans="1:18" ht="11.25" customHeight="1">
      <c r="A24" s="38" t="s">
        <v>333</v>
      </c>
      <c r="B24" s="162" t="s">
        <v>211</v>
      </c>
      <c r="C24" s="39">
        <v>41251.064</v>
      </c>
      <c r="D24" s="39">
        <v>41241.106</v>
      </c>
      <c r="E24" s="39">
        <v>33957.667</v>
      </c>
      <c r="F24" s="40">
        <f t="shared" si="0"/>
        <v>-17.66062966400561</v>
      </c>
      <c r="G24" s="40"/>
      <c r="H24" s="39">
        <v>39277.769</v>
      </c>
      <c r="I24" s="39">
        <v>39272.717</v>
      </c>
      <c r="J24" s="39">
        <v>24544.06</v>
      </c>
      <c r="K24" s="40">
        <f t="shared" si="1"/>
        <v>-37.50353457847084</v>
      </c>
      <c r="L24" s="40">
        <f t="shared" si="2"/>
        <v>1.0038354493952102</v>
      </c>
      <c r="M24" s="43">
        <f t="shared" si="3"/>
        <v>0.952271187877454</v>
      </c>
      <c r="N24" s="43">
        <f t="shared" si="4"/>
        <v>0.7227840475613357</v>
      </c>
      <c r="O24" s="43">
        <f t="shared" si="5"/>
        <v>-24.098927200310357</v>
      </c>
      <c r="R24" s="43"/>
    </row>
    <row r="25" spans="1:18" ht="11.25" customHeight="1">
      <c r="A25" s="38" t="s">
        <v>352</v>
      </c>
      <c r="B25" s="162" t="s">
        <v>212</v>
      </c>
      <c r="C25" s="39">
        <v>23676.829</v>
      </c>
      <c r="D25" s="39">
        <v>23676.829</v>
      </c>
      <c r="E25" s="39">
        <v>32861.252</v>
      </c>
      <c r="F25" s="40">
        <f t="shared" si="0"/>
        <v>38.79076459098471</v>
      </c>
      <c r="G25" s="40"/>
      <c r="H25" s="39">
        <v>28996.916</v>
      </c>
      <c r="I25" s="39">
        <v>28996.916</v>
      </c>
      <c r="J25" s="39">
        <v>36294.261</v>
      </c>
      <c r="K25" s="40">
        <f t="shared" si="1"/>
        <v>25.165934887696324</v>
      </c>
      <c r="L25" s="40">
        <f t="shared" si="2"/>
        <v>1.484410721021789</v>
      </c>
      <c r="R25" s="43"/>
    </row>
    <row r="26" spans="1:18" ht="11.25" customHeight="1">
      <c r="A26" s="38" t="s">
        <v>158</v>
      </c>
      <c r="B26" s="162" t="s">
        <v>213</v>
      </c>
      <c r="C26" s="39">
        <v>51865.315</v>
      </c>
      <c r="D26" s="39">
        <v>28311.232</v>
      </c>
      <c r="E26" s="39">
        <v>13968.471</v>
      </c>
      <c r="F26" s="40">
        <f t="shared" si="0"/>
        <v>-50.661027397182856</v>
      </c>
      <c r="G26" s="40"/>
      <c r="H26" s="39">
        <v>212316.11</v>
      </c>
      <c r="I26" s="39">
        <v>112817.398</v>
      </c>
      <c r="J26" s="39">
        <v>57659.854</v>
      </c>
      <c r="K26" s="40">
        <f t="shared" si="1"/>
        <v>-48.890991086321634</v>
      </c>
      <c r="L26" s="40">
        <f t="shared" si="2"/>
        <v>2.3582490204209168</v>
      </c>
      <c r="M26" s="43">
        <f t="shared" si="3"/>
        <v>3.984898926334255</v>
      </c>
      <c r="N26" s="43">
        <f t="shared" si="4"/>
        <v>4.1278572293273905</v>
      </c>
      <c r="O26" s="43">
        <f t="shared" si="5"/>
        <v>3.587501355389321</v>
      </c>
      <c r="R26" s="43"/>
    </row>
    <row r="27" spans="1:18" ht="11.25" customHeight="1">
      <c r="A27" s="38" t="s">
        <v>161</v>
      </c>
      <c r="B27" s="162" t="s">
        <v>215</v>
      </c>
      <c r="C27" s="39">
        <v>37832.861</v>
      </c>
      <c r="D27" s="39">
        <v>37633.139</v>
      </c>
      <c r="E27" s="39">
        <v>38034.046</v>
      </c>
      <c r="F27" s="40">
        <f t="shared" si="0"/>
        <v>1.0653031095811514</v>
      </c>
      <c r="G27" s="40"/>
      <c r="H27" s="39">
        <v>22173.378</v>
      </c>
      <c r="I27" s="39">
        <v>22065.582</v>
      </c>
      <c r="J27" s="39">
        <v>31141.866</v>
      </c>
      <c r="K27" s="40">
        <f t="shared" si="1"/>
        <v>41.133218240062746</v>
      </c>
      <c r="L27" s="40">
        <f t="shared" si="2"/>
        <v>1.2736812512320872</v>
      </c>
      <c r="M27" s="43">
        <f t="shared" si="3"/>
        <v>0.5863338160550465</v>
      </c>
      <c r="N27" s="43">
        <f t="shared" si="4"/>
        <v>0.81878919744694</v>
      </c>
      <c r="O27" s="43">
        <f t="shared" si="5"/>
        <v>39.64556964425023</v>
      </c>
      <c r="R27" s="43"/>
    </row>
    <row r="28" spans="1:18" ht="11.25" customHeight="1">
      <c r="A28" s="38" t="s">
        <v>10</v>
      </c>
      <c r="B28" s="162" t="s">
        <v>202</v>
      </c>
      <c r="C28" s="39">
        <v>10529.963</v>
      </c>
      <c r="D28" s="39">
        <v>7965.513</v>
      </c>
      <c r="E28" s="39">
        <v>9431.492</v>
      </c>
      <c r="F28" s="40">
        <f t="shared" si="0"/>
        <v>18.404075167537854</v>
      </c>
      <c r="G28" s="40"/>
      <c r="H28" s="39">
        <v>19501.974</v>
      </c>
      <c r="I28" s="39">
        <v>15524.183</v>
      </c>
      <c r="J28" s="39">
        <v>17416.361</v>
      </c>
      <c r="K28" s="40">
        <f t="shared" si="1"/>
        <v>12.18858345073619</v>
      </c>
      <c r="L28" s="40">
        <f t="shared" si="2"/>
        <v>0.7123173823427833</v>
      </c>
      <c r="M28" s="43">
        <f t="shared" si="3"/>
        <v>1.948924444665397</v>
      </c>
      <c r="N28" s="43">
        <f t="shared" si="4"/>
        <v>1.846617799177479</v>
      </c>
      <c r="O28" s="43">
        <f t="shared" si="5"/>
        <v>-5.249390029867612</v>
      </c>
      <c r="R28" s="43"/>
    </row>
    <row r="29" spans="1:18" ht="11.25" customHeight="1">
      <c r="A29" s="37"/>
      <c r="B29" s="44"/>
      <c r="C29" s="39"/>
      <c r="D29" s="39"/>
      <c r="E29" s="39"/>
      <c r="F29" s="40"/>
      <c r="G29" s="40"/>
      <c r="H29" s="39"/>
      <c r="I29" s="39"/>
      <c r="J29" s="39"/>
      <c r="K29" s="40"/>
      <c r="L29" s="40"/>
      <c r="R29" s="43"/>
    </row>
    <row r="30" spans="1:18" s="49" customFormat="1" ht="11.25" customHeight="1">
      <c r="A30" s="163" t="s">
        <v>341</v>
      </c>
      <c r="B30" s="164"/>
      <c r="C30" s="47">
        <f>SUM(C31:C40)</f>
        <v>22885.063000000002</v>
      </c>
      <c r="D30" s="47">
        <f>SUM(D31:D40)</f>
        <v>21808.942000000003</v>
      </c>
      <c r="E30" s="47">
        <f>SUM(E31:E40)</f>
        <v>29031.514</v>
      </c>
      <c r="F30" s="45">
        <f t="shared" si="0"/>
        <v>33.117479976791145</v>
      </c>
      <c r="G30" s="45"/>
      <c r="H30" s="47">
        <f>SUM(H31:H40)</f>
        <v>175554.31300000002</v>
      </c>
      <c r="I30" s="47">
        <f>SUM(I31:I40)</f>
        <v>167281.415</v>
      </c>
      <c r="J30" s="47">
        <f>SUM(J31:J40)</f>
        <v>123829.901</v>
      </c>
      <c r="K30" s="45">
        <f aca="true" t="shared" si="6" ref="K30:K40">+J30/I30*100-100</f>
        <v>-25.97509950522597</v>
      </c>
      <c r="L30" s="45">
        <f>+J30/$J$11*100</f>
        <v>4.820425857080977</v>
      </c>
      <c r="M30" s="48"/>
      <c r="N30" s="48"/>
      <c r="O30" s="48"/>
      <c r="R30" s="48"/>
    </row>
    <row r="31" spans="1:18" ht="11.25" customHeight="1">
      <c r="A31" s="38" t="s">
        <v>334</v>
      </c>
      <c r="B31" s="162" t="s">
        <v>347</v>
      </c>
      <c r="C31" s="39">
        <v>216.977</v>
      </c>
      <c r="D31" s="39">
        <v>200.052</v>
      </c>
      <c r="E31" s="39">
        <v>750.24</v>
      </c>
      <c r="F31" s="40">
        <f t="shared" si="0"/>
        <v>275.0224941515206</v>
      </c>
      <c r="G31" s="40"/>
      <c r="H31" s="39">
        <v>1336.201</v>
      </c>
      <c r="I31" s="39">
        <v>1278.901</v>
      </c>
      <c r="J31" s="39">
        <v>2343.179</v>
      </c>
      <c r="K31" s="40">
        <f t="shared" si="6"/>
        <v>83.21816935009042</v>
      </c>
      <c r="L31" s="40">
        <f aca="true" t="shared" si="7" ref="L31:L40">+J31/$J$30*100</f>
        <v>1.8922562168567025</v>
      </c>
      <c r="R31" s="43"/>
    </row>
    <row r="32" spans="1:18" ht="11.25" customHeight="1">
      <c r="A32" s="38" t="s">
        <v>335</v>
      </c>
      <c r="B32" s="162" t="s">
        <v>208</v>
      </c>
      <c r="C32" s="39">
        <v>5845.687</v>
      </c>
      <c r="D32" s="39">
        <v>5396.783</v>
      </c>
      <c r="E32" s="39">
        <v>7151.348</v>
      </c>
      <c r="F32" s="40">
        <f t="shared" si="0"/>
        <v>32.511312757989344</v>
      </c>
      <c r="G32" s="40"/>
      <c r="H32" s="39">
        <v>34383.991</v>
      </c>
      <c r="I32" s="39">
        <v>32197.179</v>
      </c>
      <c r="J32" s="39">
        <v>31338.628</v>
      </c>
      <c r="K32" s="40">
        <f t="shared" si="6"/>
        <v>-2.6665410656007964</v>
      </c>
      <c r="L32" s="40">
        <f t="shared" si="7"/>
        <v>25.30780348439429</v>
      </c>
      <c r="M32" s="43">
        <f>+I32/D32</f>
        <v>5.96599474168222</v>
      </c>
      <c r="N32" s="43">
        <f>+J32/E32</f>
        <v>4.3821987127461846</v>
      </c>
      <c r="O32" s="43">
        <f>+N32/M32*100-100</f>
        <v>-26.547057071147464</v>
      </c>
      <c r="R32" s="43"/>
    </row>
    <row r="33" spans="1:18" ht="11.25" customHeight="1">
      <c r="A33" s="38" t="s">
        <v>336</v>
      </c>
      <c r="B33" s="162" t="s">
        <v>345</v>
      </c>
      <c r="C33" s="39">
        <v>1922.997</v>
      </c>
      <c r="D33" s="39">
        <v>1920.987</v>
      </c>
      <c r="E33" s="39">
        <v>2666.259</v>
      </c>
      <c r="F33" s="40">
        <f t="shared" si="0"/>
        <v>38.796306273806124</v>
      </c>
      <c r="G33" s="40"/>
      <c r="H33" s="39">
        <v>7121.145</v>
      </c>
      <c r="I33" s="39">
        <v>7114.713</v>
      </c>
      <c r="J33" s="39">
        <v>6361.903</v>
      </c>
      <c r="K33" s="40">
        <f t="shared" si="6"/>
        <v>-10.581031167385106</v>
      </c>
      <c r="L33" s="40">
        <f t="shared" si="7"/>
        <v>5.1376145410953695</v>
      </c>
      <c r="M33" s="43">
        <f>+I33/D33</f>
        <v>3.703675766676193</v>
      </c>
      <c r="N33" s="43">
        <f>+J33/E33</f>
        <v>2.386078396734901</v>
      </c>
      <c r="O33" s="43">
        <f>+N33/M33*100-100</f>
        <v>-35.57539733354547</v>
      </c>
      <c r="R33" s="43"/>
    </row>
    <row r="34" spans="1:25" ht="11.25" customHeight="1">
      <c r="A34" s="38" t="s">
        <v>337</v>
      </c>
      <c r="B34" s="162" t="s">
        <v>348</v>
      </c>
      <c r="C34" s="39">
        <v>6.188</v>
      </c>
      <c r="D34" s="39">
        <v>6.188</v>
      </c>
      <c r="E34" s="39">
        <v>40.229</v>
      </c>
      <c r="F34" s="40">
        <f t="shared" si="0"/>
        <v>550.1131221719457</v>
      </c>
      <c r="G34" s="40"/>
      <c r="H34" s="39">
        <v>58.634</v>
      </c>
      <c r="I34" s="39">
        <v>58.634</v>
      </c>
      <c r="J34" s="39">
        <v>224.666</v>
      </c>
      <c r="K34" s="40">
        <f t="shared" si="6"/>
        <v>283.1667633113893</v>
      </c>
      <c r="L34" s="40">
        <f t="shared" si="7"/>
        <v>0.181431139155962</v>
      </c>
      <c r="R34" s="43"/>
      <c r="T34" s="41"/>
      <c r="U34" s="41"/>
      <c r="V34" s="41"/>
      <c r="W34" s="41"/>
      <c r="X34" s="41"/>
      <c r="Y34" s="41"/>
    </row>
    <row r="35" spans="1:18" ht="11.25" customHeight="1">
      <c r="A35" s="38" t="s">
        <v>338</v>
      </c>
      <c r="B35" s="162" t="s">
        <v>346</v>
      </c>
      <c r="C35" s="39">
        <v>895.834</v>
      </c>
      <c r="D35" s="39">
        <v>895.834</v>
      </c>
      <c r="E35" s="39">
        <v>732.811</v>
      </c>
      <c r="F35" s="40">
        <f t="shared" si="0"/>
        <v>-18.197902736444476</v>
      </c>
      <c r="G35" s="40"/>
      <c r="H35" s="39">
        <v>1275.038</v>
      </c>
      <c r="I35" s="39">
        <v>1275.038</v>
      </c>
      <c r="J35" s="39">
        <v>664.554</v>
      </c>
      <c r="K35" s="40">
        <f t="shared" si="6"/>
        <v>-47.87967103725536</v>
      </c>
      <c r="L35" s="40">
        <f t="shared" si="7"/>
        <v>0.5366668265365083</v>
      </c>
      <c r="M35" s="43">
        <f>+I35/D35</f>
        <v>1.423297173360243</v>
      </c>
      <c r="R35" s="43"/>
    </row>
    <row r="36" spans="1:18" ht="11.25" customHeight="1">
      <c r="A36" s="38" t="s">
        <v>339</v>
      </c>
      <c r="B36" s="162" t="s">
        <v>349</v>
      </c>
      <c r="C36" s="39">
        <v>1.13</v>
      </c>
      <c r="D36" s="39">
        <v>1.13</v>
      </c>
      <c r="E36" s="39">
        <v>0.94</v>
      </c>
      <c r="F36" s="40">
        <f t="shared" si="0"/>
        <v>-16.814159292035384</v>
      </c>
      <c r="G36" s="40"/>
      <c r="H36" s="39">
        <v>5.533</v>
      </c>
      <c r="I36" s="39">
        <v>5.533</v>
      </c>
      <c r="J36" s="39">
        <v>4.604</v>
      </c>
      <c r="K36" s="40">
        <f t="shared" si="6"/>
        <v>-16.790168082414596</v>
      </c>
      <c r="L36" s="40">
        <f t="shared" si="7"/>
        <v>0.0037180034570164114</v>
      </c>
      <c r="R36" s="43"/>
    </row>
    <row r="37" spans="1:18" ht="11.25" customHeight="1">
      <c r="A37" s="38" t="s">
        <v>515</v>
      </c>
      <c r="B37" s="78" t="s">
        <v>202</v>
      </c>
      <c r="C37" s="39">
        <v>0</v>
      </c>
      <c r="D37" s="39">
        <v>0</v>
      </c>
      <c r="E37" s="39">
        <v>0.625</v>
      </c>
      <c r="F37" s="40"/>
      <c r="G37" s="40"/>
      <c r="H37" s="39">
        <v>0</v>
      </c>
      <c r="I37" s="39">
        <v>0</v>
      </c>
      <c r="J37" s="39">
        <v>1.406</v>
      </c>
      <c r="K37" s="40"/>
      <c r="L37" s="40"/>
      <c r="R37" s="43"/>
    </row>
    <row r="38" spans="1:18" ht="11.25" customHeight="1">
      <c r="A38" s="38" t="s">
        <v>159</v>
      </c>
      <c r="B38" s="162" t="s">
        <v>214</v>
      </c>
      <c r="C38" s="39">
        <v>6544.505</v>
      </c>
      <c r="D38" s="39">
        <v>6386.545</v>
      </c>
      <c r="E38" s="39">
        <v>11288.252</v>
      </c>
      <c r="F38" s="40">
        <f t="shared" si="0"/>
        <v>76.7505278675716</v>
      </c>
      <c r="G38" s="40"/>
      <c r="H38" s="39">
        <v>30918.705</v>
      </c>
      <c r="I38" s="39">
        <v>29506.98</v>
      </c>
      <c r="J38" s="39">
        <v>31831.431</v>
      </c>
      <c r="K38" s="40">
        <f t="shared" si="6"/>
        <v>7.8776309876510595</v>
      </c>
      <c r="L38" s="40">
        <f t="shared" si="7"/>
        <v>25.705771177189263</v>
      </c>
      <c r="M38" s="43">
        <f aca="true" t="shared" si="8" ref="M38:N40">+I38/D38</f>
        <v>4.6201788290852095</v>
      </c>
      <c r="N38" s="43">
        <f t="shared" si="8"/>
        <v>2.8198724656394982</v>
      </c>
      <c r="O38" s="43">
        <f>+N38/M38*100-100</f>
        <v>-38.96616191806952</v>
      </c>
      <c r="R38" s="43"/>
    </row>
    <row r="39" spans="1:18" ht="11.25" customHeight="1">
      <c r="A39" s="38" t="s">
        <v>340</v>
      </c>
      <c r="B39" s="162" t="s">
        <v>209</v>
      </c>
      <c r="C39" s="39">
        <v>7376.504</v>
      </c>
      <c r="D39" s="39">
        <v>6926.182</v>
      </c>
      <c r="E39" s="39">
        <v>6350.22</v>
      </c>
      <c r="F39" s="40">
        <f t="shared" si="0"/>
        <v>-8.31572141765838</v>
      </c>
      <c r="G39" s="40"/>
      <c r="H39" s="39">
        <v>94838.485</v>
      </c>
      <c r="I39" s="39">
        <v>90227.856</v>
      </c>
      <c r="J39" s="39">
        <v>48712.108</v>
      </c>
      <c r="K39" s="40">
        <f t="shared" si="6"/>
        <v>-46.01211847480893</v>
      </c>
      <c r="L39" s="40">
        <f t="shared" si="7"/>
        <v>39.33792049143284</v>
      </c>
      <c r="M39" s="43">
        <f t="shared" si="8"/>
        <v>13.027069747806223</v>
      </c>
      <c r="N39" s="43">
        <f t="shared" si="8"/>
        <v>7.670932345651017</v>
      </c>
      <c r="O39" s="43">
        <f>+N39/M39*100-100</f>
        <v>-41.11544273459645</v>
      </c>
      <c r="R39" s="43"/>
    </row>
    <row r="40" spans="1:18" ht="11.25" customHeight="1">
      <c r="A40" s="38" t="s">
        <v>351</v>
      </c>
      <c r="B40" s="162" t="s">
        <v>344</v>
      </c>
      <c r="C40" s="39">
        <v>75.241</v>
      </c>
      <c r="D40" s="39">
        <v>75.241</v>
      </c>
      <c r="E40" s="39">
        <v>50.59</v>
      </c>
      <c r="F40" s="40">
        <f t="shared" si="0"/>
        <v>-32.7627224518547</v>
      </c>
      <c r="G40" s="40"/>
      <c r="H40" s="39">
        <v>5616.581</v>
      </c>
      <c r="I40" s="39">
        <v>5616.581</v>
      </c>
      <c r="J40" s="39">
        <v>2347.422</v>
      </c>
      <c r="K40" s="40">
        <f t="shared" si="6"/>
        <v>-58.2054990393622</v>
      </c>
      <c r="L40" s="40">
        <f t="shared" si="7"/>
        <v>1.895682691371933</v>
      </c>
      <c r="M40" s="43">
        <f t="shared" si="8"/>
        <v>74.64787815153971</v>
      </c>
      <c r="N40" s="43">
        <f t="shared" si="8"/>
        <v>46.40090927060684</v>
      </c>
      <c r="O40" s="43">
        <f>+N40/M40*100-100</f>
        <v>-37.84028371655764</v>
      </c>
      <c r="R40" s="43"/>
    </row>
    <row r="41" spans="1:18" ht="11.25">
      <c r="A41" s="153"/>
      <c r="B41" s="153"/>
      <c r="C41" s="165"/>
      <c r="D41" s="165"/>
      <c r="E41" s="165"/>
      <c r="F41" s="165"/>
      <c r="G41" s="165"/>
      <c r="H41" s="165"/>
      <c r="I41" s="165"/>
      <c r="J41" s="165"/>
      <c r="K41" s="153"/>
      <c r="L41" s="153"/>
      <c r="R41" s="43"/>
    </row>
    <row r="42" spans="1:18" ht="11.25">
      <c r="A42" s="37" t="s">
        <v>84</v>
      </c>
      <c r="B42" s="37"/>
      <c r="C42" s="37"/>
      <c r="D42" s="37"/>
      <c r="E42" s="37"/>
      <c r="F42" s="37"/>
      <c r="G42" s="37"/>
      <c r="H42" s="37"/>
      <c r="I42" s="37"/>
      <c r="J42" s="37"/>
      <c r="K42" s="37"/>
      <c r="L42" s="37"/>
      <c r="R42" s="43"/>
    </row>
    <row r="43" spans="1:18" ht="11.25" customHeight="1">
      <c r="A43" s="37"/>
      <c r="B43" s="37"/>
      <c r="C43" s="39"/>
      <c r="D43" s="39"/>
      <c r="E43" s="39"/>
      <c r="F43" s="40"/>
      <c r="G43" s="40"/>
      <c r="H43" s="39"/>
      <c r="I43" s="39"/>
      <c r="J43" s="39"/>
      <c r="K43" s="40"/>
      <c r="L43" s="40"/>
      <c r="R43" s="43"/>
    </row>
    <row r="44" spans="1:21" ht="19.5" customHeight="1">
      <c r="A44" s="303" t="s">
        <v>472</v>
      </c>
      <c r="B44" s="303"/>
      <c r="C44" s="303"/>
      <c r="D44" s="303"/>
      <c r="E44" s="303"/>
      <c r="F44" s="303"/>
      <c r="G44" s="303"/>
      <c r="H44" s="303"/>
      <c r="I44" s="303"/>
      <c r="J44" s="303"/>
      <c r="K44" s="303"/>
      <c r="L44" s="303"/>
      <c r="M44" s="49"/>
      <c r="P44" s="150"/>
      <c r="Q44" s="150"/>
      <c r="R44" s="150"/>
      <c r="S44" s="150"/>
      <c r="T44" s="150"/>
      <c r="U44" s="150"/>
    </row>
    <row r="45" spans="1:21" ht="19.5" customHeight="1">
      <c r="A45" s="304" t="s">
        <v>282</v>
      </c>
      <c r="B45" s="304"/>
      <c r="C45" s="304"/>
      <c r="D45" s="304"/>
      <c r="E45" s="304"/>
      <c r="F45" s="304"/>
      <c r="G45" s="304"/>
      <c r="H45" s="304"/>
      <c r="I45" s="304"/>
      <c r="J45" s="304"/>
      <c r="K45" s="304"/>
      <c r="L45" s="304"/>
      <c r="P45" s="156"/>
      <c r="Q45" s="156"/>
      <c r="R45" s="156"/>
      <c r="S45" s="156"/>
      <c r="T45" s="156"/>
      <c r="U45" s="156"/>
    </row>
    <row r="46" spans="1:21" ht="11.25">
      <c r="A46" s="37"/>
      <c r="B46" s="37"/>
      <c r="C46" s="302" t="s">
        <v>165</v>
      </c>
      <c r="D46" s="302"/>
      <c r="E46" s="302"/>
      <c r="F46" s="302"/>
      <c r="G46" s="44"/>
      <c r="H46" s="302" t="s">
        <v>166</v>
      </c>
      <c r="I46" s="302"/>
      <c r="J46" s="302"/>
      <c r="K46" s="302"/>
      <c r="L46" s="44"/>
      <c r="M46" s="299" t="s">
        <v>325</v>
      </c>
      <c r="N46" s="299"/>
      <c r="O46" s="299"/>
      <c r="P46" s="150"/>
      <c r="Q46" s="150"/>
      <c r="R46" s="150"/>
      <c r="S46" s="150"/>
      <c r="T46" s="150"/>
      <c r="U46" s="150"/>
    </row>
    <row r="47" spans="1:21" ht="11.25">
      <c r="A47" s="37" t="s">
        <v>178</v>
      </c>
      <c r="B47" s="152" t="s">
        <v>152</v>
      </c>
      <c r="C47" s="151">
        <v>2008</v>
      </c>
      <c r="D47" s="300" t="str">
        <f>+D4</f>
        <v>Enero - noviembre</v>
      </c>
      <c r="E47" s="300"/>
      <c r="F47" s="300"/>
      <c r="G47" s="44"/>
      <c r="H47" s="151">
        <f>+C47</f>
        <v>2008</v>
      </c>
      <c r="I47" s="300" t="str">
        <f>+D47</f>
        <v>Enero - noviembre</v>
      </c>
      <c r="J47" s="300"/>
      <c r="K47" s="300"/>
      <c r="L47" s="152" t="s">
        <v>361</v>
      </c>
      <c r="M47" s="301" t="s">
        <v>324</v>
      </c>
      <c r="N47" s="301"/>
      <c r="O47" s="301"/>
      <c r="P47" s="150"/>
      <c r="Q47" s="150"/>
      <c r="R47" s="150"/>
      <c r="S47" s="150"/>
      <c r="T47" s="150"/>
      <c r="U47" s="150"/>
    </row>
    <row r="48" spans="1:15" ht="11.25">
      <c r="A48" s="153"/>
      <c r="B48" s="157" t="s">
        <v>48</v>
      </c>
      <c r="C48" s="153"/>
      <c r="D48" s="154">
        <v>2008</v>
      </c>
      <c r="E48" s="154">
        <v>2009</v>
      </c>
      <c r="F48" s="155" t="s">
        <v>424</v>
      </c>
      <c r="G48" s="157"/>
      <c r="H48" s="153"/>
      <c r="I48" s="154">
        <f>+D48</f>
        <v>2008</v>
      </c>
      <c r="J48" s="154">
        <f>+E48</f>
        <v>2009</v>
      </c>
      <c r="K48" s="155" t="str">
        <f>+F48</f>
        <v>Var % 09/08</v>
      </c>
      <c r="L48" s="157">
        <v>2008</v>
      </c>
      <c r="M48" s="158">
        <v>2007</v>
      </c>
      <c r="N48" s="158">
        <v>2008</v>
      </c>
      <c r="O48" s="157" t="s">
        <v>299</v>
      </c>
    </row>
    <row r="49" spans="1:18" ht="11.25" customHeight="1">
      <c r="A49" s="46" t="s">
        <v>180</v>
      </c>
      <c r="B49" s="46"/>
      <c r="C49" s="47">
        <f>+C51+C57+C64+C75+C82+C87+C92</f>
        <v>541132.102</v>
      </c>
      <c r="D49" s="47">
        <f>+D51+D57+D64+D75+D82+D87+D92</f>
        <v>499034.844</v>
      </c>
      <c r="E49" s="47">
        <f>+E51+E57+E64+E75+E82+E87+E92</f>
        <v>462285.53500000003</v>
      </c>
      <c r="F49" s="45">
        <f>+E49/D49*100-100</f>
        <v>-7.364076765749843</v>
      </c>
      <c r="G49" s="45"/>
      <c r="H49" s="47">
        <f>+H51+H57+H64+H75+H82+H87+H92</f>
        <v>1042237.765</v>
      </c>
      <c r="I49" s="47">
        <f>+I51+I57+I64+I75+I82+I87+I92</f>
        <v>954512.4840000002</v>
      </c>
      <c r="J49" s="47">
        <f>+J51+J57+J64+J75+J82+J87+J92</f>
        <v>775121.9479999999</v>
      </c>
      <c r="K49" s="45">
        <f>+J49/I49*100-100</f>
        <v>-18.793943401163546</v>
      </c>
      <c r="L49" s="45">
        <f>+J49/J9*100</f>
        <v>23.179622260589266</v>
      </c>
      <c r="M49" s="43">
        <f>+I49/D49</f>
        <v>1.9127171087876986</v>
      </c>
      <c r="N49" s="43">
        <f>+J49/E49</f>
        <v>1.6767168542273334</v>
      </c>
      <c r="O49" s="43">
        <f>+N49/M49*100-100</f>
        <v>-12.338481915391284</v>
      </c>
      <c r="Q49" s="43"/>
      <c r="R49" s="48"/>
    </row>
    <row r="50" spans="1:18" ht="11.25" customHeight="1">
      <c r="A50" s="37"/>
      <c r="B50" s="37"/>
      <c r="C50" s="39"/>
      <c r="D50" s="39"/>
      <c r="E50" s="39"/>
      <c r="F50" s="40"/>
      <c r="G50" s="40"/>
      <c r="H50" s="39"/>
      <c r="I50" s="39"/>
      <c r="J50" s="39"/>
      <c r="K50" s="40"/>
      <c r="L50" s="40"/>
      <c r="R50" s="43"/>
    </row>
    <row r="51" spans="1:18" s="49" customFormat="1" ht="11.25" customHeight="1">
      <c r="A51" s="46" t="s">
        <v>12</v>
      </c>
      <c r="B51" s="46"/>
      <c r="C51" s="47">
        <f>SUM(C52:C55)</f>
        <v>144514.291</v>
      </c>
      <c r="D51" s="47">
        <f>SUM(D52:D55)</f>
        <v>131430.79700000002</v>
      </c>
      <c r="E51" s="47">
        <f>SUM(E52:E55)</f>
        <v>97105.639</v>
      </c>
      <c r="F51" s="45">
        <f aca="true" t="shared" si="9" ref="F51:F92">+E51/D51*100-100</f>
        <v>-26.116525794178983</v>
      </c>
      <c r="G51" s="45"/>
      <c r="H51" s="47">
        <f>SUM(H52:H55)</f>
        <v>177039.985</v>
      </c>
      <c r="I51" s="47">
        <f>SUM(I52:I55)</f>
        <v>160249.24000000002</v>
      </c>
      <c r="J51" s="47">
        <f>SUM(J52:J55)</f>
        <v>86800.261</v>
      </c>
      <c r="K51" s="45">
        <f aca="true" t="shared" si="10" ref="K51:K92">+J51/I51*100-100</f>
        <v>-45.834213628719866</v>
      </c>
      <c r="L51" s="45"/>
      <c r="M51" s="48"/>
      <c r="N51" s="48"/>
      <c r="O51" s="48"/>
      <c r="R51" s="48"/>
    </row>
    <row r="52" spans="1:18" ht="11.25" customHeight="1">
      <c r="A52" s="37" t="s">
        <v>447</v>
      </c>
      <c r="B52"/>
      <c r="C52" s="39">
        <v>2921.699</v>
      </c>
      <c r="D52" s="39">
        <v>2852.085</v>
      </c>
      <c r="E52" s="39">
        <v>1733.485</v>
      </c>
      <c r="F52" s="40">
        <f t="shared" si="9"/>
        <v>-39.22042996614758</v>
      </c>
      <c r="G52" s="40"/>
      <c r="H52" s="39">
        <v>4857.143</v>
      </c>
      <c r="I52" s="39">
        <v>4738.702</v>
      </c>
      <c r="J52" s="39">
        <v>1956.77</v>
      </c>
      <c r="K52" s="40">
        <f t="shared" si="10"/>
        <v>-58.706624725505</v>
      </c>
      <c r="L52" s="40"/>
      <c r="R52" s="43"/>
    </row>
    <row r="53" spans="1:18" ht="11.25" customHeight="1">
      <c r="A53" s="37" t="s">
        <v>448</v>
      </c>
      <c r="B53"/>
      <c r="C53" s="39">
        <v>51365.418</v>
      </c>
      <c r="D53" s="39">
        <v>45525.963</v>
      </c>
      <c r="E53" s="39">
        <v>35715.085</v>
      </c>
      <c r="F53" s="40">
        <f t="shared" si="9"/>
        <v>-21.550072427902307</v>
      </c>
      <c r="G53" s="40"/>
      <c r="H53" s="39">
        <v>84814.679</v>
      </c>
      <c r="I53" s="39">
        <v>75467.565</v>
      </c>
      <c r="J53" s="39">
        <v>34413.592</v>
      </c>
      <c r="K53" s="40">
        <f t="shared" si="10"/>
        <v>-54.39949334525369</v>
      </c>
      <c r="L53" s="40"/>
      <c r="R53" s="43"/>
    </row>
    <row r="54" spans="1:18" ht="11.25" customHeight="1">
      <c r="A54" s="37" t="s">
        <v>449</v>
      </c>
      <c r="B54"/>
      <c r="C54" s="39">
        <v>90161.288</v>
      </c>
      <c r="D54" s="39">
        <v>82991.5</v>
      </c>
      <c r="E54" s="39">
        <v>59647.051</v>
      </c>
      <c r="F54" s="40">
        <f t="shared" si="9"/>
        <v>-28.12872282101179</v>
      </c>
      <c r="G54" s="40"/>
      <c r="H54" s="39">
        <v>87186.631</v>
      </c>
      <c r="I54" s="39">
        <v>79873.92</v>
      </c>
      <c r="J54" s="39">
        <v>50405.265</v>
      </c>
      <c r="K54" s="40">
        <f t="shared" si="10"/>
        <v>-36.89396363669143</v>
      </c>
      <c r="L54" s="40"/>
      <c r="R54" s="43"/>
    </row>
    <row r="55" spans="1:18" ht="11.25" customHeight="1">
      <c r="A55" s="37" t="s">
        <v>274</v>
      </c>
      <c r="B55"/>
      <c r="C55" s="39">
        <v>65.886</v>
      </c>
      <c r="D55" s="39">
        <v>61.249</v>
      </c>
      <c r="E55" s="39">
        <v>10.018</v>
      </c>
      <c r="F55" s="40">
        <f t="shared" si="9"/>
        <v>-83.64381459289132</v>
      </c>
      <c r="G55" s="40"/>
      <c r="H55" s="39">
        <v>181.532</v>
      </c>
      <c r="I55" s="39">
        <v>169.053</v>
      </c>
      <c r="J55" s="39">
        <v>24.634</v>
      </c>
      <c r="K55" s="40">
        <f t="shared" si="10"/>
        <v>-85.42823848142298</v>
      </c>
      <c r="L55" s="40"/>
      <c r="R55" s="43"/>
    </row>
    <row r="56" spans="1:18" ht="11.25" customHeight="1">
      <c r="A56" s="37"/>
      <c r="B56"/>
      <c r="C56" s="39"/>
      <c r="D56" s="39"/>
      <c r="E56" s="39"/>
      <c r="F56" s="40"/>
      <c r="G56" s="40"/>
      <c r="H56" s="39"/>
      <c r="I56" s="39"/>
      <c r="J56" s="39"/>
      <c r="K56" s="40"/>
      <c r="L56" s="40"/>
      <c r="R56" s="43"/>
    </row>
    <row r="57" spans="1:18" s="49" customFormat="1" ht="11.25" customHeight="1">
      <c r="A57" s="46" t="s">
        <v>469</v>
      </c>
      <c r="B57" s="20"/>
      <c r="C57" s="47">
        <f>SUM(C58:C62)</f>
        <v>102829.18100000001</v>
      </c>
      <c r="D57" s="47">
        <f>SUM(D58:D62)</f>
        <v>97516.08899999999</v>
      </c>
      <c r="E57" s="47">
        <f>SUM(E58:E62)</f>
        <v>87651.48300000001</v>
      </c>
      <c r="F57" s="45">
        <f t="shared" si="9"/>
        <v>-10.115875340324592</v>
      </c>
      <c r="G57" s="45"/>
      <c r="H57" s="47">
        <f>SUM(H58:H62)</f>
        <v>249958.05800000002</v>
      </c>
      <c r="I57" s="47">
        <f>SUM(I58:I62)</f>
        <v>239418.62900000002</v>
      </c>
      <c r="J57" s="47">
        <f>SUM(J58:J62)</f>
        <v>208914.976</v>
      </c>
      <c r="K57" s="45">
        <f t="shared" si="10"/>
        <v>-12.740718267165434</v>
      </c>
      <c r="L57" s="45"/>
      <c r="M57" s="48"/>
      <c r="N57" s="48"/>
      <c r="O57" s="48"/>
      <c r="R57" s="48"/>
    </row>
    <row r="58" spans="1:18" ht="11.25" customHeight="1">
      <c r="A58" s="37" t="s">
        <v>450</v>
      </c>
      <c r="B58"/>
      <c r="C58" s="39">
        <v>40830.697</v>
      </c>
      <c r="D58" s="39">
        <v>39708.72</v>
      </c>
      <c r="E58" s="39">
        <v>34668.957</v>
      </c>
      <c r="F58" s="40">
        <f t="shared" si="9"/>
        <v>-12.691829401703203</v>
      </c>
      <c r="G58" s="40"/>
      <c r="H58" s="39">
        <v>128749.811</v>
      </c>
      <c r="I58" s="39">
        <v>124778.652</v>
      </c>
      <c r="J58" s="39">
        <v>123050.046</v>
      </c>
      <c r="K58" s="40">
        <f t="shared" si="10"/>
        <v>-1.385337934248568</v>
      </c>
      <c r="L58" s="40"/>
      <c r="R58" s="43"/>
    </row>
    <row r="59" spans="1:18" ht="11.25" customHeight="1">
      <c r="A59" s="37" t="s">
        <v>451</v>
      </c>
      <c r="B59"/>
      <c r="C59" s="39">
        <v>20897.025</v>
      </c>
      <c r="D59" s="39">
        <v>18280.594</v>
      </c>
      <c r="E59" s="39">
        <v>19337.325</v>
      </c>
      <c r="F59" s="40">
        <f t="shared" si="9"/>
        <v>5.780616319141487</v>
      </c>
      <c r="G59" s="40"/>
      <c r="H59" s="39">
        <v>33921.541</v>
      </c>
      <c r="I59" s="39">
        <v>30563.745</v>
      </c>
      <c r="J59" s="39">
        <v>26778.771</v>
      </c>
      <c r="K59" s="40">
        <f t="shared" si="10"/>
        <v>-12.383868534435166</v>
      </c>
      <c r="L59" s="40"/>
      <c r="R59" s="43"/>
    </row>
    <row r="60" spans="1:18" ht="11.25" customHeight="1">
      <c r="A60" s="37" t="s">
        <v>452</v>
      </c>
      <c r="B60"/>
      <c r="C60" s="39">
        <v>17898.758</v>
      </c>
      <c r="D60" s="39">
        <v>17386.588</v>
      </c>
      <c r="E60" s="39">
        <v>11618.146</v>
      </c>
      <c r="F60" s="40">
        <f t="shared" si="9"/>
        <v>-33.17753891677884</v>
      </c>
      <c r="G60" s="40"/>
      <c r="H60" s="39">
        <v>34003.883</v>
      </c>
      <c r="I60" s="39">
        <v>33324.546</v>
      </c>
      <c r="J60" s="39">
        <v>15032.907</v>
      </c>
      <c r="K60" s="40">
        <f t="shared" si="10"/>
        <v>-54.889386940185176</v>
      </c>
      <c r="L60" s="40"/>
      <c r="R60" s="43"/>
    </row>
    <row r="61" spans="1:18" ht="11.25" customHeight="1">
      <c r="A61" s="37" t="s">
        <v>453</v>
      </c>
      <c r="B61"/>
      <c r="C61" s="39">
        <v>1062.583</v>
      </c>
      <c r="D61" s="39">
        <v>1057.495</v>
      </c>
      <c r="E61" s="39">
        <v>1256.12</v>
      </c>
      <c r="F61" s="40">
        <f t="shared" si="9"/>
        <v>18.78259471675989</v>
      </c>
      <c r="G61" s="40"/>
      <c r="H61" s="39">
        <v>2271.388</v>
      </c>
      <c r="I61" s="39">
        <v>2262.068</v>
      </c>
      <c r="J61" s="39">
        <v>2003.879</v>
      </c>
      <c r="K61" s="40">
        <f t="shared" si="10"/>
        <v>-11.41384785956923</v>
      </c>
      <c r="L61" s="40"/>
      <c r="R61" s="43"/>
    </row>
    <row r="62" spans="1:18" ht="11.25" customHeight="1">
      <c r="A62" s="37" t="s">
        <v>454</v>
      </c>
      <c r="B62"/>
      <c r="C62" s="39">
        <v>22140.118</v>
      </c>
      <c r="D62" s="39">
        <v>21082.692</v>
      </c>
      <c r="E62" s="39">
        <v>20770.935</v>
      </c>
      <c r="F62" s="40">
        <f t="shared" si="9"/>
        <v>-1.4787343096412826</v>
      </c>
      <c r="G62" s="40"/>
      <c r="H62" s="39">
        <v>51011.435</v>
      </c>
      <c r="I62" s="39">
        <v>48489.618</v>
      </c>
      <c r="J62" s="39">
        <v>42049.373</v>
      </c>
      <c r="K62" s="40">
        <f t="shared" si="10"/>
        <v>-13.28169877518937</v>
      </c>
      <c r="L62" s="40"/>
      <c r="R62" s="43"/>
    </row>
    <row r="63" spans="1:18" ht="11.25" customHeight="1">
      <c r="A63" s="37"/>
      <c r="B63"/>
      <c r="C63" s="39"/>
      <c r="D63" s="39"/>
      <c r="E63" s="39"/>
      <c r="F63" s="40"/>
      <c r="G63" s="40"/>
      <c r="H63" s="39"/>
      <c r="I63" s="39"/>
      <c r="J63" s="39"/>
      <c r="K63" s="40"/>
      <c r="L63" s="40"/>
      <c r="R63" s="43"/>
    </row>
    <row r="64" spans="1:18" s="49" customFormat="1" ht="11.25" customHeight="1">
      <c r="A64" s="46" t="s">
        <v>470</v>
      </c>
      <c r="B64" s="20"/>
      <c r="C64" s="47">
        <f>SUM(C65:C73)</f>
        <v>85024.085</v>
      </c>
      <c r="D64" s="47">
        <f>SUM(D65:D73)</f>
        <v>78521.41</v>
      </c>
      <c r="E64" s="47">
        <f>SUM(E65:E73)</f>
        <v>68989.64499999999</v>
      </c>
      <c r="F64" s="45">
        <f t="shared" si="9"/>
        <v>-12.139065001507248</v>
      </c>
      <c r="G64" s="45"/>
      <c r="H64" s="47">
        <f>SUM(H65:H73)</f>
        <v>132848.98200000002</v>
      </c>
      <c r="I64" s="47">
        <f>SUM(I65:I73)</f>
        <v>122301.58600000001</v>
      </c>
      <c r="J64" s="47">
        <f>SUM(J65:J73)</f>
        <v>96508.57100000001</v>
      </c>
      <c r="K64" s="45">
        <f t="shared" si="10"/>
        <v>-21.089681535282793</v>
      </c>
      <c r="L64" s="45"/>
      <c r="M64" s="48"/>
      <c r="N64" s="48"/>
      <c r="O64" s="48"/>
      <c r="R64" s="48"/>
    </row>
    <row r="65" spans="1:18" ht="11.25" customHeight="1">
      <c r="A65" s="37" t="s">
        <v>455</v>
      </c>
      <c r="B65"/>
      <c r="C65" s="39">
        <v>1902.622</v>
      </c>
      <c r="D65" s="39">
        <v>1168.528</v>
      </c>
      <c r="E65" s="39">
        <v>2888.615</v>
      </c>
      <c r="F65" s="40">
        <f t="shared" si="9"/>
        <v>147.20117960374077</v>
      </c>
      <c r="G65" s="40"/>
      <c r="H65" s="39">
        <v>3655.802</v>
      </c>
      <c r="I65" s="39">
        <v>2502.046</v>
      </c>
      <c r="J65" s="39">
        <v>5780.832</v>
      </c>
      <c r="K65" s="40">
        <f t="shared" si="10"/>
        <v>131.0441934320952</v>
      </c>
      <c r="L65" s="40"/>
      <c r="R65" s="43"/>
    </row>
    <row r="66" spans="1:18" ht="11.25" customHeight="1">
      <c r="A66" s="37" t="s">
        <v>158</v>
      </c>
      <c r="B66"/>
      <c r="C66" s="39">
        <v>4542.061</v>
      </c>
      <c r="D66" s="39">
        <v>4056.483</v>
      </c>
      <c r="E66" s="39">
        <v>4568.21</v>
      </c>
      <c r="F66" s="40">
        <f t="shared" si="9"/>
        <v>12.615041157574169</v>
      </c>
      <c r="G66" s="40"/>
      <c r="H66" s="39">
        <v>10821.235</v>
      </c>
      <c r="I66" s="39">
        <v>9709.82</v>
      </c>
      <c r="J66" s="39">
        <v>10006.453</v>
      </c>
      <c r="K66" s="40">
        <f t="shared" si="10"/>
        <v>3.054979391996966</v>
      </c>
      <c r="L66" s="40"/>
      <c r="R66" s="43"/>
    </row>
    <row r="67" spans="1:18" ht="11.25" customHeight="1">
      <c r="A67" s="37" t="s">
        <v>447</v>
      </c>
      <c r="B67"/>
      <c r="C67" s="39">
        <v>235.68</v>
      </c>
      <c r="D67" s="39">
        <v>235.68</v>
      </c>
      <c r="E67" s="39">
        <v>201.904</v>
      </c>
      <c r="F67" s="40">
        <f t="shared" si="9"/>
        <v>-14.33129667345554</v>
      </c>
      <c r="G67" s="40"/>
      <c r="H67" s="39">
        <v>309.965</v>
      </c>
      <c r="I67" s="39">
        <v>309.965</v>
      </c>
      <c r="J67" s="39">
        <v>335.081</v>
      </c>
      <c r="K67" s="40">
        <f t="shared" si="10"/>
        <v>8.10285032181055</v>
      </c>
      <c r="L67" s="40"/>
      <c r="R67" s="43"/>
    </row>
    <row r="68" spans="1:18" ht="11.25" customHeight="1">
      <c r="A68" s="37" t="s">
        <v>448</v>
      </c>
      <c r="B68"/>
      <c r="C68" s="39">
        <v>62541.996</v>
      </c>
      <c r="D68" s="39">
        <v>58057.021</v>
      </c>
      <c r="E68" s="39">
        <v>51176.545</v>
      </c>
      <c r="F68" s="40">
        <f t="shared" si="9"/>
        <v>-11.851238457446868</v>
      </c>
      <c r="G68" s="40"/>
      <c r="H68" s="39">
        <v>85559.672</v>
      </c>
      <c r="I68" s="39">
        <v>79619.004</v>
      </c>
      <c r="J68" s="39">
        <v>60202.202</v>
      </c>
      <c r="K68" s="40">
        <f t="shared" si="10"/>
        <v>-24.387145058986164</v>
      </c>
      <c r="L68" s="40"/>
      <c r="R68" s="43"/>
    </row>
    <row r="69" spans="1:18" ht="11.25" customHeight="1">
      <c r="A69" s="37" t="s">
        <v>456</v>
      </c>
      <c r="B69"/>
      <c r="C69" s="39">
        <v>2247.512</v>
      </c>
      <c r="D69" s="39">
        <v>2035.171</v>
      </c>
      <c r="E69" s="39">
        <v>2000.812</v>
      </c>
      <c r="F69" s="40">
        <f t="shared" si="9"/>
        <v>-1.6882610846950996</v>
      </c>
      <c r="G69" s="40"/>
      <c r="H69" s="39">
        <v>3774.471</v>
      </c>
      <c r="I69" s="39">
        <v>3135.422</v>
      </c>
      <c r="J69" s="39">
        <v>3474.733</v>
      </c>
      <c r="K69" s="40">
        <f t="shared" si="10"/>
        <v>10.821860661818405</v>
      </c>
      <c r="L69" s="40"/>
      <c r="R69" s="43"/>
    </row>
    <row r="70" spans="1:18" ht="11.25" customHeight="1">
      <c r="A70" s="37" t="s">
        <v>457</v>
      </c>
      <c r="B70"/>
      <c r="C70" s="39">
        <v>1298.496</v>
      </c>
      <c r="D70" s="39">
        <v>1187.82</v>
      </c>
      <c r="E70" s="39">
        <v>994.415</v>
      </c>
      <c r="F70" s="40">
        <f t="shared" si="9"/>
        <v>-16.282349177484804</v>
      </c>
      <c r="G70" s="40"/>
      <c r="H70" s="39">
        <v>10157.373</v>
      </c>
      <c r="I70" s="39">
        <v>9176.326</v>
      </c>
      <c r="J70" s="39">
        <v>7501.653</v>
      </c>
      <c r="K70" s="40">
        <f t="shared" si="10"/>
        <v>-18.249929220038595</v>
      </c>
      <c r="L70" s="40"/>
      <c r="R70" s="43"/>
    </row>
    <row r="71" spans="1:18" ht="11.25" customHeight="1">
      <c r="A71" s="37" t="s">
        <v>458</v>
      </c>
      <c r="B71"/>
      <c r="C71" s="39">
        <v>11428.657</v>
      </c>
      <c r="D71" s="39">
        <v>10990.082</v>
      </c>
      <c r="E71" s="39">
        <v>6806.543</v>
      </c>
      <c r="F71" s="40">
        <f t="shared" si="9"/>
        <v>-38.06649486327765</v>
      </c>
      <c r="G71" s="40"/>
      <c r="H71" s="39">
        <v>17329.396</v>
      </c>
      <c r="I71" s="39">
        <v>16683.261</v>
      </c>
      <c r="J71" s="39">
        <v>8571.029</v>
      </c>
      <c r="K71" s="40">
        <f t="shared" si="10"/>
        <v>-48.6249780543504</v>
      </c>
      <c r="L71" s="40"/>
      <c r="R71" s="43"/>
    </row>
    <row r="72" spans="1:18" ht="11.25" customHeight="1">
      <c r="A72" s="37" t="s">
        <v>459</v>
      </c>
      <c r="B72"/>
      <c r="C72" s="39">
        <v>606.947</v>
      </c>
      <c r="D72" s="39">
        <v>603.011</v>
      </c>
      <c r="E72" s="39">
        <v>202.983</v>
      </c>
      <c r="F72" s="40">
        <f t="shared" si="9"/>
        <v>-66.33842500385565</v>
      </c>
      <c r="G72" s="40"/>
      <c r="H72" s="39">
        <v>732.003</v>
      </c>
      <c r="I72" s="39">
        <v>727.063</v>
      </c>
      <c r="J72" s="39">
        <v>252.16</v>
      </c>
      <c r="K72" s="40">
        <f t="shared" si="10"/>
        <v>-65.31799857783989</v>
      </c>
      <c r="L72" s="40"/>
      <c r="R72" s="43"/>
    </row>
    <row r="73" spans="1:18" ht="11.25" customHeight="1">
      <c r="A73" s="37" t="s">
        <v>460</v>
      </c>
      <c r="B73"/>
      <c r="C73" s="39">
        <v>220.114</v>
      </c>
      <c r="D73" s="39">
        <v>187.614</v>
      </c>
      <c r="E73" s="39">
        <v>149.618</v>
      </c>
      <c r="F73" s="40">
        <f t="shared" si="9"/>
        <v>-20.252219983583316</v>
      </c>
      <c r="G73" s="40"/>
      <c r="H73" s="39">
        <v>509.065</v>
      </c>
      <c r="I73" s="39">
        <v>438.679</v>
      </c>
      <c r="J73" s="39">
        <v>384.428</v>
      </c>
      <c r="K73" s="40">
        <f t="shared" si="10"/>
        <v>-12.36690153848258</v>
      </c>
      <c r="L73" s="40"/>
      <c r="R73" s="43"/>
    </row>
    <row r="74" spans="1:18" ht="11.25" customHeight="1">
      <c r="A74" s="37"/>
      <c r="B74"/>
      <c r="C74" s="39"/>
      <c r="D74" s="39"/>
      <c r="E74" s="39"/>
      <c r="F74" s="40"/>
      <c r="G74" s="40"/>
      <c r="H74" s="39"/>
      <c r="I74" s="39"/>
      <c r="J74" s="39"/>
      <c r="K74" s="40"/>
      <c r="L74" s="40"/>
      <c r="R74" s="43"/>
    </row>
    <row r="75" spans="1:18" s="49" customFormat="1" ht="11.25" customHeight="1">
      <c r="A75" s="46" t="s">
        <v>11</v>
      </c>
      <c r="B75" s="20"/>
      <c r="C75" s="47">
        <f>SUM(C76:C80)</f>
        <v>123561.902</v>
      </c>
      <c r="D75" s="47">
        <f>SUM(D76:D80)</f>
        <v>114029.373</v>
      </c>
      <c r="E75" s="47">
        <f>SUM(E76:E80)</f>
        <v>125642.048</v>
      </c>
      <c r="F75" s="45">
        <f t="shared" si="9"/>
        <v>10.183933046794877</v>
      </c>
      <c r="G75" s="45"/>
      <c r="H75" s="47">
        <f>SUM(H76:H80)</f>
        <v>325158.622</v>
      </c>
      <c r="I75" s="47">
        <f>SUM(I76:I80)</f>
        <v>289171.756</v>
      </c>
      <c r="J75" s="47">
        <f>SUM(J76:J80)</f>
        <v>255007.69499999998</v>
      </c>
      <c r="K75" s="45">
        <f t="shared" si="10"/>
        <v>-11.814452930181744</v>
      </c>
      <c r="L75" s="45"/>
      <c r="M75" s="48"/>
      <c r="N75" s="48"/>
      <c r="O75" s="48"/>
      <c r="R75" s="48"/>
    </row>
    <row r="76" spans="1:18" ht="11.25" customHeight="1">
      <c r="A76" s="37" t="s">
        <v>461</v>
      </c>
      <c r="B76"/>
      <c r="C76" s="39">
        <v>42463.603</v>
      </c>
      <c r="D76" s="39">
        <v>39517.542</v>
      </c>
      <c r="E76" s="39">
        <v>43176.599</v>
      </c>
      <c r="F76" s="40">
        <f t="shared" si="9"/>
        <v>9.259323365810573</v>
      </c>
      <c r="G76" s="40"/>
      <c r="H76" s="39">
        <v>120086.021</v>
      </c>
      <c r="I76" s="39">
        <v>111391.039</v>
      </c>
      <c r="J76" s="39">
        <v>93466.454</v>
      </c>
      <c r="K76" s="40">
        <f t="shared" si="10"/>
        <v>-16.091586146350608</v>
      </c>
      <c r="L76" s="40"/>
      <c r="R76" s="43"/>
    </row>
    <row r="77" spans="1:18" ht="11.25" customHeight="1">
      <c r="A77" s="37" t="s">
        <v>154</v>
      </c>
      <c r="B77"/>
      <c r="C77" s="39">
        <v>6741.771</v>
      </c>
      <c r="D77" s="39">
        <v>6203.918</v>
      </c>
      <c r="E77" s="39">
        <v>4851.454</v>
      </c>
      <c r="F77" s="40">
        <f t="shared" si="9"/>
        <v>-21.800159189724937</v>
      </c>
      <c r="G77" s="40"/>
      <c r="H77" s="39">
        <v>39401.762</v>
      </c>
      <c r="I77" s="39">
        <v>35894.43</v>
      </c>
      <c r="J77" s="39">
        <v>26841.025</v>
      </c>
      <c r="K77" s="40">
        <f t="shared" si="10"/>
        <v>-25.22231165113918</v>
      </c>
      <c r="L77" s="40"/>
      <c r="R77" s="43"/>
    </row>
    <row r="78" spans="1:18" ht="11.25" customHeight="1">
      <c r="A78" s="37" t="s">
        <v>462</v>
      </c>
      <c r="B78"/>
      <c r="C78" s="39">
        <v>8332.407</v>
      </c>
      <c r="D78" s="39">
        <v>7649.711</v>
      </c>
      <c r="E78" s="39">
        <v>5482.003</v>
      </c>
      <c r="F78" s="40">
        <f t="shared" si="9"/>
        <v>-28.337122801109743</v>
      </c>
      <c r="G78" s="40"/>
      <c r="H78" s="39">
        <v>36100.623</v>
      </c>
      <c r="I78" s="39">
        <v>33517.304</v>
      </c>
      <c r="J78" s="39">
        <v>23100.509</v>
      </c>
      <c r="K78" s="40">
        <f t="shared" si="10"/>
        <v>-31.078857058431666</v>
      </c>
      <c r="L78" s="40"/>
      <c r="R78" s="43"/>
    </row>
    <row r="79" spans="1:18" ht="11.25" customHeight="1">
      <c r="A79" s="37" t="s">
        <v>463</v>
      </c>
      <c r="B79"/>
      <c r="C79" s="39">
        <v>65611.064</v>
      </c>
      <c r="D79" s="39">
        <v>60268.894</v>
      </c>
      <c r="E79" s="39">
        <v>71864.689</v>
      </c>
      <c r="F79" s="40">
        <f t="shared" si="9"/>
        <v>19.240099212704976</v>
      </c>
      <c r="G79" s="40"/>
      <c r="H79" s="39">
        <v>126981.895</v>
      </c>
      <c r="I79" s="39">
        <v>105861.796</v>
      </c>
      <c r="J79" s="39">
        <v>109627.169</v>
      </c>
      <c r="K79" s="40">
        <f t="shared" si="10"/>
        <v>3.556876174668332</v>
      </c>
      <c r="L79" s="40"/>
      <c r="R79" s="43"/>
    </row>
    <row r="80" spans="1:18" ht="11.25" customHeight="1">
      <c r="A80" s="37" t="s">
        <v>464</v>
      </c>
      <c r="B80"/>
      <c r="C80" s="39">
        <v>413.057</v>
      </c>
      <c r="D80" s="39">
        <v>389.308</v>
      </c>
      <c r="E80" s="39">
        <v>267.303</v>
      </c>
      <c r="F80" s="40">
        <f t="shared" si="9"/>
        <v>-31.338939862525308</v>
      </c>
      <c r="G80" s="40"/>
      <c r="H80" s="39">
        <v>2588.321</v>
      </c>
      <c r="I80" s="39">
        <v>2507.187</v>
      </c>
      <c r="J80" s="39">
        <v>1972.538</v>
      </c>
      <c r="K80" s="40">
        <f t="shared" si="10"/>
        <v>-21.32465587927824</v>
      </c>
      <c r="L80" s="40"/>
      <c r="R80" s="43"/>
    </row>
    <row r="81" spans="1:18" ht="11.25" customHeight="1">
      <c r="A81" s="37"/>
      <c r="B81"/>
      <c r="C81" s="39"/>
      <c r="D81" s="39"/>
      <c r="E81" s="39"/>
      <c r="F81" s="40"/>
      <c r="G81" s="40"/>
      <c r="H81" s="39"/>
      <c r="I81" s="39"/>
      <c r="J81" s="39"/>
      <c r="K81" s="40"/>
      <c r="L81" s="40"/>
      <c r="R81" s="43"/>
    </row>
    <row r="82" spans="1:18" s="49" customFormat="1" ht="11.25" customHeight="1">
      <c r="A82" s="46" t="s">
        <v>471</v>
      </c>
      <c r="B82" s="20"/>
      <c r="C82" s="47">
        <f>SUM(C83:C85)</f>
        <v>1106.382</v>
      </c>
      <c r="D82" s="47">
        <f>SUM(D83:D85)</f>
        <v>1033.469</v>
      </c>
      <c r="E82" s="47">
        <f>SUM(E83:E85)</f>
        <v>2111.666</v>
      </c>
      <c r="F82" s="45">
        <f t="shared" si="9"/>
        <v>104.3279479113549</v>
      </c>
      <c r="G82" s="45"/>
      <c r="H82" s="47">
        <f>SUM(H83:H85)</f>
        <v>8525.064</v>
      </c>
      <c r="I82" s="47">
        <f>SUM(I83:I85)</f>
        <v>7902.697</v>
      </c>
      <c r="J82" s="47">
        <f>SUM(J83:J85)</f>
        <v>13542.814999999999</v>
      </c>
      <c r="K82" s="45">
        <f t="shared" si="10"/>
        <v>71.36953371741316</v>
      </c>
      <c r="L82" s="45"/>
      <c r="M82" s="48"/>
      <c r="N82" s="48"/>
      <c r="O82" s="48"/>
      <c r="R82" s="48"/>
    </row>
    <row r="83" spans="1:18" ht="11.25" customHeight="1">
      <c r="A83" s="37" t="s">
        <v>465</v>
      </c>
      <c r="B83"/>
      <c r="C83" s="39">
        <v>853.574</v>
      </c>
      <c r="D83" s="39">
        <v>793.17</v>
      </c>
      <c r="E83" s="39">
        <v>1788.279</v>
      </c>
      <c r="F83" s="40">
        <f t="shared" si="9"/>
        <v>125.45973750898293</v>
      </c>
      <c r="G83" s="40"/>
      <c r="H83" s="39">
        <v>5098.606</v>
      </c>
      <c r="I83" s="39">
        <v>4616.06</v>
      </c>
      <c r="J83" s="39">
        <v>10527.748</v>
      </c>
      <c r="K83" s="40">
        <f t="shared" si="10"/>
        <v>128.0678327404756</v>
      </c>
      <c r="L83" s="40"/>
      <c r="R83" s="43"/>
    </row>
    <row r="84" spans="1:18" ht="11.25" customHeight="1">
      <c r="A84" s="37" t="s">
        <v>466</v>
      </c>
      <c r="B84"/>
      <c r="C84" s="39">
        <v>214.445</v>
      </c>
      <c r="D84" s="39">
        <v>202.077</v>
      </c>
      <c r="E84" s="39">
        <v>173.431</v>
      </c>
      <c r="F84" s="40">
        <f t="shared" si="9"/>
        <v>-14.175784478193947</v>
      </c>
      <c r="G84" s="40"/>
      <c r="H84" s="39">
        <v>2916.672</v>
      </c>
      <c r="I84" s="39">
        <v>2780.124</v>
      </c>
      <c r="J84" s="39">
        <v>2643.328</v>
      </c>
      <c r="K84" s="40">
        <f t="shared" si="10"/>
        <v>-4.920499948923137</v>
      </c>
      <c r="L84" s="40"/>
      <c r="R84" s="43"/>
    </row>
    <row r="85" spans="1:18" ht="11.25" customHeight="1">
      <c r="A85" s="37" t="s">
        <v>10</v>
      </c>
      <c r="B85"/>
      <c r="C85" s="39">
        <v>38.363</v>
      </c>
      <c r="D85" s="39">
        <v>38.222</v>
      </c>
      <c r="E85" s="39">
        <v>149.956</v>
      </c>
      <c r="F85" s="40">
        <f t="shared" si="9"/>
        <v>292.32902516875095</v>
      </c>
      <c r="G85" s="40"/>
      <c r="H85" s="39">
        <v>509.786</v>
      </c>
      <c r="I85" s="39">
        <v>506.513</v>
      </c>
      <c r="J85" s="39">
        <v>371.739</v>
      </c>
      <c r="K85" s="40">
        <f t="shared" si="10"/>
        <v>-26.608201566396133</v>
      </c>
      <c r="L85" s="40"/>
      <c r="R85" s="43"/>
    </row>
    <row r="86" spans="1:18" ht="11.25" customHeight="1">
      <c r="A86" s="37"/>
      <c r="B86"/>
      <c r="C86" s="39"/>
      <c r="D86" s="39"/>
      <c r="E86" s="39"/>
      <c r="F86" s="40"/>
      <c r="G86" s="40"/>
      <c r="H86" s="39"/>
      <c r="I86" s="39"/>
      <c r="J86" s="39"/>
      <c r="K86" s="40"/>
      <c r="L86" s="40"/>
      <c r="R86" s="43"/>
    </row>
    <row r="87" spans="1:18" s="49" customFormat="1" ht="11.25" customHeight="1">
      <c r="A87" s="46" t="s">
        <v>13</v>
      </c>
      <c r="B87" s="20"/>
      <c r="C87" s="47">
        <f>SUM(C88:C90)</f>
        <v>77300.37000000001</v>
      </c>
      <c r="D87" s="47">
        <f>SUM(D88:D90)</f>
        <v>70086.42000000001</v>
      </c>
      <c r="E87" s="47">
        <f>SUM(E88:E90)</f>
        <v>74129.739</v>
      </c>
      <c r="F87" s="45">
        <f t="shared" si="9"/>
        <v>5.7690476985413</v>
      </c>
      <c r="G87" s="45"/>
      <c r="H87" s="47">
        <f>SUM(H88:H90)</f>
        <v>133828.179</v>
      </c>
      <c r="I87" s="47">
        <f>SUM(I88:I90)</f>
        <v>121475.953</v>
      </c>
      <c r="J87" s="47">
        <f>SUM(J88:J90)</f>
        <v>100112.884</v>
      </c>
      <c r="K87" s="45">
        <f t="shared" si="10"/>
        <v>-17.586253470265007</v>
      </c>
      <c r="L87" s="45"/>
      <c r="M87" s="48"/>
      <c r="N87" s="48"/>
      <c r="O87" s="48"/>
      <c r="R87" s="48"/>
    </row>
    <row r="88" spans="1:18" ht="11.25" customHeight="1">
      <c r="A88" s="37" t="s">
        <v>154</v>
      </c>
      <c r="B88"/>
      <c r="C88" s="39">
        <v>38667.129</v>
      </c>
      <c r="D88" s="39">
        <v>35535.546</v>
      </c>
      <c r="E88" s="39">
        <v>35332.262</v>
      </c>
      <c r="F88" s="40">
        <f t="shared" si="9"/>
        <v>-0.5720581864705281</v>
      </c>
      <c r="G88" s="40"/>
      <c r="H88" s="39">
        <v>68169.466</v>
      </c>
      <c r="I88" s="39">
        <v>62961.757</v>
      </c>
      <c r="J88" s="39">
        <v>37809.445</v>
      </c>
      <c r="K88" s="40">
        <f t="shared" si="10"/>
        <v>-39.9485548028782</v>
      </c>
      <c r="L88" s="40"/>
      <c r="R88" s="43"/>
    </row>
    <row r="89" spans="1:18" ht="11.25" customHeight="1">
      <c r="A89" s="37" t="s">
        <v>467</v>
      </c>
      <c r="B89"/>
      <c r="C89" s="39">
        <v>38258.286</v>
      </c>
      <c r="D89" s="39">
        <v>34204.38</v>
      </c>
      <c r="E89" s="39">
        <v>38425.172</v>
      </c>
      <c r="F89" s="40">
        <f t="shared" si="9"/>
        <v>12.339916700726633</v>
      </c>
      <c r="G89" s="40"/>
      <c r="H89" s="39">
        <v>65285.77</v>
      </c>
      <c r="I89" s="39">
        <v>58163.923</v>
      </c>
      <c r="J89" s="39">
        <v>61930.794</v>
      </c>
      <c r="K89" s="40">
        <f t="shared" si="10"/>
        <v>6.476301469555267</v>
      </c>
      <c r="L89" s="40"/>
      <c r="R89" s="43"/>
    </row>
    <row r="90" spans="1:18" ht="11.25" customHeight="1">
      <c r="A90" s="37" t="s">
        <v>10</v>
      </c>
      <c r="B90"/>
      <c r="C90" s="39">
        <v>374.955</v>
      </c>
      <c r="D90" s="39">
        <v>346.494</v>
      </c>
      <c r="E90" s="39">
        <v>372.305</v>
      </c>
      <c r="F90" s="40">
        <f t="shared" si="9"/>
        <v>7.4491910393830665</v>
      </c>
      <c r="G90" s="40"/>
      <c r="H90" s="39">
        <v>372.943</v>
      </c>
      <c r="I90" s="39">
        <v>350.273</v>
      </c>
      <c r="J90" s="39">
        <v>372.645</v>
      </c>
      <c r="K90" s="40">
        <f t="shared" si="10"/>
        <v>6.387018125861815</v>
      </c>
      <c r="L90" s="40"/>
      <c r="R90" s="43"/>
    </row>
    <row r="91" spans="1:18" ht="11.25" customHeight="1">
      <c r="A91" s="37"/>
      <c r="B91"/>
      <c r="C91" s="39"/>
      <c r="D91" s="39"/>
      <c r="E91" s="39"/>
      <c r="F91" s="40"/>
      <c r="G91" s="40"/>
      <c r="H91" s="39"/>
      <c r="I91" s="39"/>
      <c r="J91" s="39"/>
      <c r="K91" s="40"/>
      <c r="L91" s="40"/>
      <c r="R91" s="43"/>
    </row>
    <row r="92" spans="1:18" s="49" customFormat="1" ht="11.25" customHeight="1">
      <c r="A92" s="46" t="s">
        <v>468</v>
      </c>
      <c r="B92" s="20"/>
      <c r="C92" s="47">
        <v>6795.891</v>
      </c>
      <c r="D92" s="47">
        <v>6417.286</v>
      </c>
      <c r="E92" s="47">
        <v>6655.315</v>
      </c>
      <c r="F92" s="45">
        <f t="shared" si="9"/>
        <v>3.7091848485481194</v>
      </c>
      <c r="G92" s="45"/>
      <c r="H92" s="47">
        <v>14878.875</v>
      </c>
      <c r="I92" s="47">
        <v>13992.623</v>
      </c>
      <c r="J92" s="47">
        <v>14234.746</v>
      </c>
      <c r="K92" s="45">
        <f t="shared" si="10"/>
        <v>1.7303617770592297</v>
      </c>
      <c r="L92" s="45"/>
      <c r="M92" s="48"/>
      <c r="N92" s="48"/>
      <c r="O92" s="48"/>
      <c r="R92" s="48"/>
    </row>
    <row r="93" spans="1:18" ht="11.25" customHeight="1">
      <c r="A93" s="37"/>
      <c r="B93" s="37"/>
      <c r="C93" s="39"/>
      <c r="D93" s="39"/>
      <c r="E93" s="39"/>
      <c r="F93" s="40"/>
      <c r="G93" s="40"/>
      <c r="H93" s="39"/>
      <c r="I93" s="39"/>
      <c r="J93" s="39"/>
      <c r="K93" s="40"/>
      <c r="L93" s="40"/>
      <c r="R93" s="43"/>
    </row>
    <row r="94" spans="1:18" ht="11.25">
      <c r="A94" s="153"/>
      <c r="B94" s="153"/>
      <c r="C94" s="165"/>
      <c r="D94" s="165"/>
      <c r="E94" s="165"/>
      <c r="F94" s="165"/>
      <c r="G94" s="165"/>
      <c r="H94" s="165"/>
      <c r="I94" s="165"/>
      <c r="J94" s="165"/>
      <c r="K94" s="153"/>
      <c r="L94" s="153"/>
      <c r="R94" s="43"/>
    </row>
    <row r="95" spans="1:18" ht="11.25">
      <c r="A95" s="37" t="s">
        <v>84</v>
      </c>
      <c r="B95" s="37"/>
      <c r="C95" s="37"/>
      <c r="D95" s="37"/>
      <c r="E95" s="37"/>
      <c r="F95" s="37"/>
      <c r="G95" s="37"/>
      <c r="H95" s="37"/>
      <c r="I95" s="37"/>
      <c r="J95" s="37"/>
      <c r="K95" s="37"/>
      <c r="L95" s="37"/>
      <c r="R95" s="43"/>
    </row>
    <row r="96" spans="1:18" ht="19.5" customHeight="1">
      <c r="A96" s="303" t="s">
        <v>289</v>
      </c>
      <c r="B96" s="303"/>
      <c r="C96" s="303"/>
      <c r="D96" s="303"/>
      <c r="E96" s="303"/>
      <c r="F96" s="303"/>
      <c r="G96" s="303"/>
      <c r="H96" s="303"/>
      <c r="I96" s="303"/>
      <c r="J96" s="303"/>
      <c r="K96" s="303"/>
      <c r="L96" s="303"/>
      <c r="R96" s="43"/>
    </row>
    <row r="97" spans="1:18" ht="19.5" customHeight="1">
      <c r="A97" s="304" t="s">
        <v>284</v>
      </c>
      <c r="B97" s="304"/>
      <c r="C97" s="304"/>
      <c r="D97" s="304"/>
      <c r="E97" s="304"/>
      <c r="F97" s="304"/>
      <c r="G97" s="304"/>
      <c r="H97" s="304"/>
      <c r="I97" s="304"/>
      <c r="J97" s="304"/>
      <c r="K97" s="304"/>
      <c r="L97" s="304"/>
      <c r="R97" s="43"/>
    </row>
    <row r="98" spans="1:21" ht="11.25">
      <c r="A98" s="37"/>
      <c r="B98" s="37"/>
      <c r="C98" s="302" t="s">
        <v>165</v>
      </c>
      <c r="D98" s="302"/>
      <c r="E98" s="302"/>
      <c r="F98" s="302"/>
      <c r="G98" s="44"/>
      <c r="H98" s="302" t="s">
        <v>166</v>
      </c>
      <c r="I98" s="302"/>
      <c r="J98" s="302"/>
      <c r="K98" s="302"/>
      <c r="L98" s="44"/>
      <c r="M98" s="299"/>
      <c r="N98" s="299"/>
      <c r="O98" s="299"/>
      <c r="P98" s="150"/>
      <c r="Q98" s="150"/>
      <c r="R98" s="150"/>
      <c r="S98" s="150"/>
      <c r="T98" s="150"/>
      <c r="U98" s="150"/>
    </row>
    <row r="99" spans="1:21" ht="11.25">
      <c r="A99" s="37" t="s">
        <v>178</v>
      </c>
      <c r="B99" s="152" t="s">
        <v>152</v>
      </c>
      <c r="C99" s="151">
        <f>+C4</f>
        <v>2008</v>
      </c>
      <c r="D99" s="300" t="str">
        <f>+D4</f>
        <v>Enero - noviembre</v>
      </c>
      <c r="E99" s="300"/>
      <c r="F99" s="300"/>
      <c r="G99" s="44"/>
      <c r="H99" s="151">
        <f>+C99</f>
        <v>2008</v>
      </c>
      <c r="I99" s="300" t="str">
        <f>+D99</f>
        <v>Enero - noviembre</v>
      </c>
      <c r="J99" s="300"/>
      <c r="K99" s="300"/>
      <c r="L99" s="152" t="s">
        <v>361</v>
      </c>
      <c r="M99" s="301"/>
      <c r="N99" s="301"/>
      <c r="O99" s="301"/>
      <c r="P99" s="150"/>
      <c r="Q99" s="150"/>
      <c r="R99" s="150"/>
      <c r="S99" s="150"/>
      <c r="T99" s="150"/>
      <c r="U99" s="150"/>
    </row>
    <row r="100" spans="1:15" ht="11.25">
      <c r="A100" s="153"/>
      <c r="B100" s="157" t="s">
        <v>48</v>
      </c>
      <c r="C100" s="153"/>
      <c r="D100" s="154">
        <f>+D5</f>
        <v>2008</v>
      </c>
      <c r="E100" s="154">
        <f>+E5</f>
        <v>2009</v>
      </c>
      <c r="F100" s="155" t="str">
        <f>+F5</f>
        <v>Var % 09/08</v>
      </c>
      <c r="G100" s="157"/>
      <c r="H100" s="153"/>
      <c r="I100" s="154">
        <f>+D100</f>
        <v>2008</v>
      </c>
      <c r="J100" s="154">
        <f>+E100</f>
        <v>2009</v>
      </c>
      <c r="K100" s="155" t="str">
        <f>+F100</f>
        <v>Var % 09/08</v>
      </c>
      <c r="L100" s="157">
        <v>2008</v>
      </c>
      <c r="M100" s="158"/>
      <c r="N100" s="158"/>
      <c r="O100" s="157"/>
    </row>
    <row r="101" spans="1:18" ht="11.25">
      <c r="A101" s="37"/>
      <c r="B101" s="37"/>
      <c r="C101" s="37"/>
      <c r="D101" s="37"/>
      <c r="E101" s="37"/>
      <c r="F101" s="37"/>
      <c r="G101" s="37"/>
      <c r="H101" s="37"/>
      <c r="I101" s="37"/>
      <c r="J101" s="37"/>
      <c r="K101" s="39"/>
      <c r="L101" s="39"/>
      <c r="R101" s="43"/>
    </row>
    <row r="102" spans="1:15" s="49" customFormat="1" ht="11.25">
      <c r="A102" s="46" t="s">
        <v>364</v>
      </c>
      <c r="B102" s="46"/>
      <c r="C102" s="46"/>
      <c r="D102" s="46"/>
      <c r="E102" s="46"/>
      <c r="F102" s="46"/>
      <c r="G102" s="46"/>
      <c r="H102" s="47">
        <f>+H7</f>
        <v>6856612</v>
      </c>
      <c r="I102" s="47">
        <f>+I7</f>
        <v>6340001</v>
      </c>
      <c r="J102" s="47">
        <f>+J7</f>
        <v>5588471</v>
      </c>
      <c r="K102" s="45">
        <f>+J102/I102*100-100</f>
        <v>-11.853783619277038</v>
      </c>
      <c r="L102" s="46"/>
      <c r="M102" s="48"/>
      <c r="N102" s="48"/>
      <c r="O102" s="48"/>
    </row>
    <row r="103" spans="1:18" s="161" customFormat="1" ht="11.25">
      <c r="A103" s="159" t="s">
        <v>367</v>
      </c>
      <c r="B103" s="159"/>
      <c r="C103" s="159">
        <f>+C105+C106+C110+C111+C112+C113+C114+C115+C116+C117+C120++C121+C122+C123+C124+C125+C126+C127+C136+C146+C147+C148+C149</f>
        <v>88843.12600000002</v>
      </c>
      <c r="D103" s="159">
        <f>+D105+D106+D110+D111+D112+D113+D114+D115+D116+D117+D120++D121+D122+D123+D124+D125+D126+D127+D136+D146+D147+D148+D149</f>
        <v>88315.829</v>
      </c>
      <c r="E103" s="159">
        <f>+E105+E106+E110+E111+E112+E113+E114+E115+E116+E117+E120++E121+E122+E123+E124+E125+E126+E127+E136+E146+E147+E148+E149</f>
        <v>104888.306</v>
      </c>
      <c r="F103" s="160">
        <f>+E103/D103*100-100</f>
        <v>18.765013234490496</v>
      </c>
      <c r="G103" s="159"/>
      <c r="H103" s="159">
        <f>+H105+H106+H110+H111+H112+H113+H114+H115+H116+H117+H120++H121+H122+H123+H124+H125+H126+H127+H136+H146+H147+H148+H149</f>
        <v>295996.511</v>
      </c>
      <c r="I103" s="159">
        <f>+I105+I106+I110+I111+I112+I113+I114+I115+I116+I117+I120++I121+I122+I123+I124+I125+I126+I127+I136+I146+I147+I148+I149</f>
        <v>291746.98099999997</v>
      </c>
      <c r="J103" s="159">
        <f>+J105+J106+J110+J111+J112+J113+J114+J115+J116+J117+J120++J121+J122+J123+J124+J125+J126+J127+J136+J146+J147+J148+J149</f>
        <v>373120.817</v>
      </c>
      <c r="K103" s="160">
        <f>+J103/I103*100-100</f>
        <v>27.891920499427542</v>
      </c>
      <c r="L103" s="160">
        <f>+J103/$J$7*100</f>
        <v>6.676617217840085</v>
      </c>
      <c r="M103" s="166"/>
      <c r="N103" s="166"/>
      <c r="O103" s="166"/>
      <c r="R103" s="48"/>
    </row>
    <row r="104" spans="1:27" ht="11.25" customHeight="1">
      <c r="A104" s="46"/>
      <c r="B104" s="46"/>
      <c r="C104" s="47"/>
      <c r="D104" s="47"/>
      <c r="E104" s="47"/>
      <c r="F104" s="45"/>
      <c r="G104" s="45"/>
      <c r="H104" s="47"/>
      <c r="I104" s="47"/>
      <c r="J104" s="47"/>
      <c r="K104" s="40"/>
      <c r="P104" s="150"/>
      <c r="Q104" s="150"/>
      <c r="R104" s="166"/>
      <c r="S104" s="150"/>
      <c r="T104" s="150"/>
      <c r="U104" s="150"/>
      <c r="V104" s="150"/>
      <c r="W104" s="150"/>
      <c r="X104" s="150"/>
      <c r="Y104" s="150"/>
      <c r="Z104" s="150"/>
      <c r="AA104" s="150"/>
    </row>
    <row r="105" spans="1:27" s="172" customFormat="1" ht="11.25" customHeight="1">
      <c r="A105" s="167" t="s">
        <v>2</v>
      </c>
      <c r="B105" s="167">
        <v>7011000</v>
      </c>
      <c r="C105" s="168">
        <v>630.86</v>
      </c>
      <c r="D105" s="168">
        <v>630.86</v>
      </c>
      <c r="E105" s="168">
        <v>524.908</v>
      </c>
      <c r="F105" s="40">
        <f>+E105/D105*100-100</f>
        <v>-16.794851472592967</v>
      </c>
      <c r="G105" s="169"/>
      <c r="H105" s="168">
        <v>515.463</v>
      </c>
      <c r="I105" s="168">
        <v>515.463</v>
      </c>
      <c r="J105" s="168">
        <v>446.779</v>
      </c>
      <c r="K105" s="40">
        <f>+J105/I105*100-100</f>
        <v>-13.324719718001091</v>
      </c>
      <c r="L105" s="40">
        <f>+J105/$J$103*100</f>
        <v>0.11974110787820237</v>
      </c>
      <c r="M105" s="43">
        <f>+I105/D105</f>
        <v>0.8170798592397679</v>
      </c>
      <c r="N105" s="43">
        <f>+J105/E105</f>
        <v>0.8511567741394682</v>
      </c>
      <c r="O105" s="43">
        <f>+N105/M105*100-100</f>
        <v>4.170573355143816</v>
      </c>
      <c r="P105" s="170"/>
      <c r="Q105" s="170"/>
      <c r="R105" s="170"/>
      <c r="S105" s="170"/>
      <c r="T105" s="170"/>
      <c r="U105" s="170"/>
      <c r="V105" s="171"/>
      <c r="W105" s="171"/>
      <c r="X105" s="171"/>
      <c r="Y105" s="171"/>
      <c r="Z105" s="171"/>
      <c r="AA105" s="171"/>
    </row>
    <row r="106" spans="1:27" ht="11.25" customHeight="1">
      <c r="A106" s="38" t="s">
        <v>232</v>
      </c>
      <c r="B106" s="38"/>
      <c r="C106" s="39">
        <f>SUM(C107:C109)</f>
        <v>2324.6150000000002</v>
      </c>
      <c r="D106" s="39">
        <f>SUM(D107:D109)</f>
        <v>2324.6150000000002</v>
      </c>
      <c r="E106" s="39">
        <f>SUM(E107:E109)</f>
        <v>1340.501</v>
      </c>
      <c r="F106" s="40">
        <f>+E106/D106*100-100</f>
        <v>-42.334494099022855</v>
      </c>
      <c r="G106" s="40"/>
      <c r="H106" s="39">
        <f>SUM(H107:H109)</f>
        <v>4680.626</v>
      </c>
      <c r="I106" s="39">
        <f>SUM(I107:I109)</f>
        <v>4680.626</v>
      </c>
      <c r="J106" s="39">
        <f>SUM(J107:J109)</f>
        <v>4114.578</v>
      </c>
      <c r="K106" s="40">
        <f>+J106/I106*100-100</f>
        <v>-12.093425110230982</v>
      </c>
      <c r="L106" s="40">
        <f aca="true" t="shared" si="11" ref="L106:L149">+J106/$J$103*100</f>
        <v>1.1027468349481022</v>
      </c>
      <c r="M106" s="43">
        <f aca="true" t="shared" si="12" ref="M106:M114">+I106/D106</f>
        <v>2.013505892373576</v>
      </c>
      <c r="N106" s="43">
        <f aca="true" t="shared" si="13" ref="N106:N114">+J106/E106</f>
        <v>3.069432995574043</v>
      </c>
      <c r="O106" s="43">
        <f aca="true" t="shared" si="14" ref="O106:O114">+N106/M106*100-100</f>
        <v>52.4422156994888</v>
      </c>
      <c r="P106" s="150"/>
      <c r="Q106" s="150"/>
      <c r="R106" s="166"/>
      <c r="S106" s="150"/>
      <c r="T106" s="150"/>
      <c r="U106" s="150"/>
      <c r="V106" s="150"/>
      <c r="W106" s="150"/>
      <c r="X106" s="150"/>
      <c r="Y106" s="150"/>
      <c r="Z106" s="150"/>
      <c r="AA106" s="150"/>
    </row>
    <row r="107" spans="1:27" s="172" customFormat="1" ht="11.25" customHeight="1" hidden="1" outlineLevel="1">
      <c r="A107" s="167" t="s">
        <v>399</v>
      </c>
      <c r="B107" s="167">
        <v>7133110</v>
      </c>
      <c r="C107" s="168">
        <v>242.389</v>
      </c>
      <c r="D107" s="168">
        <v>242.389</v>
      </c>
      <c r="E107" s="168">
        <v>0</v>
      </c>
      <c r="F107" s="40">
        <f aca="true" t="shared" si="15" ref="F107:F114">+E107/D107*100-100</f>
        <v>-100</v>
      </c>
      <c r="G107" s="169"/>
      <c r="H107" s="168">
        <v>490.716</v>
      </c>
      <c r="I107" s="168">
        <v>490.716</v>
      </c>
      <c r="J107" s="168">
        <v>0</v>
      </c>
      <c r="K107" s="40">
        <f aca="true" t="shared" si="16" ref="K107:K114">+J107/I107*100-100</f>
        <v>-100</v>
      </c>
      <c r="L107" s="40">
        <f t="shared" si="11"/>
        <v>0</v>
      </c>
      <c r="M107" s="43">
        <f t="shared" si="12"/>
        <v>2.024497811369328</v>
      </c>
      <c r="N107" s="43" t="e">
        <f t="shared" si="13"/>
        <v>#DIV/0!</v>
      </c>
      <c r="O107" s="43" t="e">
        <f t="shared" si="14"/>
        <v>#DIV/0!</v>
      </c>
      <c r="P107" s="171"/>
      <c r="Q107" s="171"/>
      <c r="R107" s="166"/>
      <c r="S107" s="171"/>
      <c r="T107" s="171"/>
      <c r="U107" s="171"/>
      <c r="V107" s="171"/>
      <c r="W107" s="171"/>
      <c r="X107" s="171"/>
      <c r="Y107" s="171"/>
      <c r="Z107" s="171"/>
      <c r="AA107" s="171"/>
    </row>
    <row r="108" spans="1:18" s="172" customFormat="1" ht="11.25" customHeight="1" hidden="1" outlineLevel="1">
      <c r="A108" s="167" t="s">
        <v>400</v>
      </c>
      <c r="B108" s="167">
        <v>7133310</v>
      </c>
      <c r="C108" s="168">
        <v>2052.014</v>
      </c>
      <c r="D108" s="168">
        <v>2052.014</v>
      </c>
      <c r="E108" s="168">
        <v>1340.501</v>
      </c>
      <c r="F108" s="40">
        <f t="shared" si="15"/>
        <v>-34.67388624054223</v>
      </c>
      <c r="G108" s="40"/>
      <c r="H108" s="168">
        <v>4131.691</v>
      </c>
      <c r="I108" s="168">
        <v>4131.691</v>
      </c>
      <c r="J108" s="168">
        <v>4114.578</v>
      </c>
      <c r="K108" s="40">
        <f t="shared" si="16"/>
        <v>-0.4141887667785227</v>
      </c>
      <c r="L108" s="40">
        <f t="shared" si="11"/>
        <v>1.1027468349481022</v>
      </c>
      <c r="M108" s="43">
        <f t="shared" si="12"/>
        <v>2.0134809021770805</v>
      </c>
      <c r="N108" s="43">
        <f t="shared" si="13"/>
        <v>3.069432995574043</v>
      </c>
      <c r="O108" s="43">
        <f t="shared" si="14"/>
        <v>52.444107726833266</v>
      </c>
      <c r="R108" s="43"/>
    </row>
    <row r="109" spans="1:18" s="172" customFormat="1" ht="11.25" customHeight="1" hidden="1" outlineLevel="1">
      <c r="A109" s="167" t="s">
        <v>401</v>
      </c>
      <c r="B109" s="167">
        <v>7133910</v>
      </c>
      <c r="C109" s="168">
        <v>30.212</v>
      </c>
      <c r="D109" s="168">
        <v>30.212</v>
      </c>
      <c r="E109" s="168">
        <v>0</v>
      </c>
      <c r="F109" s="40">
        <f t="shared" si="15"/>
        <v>-100</v>
      </c>
      <c r="G109" s="40"/>
      <c r="H109" s="168">
        <v>58.219</v>
      </c>
      <c r="I109" s="168">
        <v>58.219</v>
      </c>
      <c r="J109" s="168">
        <v>0</v>
      </c>
      <c r="K109" s="40">
        <f t="shared" si="16"/>
        <v>-100</v>
      </c>
      <c r="L109" s="40">
        <f t="shared" si="11"/>
        <v>0</v>
      </c>
      <c r="M109" s="43">
        <f t="shared" si="12"/>
        <v>1.9270157553290084</v>
      </c>
      <c r="N109" s="43" t="e">
        <f t="shared" si="13"/>
        <v>#DIV/0!</v>
      </c>
      <c r="O109" s="43" t="e">
        <f t="shared" si="14"/>
        <v>#DIV/0!</v>
      </c>
      <c r="R109" s="43"/>
    </row>
    <row r="110" spans="1:18" ht="11.25" customHeight="1" collapsed="1">
      <c r="A110" s="38" t="s">
        <v>230</v>
      </c>
      <c r="B110" s="38">
        <v>10011000</v>
      </c>
      <c r="C110" s="39">
        <v>0.2</v>
      </c>
      <c r="D110" s="39">
        <v>0.2</v>
      </c>
      <c r="E110" s="39">
        <v>0.1</v>
      </c>
      <c r="F110" s="40"/>
      <c r="G110" s="40"/>
      <c r="H110" s="39">
        <v>0.221</v>
      </c>
      <c r="I110" s="39">
        <v>0.221</v>
      </c>
      <c r="J110" s="39">
        <v>0.108</v>
      </c>
      <c r="K110" s="40"/>
      <c r="L110" s="40">
        <f t="shared" si="11"/>
        <v>2.8945048112927994E-05</v>
      </c>
      <c r="R110" s="43"/>
    </row>
    <row r="111" spans="1:18" ht="11.25" customHeight="1">
      <c r="A111" s="38" t="s">
        <v>231</v>
      </c>
      <c r="B111" s="38">
        <v>10030000</v>
      </c>
      <c r="C111" s="39">
        <v>390.19</v>
      </c>
      <c r="D111" s="39">
        <v>390.19</v>
      </c>
      <c r="E111" s="39">
        <v>620.13</v>
      </c>
      <c r="F111" s="40">
        <f t="shared" si="15"/>
        <v>58.9302647428176</v>
      </c>
      <c r="G111" s="40"/>
      <c r="H111" s="39">
        <v>189.551</v>
      </c>
      <c r="I111" s="39">
        <v>189.551</v>
      </c>
      <c r="J111" s="39">
        <v>228.016</v>
      </c>
      <c r="K111" s="40">
        <f t="shared" si="16"/>
        <v>20.2926916766464</v>
      </c>
      <c r="L111" s="40">
        <f t="shared" si="11"/>
        <v>0.06111050083812397</v>
      </c>
      <c r="M111" s="43">
        <f t="shared" si="12"/>
        <v>0.4857915374561111</v>
      </c>
      <c r="N111" s="43">
        <f t="shared" si="13"/>
        <v>0.36769064550981245</v>
      </c>
      <c r="O111" s="43">
        <f t="shared" si="14"/>
        <v>-24.31102290598639</v>
      </c>
      <c r="R111" s="43"/>
    </row>
    <row r="112" spans="1:18" ht="11.25" customHeight="1">
      <c r="A112" s="38" t="s">
        <v>0</v>
      </c>
      <c r="B112" s="38">
        <v>10051000</v>
      </c>
      <c r="C112" s="39">
        <v>73393.665</v>
      </c>
      <c r="D112" s="39">
        <v>73227.244</v>
      </c>
      <c r="E112" s="173">
        <v>75196.168</v>
      </c>
      <c r="F112" s="40">
        <f t="shared" si="15"/>
        <v>2.6887861572395053</v>
      </c>
      <c r="G112" s="40"/>
      <c r="H112" s="39">
        <v>176926.643</v>
      </c>
      <c r="I112" s="39">
        <v>176614.858</v>
      </c>
      <c r="J112" s="39">
        <v>191269.348</v>
      </c>
      <c r="K112" s="40">
        <f t="shared" si="16"/>
        <v>8.29742761506509</v>
      </c>
      <c r="L112" s="40">
        <f t="shared" si="11"/>
        <v>51.26204148507747</v>
      </c>
      <c r="M112" s="43">
        <f t="shared" si="12"/>
        <v>2.4118736190590484</v>
      </c>
      <c r="N112" s="43">
        <f t="shared" si="13"/>
        <v>2.543604987956301</v>
      </c>
      <c r="O112" s="43">
        <f t="shared" si="14"/>
        <v>5.461785719462583</v>
      </c>
      <c r="R112" s="43"/>
    </row>
    <row r="113" spans="1:18" ht="11.25" customHeight="1">
      <c r="A113" s="38" t="s">
        <v>1</v>
      </c>
      <c r="B113" s="38">
        <v>10070010</v>
      </c>
      <c r="C113" s="39">
        <v>0.346</v>
      </c>
      <c r="D113" s="39">
        <v>0.346</v>
      </c>
      <c r="E113" s="39">
        <v>13.276</v>
      </c>
      <c r="F113" s="40">
        <f t="shared" si="15"/>
        <v>3736.9942196531797</v>
      </c>
      <c r="G113" s="40"/>
      <c r="H113" s="39">
        <v>0.705</v>
      </c>
      <c r="I113" s="39">
        <v>0.705</v>
      </c>
      <c r="J113" s="39">
        <v>37.135</v>
      </c>
      <c r="K113" s="40">
        <f t="shared" si="16"/>
        <v>5167.375886524823</v>
      </c>
      <c r="L113" s="40">
        <f t="shared" si="11"/>
        <v>0.00995254038586649</v>
      </c>
      <c r="M113" s="43">
        <f t="shared" si="12"/>
        <v>2.0375722543352603</v>
      </c>
      <c r="N113" s="43">
        <f t="shared" si="13"/>
        <v>2.7971527568544743</v>
      </c>
      <c r="O113" s="43">
        <f t="shared" si="14"/>
        <v>37.27870267682951</v>
      </c>
      <c r="R113" s="43"/>
    </row>
    <row r="114" spans="1:18" ht="11.25">
      <c r="A114" s="38" t="s">
        <v>233</v>
      </c>
      <c r="B114" s="38">
        <v>12010010</v>
      </c>
      <c r="C114" s="39">
        <v>3285.113</v>
      </c>
      <c r="D114" s="39">
        <v>3261.313</v>
      </c>
      <c r="E114" s="39">
        <v>12643.569</v>
      </c>
      <c r="F114" s="40">
        <f t="shared" si="15"/>
        <v>287.68339622722505</v>
      </c>
      <c r="G114" s="40"/>
      <c r="H114" s="39">
        <v>4759.228</v>
      </c>
      <c r="I114" s="39">
        <v>4727.988</v>
      </c>
      <c r="J114" s="39">
        <v>27846.97</v>
      </c>
      <c r="K114" s="40">
        <f t="shared" si="16"/>
        <v>488.9814018140486</v>
      </c>
      <c r="L114" s="40">
        <f t="shared" si="11"/>
        <v>7.46325820786354</v>
      </c>
      <c r="M114" s="43">
        <f t="shared" si="12"/>
        <v>1.4497191775214462</v>
      </c>
      <c r="N114" s="43">
        <f t="shared" si="13"/>
        <v>2.202461187976275</v>
      </c>
      <c r="O114" s="43">
        <f t="shared" si="14"/>
        <v>51.923298120521224</v>
      </c>
      <c r="R114" s="43"/>
    </row>
    <row r="115" spans="1:18" ht="11.25" customHeight="1">
      <c r="A115" s="38" t="s">
        <v>3</v>
      </c>
      <c r="B115" s="174">
        <v>12040010</v>
      </c>
      <c r="C115" s="39"/>
      <c r="D115" s="39"/>
      <c r="E115" s="39"/>
      <c r="F115" s="40"/>
      <c r="G115" s="40"/>
      <c r="H115" s="39"/>
      <c r="I115" s="39"/>
      <c r="J115" s="39"/>
      <c r="K115" s="40"/>
      <c r="L115" s="40"/>
      <c r="R115" s="43"/>
    </row>
    <row r="116" spans="1:18" ht="11.25" customHeight="1">
      <c r="A116" s="38" t="s">
        <v>243</v>
      </c>
      <c r="B116" s="174">
        <v>12072010</v>
      </c>
      <c r="C116" s="39"/>
      <c r="D116" s="39"/>
      <c r="E116" s="39"/>
      <c r="F116" s="40"/>
      <c r="G116" s="40"/>
      <c r="H116" s="39"/>
      <c r="I116" s="39"/>
      <c r="J116" s="39"/>
      <c r="K116" s="40"/>
      <c r="L116" s="40"/>
      <c r="R116" s="43"/>
    </row>
    <row r="117" spans="1:18" ht="12.75" customHeight="1">
      <c r="A117" s="38" t="s">
        <v>4</v>
      </c>
      <c r="B117" s="38"/>
      <c r="C117" s="39">
        <f>SUM(C118:C119)</f>
        <v>1943.353</v>
      </c>
      <c r="D117" s="39">
        <f>SUM(D118:D119)</f>
        <v>1943.353</v>
      </c>
      <c r="E117" s="39">
        <f>SUM(E118:E119)</f>
        <v>7169.941999999999</v>
      </c>
      <c r="F117" s="40">
        <f aca="true" t="shared" si="17" ref="F117:F123">+E117/D117*100-100</f>
        <v>268.9469694903602</v>
      </c>
      <c r="G117" s="40"/>
      <c r="H117" s="39">
        <f>SUM(H118:H119)</f>
        <v>3707.8320000000003</v>
      </c>
      <c r="I117" s="39">
        <f>SUM(I118:I119)</f>
        <v>3707.8320000000003</v>
      </c>
      <c r="J117" s="39">
        <f>SUM(J118:J119)</f>
        <v>20622.022</v>
      </c>
      <c r="K117" s="40">
        <f aca="true" t="shared" si="18" ref="K117:K123">+J117/I117*100-100</f>
        <v>456.1746594775599</v>
      </c>
      <c r="L117" s="40">
        <f t="shared" si="11"/>
        <v>5.526902027554255</v>
      </c>
      <c r="R117" s="43"/>
    </row>
    <row r="118" spans="1:18" s="172" customFormat="1" ht="11.25" customHeight="1" hidden="1" outlineLevel="1">
      <c r="A118" s="167" t="s">
        <v>403</v>
      </c>
      <c r="B118" s="175" t="s">
        <v>245</v>
      </c>
      <c r="C118" s="168">
        <v>887.69</v>
      </c>
      <c r="D118" s="168">
        <v>887.69</v>
      </c>
      <c r="E118" s="168">
        <v>2331.904</v>
      </c>
      <c r="F118" s="40">
        <f>+E118/D118*100-100</f>
        <v>162.69350786873792</v>
      </c>
      <c r="G118" s="169"/>
      <c r="H118" s="168">
        <v>1748.112</v>
      </c>
      <c r="I118" s="168">
        <v>1748.112</v>
      </c>
      <c r="J118" s="168">
        <v>5671.92</v>
      </c>
      <c r="K118" s="40">
        <f>+J118/I118*100-100</f>
        <v>224.45976001537662</v>
      </c>
      <c r="L118" s="40">
        <f>+J118/$J$103*100</f>
        <v>1.5201296045618384</v>
      </c>
      <c r="M118" s="176"/>
      <c r="N118" s="176"/>
      <c r="O118" s="176"/>
      <c r="R118" s="43"/>
    </row>
    <row r="119" spans="1:18" s="172" customFormat="1" ht="11.25" customHeight="1" hidden="1" outlineLevel="1">
      <c r="A119" s="167" t="s">
        <v>402</v>
      </c>
      <c r="B119" s="175" t="s">
        <v>244</v>
      </c>
      <c r="C119" s="168">
        <v>1055.663</v>
      </c>
      <c r="D119" s="168">
        <v>1055.663</v>
      </c>
      <c r="E119" s="168">
        <v>4838.038</v>
      </c>
      <c r="F119" s="40">
        <f t="shared" si="17"/>
        <v>358.2937926213194</v>
      </c>
      <c r="G119" s="169"/>
      <c r="H119" s="168">
        <v>1959.72</v>
      </c>
      <c r="I119" s="168">
        <v>1959.72</v>
      </c>
      <c r="J119" s="168">
        <v>14950.102</v>
      </c>
      <c r="K119" s="40">
        <f t="shared" si="18"/>
        <v>662.8692874492275</v>
      </c>
      <c r="L119" s="40">
        <f t="shared" si="11"/>
        <v>4.006772422992417</v>
      </c>
      <c r="M119" s="176"/>
      <c r="N119" s="176"/>
      <c r="O119" s="176"/>
      <c r="R119" s="43"/>
    </row>
    <row r="120" spans="1:18" s="172" customFormat="1" ht="11.25" customHeight="1" collapsed="1">
      <c r="A120" s="167" t="s">
        <v>9</v>
      </c>
      <c r="B120" s="175">
        <v>12060010</v>
      </c>
      <c r="C120" s="168">
        <v>3059.441</v>
      </c>
      <c r="D120" s="168">
        <v>2890.799</v>
      </c>
      <c r="E120" s="168">
        <v>2788.031</v>
      </c>
      <c r="F120" s="40">
        <f t="shared" si="17"/>
        <v>-3.555003305314557</v>
      </c>
      <c r="G120" s="169"/>
      <c r="H120" s="168">
        <v>11704.726</v>
      </c>
      <c r="I120" s="168">
        <v>10938.92</v>
      </c>
      <c r="J120" s="168">
        <v>12789.159</v>
      </c>
      <c r="K120" s="40">
        <f t="shared" si="18"/>
        <v>16.914274900995707</v>
      </c>
      <c r="L120" s="40">
        <f t="shared" si="11"/>
        <v>3.4276187275822783</v>
      </c>
      <c r="M120" s="176"/>
      <c r="N120" s="176"/>
      <c r="O120" s="176"/>
      <c r="R120" s="43"/>
    </row>
    <row r="121" spans="1:18" s="172" customFormat="1" ht="11.25" customHeight="1">
      <c r="A121" s="167" t="s">
        <v>246</v>
      </c>
      <c r="B121" s="175">
        <v>12074010</v>
      </c>
      <c r="C121" s="168">
        <v>0.074</v>
      </c>
      <c r="D121" s="168">
        <v>0.074</v>
      </c>
      <c r="E121" s="168">
        <v>0</v>
      </c>
      <c r="F121" s="40">
        <f t="shared" si="17"/>
        <v>-100</v>
      </c>
      <c r="G121" s="169"/>
      <c r="H121" s="168">
        <v>0.157</v>
      </c>
      <c r="I121" s="168">
        <v>0.157</v>
      </c>
      <c r="J121" s="168">
        <v>0</v>
      </c>
      <c r="K121" s="40">
        <f t="shared" si="18"/>
        <v>-100</v>
      </c>
      <c r="L121" s="40">
        <f t="shared" si="11"/>
        <v>0</v>
      </c>
      <c r="M121" s="176"/>
      <c r="N121" s="176"/>
      <c r="O121" s="176"/>
      <c r="R121" s="43"/>
    </row>
    <row r="122" spans="1:18" s="172" customFormat="1" ht="11.25" customHeight="1">
      <c r="A122" s="167" t="s">
        <v>247</v>
      </c>
      <c r="B122" s="175">
        <v>12075010</v>
      </c>
      <c r="C122" s="168">
        <v>1.5</v>
      </c>
      <c r="D122" s="168">
        <v>1.5</v>
      </c>
      <c r="E122" s="168">
        <v>0.064</v>
      </c>
      <c r="F122" s="40">
        <f t="shared" si="17"/>
        <v>-95.73333333333333</v>
      </c>
      <c r="G122" s="169"/>
      <c r="H122" s="168">
        <v>4.908</v>
      </c>
      <c r="I122" s="168">
        <v>4.908</v>
      </c>
      <c r="J122" s="168">
        <v>0.534</v>
      </c>
      <c r="K122" s="40">
        <f t="shared" si="18"/>
        <v>-89.119804400978</v>
      </c>
      <c r="L122" s="40">
        <f t="shared" si="11"/>
        <v>0.00014311718233614396</v>
      </c>
      <c r="M122" s="176"/>
      <c r="N122" s="176"/>
      <c r="O122" s="176"/>
      <c r="R122" s="43"/>
    </row>
    <row r="123" spans="1:18" s="172" customFormat="1" ht="11.25" customHeight="1">
      <c r="A123" s="167" t="s">
        <v>248</v>
      </c>
      <c r="B123" s="175">
        <v>12079911</v>
      </c>
      <c r="C123" s="168">
        <v>30.7</v>
      </c>
      <c r="D123" s="168">
        <v>30.7</v>
      </c>
      <c r="E123" s="168">
        <v>0</v>
      </c>
      <c r="F123" s="40">
        <f t="shared" si="17"/>
        <v>-100</v>
      </c>
      <c r="G123" s="169"/>
      <c r="H123" s="168">
        <v>28.535</v>
      </c>
      <c r="I123" s="168">
        <v>28.535</v>
      </c>
      <c r="J123" s="168">
        <v>0</v>
      </c>
      <c r="K123" s="40">
        <f t="shared" si="18"/>
        <v>-100</v>
      </c>
      <c r="L123" s="40">
        <f t="shared" si="11"/>
        <v>0</v>
      </c>
      <c r="M123" s="176"/>
      <c r="N123" s="176"/>
      <c r="O123" s="176"/>
      <c r="R123" s="43"/>
    </row>
    <row r="124" spans="1:18" s="172" customFormat="1" ht="11.25" customHeight="1">
      <c r="A124" s="167" t="s">
        <v>249</v>
      </c>
      <c r="B124" s="175">
        <v>12079110</v>
      </c>
      <c r="C124" s="168"/>
      <c r="D124" s="168"/>
      <c r="E124" s="168"/>
      <c r="F124" s="40"/>
      <c r="G124" s="169"/>
      <c r="H124" s="168"/>
      <c r="I124" s="168"/>
      <c r="J124" s="168"/>
      <c r="K124" s="40"/>
      <c r="L124" s="40"/>
      <c r="M124" s="176"/>
      <c r="N124" s="176"/>
      <c r="O124" s="176"/>
      <c r="R124" s="43"/>
    </row>
    <row r="125" spans="1:18" s="172" customFormat="1" ht="11.25" customHeight="1">
      <c r="A125" s="167" t="s">
        <v>237</v>
      </c>
      <c r="B125" s="175">
        <v>12079900</v>
      </c>
      <c r="C125" s="168"/>
      <c r="D125" s="168"/>
      <c r="E125" s="168"/>
      <c r="F125" s="40"/>
      <c r="G125" s="169"/>
      <c r="H125" s="168"/>
      <c r="I125" s="168"/>
      <c r="J125" s="168"/>
      <c r="K125" s="40"/>
      <c r="L125" s="40"/>
      <c r="M125" s="176"/>
      <c r="N125" s="176"/>
      <c r="O125" s="176"/>
      <c r="R125" s="43"/>
    </row>
    <row r="126" spans="1:18" s="172" customFormat="1" ht="11.25" customHeight="1">
      <c r="A126" s="167" t="s">
        <v>8</v>
      </c>
      <c r="B126" s="167">
        <v>12091000</v>
      </c>
      <c r="C126" s="168">
        <v>102.122</v>
      </c>
      <c r="D126" s="168">
        <v>102.122</v>
      </c>
      <c r="E126" s="168">
        <v>3.768</v>
      </c>
      <c r="F126" s="40"/>
      <c r="G126" s="169"/>
      <c r="H126" s="168">
        <v>1133.367</v>
      </c>
      <c r="I126" s="168">
        <v>1133.367</v>
      </c>
      <c r="J126" s="168">
        <v>7.528</v>
      </c>
      <c r="K126" s="40">
        <f>+J126/I126*100-100</f>
        <v>-99.33578443699173</v>
      </c>
      <c r="L126" s="40">
        <f t="shared" si="11"/>
        <v>0.0020175770573529804</v>
      </c>
      <c r="M126" s="176"/>
      <c r="N126" s="176"/>
      <c r="O126" s="176"/>
      <c r="R126" s="43"/>
    </row>
    <row r="127" spans="1:18" ht="11.25" customHeight="1">
      <c r="A127" s="38" t="s">
        <v>234</v>
      </c>
      <c r="B127" s="38"/>
      <c r="C127" s="39">
        <f>SUM(C128:C135)</f>
        <v>1871.0430000000001</v>
      </c>
      <c r="D127" s="39">
        <f>SUM(D128:D135)</f>
        <v>1717.389</v>
      </c>
      <c r="E127" s="39">
        <f>SUM(E128:E135)</f>
        <v>1797.6760000000002</v>
      </c>
      <c r="F127" s="40">
        <f>+E127/D127*100-100</f>
        <v>4.674945513218049</v>
      </c>
      <c r="G127" s="40"/>
      <c r="H127" s="39">
        <f>SUM(H128:H135)</f>
        <v>6510.475</v>
      </c>
      <c r="I127" s="39">
        <f>SUM(I128:I135)</f>
        <v>5986.111</v>
      </c>
      <c r="J127" s="39">
        <f>SUM(J128:J135)</f>
        <v>7707.985</v>
      </c>
      <c r="K127" s="40">
        <f>+J127/I127*100-100</f>
        <v>28.76448498866793</v>
      </c>
      <c r="L127" s="40">
        <f t="shared" si="11"/>
        <v>2.06581478406229</v>
      </c>
      <c r="R127" s="43"/>
    </row>
    <row r="128" spans="1:18" ht="11.25" hidden="1" outlineLevel="1">
      <c r="A128" s="38" t="s">
        <v>404</v>
      </c>
      <c r="B128" s="38">
        <v>12092100</v>
      </c>
      <c r="C128" s="39">
        <v>563.16</v>
      </c>
      <c r="D128" s="39">
        <v>539.16</v>
      </c>
      <c r="E128" s="39">
        <v>695.4</v>
      </c>
      <c r="F128" s="40">
        <f>+E128/D128*100-100</f>
        <v>28.97841086133988</v>
      </c>
      <c r="G128" s="40"/>
      <c r="H128" s="39">
        <v>2880.65</v>
      </c>
      <c r="I128" s="39">
        <v>2737.582</v>
      </c>
      <c r="J128" s="39">
        <v>3892.241</v>
      </c>
      <c r="K128" s="40">
        <f>+J128/I128*100-100</f>
        <v>42.17806078502855</v>
      </c>
      <c r="L128" s="40">
        <f t="shared" si="11"/>
        <v>1.0431583612232498</v>
      </c>
      <c r="R128" s="43"/>
    </row>
    <row r="129" spans="1:18" ht="11.25" hidden="1" outlineLevel="1">
      <c r="A129" s="38" t="s">
        <v>405</v>
      </c>
      <c r="B129" s="38">
        <v>12092200</v>
      </c>
      <c r="C129" s="39">
        <v>1077.631</v>
      </c>
      <c r="D129" s="39">
        <v>995.631</v>
      </c>
      <c r="E129" s="39">
        <v>986.163</v>
      </c>
      <c r="F129" s="40">
        <f>+E129/D129*100-100</f>
        <v>-0.9509547211768279</v>
      </c>
      <c r="G129" s="40"/>
      <c r="H129" s="39">
        <v>3320.451</v>
      </c>
      <c r="I129" s="39">
        <v>3006.082</v>
      </c>
      <c r="J129" s="39">
        <v>3601.472</v>
      </c>
      <c r="K129" s="40">
        <f>+J129/I129*100-100</f>
        <v>19.806179605213714</v>
      </c>
      <c r="L129" s="40">
        <f t="shared" si="11"/>
        <v>0.9652294473829908</v>
      </c>
      <c r="R129" s="43"/>
    </row>
    <row r="130" spans="1:18" ht="11.25" hidden="1" outlineLevel="1">
      <c r="A130" s="38" t="s">
        <v>406</v>
      </c>
      <c r="B130" s="38">
        <v>12092300</v>
      </c>
      <c r="C130" s="39"/>
      <c r="D130" s="39"/>
      <c r="E130" s="39"/>
      <c r="F130" s="40"/>
      <c r="G130" s="40"/>
      <c r="H130" s="39"/>
      <c r="I130" s="39"/>
      <c r="J130" s="39"/>
      <c r="K130" s="40"/>
      <c r="L130" s="40">
        <f t="shared" si="11"/>
        <v>0</v>
      </c>
      <c r="R130" s="43"/>
    </row>
    <row r="131" spans="1:18" ht="11.25" hidden="1" outlineLevel="1">
      <c r="A131" s="38" t="s">
        <v>407</v>
      </c>
      <c r="B131" s="38">
        <v>12092400</v>
      </c>
      <c r="C131" s="39"/>
      <c r="D131" s="39"/>
      <c r="E131" s="39"/>
      <c r="F131" s="40"/>
      <c r="G131" s="40"/>
      <c r="H131" s="39"/>
      <c r="I131" s="39"/>
      <c r="J131" s="39"/>
      <c r="K131" s="40"/>
      <c r="L131" s="40">
        <f t="shared" si="11"/>
        <v>0</v>
      </c>
      <c r="R131" s="43"/>
    </row>
    <row r="132" spans="1:18" ht="11.25" hidden="1" outlineLevel="1">
      <c r="A132" s="38" t="s">
        <v>408</v>
      </c>
      <c r="B132" s="38">
        <v>12092500</v>
      </c>
      <c r="C132" s="39">
        <v>60.25</v>
      </c>
      <c r="D132" s="39">
        <v>58.75</v>
      </c>
      <c r="E132" s="39">
        <v>27.55</v>
      </c>
      <c r="F132" s="40">
        <f>+E132/D132*100-100</f>
        <v>-53.1063829787234</v>
      </c>
      <c r="G132" s="40"/>
      <c r="H132" s="39">
        <v>108.137</v>
      </c>
      <c r="I132" s="39">
        <v>104.237</v>
      </c>
      <c r="J132" s="39">
        <v>56.035</v>
      </c>
      <c r="K132" s="40">
        <f>+J132/I132*100-100</f>
        <v>-46.24269693103217</v>
      </c>
      <c r="L132" s="40">
        <f t="shared" si="11"/>
        <v>0.015017923805628889</v>
      </c>
      <c r="R132" s="43"/>
    </row>
    <row r="133" spans="1:18" ht="11.25" hidden="1" outlineLevel="1">
      <c r="A133" s="38" t="s">
        <v>409</v>
      </c>
      <c r="B133" s="38">
        <v>12092600</v>
      </c>
      <c r="C133" s="39"/>
      <c r="D133" s="39"/>
      <c r="E133" s="39"/>
      <c r="F133" s="40"/>
      <c r="G133" s="40"/>
      <c r="H133" s="39"/>
      <c r="I133" s="39"/>
      <c r="J133" s="39"/>
      <c r="K133" s="40"/>
      <c r="L133" s="40">
        <f t="shared" si="11"/>
        <v>0</v>
      </c>
      <c r="R133" s="43"/>
    </row>
    <row r="134" spans="1:18" ht="11.25" hidden="1" outlineLevel="1">
      <c r="A134" s="38" t="s">
        <v>410</v>
      </c>
      <c r="B134" s="38">
        <v>12092910</v>
      </c>
      <c r="C134" s="39">
        <v>93</v>
      </c>
      <c r="D134" s="39">
        <v>93</v>
      </c>
      <c r="E134" s="39">
        <v>0</v>
      </c>
      <c r="F134" s="40">
        <f>+E134/D134*100-100</f>
        <v>-100</v>
      </c>
      <c r="G134" s="40"/>
      <c r="H134" s="39">
        <v>17.234</v>
      </c>
      <c r="I134" s="39">
        <v>17.234</v>
      </c>
      <c r="J134" s="39">
        <v>0</v>
      </c>
      <c r="K134" s="40">
        <f>+J134/I134*100-100</f>
        <v>-100</v>
      </c>
      <c r="L134" s="40">
        <f t="shared" si="11"/>
        <v>0</v>
      </c>
      <c r="R134" s="43"/>
    </row>
    <row r="135" spans="1:18" ht="11.25" hidden="1" outlineLevel="1">
      <c r="A135" s="38" t="s">
        <v>411</v>
      </c>
      <c r="B135" s="38">
        <v>12092990</v>
      </c>
      <c r="C135" s="39">
        <v>77.002</v>
      </c>
      <c r="D135" s="39">
        <v>30.848</v>
      </c>
      <c r="E135" s="39">
        <v>88.563</v>
      </c>
      <c r="F135" s="40">
        <f>+E135/D135*100-100</f>
        <v>187.09478734439836</v>
      </c>
      <c r="G135" s="40"/>
      <c r="H135" s="39">
        <v>184.003</v>
      </c>
      <c r="I135" s="39">
        <v>120.976</v>
      </c>
      <c r="J135" s="39">
        <v>158.237</v>
      </c>
      <c r="K135" s="40">
        <f>+J135/I135*100-100</f>
        <v>30.800324031212796</v>
      </c>
      <c r="L135" s="40">
        <f t="shared" si="11"/>
        <v>0.04240905165042024</v>
      </c>
      <c r="R135" s="43"/>
    </row>
    <row r="136" spans="1:18" ht="11.25" collapsed="1">
      <c r="A136" s="38" t="s">
        <v>235</v>
      </c>
      <c r="B136" s="38"/>
      <c r="C136" s="39">
        <f>SUM(C137:C145)</f>
        <v>1711.0500000000002</v>
      </c>
      <c r="D136" s="39">
        <f>SUM(D137:D145)</f>
        <v>1696.688</v>
      </c>
      <c r="E136" s="39">
        <f>SUM(E137:E145)</f>
        <v>2718.553</v>
      </c>
      <c r="F136" s="40">
        <f>+E136/D136*100-100</f>
        <v>60.227042331884235</v>
      </c>
      <c r="G136" s="40"/>
      <c r="H136" s="39">
        <f>SUM(H137:H145)</f>
        <v>62038.706</v>
      </c>
      <c r="I136" s="39">
        <f>SUM(I137:I145)</f>
        <v>60704.719</v>
      </c>
      <c r="J136" s="39">
        <f>SUM(J137:J145)</f>
        <v>82105.431</v>
      </c>
      <c r="K136" s="40">
        <f aca="true" t="shared" si="19" ref="K136:K149">+J136/I136*100-100</f>
        <v>35.25378644780483</v>
      </c>
      <c r="L136" s="40">
        <f t="shared" si="11"/>
        <v>22.005052320626753</v>
      </c>
      <c r="R136" s="43"/>
    </row>
    <row r="137" spans="1:18" ht="11.25" customHeight="1" hidden="1" outlineLevel="1" collapsed="1">
      <c r="A137" s="38" t="s">
        <v>412</v>
      </c>
      <c r="B137" s="38">
        <v>12099110</v>
      </c>
      <c r="C137" s="39">
        <v>5.791</v>
      </c>
      <c r="D137" s="39">
        <v>5.745</v>
      </c>
      <c r="E137" s="39">
        <v>4.399</v>
      </c>
      <c r="F137" s="40">
        <f aca="true" t="shared" si="20" ref="F137:F148">+E137/D137*100-100</f>
        <v>-23.429068755439502</v>
      </c>
      <c r="G137" s="40"/>
      <c r="H137" s="39">
        <v>7388.104</v>
      </c>
      <c r="I137" s="39">
        <v>7288.422</v>
      </c>
      <c r="J137" s="39">
        <v>7690.684</v>
      </c>
      <c r="K137" s="40">
        <f t="shared" si="19"/>
        <v>5.519191945801168</v>
      </c>
      <c r="L137" s="40">
        <f t="shared" si="11"/>
        <v>2.0611779481604215</v>
      </c>
      <c r="R137" s="43"/>
    </row>
    <row r="138" spans="1:18" ht="11.25" customHeight="1" hidden="1" outlineLevel="1">
      <c r="A138" s="38" t="s">
        <v>413</v>
      </c>
      <c r="B138" s="38">
        <v>12099120</v>
      </c>
      <c r="C138" s="39">
        <v>92.959</v>
      </c>
      <c r="D138" s="39">
        <v>92.485</v>
      </c>
      <c r="E138" s="39">
        <v>75.644</v>
      </c>
      <c r="F138" s="40">
        <f t="shared" si="20"/>
        <v>-18.209439368546242</v>
      </c>
      <c r="G138" s="40"/>
      <c r="H138" s="39">
        <v>3206.05</v>
      </c>
      <c r="I138" s="39">
        <v>3183.342</v>
      </c>
      <c r="J138" s="39">
        <v>4239.099</v>
      </c>
      <c r="K138" s="40">
        <f t="shared" si="19"/>
        <v>33.16505106897091</v>
      </c>
      <c r="L138" s="40">
        <f t="shared" si="11"/>
        <v>1.1361196713931938</v>
      </c>
      <c r="R138" s="43"/>
    </row>
    <row r="139" spans="1:18" ht="11.25" customHeight="1" hidden="1" outlineLevel="1">
      <c r="A139" s="38" t="s">
        <v>414</v>
      </c>
      <c r="B139" s="38">
        <v>12099130</v>
      </c>
      <c r="C139" s="39">
        <v>135.889</v>
      </c>
      <c r="D139" s="39">
        <v>129.793</v>
      </c>
      <c r="E139" s="39">
        <v>132.72</v>
      </c>
      <c r="F139" s="40">
        <f t="shared" si="20"/>
        <v>2.2551293213039116</v>
      </c>
      <c r="G139" s="40"/>
      <c r="H139" s="39">
        <v>6310.903</v>
      </c>
      <c r="I139" s="39">
        <v>5906.899</v>
      </c>
      <c r="J139" s="39">
        <v>7031.824</v>
      </c>
      <c r="K139" s="40">
        <f t="shared" si="19"/>
        <v>19.044256554919926</v>
      </c>
      <c r="L139" s="40">
        <f t="shared" si="11"/>
        <v>1.8845970740892755</v>
      </c>
      <c r="R139" s="43"/>
    </row>
    <row r="140" spans="1:18" ht="11.25" customHeight="1" hidden="1" outlineLevel="1">
      <c r="A140" s="38" t="s">
        <v>415</v>
      </c>
      <c r="B140" s="38">
        <v>12099140</v>
      </c>
      <c r="C140" s="39">
        <v>38.23</v>
      </c>
      <c r="D140" s="39">
        <v>38.2</v>
      </c>
      <c r="E140" s="39">
        <v>38.218</v>
      </c>
      <c r="F140" s="40">
        <f t="shared" si="20"/>
        <v>0.047120418848180634</v>
      </c>
      <c r="G140" s="40"/>
      <c r="H140" s="39">
        <v>7425.919</v>
      </c>
      <c r="I140" s="39">
        <v>7407.248</v>
      </c>
      <c r="J140" s="39">
        <v>12414.425</v>
      </c>
      <c r="K140" s="40">
        <f t="shared" si="19"/>
        <v>67.59834421636754</v>
      </c>
      <c r="L140" s="40">
        <f t="shared" si="11"/>
        <v>3.3271863788827414</v>
      </c>
      <c r="R140" s="43"/>
    </row>
    <row r="141" spans="1:18" ht="11.25" customHeight="1" hidden="1" outlineLevel="1">
      <c r="A141" s="38" t="s">
        <v>416</v>
      </c>
      <c r="B141" s="38">
        <v>12099150</v>
      </c>
      <c r="C141" s="39">
        <v>129.523</v>
      </c>
      <c r="D141" s="39">
        <v>128.095</v>
      </c>
      <c r="E141" s="39">
        <v>158.119</v>
      </c>
      <c r="F141" s="40">
        <f t="shared" si="20"/>
        <v>23.438853975565024</v>
      </c>
      <c r="G141" s="40"/>
      <c r="H141" s="39">
        <v>3723.203</v>
      </c>
      <c r="I141" s="39">
        <v>3687.516</v>
      </c>
      <c r="J141" s="39">
        <v>5612.026</v>
      </c>
      <c r="K141" s="40">
        <f t="shared" si="19"/>
        <v>52.18987524393114</v>
      </c>
      <c r="L141" s="40">
        <f t="shared" si="11"/>
        <v>1.5040774313055818</v>
      </c>
      <c r="R141" s="43"/>
    </row>
    <row r="142" spans="1:18" ht="11.25" customHeight="1" hidden="1" outlineLevel="1">
      <c r="A142" s="38" t="s">
        <v>417</v>
      </c>
      <c r="B142" s="38">
        <v>12099160</v>
      </c>
      <c r="C142" s="39">
        <v>39.587</v>
      </c>
      <c r="D142" s="39">
        <v>39.221</v>
      </c>
      <c r="E142" s="39">
        <v>54.982</v>
      </c>
      <c r="F142" s="40">
        <f t="shared" si="20"/>
        <v>40.18510491828357</v>
      </c>
      <c r="G142" s="40"/>
      <c r="H142" s="39">
        <v>3265.163</v>
      </c>
      <c r="I142" s="39">
        <v>3241.991</v>
      </c>
      <c r="J142" s="39">
        <v>7863.009</v>
      </c>
      <c r="K142" s="40">
        <f t="shared" si="19"/>
        <v>142.53642283399307</v>
      </c>
      <c r="L142" s="40">
        <f t="shared" si="11"/>
        <v>2.10736272053135</v>
      </c>
      <c r="R142" s="43"/>
    </row>
    <row r="143" spans="1:18" ht="11.25" customHeight="1" hidden="1" outlineLevel="1">
      <c r="A143" s="38" t="s">
        <v>418</v>
      </c>
      <c r="B143" s="38">
        <v>12099170</v>
      </c>
      <c r="C143" s="39">
        <v>53.616</v>
      </c>
      <c r="D143" s="39">
        <v>53.616</v>
      </c>
      <c r="E143" s="39">
        <v>43.158</v>
      </c>
      <c r="F143" s="40">
        <f t="shared" si="20"/>
        <v>-19.505371530886293</v>
      </c>
      <c r="G143" s="40"/>
      <c r="H143" s="39">
        <v>4382.717</v>
      </c>
      <c r="I143" s="39">
        <v>4382.717</v>
      </c>
      <c r="J143" s="39">
        <v>4609.547</v>
      </c>
      <c r="K143" s="40">
        <f t="shared" si="19"/>
        <v>5.175556623893357</v>
      </c>
      <c r="L143" s="40">
        <f t="shared" si="11"/>
        <v>1.2354033304981746</v>
      </c>
      <c r="R143" s="43"/>
    </row>
    <row r="144" spans="1:18" ht="11.25" customHeight="1" hidden="1" outlineLevel="1">
      <c r="A144" s="38" t="s">
        <v>419</v>
      </c>
      <c r="B144" s="38">
        <v>12099180</v>
      </c>
      <c r="C144" s="39">
        <v>248.122</v>
      </c>
      <c r="D144" s="39">
        <v>247.595</v>
      </c>
      <c r="E144" s="39">
        <v>259.428</v>
      </c>
      <c r="F144" s="40">
        <f t="shared" si="20"/>
        <v>4.779175669944877</v>
      </c>
      <c r="G144" s="40"/>
      <c r="H144" s="39">
        <v>7340.456</v>
      </c>
      <c r="I144" s="39">
        <v>7247.157</v>
      </c>
      <c r="J144" s="39">
        <v>10324.762</v>
      </c>
      <c r="K144" s="40">
        <f t="shared" si="19"/>
        <v>42.46637681507383</v>
      </c>
      <c r="L144" s="40">
        <f t="shared" si="11"/>
        <v>2.7671364152271356</v>
      </c>
      <c r="R144" s="43"/>
    </row>
    <row r="145" spans="1:18" ht="11.25" customHeight="1" hidden="1" outlineLevel="1">
      <c r="A145" s="38" t="s">
        <v>420</v>
      </c>
      <c r="B145" s="38">
        <v>12099190</v>
      </c>
      <c r="C145" s="39">
        <v>967.333</v>
      </c>
      <c r="D145" s="39">
        <v>961.938</v>
      </c>
      <c r="E145" s="39">
        <v>1951.885</v>
      </c>
      <c r="F145" s="40">
        <f t="shared" si="20"/>
        <v>102.91172611956281</v>
      </c>
      <c r="G145" s="40"/>
      <c r="H145" s="39">
        <v>18996.191</v>
      </c>
      <c r="I145" s="39">
        <v>18359.427</v>
      </c>
      <c r="J145" s="39">
        <v>22320.055</v>
      </c>
      <c r="K145" s="40">
        <f t="shared" si="19"/>
        <v>21.572721196581995</v>
      </c>
      <c r="L145" s="40">
        <f t="shared" si="11"/>
        <v>5.9819913505388795</v>
      </c>
      <c r="M145" s="177"/>
      <c r="N145" s="178"/>
      <c r="O145" s="178"/>
      <c r="R145" s="43"/>
    </row>
    <row r="146" spans="1:18" ht="11.25" collapsed="1">
      <c r="A146" s="38" t="s">
        <v>7</v>
      </c>
      <c r="B146" s="38">
        <v>12099920</v>
      </c>
      <c r="C146" s="39">
        <v>16.29</v>
      </c>
      <c r="D146" s="39">
        <v>16.283</v>
      </c>
      <c r="E146" s="39">
        <v>26.68</v>
      </c>
      <c r="F146" s="40">
        <f t="shared" si="20"/>
        <v>63.851870048516844</v>
      </c>
      <c r="G146" s="40"/>
      <c r="H146" s="39">
        <v>3424.379</v>
      </c>
      <c r="I146" s="39">
        <v>3418.415</v>
      </c>
      <c r="J146" s="39">
        <v>6843.739</v>
      </c>
      <c r="K146" s="40">
        <f t="shared" si="19"/>
        <v>100.20211121236011</v>
      </c>
      <c r="L146" s="40">
        <f t="shared" si="11"/>
        <v>1.834188468771497</v>
      </c>
      <c r="M146" s="177"/>
      <c r="N146" s="178"/>
      <c r="O146" s="178"/>
      <c r="R146" s="43"/>
    </row>
    <row r="147" spans="1:18" ht="9.75" customHeight="1">
      <c r="A147" s="38" t="s">
        <v>6</v>
      </c>
      <c r="B147" s="38">
        <v>12099930</v>
      </c>
      <c r="C147" s="39">
        <v>19.671</v>
      </c>
      <c r="D147" s="39">
        <v>19.638</v>
      </c>
      <c r="E147" s="39">
        <v>12.638</v>
      </c>
      <c r="F147" s="40">
        <f t="shared" si="20"/>
        <v>-35.64517771667177</v>
      </c>
      <c r="G147" s="40"/>
      <c r="H147" s="39">
        <v>4842.323</v>
      </c>
      <c r="I147" s="39">
        <v>4832.654</v>
      </c>
      <c r="J147" s="39">
        <v>5467.28</v>
      </c>
      <c r="K147" s="40">
        <f t="shared" si="19"/>
        <v>13.132038834147835</v>
      </c>
      <c r="L147" s="40">
        <f t="shared" si="11"/>
        <v>1.4652840985819346</v>
      </c>
      <c r="M147" s="177"/>
      <c r="N147" s="178"/>
      <c r="O147" s="178"/>
      <c r="R147" s="43"/>
    </row>
    <row r="148" spans="1:18" ht="11.25">
      <c r="A148" s="38" t="s">
        <v>5</v>
      </c>
      <c r="B148" s="38">
        <v>12099990</v>
      </c>
      <c r="C148" s="39">
        <v>39.274</v>
      </c>
      <c r="D148" s="39">
        <v>39.262</v>
      </c>
      <c r="E148" s="39">
        <v>12.738</v>
      </c>
      <c r="F148" s="40">
        <f t="shared" si="20"/>
        <v>-67.55641587285416</v>
      </c>
      <c r="G148" s="40"/>
      <c r="H148" s="39">
        <v>621.663</v>
      </c>
      <c r="I148" s="39">
        <v>611.292</v>
      </c>
      <c r="J148" s="39">
        <v>519.236</v>
      </c>
      <c r="K148" s="40">
        <f t="shared" si="19"/>
        <v>-15.059251552449567</v>
      </c>
      <c r="L148" s="40">
        <f t="shared" si="11"/>
        <v>0.1391602870552248</v>
      </c>
      <c r="M148" s="177"/>
      <c r="N148" s="178"/>
      <c r="O148" s="178"/>
      <c r="R148" s="43"/>
    </row>
    <row r="149" spans="1:18" ht="11.25">
      <c r="A149" s="38" t="s">
        <v>236</v>
      </c>
      <c r="B149" s="38">
        <v>12093000</v>
      </c>
      <c r="C149" s="39">
        <v>23.619</v>
      </c>
      <c r="D149" s="39">
        <v>23.253</v>
      </c>
      <c r="E149" s="39">
        <v>19.564</v>
      </c>
      <c r="F149" s="40">
        <f>+E149/D149*100-100</f>
        <v>-15.86461961897389</v>
      </c>
      <c r="G149" s="40"/>
      <c r="H149" s="39">
        <v>14907.003</v>
      </c>
      <c r="I149" s="39">
        <v>13650.659</v>
      </c>
      <c r="J149" s="39">
        <v>13114.969</v>
      </c>
      <c r="K149" s="40">
        <f t="shared" si="19"/>
        <v>-3.9242794065839632</v>
      </c>
      <c r="L149" s="40">
        <f t="shared" si="11"/>
        <v>3.5149389694866584</v>
      </c>
      <c r="M149" s="177"/>
      <c r="N149" s="178"/>
      <c r="O149" s="178"/>
      <c r="R149" s="43"/>
    </row>
    <row r="150" spans="1:18" ht="11.25">
      <c r="A150" s="153"/>
      <c r="B150" s="153"/>
      <c r="C150" s="165"/>
      <c r="D150" s="165"/>
      <c r="E150" s="165"/>
      <c r="F150" s="165"/>
      <c r="G150" s="165"/>
      <c r="H150" s="165"/>
      <c r="I150" s="165"/>
      <c r="J150" s="165"/>
      <c r="K150" s="153"/>
      <c r="L150" s="153"/>
      <c r="M150" s="153"/>
      <c r="N150" s="153"/>
      <c r="O150" s="153"/>
      <c r="P150" s="172"/>
      <c r="R150" s="43"/>
    </row>
    <row r="151" spans="1:18" ht="11.25">
      <c r="A151" s="37" t="s">
        <v>84</v>
      </c>
      <c r="B151" s="37"/>
      <c r="C151" s="37"/>
      <c r="D151" s="37"/>
      <c r="E151" s="37"/>
      <c r="F151" s="37"/>
      <c r="G151" s="37"/>
      <c r="H151" s="37"/>
      <c r="I151" s="37"/>
      <c r="J151" s="37"/>
      <c r="K151" s="37"/>
      <c r="L151" s="37"/>
      <c r="M151" s="179"/>
      <c r="N151" s="180"/>
      <c r="O151" s="180"/>
      <c r="P151" s="172"/>
      <c r="R151" s="43"/>
    </row>
    <row r="152" spans="1:18" ht="19.5" customHeight="1">
      <c r="A152" s="303" t="s">
        <v>292</v>
      </c>
      <c r="B152" s="303"/>
      <c r="C152" s="303"/>
      <c r="D152" s="303"/>
      <c r="E152" s="303"/>
      <c r="F152" s="303"/>
      <c r="G152" s="303"/>
      <c r="H152" s="303"/>
      <c r="I152" s="303"/>
      <c r="J152" s="303"/>
      <c r="K152" s="303"/>
      <c r="L152" s="303"/>
      <c r="M152" s="179"/>
      <c r="N152" s="180"/>
      <c r="O152" s="180"/>
      <c r="P152" s="172"/>
      <c r="R152" s="43"/>
    </row>
    <row r="153" spans="1:18" ht="19.5" customHeight="1">
      <c r="A153" s="304" t="s">
        <v>285</v>
      </c>
      <c r="B153" s="304"/>
      <c r="C153" s="304"/>
      <c r="D153" s="304"/>
      <c r="E153" s="304"/>
      <c r="F153" s="304"/>
      <c r="G153" s="304"/>
      <c r="H153" s="304"/>
      <c r="I153" s="304"/>
      <c r="J153" s="304"/>
      <c r="K153" s="304"/>
      <c r="L153" s="304"/>
      <c r="M153" s="179"/>
      <c r="N153" s="180"/>
      <c r="O153" s="180"/>
      <c r="P153" s="172"/>
      <c r="R153" s="43"/>
    </row>
    <row r="154" spans="1:21" ht="11.25">
      <c r="A154" s="37"/>
      <c r="B154" s="37"/>
      <c r="C154" s="302" t="s">
        <v>165</v>
      </c>
      <c r="D154" s="302"/>
      <c r="E154" s="302"/>
      <c r="F154" s="302"/>
      <c r="G154" s="44"/>
      <c r="H154" s="302" t="s">
        <v>166</v>
      </c>
      <c r="I154" s="302"/>
      <c r="J154" s="302"/>
      <c r="K154" s="302"/>
      <c r="L154" s="44"/>
      <c r="M154" s="299"/>
      <c r="N154" s="299"/>
      <c r="O154" s="299"/>
      <c r="P154" s="150"/>
      <c r="Q154" s="150"/>
      <c r="R154" s="150"/>
      <c r="S154" s="150"/>
      <c r="T154" s="150"/>
      <c r="U154" s="150"/>
    </row>
    <row r="155" spans="1:21" ht="11.25">
      <c r="A155" s="37" t="s">
        <v>178</v>
      </c>
      <c r="B155" s="152" t="s">
        <v>152</v>
      </c>
      <c r="C155" s="151">
        <f>+C99</f>
        <v>2008</v>
      </c>
      <c r="D155" s="300" t="str">
        <f>+D99</f>
        <v>Enero - noviembre</v>
      </c>
      <c r="E155" s="300"/>
      <c r="F155" s="300"/>
      <c r="G155" s="44"/>
      <c r="H155" s="151">
        <f>+H99</f>
        <v>2008</v>
      </c>
      <c r="I155" s="300" t="str">
        <f>+D155</f>
        <v>Enero - noviembre</v>
      </c>
      <c r="J155" s="300"/>
      <c r="K155" s="300"/>
      <c r="L155" s="152" t="s">
        <v>361</v>
      </c>
      <c r="M155" s="301"/>
      <c r="N155" s="301"/>
      <c r="O155" s="301"/>
      <c r="P155" s="150"/>
      <c r="Q155" s="150"/>
      <c r="R155" s="150"/>
      <c r="S155" s="150"/>
      <c r="T155" s="150"/>
      <c r="U155" s="150"/>
    </row>
    <row r="156" spans="1:15" ht="11.25">
      <c r="A156" s="153"/>
      <c r="B156" s="157" t="s">
        <v>48</v>
      </c>
      <c r="C156" s="153"/>
      <c r="D156" s="154">
        <f>+D100</f>
        <v>2008</v>
      </c>
      <c r="E156" s="154">
        <f>+E100</f>
        <v>2009</v>
      </c>
      <c r="F156" s="155" t="str">
        <f>+F100</f>
        <v>Var % 09/08</v>
      </c>
      <c r="G156" s="157"/>
      <c r="H156" s="153"/>
      <c r="I156" s="154">
        <f>+I100</f>
        <v>2008</v>
      </c>
      <c r="J156" s="154">
        <f>+J100</f>
        <v>2009</v>
      </c>
      <c r="K156" s="155" t="str">
        <f>+K100</f>
        <v>Var % 09/08</v>
      </c>
      <c r="L156" s="157">
        <v>2008</v>
      </c>
      <c r="M156" s="158"/>
      <c r="N156" s="158"/>
      <c r="O156" s="157"/>
    </row>
    <row r="157" spans="1:18" ht="11.25" customHeight="1">
      <c r="A157" s="37"/>
      <c r="B157" s="37"/>
      <c r="C157" s="39"/>
      <c r="D157" s="39"/>
      <c r="E157" s="39"/>
      <c r="F157" s="40"/>
      <c r="G157" s="40"/>
      <c r="H157" s="39"/>
      <c r="I157" s="39"/>
      <c r="J157" s="39"/>
      <c r="K157" s="40"/>
      <c r="L157" s="40"/>
      <c r="M157" s="179"/>
      <c r="N157" s="180"/>
      <c r="O157" s="180"/>
      <c r="P157" s="172"/>
      <c r="R157" s="43"/>
    </row>
    <row r="158" spans="1:15" s="49" customFormat="1" ht="11.25">
      <c r="A158" s="46" t="s">
        <v>364</v>
      </c>
      <c r="B158" s="46"/>
      <c r="C158" s="46"/>
      <c r="D158" s="46"/>
      <c r="E158" s="46"/>
      <c r="F158" s="46"/>
      <c r="G158" s="46"/>
      <c r="H158" s="47">
        <f>+H102</f>
        <v>6856612</v>
      </c>
      <c r="I158" s="47">
        <f>+I102</f>
        <v>6340001</v>
      </c>
      <c r="J158" s="47">
        <f>+J102</f>
        <v>5588471</v>
      </c>
      <c r="K158" s="45">
        <f>+J158/I158*100-100</f>
        <v>-11.853783619277038</v>
      </c>
      <c r="L158" s="46"/>
      <c r="M158" s="48"/>
      <c r="N158" s="48"/>
      <c r="O158" s="48"/>
    </row>
    <row r="159" spans="1:18" s="161" customFormat="1" ht="11.25">
      <c r="A159" s="159" t="s">
        <v>366</v>
      </c>
      <c r="B159" s="159"/>
      <c r="C159" s="159">
        <f>+C161+C167+C172+C182</f>
        <v>12587.327999999998</v>
      </c>
      <c r="D159" s="159">
        <f>+D161+D167+D172+D182</f>
        <v>12140.538999999997</v>
      </c>
      <c r="E159" s="159">
        <f>+E161+E167+E172+E182</f>
        <v>11136.971</v>
      </c>
      <c r="F159" s="160"/>
      <c r="G159" s="159"/>
      <c r="H159" s="159">
        <f>+H161+H167+H172+H182</f>
        <v>37678.43</v>
      </c>
      <c r="I159" s="159">
        <f>+I161+I167+I172+I182</f>
        <v>35865.278000000006</v>
      </c>
      <c r="J159" s="159">
        <f>+J161+J167+J172+J182</f>
        <v>32671.464999999997</v>
      </c>
      <c r="K159" s="160">
        <f>+J159/I159*100-100</f>
        <v>-8.905027865669993</v>
      </c>
      <c r="L159" s="160">
        <f>+J159/$J$158*100</f>
        <v>0.5846226096547695</v>
      </c>
      <c r="M159" s="166"/>
      <c r="N159" s="166"/>
      <c r="O159" s="166"/>
      <c r="R159" s="166"/>
    </row>
    <row r="160" spans="1:26" ht="11.25" customHeight="1">
      <c r="A160" s="46"/>
      <c r="B160" s="46"/>
      <c r="C160" s="47"/>
      <c r="D160" s="47"/>
      <c r="E160" s="47"/>
      <c r="F160" s="45"/>
      <c r="G160" s="45"/>
      <c r="H160" s="47"/>
      <c r="I160" s="47"/>
      <c r="J160" s="47"/>
      <c r="K160" s="45"/>
      <c r="M160" s="179"/>
      <c r="N160" s="180"/>
      <c r="O160" s="180"/>
      <c r="P160" s="171"/>
      <c r="Q160" s="150"/>
      <c r="R160" s="166"/>
      <c r="S160" s="150"/>
      <c r="T160" s="150"/>
      <c r="U160" s="150"/>
      <c r="V160" s="150"/>
      <c r="W160" s="150"/>
      <c r="X160" s="150"/>
      <c r="Y160" s="150"/>
      <c r="Z160" s="150"/>
    </row>
    <row r="161" spans="1:26" s="49" customFormat="1" ht="11.25" customHeight="1">
      <c r="A161" s="181" t="s">
        <v>301</v>
      </c>
      <c r="B161" s="182" t="s">
        <v>216</v>
      </c>
      <c r="C161" s="47">
        <f>SUM(C162:C165)</f>
        <v>11062.430999999999</v>
      </c>
      <c r="D161" s="47">
        <f>SUM(D162:D165)</f>
        <v>10719.478999999998</v>
      </c>
      <c r="E161" s="47">
        <f>SUM(E162:E165)</f>
        <v>10490.644</v>
      </c>
      <c r="F161" s="45">
        <f>+E161/D161*100-100</f>
        <v>-2.1347586016073876</v>
      </c>
      <c r="G161" s="45"/>
      <c r="H161" s="47">
        <f>SUM(H162:H165)</f>
        <v>31003.07</v>
      </c>
      <c r="I161" s="47">
        <f>SUM(I162:I165)</f>
        <v>30069.904000000002</v>
      </c>
      <c r="J161" s="47">
        <f>SUM(J162:J165)</f>
        <v>29495.056999999997</v>
      </c>
      <c r="K161" s="45">
        <f>+J161/I161*100-100</f>
        <v>-1.911702145773404</v>
      </c>
      <c r="L161" s="45">
        <f>+J161/$J$161*100</f>
        <v>100</v>
      </c>
      <c r="M161" s="179"/>
      <c r="N161" s="180"/>
      <c r="O161" s="180"/>
      <c r="P161" s="183"/>
      <c r="Q161" s="183"/>
      <c r="R161" s="183"/>
      <c r="S161" s="156"/>
      <c r="T161" s="156"/>
      <c r="U161" s="156"/>
      <c r="V161" s="184"/>
      <c r="W161" s="184"/>
      <c r="X161" s="184"/>
      <c r="Y161" s="184"/>
      <c r="Z161" s="184"/>
    </row>
    <row r="162" spans="1:26" ht="11.25" customHeight="1">
      <c r="A162" s="21" t="s">
        <v>198</v>
      </c>
      <c r="B162" s="182" t="s">
        <v>217</v>
      </c>
      <c r="C162" s="39">
        <v>10183.237</v>
      </c>
      <c r="D162" s="39">
        <v>9840.31</v>
      </c>
      <c r="E162" s="39">
        <v>9666.485</v>
      </c>
      <c r="F162" s="40">
        <f>+E162/D162*100-100</f>
        <v>-1.7664585770163654</v>
      </c>
      <c r="G162" s="45"/>
      <c r="H162" s="39">
        <v>26988.566</v>
      </c>
      <c r="I162" s="39">
        <v>26056.7</v>
      </c>
      <c r="J162" s="39">
        <v>24623.813</v>
      </c>
      <c r="K162" s="40">
        <f>+J162/I162*100-100</f>
        <v>-5.499111552882766</v>
      </c>
      <c r="L162" s="40">
        <f>+J162/$J$161*100</f>
        <v>83.48454115548921</v>
      </c>
      <c r="M162" s="179"/>
      <c r="N162" s="180"/>
      <c r="O162" s="180"/>
      <c r="P162" s="171"/>
      <c r="Q162" s="150"/>
      <c r="R162" s="166"/>
      <c r="S162" s="150"/>
      <c r="T162" s="150"/>
      <c r="U162" s="150"/>
      <c r="V162" s="150"/>
      <c r="W162" s="150"/>
      <c r="X162" s="150"/>
      <c r="Y162" s="150"/>
      <c r="Z162" s="150"/>
    </row>
    <row r="163" spans="1:18" ht="11.25" customHeight="1">
      <c r="A163" s="21" t="s">
        <v>199</v>
      </c>
      <c r="B163" s="182" t="s">
        <v>218</v>
      </c>
      <c r="C163" s="39">
        <v>520.372</v>
      </c>
      <c r="D163" s="39">
        <v>520.372</v>
      </c>
      <c r="E163" s="39">
        <v>728.117</v>
      </c>
      <c r="F163" s="40">
        <f>+E163/D163*100-100</f>
        <v>39.92240166650012</v>
      </c>
      <c r="G163" s="45"/>
      <c r="H163" s="39">
        <v>2266.018</v>
      </c>
      <c r="I163" s="39">
        <v>2266.018</v>
      </c>
      <c r="J163" s="39">
        <v>4290.389</v>
      </c>
      <c r="K163" s="40">
        <f>+J163/I163*100-100</f>
        <v>89.33605116993775</v>
      </c>
      <c r="L163" s="40">
        <f>+J163/$J$161*100</f>
        <v>14.546128864914554</v>
      </c>
      <c r="M163" s="179"/>
      <c r="N163" s="180"/>
      <c r="O163" s="180"/>
      <c r="P163" s="172"/>
      <c r="R163" s="43"/>
    </row>
    <row r="164" spans="1:18" ht="11.25" customHeight="1">
      <c r="A164" s="21" t="s">
        <v>200</v>
      </c>
      <c r="B164" s="182" t="s">
        <v>219</v>
      </c>
      <c r="C164" s="39">
        <v>75.37</v>
      </c>
      <c r="D164" s="39">
        <v>75.345</v>
      </c>
      <c r="E164" s="39">
        <v>55.969</v>
      </c>
      <c r="F164" s="40">
        <f>+E164/D164*100-100</f>
        <v>-25.716371358417945</v>
      </c>
      <c r="G164" s="45"/>
      <c r="H164" s="39">
        <v>633.34</v>
      </c>
      <c r="I164" s="39">
        <v>632.04</v>
      </c>
      <c r="J164" s="39">
        <v>538.531</v>
      </c>
      <c r="K164" s="40">
        <f>+J164/I164*100-100</f>
        <v>-14.794791468894374</v>
      </c>
      <c r="L164" s="40">
        <f>+J164/$J$161*100</f>
        <v>1.8258347491920426</v>
      </c>
      <c r="M164" s="179"/>
      <c r="N164" s="180"/>
      <c r="O164" s="180"/>
      <c r="P164" s="172"/>
      <c r="R164" s="43"/>
    </row>
    <row r="165" spans="1:18" ht="11.25" customHeight="1">
      <c r="A165" s="21" t="s">
        <v>201</v>
      </c>
      <c r="B165" s="185" t="s">
        <v>202</v>
      </c>
      <c r="C165" s="39">
        <v>283.452</v>
      </c>
      <c r="D165" s="39">
        <v>283.452</v>
      </c>
      <c r="E165" s="39">
        <v>40.073</v>
      </c>
      <c r="F165" s="40">
        <f>+E165/D165*100-100</f>
        <v>-85.86250934902559</v>
      </c>
      <c r="G165" s="45"/>
      <c r="H165" s="39">
        <v>1115.146</v>
      </c>
      <c r="I165" s="39">
        <v>1115.146</v>
      </c>
      <c r="J165" s="39">
        <v>42.324</v>
      </c>
      <c r="K165" s="40">
        <f>+J165/I165*100-100</f>
        <v>-96.20462253373101</v>
      </c>
      <c r="L165" s="40">
        <f>+J165/$J$161*100</f>
        <v>0.1434952304041996</v>
      </c>
      <c r="M165" s="179"/>
      <c r="N165" s="180"/>
      <c r="O165" s="180"/>
      <c r="P165" s="172"/>
      <c r="R165" s="43"/>
    </row>
    <row r="166" spans="1:18" ht="11.25" customHeight="1">
      <c r="A166" s="21"/>
      <c r="B166" s="21"/>
      <c r="C166" s="39"/>
      <c r="D166" s="39"/>
      <c r="E166" s="39"/>
      <c r="F166" s="40"/>
      <c r="G166" s="45"/>
      <c r="H166" s="39"/>
      <c r="I166" s="39"/>
      <c r="J166" s="39"/>
      <c r="K166" s="40"/>
      <c r="L166" s="40"/>
      <c r="M166" s="179"/>
      <c r="N166" s="180"/>
      <c r="O166" s="180"/>
      <c r="P166" s="172"/>
      <c r="R166" s="43"/>
    </row>
    <row r="167" spans="1:18" s="49" customFormat="1" ht="11.25" customHeight="1">
      <c r="A167" s="181" t="s">
        <v>302</v>
      </c>
      <c r="B167" s="182" t="s">
        <v>220</v>
      </c>
      <c r="C167" s="47">
        <f>SUM(C168:C170)</f>
        <v>31.085</v>
      </c>
      <c r="D167" s="47">
        <f>SUM(D168:D170)</f>
        <v>31.085</v>
      </c>
      <c r="E167" s="47">
        <f>SUM(E168:E170)</f>
        <v>0.651</v>
      </c>
      <c r="F167" s="40"/>
      <c r="G167" s="45"/>
      <c r="H167" s="47">
        <f>SUM(H168:H170)</f>
        <v>172.503</v>
      </c>
      <c r="I167" s="47">
        <f>SUM(I168:I170)</f>
        <v>172.503</v>
      </c>
      <c r="J167" s="47">
        <f>SUM(J168:J170)</f>
        <v>23.467</v>
      </c>
      <c r="K167" s="40"/>
      <c r="L167" s="40"/>
      <c r="M167" s="48"/>
      <c r="N167" s="48"/>
      <c r="O167" s="48"/>
      <c r="R167" s="43"/>
    </row>
    <row r="168" spans="1:18" ht="11.25" customHeight="1">
      <c r="A168" s="21" t="s">
        <v>350</v>
      </c>
      <c r="B168" s="182" t="s">
        <v>221</v>
      </c>
      <c r="C168" s="39">
        <v>0</v>
      </c>
      <c r="D168" s="39">
        <v>0</v>
      </c>
      <c r="E168" s="39">
        <v>0.379</v>
      </c>
      <c r="F168" s="40"/>
      <c r="G168" s="45"/>
      <c r="H168" s="39">
        <v>0</v>
      </c>
      <c r="I168" s="39">
        <v>0</v>
      </c>
      <c r="J168" s="39">
        <v>22.608</v>
      </c>
      <c r="K168" s="40"/>
      <c r="L168" s="40"/>
      <c r="R168" s="43"/>
    </row>
    <row r="169" spans="1:18" ht="11.25" customHeight="1">
      <c r="A169" s="21" t="s">
        <v>226</v>
      </c>
      <c r="B169" s="182" t="s">
        <v>222</v>
      </c>
      <c r="C169" s="39">
        <v>31.02</v>
      </c>
      <c r="D169" s="39">
        <v>31.02</v>
      </c>
      <c r="E169" s="39">
        <v>0.272</v>
      </c>
      <c r="F169" s="40"/>
      <c r="G169" s="45"/>
      <c r="H169" s="39">
        <v>169.021</v>
      </c>
      <c r="I169" s="39">
        <v>169.021</v>
      </c>
      <c r="J169" s="39">
        <v>0.859</v>
      </c>
      <c r="K169" s="40"/>
      <c r="L169" s="40"/>
      <c r="R169" s="43"/>
    </row>
    <row r="170" spans="1:18" ht="11.25" customHeight="1">
      <c r="A170" s="21" t="s">
        <v>201</v>
      </c>
      <c r="B170" s="185" t="s">
        <v>202</v>
      </c>
      <c r="C170" s="39">
        <v>0.065</v>
      </c>
      <c r="D170" s="39">
        <v>0.065</v>
      </c>
      <c r="E170" s="39">
        <v>0</v>
      </c>
      <c r="F170" s="40"/>
      <c r="G170" s="45"/>
      <c r="H170" s="39">
        <v>3.482</v>
      </c>
      <c r="I170" s="39">
        <v>3.482</v>
      </c>
      <c r="J170" s="39">
        <v>0</v>
      </c>
      <c r="K170" s="40"/>
      <c r="L170" s="40"/>
      <c r="R170" s="43"/>
    </row>
    <row r="171" spans="1:18" ht="11.25" customHeight="1">
      <c r="A171" s="21"/>
      <c r="B171" s="21"/>
      <c r="C171" s="39"/>
      <c r="D171" s="39"/>
      <c r="E171" s="39"/>
      <c r="F171" s="40"/>
      <c r="G171" s="45"/>
      <c r="H171" s="39"/>
      <c r="I171" s="39"/>
      <c r="J171" s="39"/>
      <c r="K171" s="40"/>
      <c r="L171" s="40"/>
      <c r="R171" s="43"/>
    </row>
    <row r="172" spans="1:18" s="49" customFormat="1" ht="11.25" customHeight="1">
      <c r="A172" s="181" t="s">
        <v>196</v>
      </c>
      <c r="B172" s="182"/>
      <c r="C172" s="47">
        <f>SUM(C173:C180)</f>
        <v>426.48</v>
      </c>
      <c r="D172" s="47">
        <f>SUM(D173:D180)</f>
        <v>366.821</v>
      </c>
      <c r="E172" s="47">
        <f>SUM(E173:E180)</f>
        <v>215.34000000000003</v>
      </c>
      <c r="F172" s="45">
        <f aca="true" t="shared" si="21" ref="F172:F180">+E172/D172*100-100</f>
        <v>-41.295618298843294</v>
      </c>
      <c r="G172" s="47"/>
      <c r="H172" s="47">
        <f>SUM(H173:H180)</f>
        <v>3997.433</v>
      </c>
      <c r="I172" s="47">
        <f>SUM(I173:I180)</f>
        <v>3224.482</v>
      </c>
      <c r="J172" s="47">
        <f>SUM(J173:J180)</f>
        <v>2060.482</v>
      </c>
      <c r="K172" s="45">
        <f aca="true" t="shared" si="22" ref="K172:K180">+J172/I172*100-100</f>
        <v>-36.09882145411263</v>
      </c>
      <c r="L172" s="45">
        <f aca="true" t="shared" si="23" ref="L172:L180">+J172/$J$172*100</f>
        <v>100</v>
      </c>
      <c r="M172" s="48"/>
      <c r="N172" s="48"/>
      <c r="O172" s="48"/>
      <c r="R172" s="43"/>
    </row>
    <row r="173" spans="1:18" ht="11.25" customHeight="1">
      <c r="A173" s="42" t="s">
        <v>360</v>
      </c>
      <c r="B173" s="182" t="s">
        <v>316</v>
      </c>
      <c r="C173" s="39">
        <v>71.541</v>
      </c>
      <c r="D173" s="39">
        <v>66.416</v>
      </c>
      <c r="E173" s="39">
        <v>56.219</v>
      </c>
      <c r="F173" s="40">
        <f t="shared" si="21"/>
        <v>-15.353228137798112</v>
      </c>
      <c r="G173" s="45"/>
      <c r="H173" s="39">
        <v>888.964</v>
      </c>
      <c r="I173" s="39">
        <v>828.949</v>
      </c>
      <c r="J173" s="39">
        <v>543.569</v>
      </c>
      <c r="K173" s="40">
        <f t="shared" si="22"/>
        <v>-34.426725890253806</v>
      </c>
      <c r="L173" s="40">
        <f t="shared" si="23"/>
        <v>26.380672095169967</v>
      </c>
      <c r="R173" s="43"/>
    </row>
    <row r="174" spans="1:18" ht="11.25" customHeight="1">
      <c r="A174" s="21" t="s">
        <v>354</v>
      </c>
      <c r="B174" s="182" t="s">
        <v>315</v>
      </c>
      <c r="C174" s="39">
        <v>90.542</v>
      </c>
      <c r="D174" s="39">
        <v>90.542</v>
      </c>
      <c r="E174" s="39">
        <v>47.729</v>
      </c>
      <c r="F174" s="40">
        <f t="shared" si="21"/>
        <v>-47.285237790196824</v>
      </c>
      <c r="G174" s="45"/>
      <c r="H174" s="39">
        <v>558.415</v>
      </c>
      <c r="I174" s="39">
        <v>558.415</v>
      </c>
      <c r="J174" s="39">
        <v>277.759</v>
      </c>
      <c r="K174" s="40">
        <f t="shared" si="22"/>
        <v>-50.25939489447811</v>
      </c>
      <c r="L174" s="40">
        <f t="shared" si="23"/>
        <v>13.480292475255789</v>
      </c>
      <c r="R174" s="43"/>
    </row>
    <row r="175" spans="1:18" ht="11.25" customHeight="1">
      <c r="A175" s="21" t="s">
        <v>356</v>
      </c>
      <c r="B175" s="182" t="s">
        <v>317</v>
      </c>
      <c r="C175" s="39">
        <v>84.555</v>
      </c>
      <c r="D175" s="39">
        <v>42.975</v>
      </c>
      <c r="E175" s="39">
        <v>35.213</v>
      </c>
      <c r="F175" s="40">
        <f t="shared" si="21"/>
        <v>-18.06166375799883</v>
      </c>
      <c r="G175" s="45"/>
      <c r="H175" s="39">
        <v>1284.667</v>
      </c>
      <c r="I175" s="39">
        <v>655.244</v>
      </c>
      <c r="J175" s="39">
        <v>448.671</v>
      </c>
      <c r="K175" s="40">
        <f t="shared" si="22"/>
        <v>-31.52611851462966</v>
      </c>
      <c r="L175" s="40">
        <f t="shared" si="23"/>
        <v>21.775050692022546</v>
      </c>
      <c r="R175" s="43"/>
    </row>
    <row r="176" spans="1:18" ht="11.25" customHeight="1">
      <c r="A176" s="21" t="s">
        <v>355</v>
      </c>
      <c r="B176" s="182" t="s">
        <v>318</v>
      </c>
      <c r="C176" s="186">
        <v>8.747</v>
      </c>
      <c r="D176" s="186">
        <v>8.503</v>
      </c>
      <c r="E176" s="39">
        <v>11.396</v>
      </c>
      <c r="F176" s="40">
        <f t="shared" si="21"/>
        <v>34.02328589909445</v>
      </c>
      <c r="G176" s="45"/>
      <c r="H176" s="186">
        <v>126.661</v>
      </c>
      <c r="I176" s="186">
        <v>123.607</v>
      </c>
      <c r="J176" s="39">
        <v>107.922</v>
      </c>
      <c r="K176" s="40">
        <f t="shared" si="22"/>
        <v>-12.689410793887077</v>
      </c>
      <c r="L176" s="40">
        <f t="shared" si="23"/>
        <v>5.237706517212963</v>
      </c>
      <c r="R176" s="43"/>
    </row>
    <row r="177" spans="1:18" ht="11.25" customHeight="1">
      <c r="A177" s="21" t="s">
        <v>358</v>
      </c>
      <c r="B177" s="182" t="s">
        <v>321</v>
      </c>
      <c r="C177" s="39">
        <v>0.02</v>
      </c>
      <c r="D177" s="39">
        <v>0.02</v>
      </c>
      <c r="E177" s="39">
        <v>0</v>
      </c>
      <c r="F177" s="40">
        <f t="shared" si="21"/>
        <v>-100</v>
      </c>
      <c r="G177" s="45"/>
      <c r="H177" s="39">
        <v>0.053</v>
      </c>
      <c r="I177" s="39">
        <v>0.053</v>
      </c>
      <c r="J177" s="39">
        <v>0</v>
      </c>
      <c r="K177" s="40">
        <f t="shared" si="22"/>
        <v>-100</v>
      </c>
      <c r="L177" s="40">
        <f t="shared" si="23"/>
        <v>0</v>
      </c>
      <c r="R177" s="43"/>
    </row>
    <row r="178" spans="1:18" ht="11.25" customHeight="1">
      <c r="A178" s="21" t="s">
        <v>357</v>
      </c>
      <c r="B178" s="182" t="s">
        <v>319</v>
      </c>
      <c r="C178" s="39">
        <v>8.025</v>
      </c>
      <c r="D178" s="39">
        <v>0</v>
      </c>
      <c r="E178" s="39">
        <v>7.5</v>
      </c>
      <c r="F178" s="40"/>
      <c r="G178" s="45"/>
      <c r="H178" s="39">
        <v>13.6</v>
      </c>
      <c r="I178" s="39">
        <v>0</v>
      </c>
      <c r="J178" s="39">
        <v>12.6</v>
      </c>
      <c r="K178" s="40"/>
      <c r="L178" s="40">
        <f t="shared" si="23"/>
        <v>0.6115074045781521</v>
      </c>
      <c r="R178" s="43"/>
    </row>
    <row r="179" spans="1:18" ht="11.25" customHeight="1">
      <c r="A179" s="21" t="s">
        <v>359</v>
      </c>
      <c r="B179" s="182" t="s">
        <v>320</v>
      </c>
      <c r="C179" s="186">
        <v>0</v>
      </c>
      <c r="D179" s="186">
        <v>0</v>
      </c>
      <c r="E179" s="39">
        <v>0.025</v>
      </c>
      <c r="F179" s="40"/>
      <c r="G179" s="45"/>
      <c r="H179" s="186">
        <v>0</v>
      </c>
      <c r="I179" s="186">
        <v>0</v>
      </c>
      <c r="J179" s="39">
        <v>0.041</v>
      </c>
      <c r="K179" s="40"/>
      <c r="L179" s="40">
        <f t="shared" si="23"/>
        <v>0.001989825681563828</v>
      </c>
      <c r="R179" s="43"/>
    </row>
    <row r="180" spans="1:18" ht="11.25" customHeight="1">
      <c r="A180" s="21" t="s">
        <v>197</v>
      </c>
      <c r="B180" s="187" t="s">
        <v>202</v>
      </c>
      <c r="C180" s="186">
        <v>163.05</v>
      </c>
      <c r="D180" s="186">
        <v>158.365</v>
      </c>
      <c r="E180" s="186">
        <v>57.258</v>
      </c>
      <c r="F180" s="40">
        <f t="shared" si="21"/>
        <v>-63.844283774823985</v>
      </c>
      <c r="G180" s="45"/>
      <c r="H180" s="186">
        <v>1125.073</v>
      </c>
      <c r="I180" s="186">
        <v>1058.214</v>
      </c>
      <c r="J180" s="186">
        <v>669.92</v>
      </c>
      <c r="K180" s="40">
        <f t="shared" si="22"/>
        <v>-36.69333424052223</v>
      </c>
      <c r="L180" s="40">
        <f t="shared" si="23"/>
        <v>32.51278099007902</v>
      </c>
      <c r="R180" s="43"/>
    </row>
    <row r="181" spans="1:18" ht="11.25" customHeight="1">
      <c r="A181" s="21"/>
      <c r="B181" s="21"/>
      <c r="C181" s="39"/>
      <c r="D181" s="39"/>
      <c r="E181" s="39"/>
      <c r="F181" s="40"/>
      <c r="G181" s="45"/>
      <c r="H181" s="39"/>
      <c r="I181" s="39"/>
      <c r="J181" s="39"/>
      <c r="K181" s="40"/>
      <c r="L181" s="40"/>
      <c r="R181" s="43"/>
    </row>
    <row r="182" spans="1:18" s="49" customFormat="1" ht="11.25" customHeight="1">
      <c r="A182" s="181" t="s">
        <v>195</v>
      </c>
      <c r="B182" s="162" t="s">
        <v>223</v>
      </c>
      <c r="C182" s="47">
        <v>1067.332</v>
      </c>
      <c r="D182" s="47">
        <v>1023.154</v>
      </c>
      <c r="E182" s="47">
        <v>430.336</v>
      </c>
      <c r="F182" s="45">
        <f>+E182/D182*100-100</f>
        <v>-57.940251418652515</v>
      </c>
      <c r="G182" s="45"/>
      <c r="H182" s="47">
        <v>2505.424</v>
      </c>
      <c r="I182" s="47">
        <v>2398.389</v>
      </c>
      <c r="J182" s="47">
        <v>1092.459</v>
      </c>
      <c r="K182" s="45">
        <f>+J182/I182*100-100</f>
        <v>-54.450299763716394</v>
      </c>
      <c r="L182" s="45">
        <f>+J182/$J$158*100</f>
        <v>0.019548441783092372</v>
      </c>
      <c r="M182" s="48"/>
      <c r="N182" s="48"/>
      <c r="O182" s="48"/>
      <c r="R182" s="43"/>
    </row>
    <row r="183" spans="1:18" ht="11.25" customHeight="1">
      <c r="A183" s="37"/>
      <c r="B183" s="37"/>
      <c r="C183" s="39"/>
      <c r="D183" s="39"/>
      <c r="E183" s="39"/>
      <c r="F183" s="40"/>
      <c r="G183" s="40"/>
      <c r="H183" s="39"/>
      <c r="I183" s="39"/>
      <c r="J183" s="39"/>
      <c r="K183" s="40"/>
      <c r="L183" s="40"/>
      <c r="R183" s="43"/>
    </row>
    <row r="184" spans="1:18" ht="11.25">
      <c r="A184" s="150"/>
      <c r="B184" s="153"/>
      <c r="C184" s="165"/>
      <c r="D184" s="165"/>
      <c r="E184" s="165"/>
      <c r="F184" s="165"/>
      <c r="G184" s="165"/>
      <c r="H184" s="165"/>
      <c r="I184" s="165"/>
      <c r="J184" s="165"/>
      <c r="K184" s="153"/>
      <c r="L184" s="153"/>
      <c r="M184" s="153"/>
      <c r="N184" s="153"/>
      <c r="O184" s="153"/>
      <c r="R184" s="43"/>
    </row>
    <row r="185" spans="1:18" ht="11.25">
      <c r="A185" s="37" t="s">
        <v>84</v>
      </c>
      <c r="B185" s="37"/>
      <c r="C185" s="37"/>
      <c r="D185" s="37"/>
      <c r="E185" s="37"/>
      <c r="F185" s="37"/>
      <c r="G185" s="37"/>
      <c r="H185" s="37"/>
      <c r="I185" s="37"/>
      <c r="J185" s="37"/>
      <c r="K185" s="37"/>
      <c r="L185" s="37"/>
      <c r="R185" s="43"/>
    </row>
    <row r="186" spans="1:18" ht="19.5" customHeight="1">
      <c r="A186" s="303" t="s">
        <v>293</v>
      </c>
      <c r="B186" s="303"/>
      <c r="C186" s="303"/>
      <c r="D186" s="303"/>
      <c r="E186" s="303"/>
      <c r="F186" s="303"/>
      <c r="G186" s="303"/>
      <c r="H186" s="303"/>
      <c r="I186" s="303"/>
      <c r="J186" s="303"/>
      <c r="K186" s="303"/>
      <c r="L186" s="303"/>
      <c r="R186" s="43"/>
    </row>
    <row r="187" spans="1:18" ht="19.5" customHeight="1">
      <c r="A187" s="304" t="s">
        <v>286</v>
      </c>
      <c r="B187" s="304"/>
      <c r="C187" s="304"/>
      <c r="D187" s="304"/>
      <c r="E187" s="304"/>
      <c r="F187" s="304"/>
      <c r="G187" s="304"/>
      <c r="H187" s="304"/>
      <c r="I187" s="304"/>
      <c r="J187" s="304"/>
      <c r="K187" s="304"/>
      <c r="L187" s="304"/>
      <c r="R187" s="43"/>
    </row>
    <row r="188" spans="1:21" ht="11.25">
      <c r="A188" s="37"/>
      <c r="B188" s="37"/>
      <c r="C188" s="302" t="s">
        <v>165</v>
      </c>
      <c r="D188" s="302"/>
      <c r="E188" s="302"/>
      <c r="F188" s="302"/>
      <c r="G188" s="44"/>
      <c r="H188" s="302" t="s">
        <v>166</v>
      </c>
      <c r="I188" s="302"/>
      <c r="J188" s="302"/>
      <c r="K188" s="302"/>
      <c r="L188" s="44"/>
      <c r="M188" s="299"/>
      <c r="N188" s="299"/>
      <c r="O188" s="299"/>
      <c r="P188" s="150"/>
      <c r="Q188" s="150"/>
      <c r="R188" s="150"/>
      <c r="S188" s="150"/>
      <c r="T188" s="150"/>
      <c r="U188" s="150"/>
    </row>
    <row r="189" spans="1:21" ht="11.25">
      <c r="A189" s="37" t="s">
        <v>178</v>
      </c>
      <c r="B189" s="152" t="s">
        <v>152</v>
      </c>
      <c r="C189" s="151">
        <f>+C155</f>
        <v>2008</v>
      </c>
      <c r="D189" s="300" t="str">
        <f>+D155</f>
        <v>Enero - noviembre</v>
      </c>
      <c r="E189" s="300"/>
      <c r="F189" s="300"/>
      <c r="G189" s="44"/>
      <c r="H189" s="151">
        <f>+H155</f>
        <v>2008</v>
      </c>
      <c r="I189" s="300" t="str">
        <f>+D189</f>
        <v>Enero - noviembre</v>
      </c>
      <c r="J189" s="300"/>
      <c r="K189" s="300"/>
      <c r="L189" s="152" t="s">
        <v>361</v>
      </c>
      <c r="M189" s="301"/>
      <c r="N189" s="301"/>
      <c r="O189" s="301"/>
      <c r="P189" s="150"/>
      <c r="Q189" s="150"/>
      <c r="R189" s="150"/>
      <c r="S189" s="150"/>
      <c r="T189" s="150"/>
      <c r="U189" s="150"/>
    </row>
    <row r="190" spans="1:15" ht="11.25">
      <c r="A190" s="153"/>
      <c r="B190" s="157" t="s">
        <v>48</v>
      </c>
      <c r="C190" s="153"/>
      <c r="D190" s="154">
        <f>+D156</f>
        <v>2008</v>
      </c>
      <c r="E190" s="154">
        <f>+E156</f>
        <v>2009</v>
      </c>
      <c r="F190" s="155" t="str">
        <f>+F156</f>
        <v>Var % 09/08</v>
      </c>
      <c r="G190" s="157"/>
      <c r="H190" s="153"/>
      <c r="I190" s="154">
        <f>+I156</f>
        <v>2008</v>
      </c>
      <c r="J190" s="154">
        <f>+J156</f>
        <v>2009</v>
      </c>
      <c r="K190" s="155" t="str">
        <f>+K156</f>
        <v>Var % 09/08</v>
      </c>
      <c r="L190" s="157">
        <v>2008</v>
      </c>
      <c r="M190" s="158"/>
      <c r="N190" s="158"/>
      <c r="O190" s="157"/>
    </row>
    <row r="191" spans="1:18" ht="11.25">
      <c r="A191" s="37"/>
      <c r="B191" s="37"/>
      <c r="C191" s="37"/>
      <c r="D191" s="37"/>
      <c r="E191" s="37"/>
      <c r="F191" s="37"/>
      <c r="G191" s="37"/>
      <c r="H191" s="37"/>
      <c r="I191" s="37"/>
      <c r="J191" s="37"/>
      <c r="K191" s="37"/>
      <c r="L191" s="37"/>
      <c r="R191" s="43"/>
    </row>
    <row r="192" spans="1:15" s="49" customFormat="1" ht="11.25">
      <c r="A192" s="46" t="s">
        <v>364</v>
      </c>
      <c r="B192" s="46"/>
      <c r="C192" s="46"/>
      <c r="D192" s="46"/>
      <c r="E192" s="46"/>
      <c r="F192" s="46"/>
      <c r="G192" s="46"/>
      <c r="H192" s="47">
        <f>+H158</f>
        <v>6856612</v>
      </c>
      <c r="I192" s="47">
        <f>+I158</f>
        <v>6340001</v>
      </c>
      <c r="J192" s="47">
        <f>+J158</f>
        <v>5588471</v>
      </c>
      <c r="K192" s="45">
        <f>+J192/I192*100-100</f>
        <v>-11.853783619277038</v>
      </c>
      <c r="L192" s="46"/>
      <c r="M192" s="48"/>
      <c r="N192" s="48"/>
      <c r="O192" s="48"/>
    </row>
    <row r="193" spans="1:18" s="161" customFormat="1" ht="11.25">
      <c r="A193" s="159" t="s">
        <v>422</v>
      </c>
      <c r="B193" s="159"/>
      <c r="C193" s="159">
        <f>+C195+C213</f>
        <v>204253.53999999998</v>
      </c>
      <c r="D193" s="159">
        <f>+D195+D213</f>
        <v>194712.64299999998</v>
      </c>
      <c r="E193" s="159">
        <f>+E195+E213</f>
        <v>132171.395</v>
      </c>
      <c r="F193" s="160">
        <f>+E193/D193*100-100</f>
        <v>-32.119767384596585</v>
      </c>
      <c r="G193" s="159"/>
      <c r="H193" s="159">
        <f>+H195+H213</f>
        <v>240833.489</v>
      </c>
      <c r="I193" s="159">
        <f>+I195+I213</f>
        <v>216204.794</v>
      </c>
      <c r="J193" s="159">
        <f>+J195+J213</f>
        <v>187147.253</v>
      </c>
      <c r="K193" s="160">
        <f>+J193/I193*100-100</f>
        <v>-13.439822708094056</v>
      </c>
      <c r="L193" s="160">
        <f>+J193/$J$192*100</f>
        <v>3.3488095938942872</v>
      </c>
      <c r="M193" s="166"/>
      <c r="N193" s="166"/>
      <c r="O193" s="166"/>
      <c r="R193" s="48"/>
    </row>
    <row r="194" spans="1:18" ht="11.25" customHeight="1">
      <c r="A194" s="46"/>
      <c r="B194" s="46"/>
      <c r="C194" s="39"/>
      <c r="D194" s="39"/>
      <c r="E194" s="39"/>
      <c r="F194" s="40"/>
      <c r="G194" s="40"/>
      <c r="H194" s="39"/>
      <c r="I194" s="39"/>
      <c r="J194" s="39"/>
      <c r="K194" s="40"/>
      <c r="R194" s="43"/>
    </row>
    <row r="195" spans="1:18" ht="11.25" customHeight="1">
      <c r="A195" s="46" t="s">
        <v>88</v>
      </c>
      <c r="B195" s="46"/>
      <c r="C195" s="47">
        <f>SUM(C197:C211)</f>
        <v>98884.346</v>
      </c>
      <c r="D195" s="47">
        <f>SUM(D197:D211)</f>
        <v>96282.29999999999</v>
      </c>
      <c r="E195" s="47">
        <f>SUM(E197:E211)</f>
        <v>42012.176999999996</v>
      </c>
      <c r="F195" s="45">
        <f>+E195/D195*100-100</f>
        <v>-56.36562795030862</v>
      </c>
      <c r="G195" s="45"/>
      <c r="H195" s="47">
        <f>SUM(H197:H211)</f>
        <v>48610.195999999996</v>
      </c>
      <c r="I195" s="47">
        <f>SUM(I197:I211)</f>
        <v>45431.891</v>
      </c>
      <c r="J195" s="47">
        <f>SUM(J197:J211)</f>
        <v>23618.172</v>
      </c>
      <c r="K195" s="45">
        <f>+J195/I195*100-100</f>
        <v>-48.014111937361356</v>
      </c>
      <c r="L195" s="45">
        <f>+J195/J193*100</f>
        <v>12.620100814410565</v>
      </c>
      <c r="R195" s="43"/>
    </row>
    <row r="196" spans="1:18" ht="11.25" customHeight="1">
      <c r="A196" s="46"/>
      <c r="B196" s="46"/>
      <c r="C196" s="47"/>
      <c r="D196" s="47"/>
      <c r="E196" s="47"/>
      <c r="F196" s="45"/>
      <c r="G196" s="45"/>
      <c r="H196" s="47"/>
      <c r="I196" s="47"/>
      <c r="J196" s="47"/>
      <c r="K196" s="45"/>
      <c r="L196" s="40"/>
      <c r="R196" s="43"/>
    </row>
    <row r="197" spans="1:18" ht="11.25" customHeight="1">
      <c r="A197" s="167" t="s">
        <v>193</v>
      </c>
      <c r="B197" s="167"/>
      <c r="C197" s="39">
        <v>2183.626</v>
      </c>
      <c r="D197" s="39">
        <v>2183.626</v>
      </c>
      <c r="E197" s="39">
        <v>1330.948</v>
      </c>
      <c r="F197" s="40">
        <f aca="true" t="shared" si="24" ref="F197:F211">+E197/D197*100-100</f>
        <v>-39.04871988151817</v>
      </c>
      <c r="G197" s="40"/>
      <c r="H197" s="39">
        <v>2465.411</v>
      </c>
      <c r="I197" s="39">
        <v>2465.411</v>
      </c>
      <c r="J197" s="39">
        <v>988.202</v>
      </c>
      <c r="K197" s="40">
        <f aca="true" t="shared" si="25" ref="K197:K211">+J197/I197*100-100</f>
        <v>-59.917352522561146</v>
      </c>
      <c r="L197" s="40">
        <f aca="true" t="shared" si="26" ref="L197:L211">+J197/$J$195*100</f>
        <v>4.1840748725176535</v>
      </c>
      <c r="R197" s="43"/>
    </row>
    <row r="198" spans="1:18" ht="11.25" customHeight="1">
      <c r="A198" s="167" t="s">
        <v>181</v>
      </c>
      <c r="B198" s="167"/>
      <c r="C198" s="39">
        <v>5226.127</v>
      </c>
      <c r="D198" s="39">
        <v>3229.099</v>
      </c>
      <c r="E198" s="39">
        <v>3664.679</v>
      </c>
      <c r="F198" s="40">
        <f t="shared" si="24"/>
        <v>13.489211696513493</v>
      </c>
      <c r="G198" s="40"/>
      <c r="H198" s="39">
        <v>7722.072</v>
      </c>
      <c r="I198" s="39">
        <v>5064.526</v>
      </c>
      <c r="J198" s="39">
        <v>5502.4</v>
      </c>
      <c r="K198" s="40">
        <f t="shared" si="25"/>
        <v>8.64590289397269</v>
      </c>
      <c r="L198" s="40">
        <f t="shared" si="26"/>
        <v>23.29731530450367</v>
      </c>
      <c r="R198" s="43"/>
    </row>
    <row r="199" spans="1:18" ht="11.25" customHeight="1">
      <c r="A199" s="167" t="s">
        <v>182</v>
      </c>
      <c r="B199" s="167"/>
      <c r="C199" s="39"/>
      <c r="D199" s="39"/>
      <c r="E199" s="39"/>
      <c r="F199" s="40"/>
      <c r="G199" s="40"/>
      <c r="H199" s="39"/>
      <c r="I199" s="39"/>
      <c r="J199" s="39"/>
      <c r="K199" s="40"/>
      <c r="L199" s="40"/>
      <c r="R199" s="43"/>
    </row>
    <row r="200" spans="1:18" ht="11.25" customHeight="1">
      <c r="A200" s="167" t="s">
        <v>183</v>
      </c>
      <c r="B200" s="167"/>
      <c r="C200" s="39">
        <v>88697.22</v>
      </c>
      <c r="D200" s="39">
        <v>88200.321</v>
      </c>
      <c r="E200" s="39">
        <v>33924.651</v>
      </c>
      <c r="F200" s="40">
        <f t="shared" si="24"/>
        <v>-61.5368168558026</v>
      </c>
      <c r="G200" s="40"/>
      <c r="H200" s="39">
        <v>31307.353</v>
      </c>
      <c r="I200" s="39">
        <v>31081.961</v>
      </c>
      <c r="J200" s="39">
        <v>12591.346</v>
      </c>
      <c r="K200" s="40">
        <f t="shared" si="25"/>
        <v>-59.48985972924939</v>
      </c>
      <c r="L200" s="40">
        <f t="shared" si="26"/>
        <v>53.312110691716526</v>
      </c>
      <c r="R200" s="43"/>
    </row>
    <row r="201" spans="1:18" ht="11.25" customHeight="1">
      <c r="A201" s="167" t="s">
        <v>184</v>
      </c>
      <c r="B201" s="167"/>
      <c r="C201" s="39">
        <v>29.841</v>
      </c>
      <c r="D201" s="39">
        <v>29.841</v>
      </c>
      <c r="E201" s="39">
        <v>20.32</v>
      </c>
      <c r="F201" s="40"/>
      <c r="G201" s="40"/>
      <c r="H201" s="39">
        <v>100.96</v>
      </c>
      <c r="I201" s="39">
        <v>100.96</v>
      </c>
      <c r="J201" s="39">
        <v>17.179</v>
      </c>
      <c r="K201" s="40"/>
      <c r="L201" s="40">
        <f t="shared" si="26"/>
        <v>0.07273636587962862</v>
      </c>
      <c r="R201" s="43"/>
    </row>
    <row r="202" spans="1:18" ht="11.25" customHeight="1">
      <c r="A202" s="167" t="s">
        <v>185</v>
      </c>
      <c r="B202" s="167"/>
      <c r="C202" s="39">
        <v>151.004</v>
      </c>
      <c r="D202" s="39">
        <v>149.908</v>
      </c>
      <c r="E202" s="39">
        <v>203.679</v>
      </c>
      <c r="F202" s="40">
        <f t="shared" si="24"/>
        <v>35.86933319102383</v>
      </c>
      <c r="G202" s="40"/>
      <c r="H202" s="39">
        <v>251.285</v>
      </c>
      <c r="I202" s="39">
        <v>249.263</v>
      </c>
      <c r="J202" s="39">
        <v>268.597</v>
      </c>
      <c r="K202" s="40">
        <f t="shared" si="25"/>
        <v>7.7564660619506185</v>
      </c>
      <c r="L202" s="40">
        <f t="shared" si="26"/>
        <v>1.1372472010111536</v>
      </c>
      <c r="R202" s="43"/>
    </row>
    <row r="203" spans="1:18" ht="11.25" customHeight="1">
      <c r="A203" s="167" t="s">
        <v>186</v>
      </c>
      <c r="B203" s="167"/>
      <c r="C203" s="39">
        <v>0.064</v>
      </c>
      <c r="D203" s="39">
        <v>0.064</v>
      </c>
      <c r="E203" s="39">
        <v>0.089</v>
      </c>
      <c r="F203" s="40">
        <f t="shared" si="24"/>
        <v>39.0625</v>
      </c>
      <c r="G203" s="40"/>
      <c r="H203" s="39">
        <v>9.925</v>
      </c>
      <c r="I203" s="39">
        <v>9.925</v>
      </c>
      <c r="J203" s="39">
        <v>3.974</v>
      </c>
      <c r="K203" s="40">
        <f t="shared" si="25"/>
        <v>-59.95969773299748</v>
      </c>
      <c r="L203" s="40">
        <f t="shared" si="26"/>
        <v>0.016826027010049722</v>
      </c>
      <c r="R203" s="43"/>
    </row>
    <row r="204" spans="1:18" ht="11.25" customHeight="1">
      <c r="A204" s="167" t="s">
        <v>187</v>
      </c>
      <c r="B204" s="167"/>
      <c r="C204" s="39">
        <v>10.047</v>
      </c>
      <c r="D204" s="39">
        <v>9.507</v>
      </c>
      <c r="E204" s="39">
        <v>7.213</v>
      </c>
      <c r="F204" s="40">
        <f t="shared" si="24"/>
        <v>-24.129588724098028</v>
      </c>
      <c r="G204" s="40"/>
      <c r="H204" s="39">
        <v>20.504</v>
      </c>
      <c r="I204" s="39">
        <v>19.424</v>
      </c>
      <c r="J204" s="39">
        <v>12.318</v>
      </c>
      <c r="K204" s="40">
        <f t="shared" si="25"/>
        <v>-36.583607907743</v>
      </c>
      <c r="L204" s="40">
        <f t="shared" si="26"/>
        <v>0.052154756092046416</v>
      </c>
      <c r="R204" s="43"/>
    </row>
    <row r="205" spans="1:18" ht="11.25" customHeight="1">
      <c r="A205" s="167" t="s">
        <v>188</v>
      </c>
      <c r="B205" s="167"/>
      <c r="C205" s="39">
        <v>105.563</v>
      </c>
      <c r="D205" s="39">
        <v>105.414</v>
      </c>
      <c r="E205" s="39">
        <v>0.975</v>
      </c>
      <c r="F205" s="40">
        <f t="shared" si="24"/>
        <v>-99.07507541692755</v>
      </c>
      <c r="G205" s="40"/>
      <c r="H205" s="39">
        <v>117.522</v>
      </c>
      <c r="I205" s="39">
        <v>117.144</v>
      </c>
      <c r="J205" s="39">
        <v>1.818</v>
      </c>
      <c r="K205" s="40">
        <f t="shared" si="25"/>
        <v>-98.4480639213276</v>
      </c>
      <c r="L205" s="40">
        <f t="shared" si="26"/>
        <v>0.0076974627841646685</v>
      </c>
      <c r="R205" s="43"/>
    </row>
    <row r="206" spans="1:18" ht="11.25" customHeight="1">
      <c r="A206" s="167" t="s">
        <v>189</v>
      </c>
      <c r="B206" s="167"/>
      <c r="C206" s="39">
        <v>1452.578</v>
      </c>
      <c r="D206" s="39">
        <v>1351.545</v>
      </c>
      <c r="E206" s="39">
        <v>1252.999</v>
      </c>
      <c r="F206" s="40">
        <f t="shared" si="24"/>
        <v>-7.291359148234065</v>
      </c>
      <c r="G206" s="40"/>
      <c r="H206" s="39">
        <v>4653.097</v>
      </c>
      <c r="I206" s="39">
        <v>4371.02</v>
      </c>
      <c r="J206" s="39">
        <v>3311.595</v>
      </c>
      <c r="K206" s="40">
        <f t="shared" si="25"/>
        <v>-24.23747775118852</v>
      </c>
      <c r="L206" s="40">
        <f t="shared" si="26"/>
        <v>14.021385736372824</v>
      </c>
      <c r="R206" s="43"/>
    </row>
    <row r="207" spans="1:18" ht="11.25" customHeight="1">
      <c r="A207" s="167" t="s">
        <v>194</v>
      </c>
      <c r="B207" s="167"/>
      <c r="C207" s="39">
        <v>216.762</v>
      </c>
      <c r="D207" s="39">
        <v>216.762</v>
      </c>
      <c r="E207" s="39">
        <v>316.22</v>
      </c>
      <c r="F207" s="40">
        <f t="shared" si="24"/>
        <v>45.88350356612324</v>
      </c>
      <c r="G207" s="40"/>
      <c r="H207" s="39">
        <v>134.689</v>
      </c>
      <c r="I207" s="39">
        <v>134.689</v>
      </c>
      <c r="J207" s="39">
        <v>114.228</v>
      </c>
      <c r="K207" s="40">
        <f t="shared" si="25"/>
        <v>-15.191292533169005</v>
      </c>
      <c r="L207" s="40">
        <f t="shared" si="26"/>
        <v>0.4836445428545444</v>
      </c>
      <c r="R207" s="43"/>
    </row>
    <row r="208" spans="1:18" ht="11.25" customHeight="1">
      <c r="A208" s="167" t="s">
        <v>190</v>
      </c>
      <c r="B208" s="167"/>
      <c r="C208" s="39">
        <v>37.63</v>
      </c>
      <c r="D208" s="39">
        <v>37.093</v>
      </c>
      <c r="E208" s="39">
        <v>35.683</v>
      </c>
      <c r="F208" s="40">
        <f t="shared" si="24"/>
        <v>-3.8012563017281025</v>
      </c>
      <c r="G208" s="40"/>
      <c r="H208" s="39">
        <v>53.75</v>
      </c>
      <c r="I208" s="39">
        <v>51.149</v>
      </c>
      <c r="J208" s="39">
        <v>50.942</v>
      </c>
      <c r="K208" s="40">
        <f t="shared" si="25"/>
        <v>-0.40469999413478774</v>
      </c>
      <c r="L208" s="40">
        <f t="shared" si="26"/>
        <v>0.2156898510181059</v>
      </c>
      <c r="R208" s="43"/>
    </row>
    <row r="209" spans="1:18" ht="11.25">
      <c r="A209" s="188" t="s">
        <v>191</v>
      </c>
      <c r="B209" s="188"/>
      <c r="C209" s="39">
        <v>237.922</v>
      </c>
      <c r="D209" s="39">
        <v>236.022</v>
      </c>
      <c r="E209" s="39">
        <v>102.968</v>
      </c>
      <c r="F209" s="40">
        <f t="shared" si="24"/>
        <v>-56.37355839709857</v>
      </c>
      <c r="G209" s="40"/>
      <c r="H209" s="39">
        <v>226.619</v>
      </c>
      <c r="I209" s="39">
        <v>223.769</v>
      </c>
      <c r="J209" s="39">
        <v>124.507</v>
      </c>
      <c r="K209" s="40">
        <f t="shared" si="25"/>
        <v>-44.359138218430616</v>
      </c>
      <c r="L209" s="40">
        <f t="shared" si="26"/>
        <v>0.5271661159889935</v>
      </c>
      <c r="R209" s="43"/>
    </row>
    <row r="210" spans="1:18" ht="11.25" customHeight="1">
      <c r="A210" s="167" t="s">
        <v>192</v>
      </c>
      <c r="B210" s="167"/>
      <c r="C210" s="39">
        <v>52.525</v>
      </c>
      <c r="D210" s="39">
        <v>51.872</v>
      </c>
      <c r="E210" s="39">
        <v>120.882</v>
      </c>
      <c r="F210" s="40">
        <f t="shared" si="24"/>
        <v>133.03901912399755</v>
      </c>
      <c r="G210" s="40"/>
      <c r="H210" s="39">
        <v>1217.977</v>
      </c>
      <c r="I210" s="39">
        <v>1217.018</v>
      </c>
      <c r="J210" s="39">
        <v>50.423</v>
      </c>
      <c r="K210" s="40">
        <f t="shared" si="25"/>
        <v>-95.85684024394052</v>
      </c>
      <c r="L210" s="40">
        <f t="shared" si="26"/>
        <v>0.21349239052031632</v>
      </c>
      <c r="R210" s="43"/>
    </row>
    <row r="211" spans="1:18" ht="11.25" customHeight="1">
      <c r="A211" s="167" t="s">
        <v>224</v>
      </c>
      <c r="B211" s="167"/>
      <c r="C211" s="39">
        <v>483.437</v>
      </c>
      <c r="D211" s="39">
        <v>481.226</v>
      </c>
      <c r="E211" s="39">
        <v>1030.871</v>
      </c>
      <c r="F211" s="40">
        <f t="shared" si="24"/>
        <v>114.21764410069284</v>
      </c>
      <c r="G211" s="40"/>
      <c r="H211" s="39">
        <v>329.032</v>
      </c>
      <c r="I211" s="39">
        <v>325.632</v>
      </c>
      <c r="J211" s="39">
        <v>580.643</v>
      </c>
      <c r="K211" s="40">
        <f t="shared" si="25"/>
        <v>78.31263512185535</v>
      </c>
      <c r="L211" s="40">
        <f t="shared" si="26"/>
        <v>2.4584586817303222</v>
      </c>
      <c r="R211" s="43"/>
    </row>
    <row r="212" spans="1:18" ht="11.25" customHeight="1">
      <c r="A212" s="167"/>
      <c r="B212" s="167"/>
      <c r="C212" s="39"/>
      <c r="D212" s="39"/>
      <c r="E212" s="39"/>
      <c r="F212" s="39"/>
      <c r="G212" s="39"/>
      <c r="H212" s="39"/>
      <c r="I212" s="39"/>
      <c r="J212" s="39"/>
      <c r="K212" s="40"/>
      <c r="L212" s="40"/>
      <c r="R212" s="43"/>
    </row>
    <row r="213" spans="1:18" s="49" customFormat="1" ht="11.25" customHeight="1">
      <c r="A213" s="163" t="s">
        <v>95</v>
      </c>
      <c r="B213" s="163"/>
      <c r="C213" s="47">
        <f>SUM(C215:C218)</f>
        <v>105369.19399999999</v>
      </c>
      <c r="D213" s="47">
        <f>SUM(D215:D218)</f>
        <v>98430.343</v>
      </c>
      <c r="E213" s="47">
        <f>SUM(E215:E218)</f>
        <v>90159.218</v>
      </c>
      <c r="F213" s="45">
        <f aca="true" t="shared" si="27" ref="F213:F218">+E213/D213*100-100</f>
        <v>-8.403023648916886</v>
      </c>
      <c r="G213" s="45"/>
      <c r="H213" s="47">
        <f>SUM(H215:H218)</f>
        <v>192223.293</v>
      </c>
      <c r="I213" s="47">
        <f>SUM(I215:I218)</f>
        <v>170772.903</v>
      </c>
      <c r="J213" s="47">
        <f>SUM(J215:J218)</f>
        <v>163529.081</v>
      </c>
      <c r="K213" s="45">
        <f aca="true" t="shared" si="28" ref="K213:K218">+J213/I213*100-100</f>
        <v>-4.241786532140864</v>
      </c>
      <c r="L213" s="45">
        <f>+J213/J193*100</f>
        <v>87.37989918558944</v>
      </c>
      <c r="M213" s="48"/>
      <c r="N213" s="48"/>
      <c r="O213" s="48"/>
      <c r="R213" s="48"/>
    </row>
    <row r="214" spans="1:18" ht="11.25" customHeight="1">
      <c r="A214" s="46"/>
      <c r="B214" s="46"/>
      <c r="C214" s="47"/>
      <c r="D214" s="47"/>
      <c r="E214" s="47"/>
      <c r="F214" s="40"/>
      <c r="G214" s="45"/>
      <c r="H214" s="47"/>
      <c r="I214" s="47"/>
      <c r="J214" s="47"/>
      <c r="K214" s="40"/>
      <c r="L214" s="40"/>
      <c r="R214" s="43"/>
    </row>
    <row r="215" spans="1:18" ht="11.25" customHeight="1">
      <c r="A215" s="37" t="s">
        <v>174</v>
      </c>
      <c r="B215" s="37"/>
      <c r="C215" s="39">
        <v>24355.459</v>
      </c>
      <c r="D215" s="39">
        <v>22240.821</v>
      </c>
      <c r="E215" s="39">
        <v>17533.54</v>
      </c>
      <c r="F215" s="40">
        <f t="shared" si="27"/>
        <v>-21.16505051679522</v>
      </c>
      <c r="H215" s="39">
        <v>56978.064</v>
      </c>
      <c r="I215" s="39">
        <v>47211.971</v>
      </c>
      <c r="J215" s="39">
        <v>43102.231</v>
      </c>
      <c r="K215" s="40">
        <f t="shared" si="28"/>
        <v>-8.704868517351244</v>
      </c>
      <c r="L215" s="40">
        <f>+J215/$J$213*100</f>
        <v>26.357532700865605</v>
      </c>
      <c r="R215" s="43"/>
    </row>
    <row r="216" spans="1:18" ht="11.25" customHeight="1">
      <c r="A216" s="37" t="s">
        <v>175</v>
      </c>
      <c r="B216" s="37"/>
      <c r="C216" s="39">
        <v>8527.523</v>
      </c>
      <c r="D216" s="39">
        <v>7994.365</v>
      </c>
      <c r="E216" s="39">
        <v>4518.061</v>
      </c>
      <c r="F216" s="40">
        <f t="shared" si="27"/>
        <v>-43.48442934491983</v>
      </c>
      <c r="H216" s="39">
        <v>34006.022</v>
      </c>
      <c r="I216" s="39">
        <v>28215.4</v>
      </c>
      <c r="J216" s="39">
        <v>20969.964</v>
      </c>
      <c r="K216" s="40">
        <f t="shared" si="28"/>
        <v>-25.67901217065858</v>
      </c>
      <c r="L216" s="40">
        <f>+J216/$J$213*100</f>
        <v>12.82338521794787</v>
      </c>
      <c r="R216" s="43"/>
    </row>
    <row r="217" spans="1:18" ht="11.25" customHeight="1">
      <c r="A217" s="37" t="s">
        <v>176</v>
      </c>
      <c r="B217" s="37"/>
      <c r="C217" s="39">
        <v>5534.206</v>
      </c>
      <c r="D217" s="39">
        <v>5303.31</v>
      </c>
      <c r="E217" s="39">
        <v>4075.191</v>
      </c>
      <c r="F217" s="40">
        <f t="shared" si="27"/>
        <v>-23.157594030897698</v>
      </c>
      <c r="H217" s="39">
        <v>26999.535</v>
      </c>
      <c r="I217" s="39">
        <v>25869.506</v>
      </c>
      <c r="J217" s="39">
        <v>18842.657</v>
      </c>
      <c r="K217" s="40">
        <f t="shared" si="28"/>
        <v>-27.16267175724191</v>
      </c>
      <c r="L217" s="40">
        <f>+J217/$J$213*100</f>
        <v>11.52251139966964</v>
      </c>
      <c r="R217" s="43"/>
    </row>
    <row r="218" spans="1:18" ht="11.25" customHeight="1">
      <c r="A218" s="37" t="s">
        <v>225</v>
      </c>
      <c r="B218" s="37"/>
      <c r="C218" s="39">
        <v>66952.006</v>
      </c>
      <c r="D218" s="39">
        <v>62891.847</v>
      </c>
      <c r="E218" s="39">
        <v>64032.426</v>
      </c>
      <c r="F218" s="40">
        <f t="shared" si="27"/>
        <v>1.813556215005093</v>
      </c>
      <c r="H218" s="39">
        <v>74239.672</v>
      </c>
      <c r="I218" s="39">
        <v>69476.026</v>
      </c>
      <c r="J218" s="39">
        <v>80614.229</v>
      </c>
      <c r="K218" s="40">
        <f t="shared" si="28"/>
        <v>16.031721503472298</v>
      </c>
      <c r="L218" s="40">
        <f>+J218/$J$213*100</f>
        <v>49.29657068151689</v>
      </c>
      <c r="R218" s="43"/>
    </row>
    <row r="219" spans="1:18" ht="11.25">
      <c r="A219" s="153"/>
      <c r="B219" s="153"/>
      <c r="C219" s="165"/>
      <c r="D219" s="165"/>
      <c r="E219" s="165"/>
      <c r="F219" s="165"/>
      <c r="G219" s="165"/>
      <c r="H219" s="165"/>
      <c r="I219" s="165"/>
      <c r="J219" s="165"/>
      <c r="K219" s="153"/>
      <c r="L219" s="153"/>
      <c r="R219" s="43"/>
    </row>
    <row r="220" spans="1:18" ht="11.25">
      <c r="A220" s="37" t="s">
        <v>84</v>
      </c>
      <c r="B220" s="37"/>
      <c r="C220" s="37"/>
      <c r="D220" s="37"/>
      <c r="E220" s="37"/>
      <c r="F220" s="37"/>
      <c r="G220" s="37"/>
      <c r="H220" s="37"/>
      <c r="I220" s="37"/>
      <c r="J220" s="37"/>
      <c r="K220" s="37"/>
      <c r="L220" s="37"/>
      <c r="R220" s="43"/>
    </row>
    <row r="221" spans="1:18" ht="19.5" customHeight="1">
      <c r="A221" s="303" t="s">
        <v>438</v>
      </c>
      <c r="B221" s="303"/>
      <c r="C221" s="303"/>
      <c r="D221" s="303"/>
      <c r="E221" s="303"/>
      <c r="F221" s="303"/>
      <c r="G221" s="303"/>
      <c r="H221" s="303"/>
      <c r="I221" s="303"/>
      <c r="J221" s="303"/>
      <c r="K221" s="303"/>
      <c r="L221" s="303"/>
      <c r="R221" s="43"/>
    </row>
    <row r="222" spans="1:18" ht="19.5" customHeight="1">
      <c r="A222" s="304" t="s">
        <v>288</v>
      </c>
      <c r="B222" s="304"/>
      <c r="C222" s="304"/>
      <c r="D222" s="304"/>
      <c r="E222" s="304"/>
      <c r="F222" s="304"/>
      <c r="G222" s="304"/>
      <c r="H222" s="304"/>
      <c r="I222" s="304"/>
      <c r="J222" s="304"/>
      <c r="K222" s="304"/>
      <c r="L222" s="304"/>
      <c r="R222" s="43"/>
    </row>
    <row r="223" spans="1:21" ht="11.25">
      <c r="A223" s="37"/>
      <c r="B223" s="37"/>
      <c r="C223" s="302" t="s">
        <v>242</v>
      </c>
      <c r="D223" s="302"/>
      <c r="E223" s="302"/>
      <c r="F223" s="302"/>
      <c r="G223" s="44"/>
      <c r="H223" s="302" t="s">
        <v>166</v>
      </c>
      <c r="I223" s="302"/>
      <c r="J223" s="302"/>
      <c r="K223" s="302"/>
      <c r="L223" s="44"/>
      <c r="M223" s="299"/>
      <c r="N223" s="299"/>
      <c r="O223" s="299"/>
      <c r="P223" s="150"/>
      <c r="Q223" s="150"/>
      <c r="R223" s="150"/>
      <c r="S223" s="150"/>
      <c r="T223" s="150"/>
      <c r="U223" s="150"/>
    </row>
    <row r="224" spans="1:21" ht="11.25">
      <c r="A224" s="37" t="s">
        <v>178</v>
      </c>
      <c r="B224" s="152" t="s">
        <v>152</v>
      </c>
      <c r="C224" s="151">
        <f>+C189</f>
        <v>2008</v>
      </c>
      <c r="D224" s="300" t="str">
        <f>+D189</f>
        <v>Enero - noviembre</v>
      </c>
      <c r="E224" s="300"/>
      <c r="F224" s="300"/>
      <c r="G224" s="44"/>
      <c r="H224" s="151">
        <f>+H189</f>
        <v>2008</v>
      </c>
      <c r="I224" s="300" t="str">
        <f>+D224</f>
        <v>Enero - noviembre</v>
      </c>
      <c r="J224" s="300"/>
      <c r="K224" s="300"/>
      <c r="L224" s="152" t="s">
        <v>361</v>
      </c>
      <c r="M224" s="301"/>
      <c r="N224" s="301"/>
      <c r="O224" s="301"/>
      <c r="P224" s="150"/>
      <c r="Q224" s="150"/>
      <c r="R224" s="150"/>
      <c r="S224" s="150"/>
      <c r="T224" s="150"/>
      <c r="U224" s="150"/>
    </row>
    <row r="225" spans="1:15" ht="11.25">
      <c r="A225" s="153"/>
      <c r="B225" s="157" t="s">
        <v>48</v>
      </c>
      <c r="C225" s="153"/>
      <c r="D225" s="154">
        <f>+D190</f>
        <v>2008</v>
      </c>
      <c r="E225" s="154">
        <f>+E190</f>
        <v>2009</v>
      </c>
      <c r="F225" s="155" t="str">
        <f>+F190</f>
        <v>Var % 09/08</v>
      </c>
      <c r="G225" s="157"/>
      <c r="H225" s="153"/>
      <c r="I225" s="154">
        <f>+I190</f>
        <v>2008</v>
      </c>
      <c r="J225" s="154">
        <f>+J190</f>
        <v>2009</v>
      </c>
      <c r="K225" s="155" t="str">
        <f>+K190</f>
        <v>Var % 09/08</v>
      </c>
      <c r="L225" s="157">
        <v>2008</v>
      </c>
      <c r="M225" s="158" t="s">
        <v>323</v>
      </c>
      <c r="N225" s="158" t="s">
        <v>323</v>
      </c>
      <c r="O225" s="157" t="s">
        <v>299</v>
      </c>
    </row>
    <row r="226" spans="1:18" ht="11.25" customHeight="1">
      <c r="A226" s="37"/>
      <c r="B226" s="37"/>
      <c r="C226" s="37"/>
      <c r="D226" s="37"/>
      <c r="E226" s="37"/>
      <c r="F226" s="37"/>
      <c r="G226" s="37"/>
      <c r="H226" s="37"/>
      <c r="I226" s="37"/>
      <c r="J226" s="37"/>
      <c r="K226" s="37"/>
      <c r="L226" s="37"/>
      <c r="R226" s="43"/>
    </row>
    <row r="227" spans="1:15" s="49" customFormat="1" ht="11.25">
      <c r="A227" s="46" t="s">
        <v>364</v>
      </c>
      <c r="B227" s="46"/>
      <c r="C227" s="46"/>
      <c r="D227" s="46"/>
      <c r="E227" s="46"/>
      <c r="F227" s="46"/>
      <c r="G227" s="46"/>
      <c r="H227" s="47">
        <f>+H192</f>
        <v>6856612</v>
      </c>
      <c r="I227" s="47">
        <f>+I192</f>
        <v>6340001</v>
      </c>
      <c r="J227" s="47">
        <f>+J192</f>
        <v>5588471</v>
      </c>
      <c r="K227" s="45">
        <f>+J227/I227*100-100</f>
        <v>-11.853783619277038</v>
      </c>
      <c r="L227" s="46"/>
      <c r="M227" s="48"/>
      <c r="N227" s="48"/>
      <c r="O227" s="48"/>
    </row>
    <row r="228" spans="1:18" s="161" customFormat="1" ht="11.25">
      <c r="A228" s="159" t="s">
        <v>365</v>
      </c>
      <c r="B228" s="159"/>
      <c r="C228" s="159">
        <f>+C230+C245+C246+C247+C248+C249</f>
        <v>599069.473</v>
      </c>
      <c r="D228" s="159">
        <f>+D230+D245+D246+D247+D248+D249</f>
        <v>553480.975</v>
      </c>
      <c r="E228" s="159">
        <f>+E230+E245+E246+E247+E248+E249</f>
        <v>634449.48</v>
      </c>
      <c r="F228" s="160">
        <f>+E228/D228*100-100</f>
        <v>14.628959017064687</v>
      </c>
      <c r="G228" s="159"/>
      <c r="H228" s="159">
        <f>+H230+H245+H246+H247+H248+H249</f>
        <v>1396844.932</v>
      </c>
      <c r="I228" s="159">
        <f>+I230+I245+I246+I247+I248+I249</f>
        <v>1297755.817</v>
      </c>
      <c r="J228" s="159">
        <f>+J230+J245+J246+J247+J248+J249</f>
        <v>1284802.5400000003</v>
      </c>
      <c r="K228" s="160">
        <f>+J228/I228*100-100</f>
        <v>-0.998128987773967</v>
      </c>
      <c r="L228" s="160">
        <f>+J228/$J$227*100</f>
        <v>22.990233643513587</v>
      </c>
      <c r="M228" s="166"/>
      <c r="N228" s="166"/>
      <c r="O228" s="166"/>
      <c r="R228" s="48"/>
    </row>
    <row r="229" spans="1:18" ht="11.25" customHeight="1">
      <c r="A229" s="37"/>
      <c r="B229" s="37"/>
      <c r="C229" s="39"/>
      <c r="D229" s="39"/>
      <c r="E229" s="39"/>
      <c r="F229" s="40"/>
      <c r="G229" s="40"/>
      <c r="H229" s="39"/>
      <c r="I229" s="39"/>
      <c r="J229" s="39"/>
      <c r="K229" s="40"/>
      <c r="L229" s="150"/>
      <c r="R229" s="43"/>
    </row>
    <row r="230" spans="1:18" s="49" customFormat="1" ht="11.25" customHeight="1">
      <c r="A230" s="46" t="s">
        <v>162</v>
      </c>
      <c r="B230" s="46">
        <v>22042110</v>
      </c>
      <c r="C230" s="47">
        <f>SUM(C231:C242)</f>
        <v>326991.899</v>
      </c>
      <c r="D230" s="47">
        <f>SUM(D231:D242)</f>
        <v>303709.497</v>
      </c>
      <c r="E230" s="47">
        <f>SUM(E231:E242)</f>
        <v>323186.03699999995</v>
      </c>
      <c r="F230" s="45">
        <f>+E230/D230*100-100</f>
        <v>6.412884744265995</v>
      </c>
      <c r="G230" s="45"/>
      <c r="H230" s="47">
        <f>SUM(H231:H242)</f>
        <v>1095481.5190000003</v>
      </c>
      <c r="I230" s="47">
        <f>SUM(I231:I242)</f>
        <v>1020576.159</v>
      </c>
      <c r="J230" s="47">
        <f>SUM(J231:J242)</f>
        <v>987426.7990000001</v>
      </c>
      <c r="K230" s="45">
        <f aca="true" t="shared" si="29" ref="K230:K249">+J230/I230*100-100</f>
        <v>-3.248102525977174</v>
      </c>
      <c r="L230" s="45">
        <f>+J230/J228*100</f>
        <v>76.85436230535471</v>
      </c>
      <c r="M230" s="48">
        <f>+I230/D230</f>
        <v>3.3603695935790907</v>
      </c>
      <c r="N230" s="48">
        <f>+J230/E230</f>
        <v>3.055289170800409</v>
      </c>
      <c r="O230" s="48">
        <f>+N230/M230*100-100</f>
        <v>-9.078775839467824</v>
      </c>
      <c r="P230" s="47"/>
      <c r="R230" s="48"/>
    </row>
    <row r="231" spans="1:18" ht="11.25" customHeight="1">
      <c r="A231" s="37" t="s">
        <v>307</v>
      </c>
      <c r="B231" s="189">
        <v>22042111</v>
      </c>
      <c r="C231" s="39">
        <v>49802.864</v>
      </c>
      <c r="D231" s="39">
        <v>46661.01</v>
      </c>
      <c r="E231" s="39">
        <v>46692.949</v>
      </c>
      <c r="F231" s="40">
        <f aca="true" t="shared" si="30" ref="F231:F242">+E231/D231*100-100</f>
        <v>0.06844901128371816</v>
      </c>
      <c r="G231" s="40"/>
      <c r="H231" s="39">
        <v>153534.222</v>
      </c>
      <c r="I231" s="39">
        <v>144557.569</v>
      </c>
      <c r="J231" s="39">
        <v>129429.206</v>
      </c>
      <c r="K231" s="40">
        <f t="shared" si="29"/>
        <v>-10.465285978902969</v>
      </c>
      <c r="L231" s="40">
        <f aca="true" t="shared" si="31" ref="L231:L242">+J231/$J$230*100</f>
        <v>13.107726682228723</v>
      </c>
      <c r="M231" s="43">
        <f aca="true" t="shared" si="32" ref="M231:M238">+I231/D231</f>
        <v>3.0980377192864017</v>
      </c>
      <c r="N231" s="43">
        <f aca="true" t="shared" si="33" ref="N231:N238">+J231/E231</f>
        <v>2.7719218591226698</v>
      </c>
      <c r="O231" s="43">
        <f aca="true" t="shared" si="34" ref="O231:O238">+N231/M231*100-100</f>
        <v>-10.526529684695035</v>
      </c>
      <c r="P231" s="190"/>
      <c r="R231" s="43"/>
    </row>
    <row r="232" spans="1:18" ht="11.25" customHeight="1">
      <c r="A232" s="37" t="s">
        <v>308</v>
      </c>
      <c r="B232" s="189">
        <v>22042112</v>
      </c>
      <c r="C232" s="39">
        <v>36726.501</v>
      </c>
      <c r="D232" s="39">
        <v>34510.106</v>
      </c>
      <c r="E232" s="39">
        <v>30260.602</v>
      </c>
      <c r="F232" s="40">
        <f t="shared" si="30"/>
        <v>-12.31379584867112</v>
      </c>
      <c r="G232" s="40"/>
      <c r="H232" s="39">
        <v>118326.08</v>
      </c>
      <c r="I232" s="39">
        <v>111428.415</v>
      </c>
      <c r="J232" s="39">
        <v>91796.742</v>
      </c>
      <c r="K232" s="40">
        <f t="shared" si="29"/>
        <v>-17.618192810155293</v>
      </c>
      <c r="L232" s="40">
        <f t="shared" si="31"/>
        <v>9.296561739357854</v>
      </c>
      <c r="M232" s="43">
        <f t="shared" si="32"/>
        <v>3.2288633074612982</v>
      </c>
      <c r="N232" s="43">
        <f t="shared" si="33"/>
        <v>3.0335398482819342</v>
      </c>
      <c r="O232" s="43">
        <f t="shared" si="34"/>
        <v>-6.049294769710684</v>
      </c>
      <c r="P232" s="190"/>
      <c r="R232" s="43"/>
    </row>
    <row r="233" spans="1:18" ht="11.25" customHeight="1">
      <c r="A233" s="37" t="s">
        <v>303</v>
      </c>
      <c r="B233" s="189">
        <v>22042113</v>
      </c>
      <c r="C233" s="39">
        <v>10754.642</v>
      </c>
      <c r="D233" s="39">
        <v>9714.237</v>
      </c>
      <c r="E233" s="39">
        <v>24774.708</v>
      </c>
      <c r="F233" s="40">
        <f t="shared" si="30"/>
        <v>155.03503774923342</v>
      </c>
      <c r="G233" s="40"/>
      <c r="H233" s="39">
        <v>28985.919</v>
      </c>
      <c r="I233" s="39">
        <v>26496.772</v>
      </c>
      <c r="J233" s="39">
        <v>60983.642</v>
      </c>
      <c r="K233" s="40">
        <f t="shared" si="29"/>
        <v>130.15498642627108</v>
      </c>
      <c r="L233" s="40">
        <f t="shared" si="31"/>
        <v>6.176016496793499</v>
      </c>
      <c r="M233" s="43">
        <f t="shared" si="32"/>
        <v>2.727622560577841</v>
      </c>
      <c r="N233" s="43">
        <f t="shared" si="33"/>
        <v>2.4615281843079644</v>
      </c>
      <c r="O233" s="43">
        <f t="shared" si="34"/>
        <v>-9.755542431556393</v>
      </c>
      <c r="P233" s="190"/>
      <c r="R233" s="43"/>
    </row>
    <row r="234" spans="1:18" ht="11.25" customHeight="1">
      <c r="A234" s="37" t="s">
        <v>304</v>
      </c>
      <c r="B234" s="189">
        <v>22042119</v>
      </c>
      <c r="C234" s="39">
        <v>3041.13</v>
      </c>
      <c r="D234" s="39">
        <v>2802.118</v>
      </c>
      <c r="E234" s="39">
        <v>3189.269</v>
      </c>
      <c r="F234" s="40">
        <f t="shared" si="30"/>
        <v>13.816370331299382</v>
      </c>
      <c r="G234" s="40"/>
      <c r="H234" s="39">
        <v>10651.744</v>
      </c>
      <c r="I234" s="39">
        <v>9906.447</v>
      </c>
      <c r="J234" s="39">
        <v>8826.58</v>
      </c>
      <c r="K234" s="40">
        <f t="shared" si="29"/>
        <v>-10.900648840093723</v>
      </c>
      <c r="L234" s="40">
        <f t="shared" si="31"/>
        <v>0.89389714852169</v>
      </c>
      <c r="M234" s="43">
        <f t="shared" si="32"/>
        <v>3.5353425515984696</v>
      </c>
      <c r="N234" s="43">
        <f t="shared" si="33"/>
        <v>2.7675871806360646</v>
      </c>
      <c r="O234" s="43">
        <f t="shared" si="34"/>
        <v>-21.7165765341543</v>
      </c>
      <c r="P234" s="190"/>
      <c r="R234" s="43"/>
    </row>
    <row r="235" spans="1:18" ht="11.25" customHeight="1">
      <c r="A235" s="37" t="s">
        <v>309</v>
      </c>
      <c r="B235" s="189">
        <v>22042121</v>
      </c>
      <c r="C235" s="39">
        <v>92017.749</v>
      </c>
      <c r="D235" s="39">
        <v>85870.437</v>
      </c>
      <c r="E235" s="39">
        <v>71512.852</v>
      </c>
      <c r="F235" s="40">
        <f t="shared" si="30"/>
        <v>-16.720055820840884</v>
      </c>
      <c r="G235" s="40"/>
      <c r="H235" s="39">
        <v>318393.288</v>
      </c>
      <c r="I235" s="39">
        <v>297637.145</v>
      </c>
      <c r="J235" s="39">
        <v>240635.218</v>
      </c>
      <c r="K235" s="40">
        <f t="shared" si="29"/>
        <v>-19.151482923947555</v>
      </c>
      <c r="L235" s="40">
        <f t="shared" si="31"/>
        <v>24.369929826058932</v>
      </c>
      <c r="M235" s="43">
        <f t="shared" si="32"/>
        <v>3.466118904227773</v>
      </c>
      <c r="N235" s="43">
        <f t="shared" si="33"/>
        <v>3.3649226855055367</v>
      </c>
      <c r="O235" s="43">
        <f t="shared" si="34"/>
        <v>-2.919583012538979</v>
      </c>
      <c r="P235" s="190"/>
      <c r="R235" s="43"/>
    </row>
    <row r="236" spans="1:18" ht="11.25" customHeight="1">
      <c r="A236" s="37" t="s">
        <v>310</v>
      </c>
      <c r="B236" s="189">
        <v>22042122</v>
      </c>
      <c r="C236" s="39">
        <v>41969.819</v>
      </c>
      <c r="D236" s="39">
        <v>39160.408</v>
      </c>
      <c r="E236" s="39">
        <v>34230.936</v>
      </c>
      <c r="F236" s="40">
        <f t="shared" si="30"/>
        <v>-12.587897449893788</v>
      </c>
      <c r="G236" s="40"/>
      <c r="H236" s="39">
        <v>131622.246</v>
      </c>
      <c r="I236" s="39">
        <v>123119.213</v>
      </c>
      <c r="J236" s="39">
        <v>94532.747</v>
      </c>
      <c r="K236" s="40">
        <f t="shared" si="29"/>
        <v>-23.218525608996543</v>
      </c>
      <c r="L236" s="40">
        <f t="shared" si="31"/>
        <v>9.57364607642171</v>
      </c>
      <c r="M236" s="43">
        <f t="shared" si="32"/>
        <v>3.1439716613779916</v>
      </c>
      <c r="N236" s="43">
        <f t="shared" si="33"/>
        <v>2.7616173568844276</v>
      </c>
      <c r="O236" s="43">
        <f t="shared" si="34"/>
        <v>-12.161506071781176</v>
      </c>
      <c r="P236" s="190"/>
      <c r="R236" s="43"/>
    </row>
    <row r="237" spans="1:18" ht="11.25" customHeight="1">
      <c r="A237" s="37" t="s">
        <v>311</v>
      </c>
      <c r="B237" s="189">
        <v>22042124</v>
      </c>
      <c r="C237" s="39">
        <v>19714.609</v>
      </c>
      <c r="D237" s="39">
        <v>18079.351</v>
      </c>
      <c r="E237" s="39">
        <v>17291.958</v>
      </c>
      <c r="F237" s="40">
        <f t="shared" si="30"/>
        <v>-4.355206113316797</v>
      </c>
      <c r="G237" s="40"/>
      <c r="H237" s="39">
        <v>70177.716</v>
      </c>
      <c r="I237" s="39">
        <v>64256.794</v>
      </c>
      <c r="J237" s="39">
        <v>61521.228</v>
      </c>
      <c r="K237" s="40">
        <f t="shared" si="29"/>
        <v>-4.257240098222141</v>
      </c>
      <c r="L237" s="40">
        <f t="shared" si="31"/>
        <v>6.230459621138964</v>
      </c>
      <c r="M237" s="43">
        <f t="shared" si="32"/>
        <v>3.5541537967817542</v>
      </c>
      <c r="N237" s="43">
        <f t="shared" si="33"/>
        <v>3.5577942069949513</v>
      </c>
      <c r="O237" s="43">
        <f t="shared" si="34"/>
        <v>0.1024269185113269</v>
      </c>
      <c r="P237" s="190"/>
      <c r="R237" s="43"/>
    </row>
    <row r="238" spans="1:18" ht="11.25" customHeight="1">
      <c r="A238" s="37" t="s">
        <v>312</v>
      </c>
      <c r="B238" s="189">
        <v>22042125</v>
      </c>
      <c r="C238" s="39">
        <v>7892.497</v>
      </c>
      <c r="D238" s="39">
        <v>7330.09</v>
      </c>
      <c r="E238" s="39">
        <v>5585.874</v>
      </c>
      <c r="F238" s="40">
        <f t="shared" si="30"/>
        <v>-23.795287643125803</v>
      </c>
      <c r="G238" s="40"/>
      <c r="H238" s="39">
        <v>33681.317</v>
      </c>
      <c r="I238" s="39">
        <v>31567.013</v>
      </c>
      <c r="J238" s="39">
        <v>22642.486</v>
      </c>
      <c r="K238" s="40">
        <f t="shared" si="29"/>
        <v>-28.27168664960476</v>
      </c>
      <c r="L238" s="40">
        <f t="shared" si="31"/>
        <v>2.2930799551856196</v>
      </c>
      <c r="M238" s="43">
        <f t="shared" si="32"/>
        <v>4.306497328136489</v>
      </c>
      <c r="N238" s="43">
        <f t="shared" si="33"/>
        <v>4.053526090993102</v>
      </c>
      <c r="O238" s="43">
        <f t="shared" si="34"/>
        <v>-5.874176108054229</v>
      </c>
      <c r="P238" s="190"/>
      <c r="R238" s="43"/>
    </row>
    <row r="239" spans="1:18" ht="11.25" customHeight="1">
      <c r="A239" s="37" t="s">
        <v>313</v>
      </c>
      <c r="B239" s="189">
        <v>22042126</v>
      </c>
      <c r="C239" s="39">
        <v>4753.106</v>
      </c>
      <c r="D239" s="39">
        <v>4309.645</v>
      </c>
      <c r="E239" s="39">
        <v>4071.485</v>
      </c>
      <c r="F239" s="40">
        <f t="shared" si="30"/>
        <v>-5.526209235331464</v>
      </c>
      <c r="G239" s="40"/>
      <c r="H239" s="39">
        <v>22959.93</v>
      </c>
      <c r="I239" s="39">
        <v>20802.641</v>
      </c>
      <c r="J239" s="39">
        <v>18950.442</v>
      </c>
      <c r="K239" s="40">
        <f t="shared" si="29"/>
        <v>-8.903672375060452</v>
      </c>
      <c r="L239" s="40">
        <f t="shared" si="31"/>
        <v>1.9191743650457675</v>
      </c>
      <c r="M239" s="43">
        <f aca="true" t="shared" si="35" ref="M239:M248">+I239/D239</f>
        <v>4.82699642313926</v>
      </c>
      <c r="N239" s="43">
        <f aca="true" t="shared" si="36" ref="N239:N248">+J239/E239</f>
        <v>4.654430017548879</v>
      </c>
      <c r="O239" s="43">
        <f aca="true" t="shared" si="37" ref="O239:O248">+N239/M239*100-100</f>
        <v>-3.575026589270834</v>
      </c>
      <c r="P239" s="190"/>
      <c r="R239" s="43"/>
    </row>
    <row r="240" spans="1:18" ht="11.25" customHeight="1">
      <c r="A240" s="37" t="s">
        <v>305</v>
      </c>
      <c r="B240" s="189">
        <v>22042127</v>
      </c>
      <c r="C240" s="39">
        <v>48784.409</v>
      </c>
      <c r="D240" s="39">
        <v>44428.349</v>
      </c>
      <c r="E240" s="39">
        <v>73290.501</v>
      </c>
      <c r="F240" s="40">
        <f t="shared" si="30"/>
        <v>64.96336832142919</v>
      </c>
      <c r="G240" s="40"/>
      <c r="H240" s="39">
        <v>167917.697</v>
      </c>
      <c r="I240" s="39">
        <v>154020.018</v>
      </c>
      <c r="J240" s="39">
        <v>221990.403</v>
      </c>
      <c r="K240" s="40">
        <f t="shared" si="29"/>
        <v>44.13087719545649</v>
      </c>
      <c r="L240" s="40">
        <f t="shared" si="31"/>
        <v>22.481707325020654</v>
      </c>
      <c r="M240" s="43">
        <f t="shared" si="35"/>
        <v>3.466705863861833</v>
      </c>
      <c r="N240" s="43">
        <f t="shared" si="36"/>
        <v>3.0289109771537785</v>
      </c>
      <c r="O240" s="43">
        <f t="shared" si="37"/>
        <v>-12.628555865433611</v>
      </c>
      <c r="P240" s="190"/>
      <c r="R240" s="43"/>
    </row>
    <row r="241" spans="1:18" ht="11.25" customHeight="1">
      <c r="A241" s="37" t="s">
        <v>306</v>
      </c>
      <c r="B241" s="189">
        <v>22042129</v>
      </c>
      <c r="C241" s="39">
        <v>3044.837</v>
      </c>
      <c r="D241" s="39">
        <v>2748.114</v>
      </c>
      <c r="E241" s="39">
        <v>3417.915</v>
      </c>
      <c r="F241" s="40">
        <f t="shared" si="30"/>
        <v>24.37311552577512</v>
      </c>
      <c r="G241" s="40"/>
      <c r="H241" s="39">
        <v>16358.205</v>
      </c>
      <c r="I241" s="39">
        <v>14973.593</v>
      </c>
      <c r="J241" s="39">
        <v>15037.544</v>
      </c>
      <c r="K241" s="40">
        <f t="shared" si="29"/>
        <v>0.4270918810201181</v>
      </c>
      <c r="L241" s="40">
        <f t="shared" si="31"/>
        <v>1.522902154896851</v>
      </c>
      <c r="M241" s="43">
        <f t="shared" si="35"/>
        <v>5.448679712704786</v>
      </c>
      <c r="N241" s="43">
        <f t="shared" si="36"/>
        <v>4.399624917530132</v>
      </c>
      <c r="O241" s="43">
        <f t="shared" si="37"/>
        <v>-19.25337605601139</v>
      </c>
      <c r="P241" s="190"/>
      <c r="R241" s="43"/>
    </row>
    <row r="242" spans="1:18" ht="11.25" customHeight="1">
      <c r="A242" s="37" t="s">
        <v>314</v>
      </c>
      <c r="B242" s="189">
        <v>22042130</v>
      </c>
      <c r="C242" s="39">
        <v>8489.736</v>
      </c>
      <c r="D242" s="39">
        <v>8095.632</v>
      </c>
      <c r="E242" s="39">
        <v>8866.988</v>
      </c>
      <c r="F242" s="40">
        <f t="shared" si="30"/>
        <v>9.528051670332843</v>
      </c>
      <c r="G242" s="40"/>
      <c r="H242" s="39">
        <v>22873.155</v>
      </c>
      <c r="I242" s="39">
        <v>21810.539</v>
      </c>
      <c r="J242" s="39">
        <v>21080.561</v>
      </c>
      <c r="K242" s="40">
        <f t="shared" si="29"/>
        <v>-3.3469049068434344</v>
      </c>
      <c r="L242" s="40">
        <f t="shared" si="31"/>
        <v>2.1348986093297233</v>
      </c>
      <c r="M242" s="43">
        <f t="shared" si="35"/>
        <v>2.6941119606227164</v>
      </c>
      <c r="N242" s="43">
        <f t="shared" si="36"/>
        <v>2.3774207205423084</v>
      </c>
      <c r="O242" s="43">
        <f t="shared" si="37"/>
        <v>-11.754939835804308</v>
      </c>
      <c r="P242" s="190"/>
      <c r="R242" s="43"/>
    </row>
    <row r="243" spans="1:18" ht="11.25" customHeight="1">
      <c r="A243" s="37"/>
      <c r="B243" s="189"/>
      <c r="C243" s="39"/>
      <c r="D243" s="39"/>
      <c r="E243" s="39"/>
      <c r="F243" s="40"/>
      <c r="G243" s="40"/>
      <c r="H243" s="39"/>
      <c r="I243" s="39"/>
      <c r="J243" s="39"/>
      <c r="K243" s="40"/>
      <c r="L243" s="40"/>
      <c r="P243" s="190"/>
      <c r="R243" s="43"/>
    </row>
    <row r="244" spans="1:18" s="49" customFormat="1" ht="11.25" customHeight="1">
      <c r="A244" s="46" t="s">
        <v>370</v>
      </c>
      <c r="B244" s="46"/>
      <c r="C244" s="47">
        <f>SUM(C245:C248)</f>
        <v>254968.57700000002</v>
      </c>
      <c r="D244" s="47">
        <f>SUM(D245:D248)</f>
        <v>234967.50300000003</v>
      </c>
      <c r="E244" s="47">
        <f>SUM(E245:E248)</f>
        <v>298915.984</v>
      </c>
      <c r="F244" s="45">
        <f aca="true" t="shared" si="38" ref="F244:F249">+E244/D244*100-100</f>
        <v>27.215883125761422</v>
      </c>
      <c r="G244" s="45"/>
      <c r="H244" s="47">
        <f>SUM(H245:H248)</f>
        <v>272269.979</v>
      </c>
      <c r="I244" s="47">
        <f>SUM(I245:I248)</f>
        <v>252202.119</v>
      </c>
      <c r="J244" s="47">
        <f>SUM(J245:J248)</f>
        <v>273557.75600000005</v>
      </c>
      <c r="K244" s="45">
        <f>+J244/I244*100-100</f>
        <v>8.467667553578352</v>
      </c>
      <c r="L244" s="45">
        <f>+J244/J228*100</f>
        <v>21.291813137293456</v>
      </c>
      <c r="M244" s="48"/>
      <c r="N244" s="48"/>
      <c r="O244" s="48"/>
      <c r="P244" s="191"/>
      <c r="R244" s="48"/>
    </row>
    <row r="245" spans="1:18" ht="11.25" customHeight="1">
      <c r="A245" s="37" t="s">
        <v>163</v>
      </c>
      <c r="B245" s="37">
        <v>22042990</v>
      </c>
      <c r="C245" s="39">
        <v>208409.959</v>
      </c>
      <c r="D245" s="39">
        <v>191338.355</v>
      </c>
      <c r="E245" s="39">
        <v>253570.618</v>
      </c>
      <c r="F245" s="40">
        <f t="shared" si="38"/>
        <v>32.52471936429055</v>
      </c>
      <c r="G245" s="40"/>
      <c r="H245" s="39">
        <v>182460.38</v>
      </c>
      <c r="I245" s="39">
        <v>168157.948</v>
      </c>
      <c r="J245" s="39">
        <v>189085.477</v>
      </c>
      <c r="K245" s="40">
        <f t="shared" si="29"/>
        <v>12.445161973551208</v>
      </c>
      <c r="L245" s="40">
        <f>+J245/$J$228*100</f>
        <v>14.717084619088624</v>
      </c>
      <c r="M245" s="43">
        <f t="shared" si="35"/>
        <v>0.878851226665976</v>
      </c>
      <c r="N245" s="43">
        <f t="shared" si="36"/>
        <v>0.745691588762859</v>
      </c>
      <c r="O245" s="43">
        <f t="shared" si="37"/>
        <v>-15.151556243287445</v>
      </c>
      <c r="R245" s="43"/>
    </row>
    <row r="246" spans="1:18" ht="11.25" customHeight="1">
      <c r="A246" s="37" t="s">
        <v>85</v>
      </c>
      <c r="B246" s="37">
        <v>22042190</v>
      </c>
      <c r="C246" s="39">
        <v>43590.714</v>
      </c>
      <c r="D246" s="39">
        <v>40935.724</v>
      </c>
      <c r="E246" s="39">
        <v>42889.951</v>
      </c>
      <c r="F246" s="40">
        <f t="shared" si="38"/>
        <v>4.773891381522887</v>
      </c>
      <c r="G246" s="40"/>
      <c r="H246" s="39">
        <v>78936.04</v>
      </c>
      <c r="I246" s="39">
        <v>74225.976</v>
      </c>
      <c r="J246" s="39">
        <v>74982.672</v>
      </c>
      <c r="K246" s="40">
        <f t="shared" si="29"/>
        <v>1.019449040319813</v>
      </c>
      <c r="L246" s="40">
        <f>+J246/$J$228*100</f>
        <v>5.836124203179112</v>
      </c>
      <c r="M246" s="43">
        <f t="shared" si="35"/>
        <v>1.8132322760432915</v>
      </c>
      <c r="N246" s="43">
        <f t="shared" si="36"/>
        <v>1.748257348207276</v>
      </c>
      <c r="O246" s="43">
        <f t="shared" si="37"/>
        <v>-3.583375869405941</v>
      </c>
      <c r="R246" s="43"/>
    </row>
    <row r="247" spans="1:18" ht="11.25" customHeight="1">
      <c r="A247" s="37" t="s">
        <v>86</v>
      </c>
      <c r="B247" s="37">
        <v>22041000</v>
      </c>
      <c r="C247" s="39">
        <v>2727.894</v>
      </c>
      <c r="D247" s="39">
        <v>2465.334</v>
      </c>
      <c r="E247" s="39">
        <v>2220.343</v>
      </c>
      <c r="F247" s="40">
        <f t="shared" si="38"/>
        <v>-9.93743646905449</v>
      </c>
      <c r="G247" s="40"/>
      <c r="H247" s="39">
        <v>9884.507</v>
      </c>
      <c r="I247" s="39">
        <v>8879.062</v>
      </c>
      <c r="J247" s="39">
        <v>8606.117</v>
      </c>
      <c r="K247" s="40">
        <f t="shared" si="29"/>
        <v>-3.0740296666472204</v>
      </c>
      <c r="L247" s="40">
        <f>+J247/$J$228*100</f>
        <v>0.6698396626768809</v>
      </c>
      <c r="M247" s="43">
        <f t="shared" si="35"/>
        <v>3.601565548522026</v>
      </c>
      <c r="N247" s="43">
        <f t="shared" si="36"/>
        <v>3.876030415120547</v>
      </c>
      <c r="O247" s="43">
        <f t="shared" si="37"/>
        <v>7.620710019040274</v>
      </c>
      <c r="R247" s="43"/>
    </row>
    <row r="248" spans="1:18" ht="11.25" customHeight="1">
      <c r="A248" s="37" t="s">
        <v>87</v>
      </c>
      <c r="B248" s="37">
        <v>22082010</v>
      </c>
      <c r="C248" s="39">
        <v>240.01</v>
      </c>
      <c r="D248" s="39">
        <v>228.09</v>
      </c>
      <c r="E248" s="39">
        <v>235.072</v>
      </c>
      <c r="F248" s="40">
        <f t="shared" si="38"/>
        <v>3.0610723837081792</v>
      </c>
      <c r="G248" s="40"/>
      <c r="H248" s="39">
        <v>989.052</v>
      </c>
      <c r="I248" s="39">
        <v>939.133</v>
      </c>
      <c r="J248" s="39">
        <v>883.49</v>
      </c>
      <c r="K248" s="40">
        <f t="shared" si="29"/>
        <v>-5.924932890229613</v>
      </c>
      <c r="L248" s="40">
        <f>+J248/$J$228*100</f>
        <v>0.06876465234883485</v>
      </c>
      <c r="M248" s="43">
        <f t="shared" si="35"/>
        <v>4.117379104739357</v>
      </c>
      <c r="N248" s="43">
        <f t="shared" si="36"/>
        <v>3.758380411108086</v>
      </c>
      <c r="O248" s="43">
        <f t="shared" si="37"/>
        <v>-8.719107094560258</v>
      </c>
      <c r="R248" s="43"/>
    </row>
    <row r="249" spans="1:18" ht="11.25" customHeight="1">
      <c r="A249" s="37" t="s">
        <v>10</v>
      </c>
      <c r="B249" s="44" t="s">
        <v>202</v>
      </c>
      <c r="C249" s="39">
        <v>17108.997</v>
      </c>
      <c r="D249" s="39">
        <v>14803.975</v>
      </c>
      <c r="E249" s="39">
        <v>12347.459</v>
      </c>
      <c r="F249" s="40">
        <f t="shared" si="38"/>
        <v>-16.593624347514762</v>
      </c>
      <c r="G249" s="40"/>
      <c r="H249" s="39">
        <v>29093.434</v>
      </c>
      <c r="I249" s="39">
        <v>24977.539</v>
      </c>
      <c r="J249" s="39">
        <v>23817.985</v>
      </c>
      <c r="K249" s="40">
        <f t="shared" si="29"/>
        <v>-4.6423869060919145</v>
      </c>
      <c r="L249" s="40">
        <f>+J249/$J$228*100</f>
        <v>1.8538245573518242</v>
      </c>
      <c r="R249" s="43"/>
    </row>
    <row r="250" spans="1:18" ht="11.25">
      <c r="A250" s="153"/>
      <c r="B250" s="153"/>
      <c r="C250" s="165"/>
      <c r="D250" s="165"/>
      <c r="E250" s="165"/>
      <c r="F250" s="165"/>
      <c r="G250" s="165"/>
      <c r="H250" s="165"/>
      <c r="I250" s="165"/>
      <c r="J250" s="165"/>
      <c r="K250" s="153"/>
      <c r="L250" s="153"/>
      <c r="R250" s="43"/>
    </row>
    <row r="251" spans="1:18" ht="11.25">
      <c r="A251" s="37" t="s">
        <v>84</v>
      </c>
      <c r="B251" s="37"/>
      <c r="C251" s="37"/>
      <c r="D251" s="37"/>
      <c r="E251" s="37"/>
      <c r="F251" s="37"/>
      <c r="G251" s="37"/>
      <c r="H251" s="37"/>
      <c r="I251" s="37"/>
      <c r="J251" s="37"/>
      <c r="K251" s="37"/>
      <c r="L251" s="37"/>
      <c r="R251" s="43"/>
    </row>
    <row r="252" spans="1:18" ht="19.5" customHeight="1">
      <c r="A252" s="303" t="s">
        <v>439</v>
      </c>
      <c r="B252" s="303"/>
      <c r="C252" s="303"/>
      <c r="D252" s="303"/>
      <c r="E252" s="303"/>
      <c r="F252" s="303"/>
      <c r="G252" s="303"/>
      <c r="H252" s="303"/>
      <c r="I252" s="303"/>
      <c r="J252" s="303"/>
      <c r="K252" s="303"/>
      <c r="L252" s="303"/>
      <c r="R252" s="43"/>
    </row>
    <row r="253" spans="1:18" ht="19.5" customHeight="1">
      <c r="A253" s="304" t="s">
        <v>290</v>
      </c>
      <c r="B253" s="304"/>
      <c r="C253" s="304"/>
      <c r="D253" s="304"/>
      <c r="E253" s="304"/>
      <c r="F253" s="304"/>
      <c r="G253" s="304"/>
      <c r="H253" s="304"/>
      <c r="I253" s="304"/>
      <c r="J253" s="304"/>
      <c r="K253" s="304"/>
      <c r="L253" s="304"/>
      <c r="R253" s="43"/>
    </row>
    <row r="254" spans="1:21" ht="11.25">
      <c r="A254" s="37"/>
      <c r="B254" s="37"/>
      <c r="C254" s="302" t="s">
        <v>165</v>
      </c>
      <c r="D254" s="302"/>
      <c r="E254" s="302"/>
      <c r="F254" s="302"/>
      <c r="G254" s="44"/>
      <c r="H254" s="302" t="s">
        <v>166</v>
      </c>
      <c r="I254" s="302"/>
      <c r="J254" s="302"/>
      <c r="K254" s="302"/>
      <c r="L254" s="44"/>
      <c r="M254" s="299" t="s">
        <v>322</v>
      </c>
      <c r="N254" s="299" t="s">
        <v>322</v>
      </c>
      <c r="O254" s="299" t="s">
        <v>299</v>
      </c>
      <c r="P254" s="150"/>
      <c r="Q254" s="150"/>
      <c r="R254" s="150"/>
      <c r="S254" s="150"/>
      <c r="T254" s="150"/>
      <c r="U254" s="150"/>
    </row>
    <row r="255" spans="1:21" ht="11.25">
      <c r="A255" s="37" t="s">
        <v>178</v>
      </c>
      <c r="B255" s="152" t="s">
        <v>152</v>
      </c>
      <c r="C255" s="151">
        <f>+C224</f>
        <v>2008</v>
      </c>
      <c r="D255" s="300" t="str">
        <f>+D224</f>
        <v>Enero - noviembre</v>
      </c>
      <c r="E255" s="300"/>
      <c r="F255" s="300"/>
      <c r="G255" s="44"/>
      <c r="H255" s="151">
        <f>+H224</f>
        <v>2008</v>
      </c>
      <c r="I255" s="300" t="str">
        <f>+D255</f>
        <v>Enero - noviembre</v>
      </c>
      <c r="J255" s="300"/>
      <c r="K255" s="300"/>
      <c r="L255" s="152" t="s">
        <v>361</v>
      </c>
      <c r="M255" s="301"/>
      <c r="N255" s="301"/>
      <c r="O255" s="301"/>
      <c r="P255" s="150"/>
      <c r="Q255" s="150"/>
      <c r="R255" s="150"/>
      <c r="S255" s="150"/>
      <c r="T255" s="150"/>
      <c r="U255" s="150"/>
    </row>
    <row r="256" spans="1:15" ht="11.25">
      <c r="A256" s="153"/>
      <c r="B256" s="157" t="s">
        <v>48</v>
      </c>
      <c r="C256" s="153"/>
      <c r="D256" s="154">
        <f>+D225</f>
        <v>2008</v>
      </c>
      <c r="E256" s="154">
        <f>+E225</f>
        <v>2009</v>
      </c>
      <c r="F256" s="155" t="str">
        <f>+F225</f>
        <v>Var % 09/08</v>
      </c>
      <c r="G256" s="157"/>
      <c r="H256" s="153"/>
      <c r="I256" s="154">
        <f>+I225</f>
        <v>2008</v>
      </c>
      <c r="J256" s="154">
        <f>+J225</f>
        <v>2009</v>
      </c>
      <c r="K256" s="155" t="str">
        <f>+K225</f>
        <v>Var % 09/08</v>
      </c>
      <c r="L256" s="157">
        <v>2008</v>
      </c>
      <c r="M256" s="158"/>
      <c r="N256" s="158"/>
      <c r="O256" s="157"/>
    </row>
    <row r="257" spans="1:18" ht="11.25">
      <c r="A257" s="37"/>
      <c r="B257" s="37"/>
      <c r="C257" s="37"/>
      <c r="D257" s="37"/>
      <c r="E257" s="37"/>
      <c r="F257" s="37"/>
      <c r="G257" s="37"/>
      <c r="H257" s="37"/>
      <c r="I257" s="37"/>
      <c r="J257" s="37"/>
      <c r="K257" s="37"/>
      <c r="L257" s="37"/>
      <c r="R257" s="43"/>
    </row>
    <row r="258" spans="1:18" s="161" customFormat="1" ht="11.25">
      <c r="A258" s="159" t="s">
        <v>363</v>
      </c>
      <c r="B258" s="159"/>
      <c r="C258" s="159"/>
      <c r="D258" s="159"/>
      <c r="E258" s="159"/>
      <c r="F258" s="159"/>
      <c r="G258" s="159"/>
      <c r="H258" s="159">
        <f>(H260+H269)</f>
        <v>1084040.219</v>
      </c>
      <c r="I258" s="159">
        <f>(+I260+I269)</f>
        <v>1010587.4990000002</v>
      </c>
      <c r="J258" s="159">
        <f>(+J260+J269)</f>
        <v>875898.43</v>
      </c>
      <c r="K258" s="160">
        <f>+J258/I258*100-100</f>
        <v>-13.327798843076735</v>
      </c>
      <c r="L258" s="159">
        <f>(+L260+L269)</f>
        <v>100</v>
      </c>
      <c r="M258" s="166"/>
      <c r="N258" s="166"/>
      <c r="O258" s="166"/>
      <c r="R258" s="166"/>
    </row>
    <row r="259" spans="1:18" ht="11.25" customHeight="1">
      <c r="A259" s="37"/>
      <c r="B259" s="37"/>
      <c r="C259" s="39"/>
      <c r="D259" s="39"/>
      <c r="E259" s="39"/>
      <c r="F259" s="40"/>
      <c r="G259" s="40"/>
      <c r="H259" s="39"/>
      <c r="I259" s="39"/>
      <c r="J259" s="39"/>
      <c r="K259" s="40"/>
      <c r="L259" s="40"/>
      <c r="R259" s="43"/>
    </row>
    <row r="260" spans="1:13" ht="11.25" customHeight="1">
      <c r="A260" s="46" t="s">
        <v>88</v>
      </c>
      <c r="B260" s="46"/>
      <c r="C260" s="47"/>
      <c r="D260" s="47"/>
      <c r="E260" s="47"/>
      <c r="F260" s="45"/>
      <c r="G260" s="45"/>
      <c r="H260" s="47">
        <f>SUM(H262:H267)</f>
        <v>88711.83299999998</v>
      </c>
      <c r="I260" s="47">
        <f>SUM(I262:I267)</f>
        <v>84456.75600000001</v>
      </c>
      <c r="J260" s="47">
        <f>SUM(J262:J267)</f>
        <v>80172.505</v>
      </c>
      <c r="K260" s="45">
        <f>+J260/I260*100-100</f>
        <v>-5.072715556349337</v>
      </c>
      <c r="L260" s="192">
        <f>+J260/$J$258*100</f>
        <v>9.153173730428996</v>
      </c>
      <c r="M260" s="42"/>
    </row>
    <row r="261" spans="1:13" ht="11.25" customHeight="1">
      <c r="A261" s="46"/>
      <c r="B261" s="46"/>
      <c r="C261" s="39"/>
      <c r="D261" s="39"/>
      <c r="E261" s="39"/>
      <c r="F261" s="40"/>
      <c r="G261" s="40"/>
      <c r="H261" s="39"/>
      <c r="I261" s="39"/>
      <c r="J261" s="39"/>
      <c r="K261" s="40"/>
      <c r="L261" s="166"/>
      <c r="M261" s="42"/>
    </row>
    <row r="262" spans="1:13" ht="11.25" customHeight="1">
      <c r="A262" s="37" t="s">
        <v>89</v>
      </c>
      <c r="B262" s="37"/>
      <c r="C262" s="39">
        <v>1071118</v>
      </c>
      <c r="D262" s="39">
        <v>1007916</v>
      </c>
      <c r="E262" s="39">
        <v>998561</v>
      </c>
      <c r="F262" s="40">
        <f aca="true" t="shared" si="39" ref="F262:F278">+E262/D262*100-100</f>
        <v>-0.9281527428873062</v>
      </c>
      <c r="G262" s="40"/>
      <c r="H262" s="39">
        <v>2306.362</v>
      </c>
      <c r="I262" s="39">
        <v>2160.215</v>
      </c>
      <c r="J262" s="39">
        <v>2269.505</v>
      </c>
      <c r="K262" s="40">
        <f aca="true" t="shared" si="40" ref="K262:K279">+J262/I262*100-100</f>
        <v>5.0592186425888315</v>
      </c>
      <c r="L262" s="166">
        <f aca="true" t="shared" si="41" ref="L262:L267">+J262/$J$260*100</f>
        <v>2.83077720971797</v>
      </c>
      <c r="M262" s="42"/>
    </row>
    <row r="263" spans="1:13" ht="11.25" customHeight="1">
      <c r="A263" s="37" t="s">
        <v>90</v>
      </c>
      <c r="B263" s="37"/>
      <c r="C263" s="39">
        <v>890</v>
      </c>
      <c r="D263" s="39">
        <v>385</v>
      </c>
      <c r="E263" s="39">
        <v>319</v>
      </c>
      <c r="F263" s="40">
        <f t="shared" si="39"/>
        <v>-17.14285714285714</v>
      </c>
      <c r="G263" s="40"/>
      <c r="H263" s="39">
        <v>5538.315</v>
      </c>
      <c r="I263" s="39">
        <v>5453.215</v>
      </c>
      <c r="J263" s="39">
        <v>5309.45</v>
      </c>
      <c r="K263" s="40">
        <f t="shared" si="40"/>
        <v>-2.6363347126419967</v>
      </c>
      <c r="L263" s="166">
        <f t="shared" si="41"/>
        <v>6.622532250925675</v>
      </c>
      <c r="M263" s="42"/>
    </row>
    <row r="264" spans="1:13" ht="11.25" customHeight="1">
      <c r="A264" s="37" t="s">
        <v>91</v>
      </c>
      <c r="B264" s="37"/>
      <c r="C264" s="39">
        <v>390</v>
      </c>
      <c r="D264" s="39">
        <v>321</v>
      </c>
      <c r="E264" s="39">
        <v>278</v>
      </c>
      <c r="F264" s="40"/>
      <c r="G264" s="40"/>
      <c r="H264" s="39">
        <v>491.661</v>
      </c>
      <c r="I264" s="39">
        <v>428.231</v>
      </c>
      <c r="J264" s="39">
        <v>328.466</v>
      </c>
      <c r="K264" s="40"/>
      <c r="L264" s="166">
        <f t="shared" si="41"/>
        <v>0.40969906079397167</v>
      </c>
      <c r="M264" s="42"/>
    </row>
    <row r="265" spans="1:13" ht="11.25" customHeight="1">
      <c r="A265" s="37" t="s">
        <v>92</v>
      </c>
      <c r="B265" s="37"/>
      <c r="C265" s="39">
        <v>3350.741</v>
      </c>
      <c r="D265" s="39">
        <v>3197.584</v>
      </c>
      <c r="E265" s="39">
        <v>3981.759</v>
      </c>
      <c r="F265" s="40">
        <f t="shared" si="39"/>
        <v>24.523984358190432</v>
      </c>
      <c r="G265" s="40"/>
      <c r="H265" s="39">
        <v>8683.423</v>
      </c>
      <c r="I265" s="39">
        <v>8423.125</v>
      </c>
      <c r="J265" s="39">
        <v>7613.679</v>
      </c>
      <c r="K265" s="40">
        <f t="shared" si="40"/>
        <v>-9.609806336721832</v>
      </c>
      <c r="L265" s="166">
        <f t="shared" si="41"/>
        <v>9.496621067284849</v>
      </c>
      <c r="M265" s="42"/>
    </row>
    <row r="266" spans="1:13" ht="11.25" customHeight="1">
      <c r="A266" s="37" t="s">
        <v>93</v>
      </c>
      <c r="B266" s="37"/>
      <c r="C266" s="39">
        <v>10335.609</v>
      </c>
      <c r="D266" s="39">
        <v>9990.746</v>
      </c>
      <c r="E266" s="39">
        <v>9612.005</v>
      </c>
      <c r="F266" s="40">
        <f t="shared" si="39"/>
        <v>-3.7909181156241942</v>
      </c>
      <c r="G266" s="40"/>
      <c r="H266" s="39">
        <v>29774.571</v>
      </c>
      <c r="I266" s="39">
        <v>28733.507</v>
      </c>
      <c r="J266" s="39">
        <v>28311.332</v>
      </c>
      <c r="K266" s="40">
        <f t="shared" si="40"/>
        <v>-1.469277662486519</v>
      </c>
      <c r="L266" s="166">
        <f t="shared" si="41"/>
        <v>35.313019095511606</v>
      </c>
      <c r="M266" s="42"/>
    </row>
    <row r="267" spans="1:13" ht="11.25" customHeight="1">
      <c r="A267" s="37" t="s">
        <v>94</v>
      </c>
      <c r="B267" s="37"/>
      <c r="C267" s="193"/>
      <c r="D267" s="193"/>
      <c r="E267" s="39"/>
      <c r="F267" s="194"/>
      <c r="G267" s="40"/>
      <c r="H267" s="39">
        <v>41917.501</v>
      </c>
      <c r="I267" s="39">
        <v>39258.463</v>
      </c>
      <c r="J267" s="39">
        <v>36340.073</v>
      </c>
      <c r="K267" s="40">
        <f t="shared" si="40"/>
        <v>-7.433785678262566</v>
      </c>
      <c r="L267" s="166">
        <f t="shared" si="41"/>
        <v>45.32735131576592</v>
      </c>
      <c r="M267" s="42"/>
    </row>
    <row r="268" spans="1:13" ht="11.25" customHeight="1">
      <c r="A268" s="37"/>
      <c r="B268" s="37"/>
      <c r="C268" s="39"/>
      <c r="D268" s="39"/>
      <c r="E268" s="39"/>
      <c r="F268" s="40"/>
      <c r="G268" s="40"/>
      <c r="H268" s="39"/>
      <c r="I268" s="39"/>
      <c r="J268" s="39"/>
      <c r="K268" s="40"/>
      <c r="L268" s="166"/>
      <c r="M268" s="42"/>
    </row>
    <row r="269" spans="1:13" ht="11.25" customHeight="1">
      <c r="A269" s="46" t="s">
        <v>95</v>
      </c>
      <c r="B269" s="46"/>
      <c r="C269" s="39"/>
      <c r="D269" s="39"/>
      <c r="E269" s="39"/>
      <c r="F269" s="40"/>
      <c r="G269" s="40"/>
      <c r="H269" s="47">
        <f>(H271+H281+H288)</f>
        <v>995328.3859999999</v>
      </c>
      <c r="I269" s="47">
        <f>(I271+I281+I288)</f>
        <v>926130.7430000001</v>
      </c>
      <c r="J269" s="47">
        <f>(J271+J281+J288)</f>
        <v>795725.925</v>
      </c>
      <c r="K269" s="45">
        <f t="shared" si="40"/>
        <v>-14.080605679666988</v>
      </c>
      <c r="L269" s="192">
        <f>+J269/$J$258*100</f>
        <v>90.846826269571</v>
      </c>
      <c r="M269" s="42"/>
    </row>
    <row r="270" spans="1:13" ht="11.25" customHeight="1">
      <c r="A270" s="46"/>
      <c r="B270" s="46"/>
      <c r="C270" s="39"/>
      <c r="D270" s="39"/>
      <c r="E270" s="39"/>
      <c r="F270" s="40"/>
      <c r="G270" s="40"/>
      <c r="H270" s="39"/>
      <c r="I270" s="39"/>
      <c r="J270" s="39"/>
      <c r="K270" s="40"/>
      <c r="L270" s="166"/>
      <c r="M270" s="42"/>
    </row>
    <row r="271" spans="1:13" ht="11.25" customHeight="1">
      <c r="A271" s="46" t="s">
        <v>96</v>
      </c>
      <c r="B271" s="46"/>
      <c r="C271" s="39"/>
      <c r="D271" s="39"/>
      <c r="E271" s="39"/>
      <c r="F271" s="40"/>
      <c r="G271" s="40"/>
      <c r="H271" s="47">
        <f>SUM(H272:H279)</f>
        <v>226339.173</v>
      </c>
      <c r="I271" s="47">
        <f>SUM(I272:I279)</f>
        <v>204051.95700000002</v>
      </c>
      <c r="J271" s="47">
        <f>SUM(J272:J279)</f>
        <v>117973.84599999999</v>
      </c>
      <c r="K271" s="45">
        <f t="shared" si="40"/>
        <v>-42.18440845436244</v>
      </c>
      <c r="L271" s="192">
        <f>+J271/$J$258*100</f>
        <v>13.468895702895594</v>
      </c>
      <c r="M271" s="42"/>
    </row>
    <row r="272" spans="1:15" ht="11.25" customHeight="1">
      <c r="A272" s="37" t="s">
        <v>97</v>
      </c>
      <c r="B272" s="37"/>
      <c r="C272" s="39">
        <v>629.006</v>
      </c>
      <c r="D272" s="39">
        <v>537.912</v>
      </c>
      <c r="E272" s="39">
        <v>2251.504</v>
      </c>
      <c r="F272" s="40">
        <f t="shared" si="39"/>
        <v>318.56363122592535</v>
      </c>
      <c r="G272" s="40"/>
      <c r="H272" s="39">
        <v>1236.57</v>
      </c>
      <c r="I272" s="39">
        <v>1041.512</v>
      </c>
      <c r="J272" s="39">
        <v>2659.278</v>
      </c>
      <c r="K272" s="40">
        <f t="shared" si="40"/>
        <v>155.32859919040777</v>
      </c>
      <c r="L272" s="166">
        <f>+J272/$J$271*100</f>
        <v>2.2541250371713746</v>
      </c>
      <c r="M272" s="41">
        <f>+I272/D272*1000</f>
        <v>1936.2126147027766</v>
      </c>
      <c r="N272" s="41">
        <f>+J272/E272*1000</f>
        <v>1181.1118256951797</v>
      </c>
      <c r="O272" s="40">
        <f aca="true" t="shared" si="42" ref="O272:O286">+N272/M272*100-100</f>
        <v>-38.998857009487594</v>
      </c>
    </row>
    <row r="273" spans="1:15" ht="11.25" customHeight="1">
      <c r="A273" s="37" t="s">
        <v>98</v>
      </c>
      <c r="B273" s="37"/>
      <c r="C273" s="39">
        <v>4694.391</v>
      </c>
      <c r="D273" s="39">
        <v>3740.191</v>
      </c>
      <c r="E273" s="39">
        <v>176.022</v>
      </c>
      <c r="F273" s="40">
        <f t="shared" si="39"/>
        <v>-95.2937697566782</v>
      </c>
      <c r="G273" s="40"/>
      <c r="H273" s="39">
        <v>18074.339</v>
      </c>
      <c r="I273" s="39">
        <v>15359.639</v>
      </c>
      <c r="J273" s="39">
        <v>485.326</v>
      </c>
      <c r="K273" s="40">
        <f t="shared" si="40"/>
        <v>-96.8402512585094</v>
      </c>
      <c r="L273" s="166">
        <f aca="true" t="shared" si="43" ref="L273:L279">+J273/$J$271*100</f>
        <v>0.4113844012511044</v>
      </c>
      <c r="M273" s="41">
        <f aca="true" t="shared" si="44" ref="M273:M286">+I273/D273*1000</f>
        <v>4106.645623178068</v>
      </c>
      <c r="N273" s="41">
        <f aca="true" t="shared" si="45" ref="N273:N278">+J273/E273*1000</f>
        <v>2757.1894422288124</v>
      </c>
      <c r="O273" s="40">
        <f t="shared" si="42"/>
        <v>-32.860302659982935</v>
      </c>
    </row>
    <row r="274" spans="1:15" ht="11.25" customHeight="1">
      <c r="A274" s="37" t="s">
        <v>99</v>
      </c>
      <c r="B274" s="37"/>
      <c r="C274" s="39">
        <v>14527.851</v>
      </c>
      <c r="D274" s="39">
        <v>11924.371</v>
      </c>
      <c r="E274" s="39">
        <v>12376.033</v>
      </c>
      <c r="F274" s="40">
        <f t="shared" si="39"/>
        <v>3.7877218010073648</v>
      </c>
      <c r="G274" s="40"/>
      <c r="H274" s="39">
        <v>66755.124</v>
      </c>
      <c r="I274" s="39">
        <v>58251.346</v>
      </c>
      <c r="J274" s="39">
        <v>40706.179</v>
      </c>
      <c r="K274" s="40">
        <f t="shared" si="40"/>
        <v>-30.119762382829748</v>
      </c>
      <c r="L274" s="166">
        <f t="shared" si="43"/>
        <v>34.50440956209904</v>
      </c>
      <c r="M274" s="41">
        <f t="shared" si="44"/>
        <v>4885.066558227683</v>
      </c>
      <c r="N274" s="41">
        <f t="shared" si="45"/>
        <v>3289.1136440893456</v>
      </c>
      <c r="O274" s="40">
        <f t="shared" si="42"/>
        <v>-32.67003417692132</v>
      </c>
    </row>
    <row r="275" spans="1:15" ht="11.25" customHeight="1">
      <c r="A275" s="37" t="s">
        <v>100</v>
      </c>
      <c r="B275" s="37"/>
      <c r="C275" s="39">
        <v>29.485</v>
      </c>
      <c r="D275" s="39">
        <v>28.937</v>
      </c>
      <c r="E275" s="39">
        <v>41.691</v>
      </c>
      <c r="F275" s="40">
        <f t="shared" si="39"/>
        <v>44.07505961226113</v>
      </c>
      <c r="G275" s="40"/>
      <c r="H275" s="39">
        <v>23.306</v>
      </c>
      <c r="I275" s="39">
        <v>22.26</v>
      </c>
      <c r="J275" s="39">
        <v>48.646</v>
      </c>
      <c r="K275" s="40">
        <f t="shared" si="40"/>
        <v>118.53548966756512</v>
      </c>
      <c r="L275" s="166">
        <f t="shared" si="43"/>
        <v>0.04123456312511843</v>
      </c>
      <c r="M275" s="41">
        <f t="shared" si="44"/>
        <v>769.2573521788713</v>
      </c>
      <c r="N275" s="41">
        <f t="shared" si="45"/>
        <v>1166.8225756158404</v>
      </c>
      <c r="O275" s="40">
        <f t="shared" si="42"/>
        <v>51.68169303951291</v>
      </c>
    </row>
    <row r="276" spans="1:15" ht="11.25" customHeight="1">
      <c r="A276" s="37" t="s">
        <v>101</v>
      </c>
      <c r="B276" s="37"/>
      <c r="C276" s="39">
        <v>12253.95</v>
      </c>
      <c r="D276" s="39">
        <v>11114.208</v>
      </c>
      <c r="E276" s="39">
        <v>8173.985</v>
      </c>
      <c r="F276" s="40">
        <f t="shared" si="39"/>
        <v>-26.454633564532898</v>
      </c>
      <c r="G276" s="40"/>
      <c r="H276" s="39">
        <v>55808.889</v>
      </c>
      <c r="I276" s="39">
        <v>51798.851</v>
      </c>
      <c r="J276" s="39">
        <v>24388.391</v>
      </c>
      <c r="K276" s="40">
        <f t="shared" si="40"/>
        <v>-52.91711972530047</v>
      </c>
      <c r="L276" s="166">
        <f t="shared" si="43"/>
        <v>20.67270994962731</v>
      </c>
      <c r="M276" s="41">
        <f t="shared" si="44"/>
        <v>4660.597588240206</v>
      </c>
      <c r="N276" s="41">
        <f t="shared" si="45"/>
        <v>2983.659867249573</v>
      </c>
      <c r="O276" s="40">
        <f t="shared" si="42"/>
        <v>-35.98117385680209</v>
      </c>
    </row>
    <row r="277" spans="1:15" ht="11.25" customHeight="1">
      <c r="A277" s="37" t="s">
        <v>164</v>
      </c>
      <c r="B277" s="37"/>
      <c r="C277" s="39">
        <v>34100.385</v>
      </c>
      <c r="D277" s="39">
        <v>30827.249</v>
      </c>
      <c r="E277" s="39">
        <v>23040.837</v>
      </c>
      <c r="F277" s="40">
        <f t="shared" si="39"/>
        <v>-25.258212304315578</v>
      </c>
      <c r="G277" s="40"/>
      <c r="H277" s="39">
        <v>64014.917</v>
      </c>
      <c r="I277" s="39">
        <v>58132.604</v>
      </c>
      <c r="J277" s="39">
        <v>37411.554</v>
      </c>
      <c r="K277" s="40">
        <f t="shared" si="40"/>
        <v>-35.64445521827993</v>
      </c>
      <c r="L277" s="166">
        <f t="shared" si="43"/>
        <v>31.711735497713622</v>
      </c>
      <c r="M277" s="41">
        <f t="shared" si="44"/>
        <v>1885.7538666521946</v>
      </c>
      <c r="N277" s="41">
        <f t="shared" si="45"/>
        <v>1623.7063783750564</v>
      </c>
      <c r="O277" s="40">
        <f t="shared" si="42"/>
        <v>-13.896166032651692</v>
      </c>
    </row>
    <row r="278" spans="1:15" ht="11.25" customHeight="1">
      <c r="A278" s="37" t="s">
        <v>102</v>
      </c>
      <c r="B278" s="37"/>
      <c r="C278" s="39">
        <v>3525.594</v>
      </c>
      <c r="D278" s="39">
        <v>3403.153</v>
      </c>
      <c r="E278" s="39">
        <v>3629.464</v>
      </c>
      <c r="F278" s="40">
        <f t="shared" si="39"/>
        <v>6.650038949174487</v>
      </c>
      <c r="G278" s="40"/>
      <c r="H278" s="39">
        <v>5741.342</v>
      </c>
      <c r="I278" s="39">
        <v>5578.352</v>
      </c>
      <c r="J278" s="39">
        <v>5159.808</v>
      </c>
      <c r="K278" s="40">
        <f t="shared" si="40"/>
        <v>-7.503004471571529</v>
      </c>
      <c r="L278" s="166">
        <f t="shared" si="43"/>
        <v>4.373688046077603</v>
      </c>
      <c r="M278" s="41">
        <f t="shared" si="44"/>
        <v>1639.1716740328748</v>
      </c>
      <c r="N278" s="41">
        <f t="shared" si="45"/>
        <v>1421.6446285181503</v>
      </c>
      <c r="O278" s="40">
        <f t="shared" si="42"/>
        <v>-13.270546884179609</v>
      </c>
    </row>
    <row r="279" spans="1:19" ht="11.25" customHeight="1">
      <c r="A279" s="37" t="s">
        <v>10</v>
      </c>
      <c r="B279" s="37"/>
      <c r="C279" s="193"/>
      <c r="D279" s="193"/>
      <c r="E279" s="193"/>
      <c r="F279" s="40"/>
      <c r="G279" s="40"/>
      <c r="H279" s="39">
        <v>14684.686</v>
      </c>
      <c r="I279" s="39">
        <v>13867.393</v>
      </c>
      <c r="J279" s="39">
        <v>7114.664</v>
      </c>
      <c r="K279" s="40">
        <f t="shared" si="40"/>
        <v>-48.6950142683632</v>
      </c>
      <c r="L279" s="166">
        <f t="shared" si="43"/>
        <v>6.0307129429348265</v>
      </c>
      <c r="M279" s="41"/>
      <c r="O279" s="40"/>
      <c r="S279" s="41"/>
    </row>
    <row r="280" spans="1:15" ht="11.25" customHeight="1">
      <c r="A280" s="37"/>
      <c r="B280" s="37"/>
      <c r="C280" s="39"/>
      <c r="D280" s="39"/>
      <c r="E280" s="39"/>
      <c r="F280" s="40"/>
      <c r="G280" s="40"/>
      <c r="H280" s="39"/>
      <c r="I280" s="39"/>
      <c r="J280" s="39"/>
      <c r="K280" s="40"/>
      <c r="L280" s="166"/>
      <c r="M280" s="41"/>
      <c r="O280" s="40"/>
    </row>
    <row r="281" spans="1:15" ht="11.25" customHeight="1">
      <c r="A281" s="46" t="s">
        <v>103</v>
      </c>
      <c r="B281" s="46"/>
      <c r="C281" s="47">
        <f>SUM(C282:C286)</f>
        <v>212879.601</v>
      </c>
      <c r="D281" s="47">
        <f>SUM(D282:D286)</f>
        <v>196053.17200000002</v>
      </c>
      <c r="E281" s="47">
        <f>SUM(E282:E286)</f>
        <v>222666.381</v>
      </c>
      <c r="F281" s="45">
        <f aca="true" t="shared" si="46" ref="F281:F286">+E281/D281*100-100</f>
        <v>13.57448529320402</v>
      </c>
      <c r="G281" s="45"/>
      <c r="H281" s="47">
        <f>SUM(H282:H286)</f>
        <v>611165.449</v>
      </c>
      <c r="I281" s="47">
        <f>SUM(I282:I286)</f>
        <v>574864.0800000001</v>
      </c>
      <c r="J281" s="47">
        <f>SUM(J282:J286)</f>
        <v>566740.079</v>
      </c>
      <c r="K281" s="45">
        <f aca="true" t="shared" si="47" ref="K281:K286">+J281/I281*100-100</f>
        <v>-1.4132037959303432</v>
      </c>
      <c r="L281" s="192">
        <f>+J281/$J$258*100</f>
        <v>64.70385830009994</v>
      </c>
      <c r="M281" s="41">
        <f t="shared" si="44"/>
        <v>2932.1845402225886</v>
      </c>
      <c r="N281" s="41">
        <f aca="true" t="shared" si="48" ref="N281:N286">+J281/E281*1000</f>
        <v>2545.2431411278026</v>
      </c>
      <c r="O281" s="40">
        <f t="shared" si="42"/>
        <v>-13.196352200445489</v>
      </c>
    </row>
    <row r="282" spans="1:15" ht="11.25" customHeight="1">
      <c r="A282" s="37" t="s">
        <v>104</v>
      </c>
      <c r="B282" s="37"/>
      <c r="C282" s="39">
        <v>4504.998</v>
      </c>
      <c r="D282" s="39">
        <v>4116.437</v>
      </c>
      <c r="E282" s="39">
        <v>4322.121</v>
      </c>
      <c r="F282" s="40">
        <f t="shared" si="46"/>
        <v>4.996651230177946</v>
      </c>
      <c r="G282" s="40"/>
      <c r="H282" s="39">
        <v>32105.871</v>
      </c>
      <c r="I282" s="39">
        <v>29833.728</v>
      </c>
      <c r="J282" s="39">
        <v>23452.832</v>
      </c>
      <c r="K282" s="40">
        <f t="shared" si="47"/>
        <v>-21.388195266779945</v>
      </c>
      <c r="L282" s="166">
        <f>+J282/$J$281*100</f>
        <v>4.138198950281051</v>
      </c>
      <c r="M282" s="41">
        <f t="shared" si="44"/>
        <v>7247.463765387397</v>
      </c>
      <c r="N282" s="41">
        <f t="shared" si="48"/>
        <v>5426.232167030955</v>
      </c>
      <c r="O282" s="40">
        <f t="shared" si="42"/>
        <v>-25.129226682778622</v>
      </c>
    </row>
    <row r="283" spans="1:15" ht="11.25" customHeight="1">
      <c r="A283" s="37" t="s">
        <v>105</v>
      </c>
      <c r="B283" s="37"/>
      <c r="C283" s="39">
        <v>78014.299</v>
      </c>
      <c r="D283" s="39">
        <v>71618.447</v>
      </c>
      <c r="E283" s="39">
        <v>90845.93</v>
      </c>
      <c r="F283" s="40">
        <f t="shared" si="46"/>
        <v>26.84710965598009</v>
      </c>
      <c r="G283" s="40"/>
      <c r="H283" s="39">
        <v>184979.809</v>
      </c>
      <c r="I283" s="39">
        <v>173296.045</v>
      </c>
      <c r="J283" s="39">
        <v>182393.129</v>
      </c>
      <c r="K283" s="40">
        <f t="shared" si="47"/>
        <v>5.249446979589152</v>
      </c>
      <c r="L283" s="166">
        <f>+J283/$J$281*100</f>
        <v>32.18285343818078</v>
      </c>
      <c r="M283" s="41">
        <f t="shared" si="44"/>
        <v>2419.712410128078</v>
      </c>
      <c r="N283" s="41">
        <f t="shared" si="48"/>
        <v>2007.7193221534526</v>
      </c>
      <c r="O283" s="40">
        <f t="shared" si="42"/>
        <v>-17.026531179910677</v>
      </c>
    </row>
    <row r="284" spans="1:27" ht="11.25" customHeight="1">
      <c r="A284" s="37" t="s">
        <v>106</v>
      </c>
      <c r="B284" s="37"/>
      <c r="C284" s="39">
        <v>4472.679</v>
      </c>
      <c r="D284" s="39">
        <v>4347.88</v>
      </c>
      <c r="E284" s="39">
        <v>5685.928</v>
      </c>
      <c r="F284" s="40">
        <f t="shared" si="46"/>
        <v>30.774722393442318</v>
      </c>
      <c r="G284" s="40"/>
      <c r="H284" s="39">
        <v>23965.251</v>
      </c>
      <c r="I284" s="39">
        <v>23434.423</v>
      </c>
      <c r="J284" s="39">
        <v>25952.819</v>
      </c>
      <c r="K284" s="40">
        <f t="shared" si="47"/>
        <v>10.746567133314969</v>
      </c>
      <c r="L284" s="166">
        <f>+J284/$J$281*100</f>
        <v>4.57931597952154</v>
      </c>
      <c r="M284" s="41">
        <f t="shared" si="44"/>
        <v>5389.850455854347</v>
      </c>
      <c r="N284" s="41">
        <f t="shared" si="48"/>
        <v>4564.394589590301</v>
      </c>
      <c r="O284" s="40">
        <f t="shared" si="42"/>
        <v>-15.315004989933499</v>
      </c>
      <c r="V284" s="41"/>
      <c r="W284" s="41"/>
      <c r="X284" s="41"/>
      <c r="Y284" s="41"/>
      <c r="Z284" s="41"/>
      <c r="AA284" s="41"/>
    </row>
    <row r="285" spans="1:15" ht="11.25" customHeight="1">
      <c r="A285" s="37" t="s">
        <v>107</v>
      </c>
      <c r="B285" s="37"/>
      <c r="C285" s="39">
        <v>105817.328</v>
      </c>
      <c r="D285" s="39">
        <v>98079.982</v>
      </c>
      <c r="E285" s="39">
        <v>103568.573</v>
      </c>
      <c r="F285" s="40">
        <f t="shared" si="46"/>
        <v>5.596035896499245</v>
      </c>
      <c r="G285" s="40"/>
      <c r="H285" s="39">
        <v>343186.904</v>
      </c>
      <c r="I285" s="39">
        <v>323709.982</v>
      </c>
      <c r="J285" s="39">
        <v>315090.041</v>
      </c>
      <c r="K285" s="40">
        <f t="shared" si="47"/>
        <v>-2.662859188568362</v>
      </c>
      <c r="L285" s="166">
        <f>+J285/$J$281*100</f>
        <v>55.59692223566917</v>
      </c>
      <c r="M285" s="41">
        <f t="shared" si="44"/>
        <v>3300.46942708452</v>
      </c>
      <c r="N285" s="41">
        <f t="shared" si="48"/>
        <v>3042.3325519798364</v>
      </c>
      <c r="O285" s="40">
        <f t="shared" si="42"/>
        <v>-7.821216975571545</v>
      </c>
    </row>
    <row r="286" spans="1:25" ht="11.25" customHeight="1">
      <c r="A286" s="37" t="s">
        <v>108</v>
      </c>
      <c r="B286" s="37"/>
      <c r="C286" s="39">
        <v>20070.297</v>
      </c>
      <c r="D286" s="39">
        <v>17890.426</v>
      </c>
      <c r="E286" s="39">
        <v>18243.829</v>
      </c>
      <c r="F286" s="40">
        <f t="shared" si="46"/>
        <v>1.975374985481082</v>
      </c>
      <c r="G286" s="40"/>
      <c r="H286" s="39">
        <v>26927.614</v>
      </c>
      <c r="I286" s="39">
        <v>24589.902</v>
      </c>
      <c r="J286" s="39">
        <v>19851.258</v>
      </c>
      <c r="K286" s="40">
        <f t="shared" si="47"/>
        <v>-19.270690871399154</v>
      </c>
      <c r="L286" s="166">
        <f>+J286/$J$281*100</f>
        <v>3.5027093963474565</v>
      </c>
      <c r="M286" s="41">
        <f t="shared" si="44"/>
        <v>1374.4726928246428</v>
      </c>
      <c r="N286" s="41">
        <f t="shared" si="48"/>
        <v>1088.1080939752285</v>
      </c>
      <c r="O286" s="40">
        <f t="shared" si="42"/>
        <v>-20.834506232416587</v>
      </c>
      <c r="T286" s="41"/>
      <c r="U286" s="41"/>
      <c r="V286" s="41"/>
      <c r="W286" s="41"/>
      <c r="X286" s="41"/>
      <c r="Y286" s="41"/>
    </row>
    <row r="287" spans="1:25" ht="11.25" customHeight="1">
      <c r="A287" s="37"/>
      <c r="B287" s="37"/>
      <c r="C287" s="39"/>
      <c r="D287" s="39"/>
      <c r="E287" s="39"/>
      <c r="F287" s="40"/>
      <c r="G287" s="40"/>
      <c r="H287" s="39"/>
      <c r="I287" s="39"/>
      <c r="J287" s="39"/>
      <c r="K287" s="40"/>
      <c r="L287" s="166"/>
      <c r="M287" s="42"/>
      <c r="O287" s="195"/>
      <c r="T287" s="41"/>
      <c r="U287" s="41"/>
      <c r="V287" s="41"/>
      <c r="W287" s="41"/>
      <c r="X287" s="41"/>
      <c r="Y287" s="41"/>
    </row>
    <row r="288" spans="1:15" ht="11.25" customHeight="1">
      <c r="A288" s="46" t="s">
        <v>109</v>
      </c>
      <c r="B288" s="46"/>
      <c r="C288" s="39"/>
      <c r="D288" s="39"/>
      <c r="E288" s="39"/>
      <c r="F288" s="40"/>
      <c r="G288" s="40"/>
      <c r="H288" s="47">
        <v>157823.764</v>
      </c>
      <c r="I288" s="47">
        <v>147214.706</v>
      </c>
      <c r="J288" s="47">
        <v>111012</v>
      </c>
      <c r="K288" s="45">
        <f>+J288/I288*100-100</f>
        <v>-24.591772781178534</v>
      </c>
      <c r="L288" s="192">
        <f>+J288/$J$258*100</f>
        <v>12.674072266575473</v>
      </c>
      <c r="M288" s="42"/>
      <c r="O288" s="195"/>
    </row>
    <row r="289" spans="1:15" ht="11.25" customHeight="1">
      <c r="A289" s="150" t="s">
        <v>250</v>
      </c>
      <c r="B289" s="37">
        <v>16010000</v>
      </c>
      <c r="C289" s="39">
        <v>3879.633</v>
      </c>
      <c r="D289" s="39">
        <v>3483.626</v>
      </c>
      <c r="E289" s="39">
        <v>3609.871</v>
      </c>
      <c r="F289" s="40">
        <f>+E289/D289*100-100</f>
        <v>3.623953891720859</v>
      </c>
      <c r="G289" s="40"/>
      <c r="H289" s="39">
        <v>7048.209</v>
      </c>
      <c r="I289" s="39">
        <v>6273.626</v>
      </c>
      <c r="J289" s="39">
        <v>6593.074</v>
      </c>
      <c r="K289" s="40">
        <v>3694.662</v>
      </c>
      <c r="L289" s="166">
        <f>+J289/$J$288*100</f>
        <v>5.939064245306813</v>
      </c>
      <c r="M289" s="42"/>
      <c r="O289" s="195"/>
    </row>
    <row r="290" spans="1:13" ht="11.25">
      <c r="A290" s="37" t="s">
        <v>10</v>
      </c>
      <c r="B290" s="37"/>
      <c r="C290" s="39"/>
      <c r="D290" s="39"/>
      <c r="E290" s="39"/>
      <c r="F290" s="39"/>
      <c r="G290" s="39"/>
      <c r="H290" s="39">
        <f>+H288-H289</f>
        <v>150775.555</v>
      </c>
      <c r="I290" s="39">
        <f>+I288-I289</f>
        <v>140941.08000000002</v>
      </c>
      <c r="J290" s="39">
        <f>+J288-J289</f>
        <v>104418.926</v>
      </c>
      <c r="K290" s="40">
        <f>+J290/I290*100-100</f>
        <v>-25.91306523264899</v>
      </c>
      <c r="L290" s="166">
        <f>+J290/$J$288*100</f>
        <v>94.0609357546932</v>
      </c>
      <c r="M290" s="42"/>
    </row>
    <row r="291" spans="1:18" ht="11.25">
      <c r="A291" s="153"/>
      <c r="B291" s="153"/>
      <c r="C291" s="165"/>
      <c r="D291" s="165"/>
      <c r="E291" s="165"/>
      <c r="F291" s="165"/>
      <c r="G291" s="165"/>
      <c r="H291" s="165"/>
      <c r="I291" s="165"/>
      <c r="J291" s="165"/>
      <c r="K291" s="153"/>
      <c r="L291" s="153"/>
      <c r="R291" s="43"/>
    </row>
    <row r="292" spans="1:18" ht="11.25">
      <c r="A292" s="37" t="s">
        <v>369</v>
      </c>
      <c r="B292" s="37"/>
      <c r="C292" s="37"/>
      <c r="D292" s="37"/>
      <c r="E292" s="37"/>
      <c r="F292" s="37"/>
      <c r="G292" s="37"/>
      <c r="H292" s="37"/>
      <c r="I292" s="37"/>
      <c r="J292" s="37"/>
      <c r="K292" s="37"/>
      <c r="L292" s="37"/>
      <c r="R292" s="43"/>
    </row>
    <row r="293" spans="1:18" ht="19.5" customHeight="1">
      <c r="A293" s="303" t="s">
        <v>440</v>
      </c>
      <c r="B293" s="303"/>
      <c r="C293" s="303"/>
      <c r="D293" s="303"/>
      <c r="E293" s="303"/>
      <c r="F293" s="303"/>
      <c r="G293" s="303"/>
      <c r="H293" s="303"/>
      <c r="I293" s="303"/>
      <c r="J293" s="303"/>
      <c r="K293" s="303"/>
      <c r="L293" s="303"/>
      <c r="R293" s="43"/>
    </row>
    <row r="294" spans="1:18" ht="19.5" customHeight="1">
      <c r="A294" s="304" t="s">
        <v>291</v>
      </c>
      <c r="B294" s="304"/>
      <c r="C294" s="304"/>
      <c r="D294" s="304"/>
      <c r="E294" s="304"/>
      <c r="F294" s="304"/>
      <c r="G294" s="304"/>
      <c r="H294" s="304"/>
      <c r="I294" s="304"/>
      <c r="J294" s="304"/>
      <c r="K294" s="304"/>
      <c r="L294" s="304"/>
      <c r="R294" s="43"/>
    </row>
    <row r="295" spans="1:21" ht="11.25">
      <c r="A295" s="37"/>
      <c r="B295" s="37"/>
      <c r="C295" s="302" t="s">
        <v>165</v>
      </c>
      <c r="D295" s="302"/>
      <c r="E295" s="302"/>
      <c r="F295" s="302"/>
      <c r="G295" s="44"/>
      <c r="H295" s="302" t="s">
        <v>166</v>
      </c>
      <c r="I295" s="302"/>
      <c r="J295" s="302"/>
      <c r="K295" s="302"/>
      <c r="L295" s="44"/>
      <c r="M295" s="299" t="s">
        <v>322</v>
      </c>
      <c r="N295" s="299" t="s">
        <v>322</v>
      </c>
      <c r="O295" s="299" t="s">
        <v>299</v>
      </c>
      <c r="P295" s="150"/>
      <c r="Q295" s="150"/>
      <c r="R295" s="150"/>
      <c r="S295" s="150"/>
      <c r="T295" s="150"/>
      <c r="U295" s="150"/>
    </row>
    <row r="296" spans="1:21" ht="11.25">
      <c r="A296" s="37" t="s">
        <v>178</v>
      </c>
      <c r="B296" s="152" t="s">
        <v>152</v>
      </c>
      <c r="C296" s="151">
        <f>+C255</f>
        <v>2008</v>
      </c>
      <c r="D296" s="300" t="str">
        <f>+D255</f>
        <v>Enero - noviembre</v>
      </c>
      <c r="E296" s="300"/>
      <c r="F296" s="300"/>
      <c r="G296" s="44"/>
      <c r="H296" s="151">
        <f>+H255</f>
        <v>2008</v>
      </c>
      <c r="I296" s="300" t="str">
        <f>+D296</f>
        <v>Enero - noviembre</v>
      </c>
      <c r="J296" s="300"/>
      <c r="K296" s="300"/>
      <c r="L296" s="152" t="s">
        <v>361</v>
      </c>
      <c r="M296" s="301"/>
      <c r="N296" s="301"/>
      <c r="O296" s="301"/>
      <c r="P296" s="150"/>
      <c r="Q296" s="150"/>
      <c r="R296" s="150"/>
      <c r="S296" s="150"/>
      <c r="T296" s="150"/>
      <c r="U296" s="150"/>
    </row>
    <row r="297" spans="1:15" ht="11.25">
      <c r="A297" s="153"/>
      <c r="B297" s="157" t="s">
        <v>48</v>
      </c>
      <c r="C297" s="153"/>
      <c r="D297" s="154">
        <f>+D256</f>
        <v>2008</v>
      </c>
      <c r="E297" s="154">
        <f>+E256</f>
        <v>2009</v>
      </c>
      <c r="F297" s="155" t="str">
        <f>+F256</f>
        <v>Var % 09/08</v>
      </c>
      <c r="G297" s="157"/>
      <c r="H297" s="153"/>
      <c r="I297" s="154">
        <f>+I256</f>
        <v>2008</v>
      </c>
      <c r="J297" s="154">
        <f>+J256</f>
        <v>2009</v>
      </c>
      <c r="K297" s="155" t="str">
        <f>+K256</f>
        <v>Var % 09/08</v>
      </c>
      <c r="L297" s="157">
        <v>2008</v>
      </c>
      <c r="M297" s="158"/>
      <c r="N297" s="158"/>
      <c r="O297" s="157"/>
    </row>
    <row r="298" spans="1:18" ht="11.25">
      <c r="A298" s="37"/>
      <c r="B298" s="37"/>
      <c r="C298" s="39"/>
      <c r="D298" s="39"/>
      <c r="E298" s="39"/>
      <c r="F298" s="40"/>
      <c r="G298" s="40"/>
      <c r="H298" s="39"/>
      <c r="I298" s="39"/>
      <c r="J298" s="39"/>
      <c r="K298" s="40"/>
      <c r="L298" s="40"/>
      <c r="R298" s="43"/>
    </row>
    <row r="299" spans="1:18" s="161" customFormat="1" ht="11.25">
      <c r="A299" s="159" t="s">
        <v>362</v>
      </c>
      <c r="B299" s="159"/>
      <c r="C299" s="159"/>
      <c r="D299" s="159"/>
      <c r="E299" s="159"/>
      <c r="F299" s="159"/>
      <c r="G299" s="159"/>
      <c r="H299" s="159">
        <f>+H301+H311</f>
        <v>4818062.712</v>
      </c>
      <c r="I299" s="159">
        <f>+I301+I311</f>
        <v>4519055.621000001</v>
      </c>
      <c r="J299" s="159">
        <f>+J301+J311</f>
        <v>3295103.4660000005</v>
      </c>
      <c r="K299" s="160">
        <f>+J299/I299*100-100</f>
        <v>-27.084246303858464</v>
      </c>
      <c r="L299" s="159">
        <f>+L301+L311</f>
        <v>99.99999999999999</v>
      </c>
      <c r="M299" s="166"/>
      <c r="N299" s="166"/>
      <c r="O299" s="166"/>
      <c r="R299" s="166"/>
    </row>
    <row r="300" spans="1:18" ht="11.25">
      <c r="A300" s="37"/>
      <c r="B300" s="37"/>
      <c r="C300" s="39"/>
      <c r="D300" s="39"/>
      <c r="E300" s="39"/>
      <c r="F300" s="40"/>
      <c r="G300" s="40"/>
      <c r="H300" s="39"/>
      <c r="I300" s="39"/>
      <c r="J300" s="39"/>
      <c r="K300" s="40"/>
      <c r="L300" s="40"/>
      <c r="R300" s="43"/>
    </row>
    <row r="301" spans="1:18" ht="11.25">
      <c r="A301" s="46" t="s">
        <v>88</v>
      </c>
      <c r="B301" s="46"/>
      <c r="C301" s="47"/>
      <c r="D301" s="47"/>
      <c r="E301" s="47"/>
      <c r="F301" s="45"/>
      <c r="G301" s="45"/>
      <c r="H301" s="47">
        <f>+H303+H306+H309</f>
        <v>348448.33800000005</v>
      </c>
      <c r="I301" s="47">
        <f>+I303+I306+I309</f>
        <v>319126.76800000004</v>
      </c>
      <c r="J301" s="47">
        <f>+J303+J306+J309</f>
        <v>259958.29400000002</v>
      </c>
      <c r="K301" s="45">
        <f>+J301/I301*100-100</f>
        <v>-18.540743031621844</v>
      </c>
      <c r="L301" s="45">
        <f>+J301/$J$299*100</f>
        <v>7.889230085863409</v>
      </c>
      <c r="R301" s="43"/>
    </row>
    <row r="302" spans="1:18" ht="11.25">
      <c r="A302" s="46"/>
      <c r="B302" s="46"/>
      <c r="C302" s="39"/>
      <c r="D302" s="39"/>
      <c r="E302" s="39"/>
      <c r="F302" s="40"/>
      <c r="G302" s="40"/>
      <c r="H302" s="39"/>
      <c r="I302" s="39"/>
      <c r="J302" s="39"/>
      <c r="K302" s="45"/>
      <c r="L302" s="40"/>
      <c r="R302" s="43"/>
    </row>
    <row r="303" spans="1:18" ht="11.25">
      <c r="A303" s="46" t="s">
        <v>111</v>
      </c>
      <c r="B303" s="46"/>
      <c r="C303" s="47">
        <f>+C304+C305</f>
        <v>4059140.864</v>
      </c>
      <c r="D303" s="47">
        <f>+D304+D305</f>
        <v>3745218.9880000004</v>
      </c>
      <c r="E303" s="47">
        <f>+E304+E305</f>
        <v>3389455.307</v>
      </c>
      <c r="F303" s="45">
        <f aca="true" t="shared" si="49" ref="F303:F308">+E303/D303*100-100</f>
        <v>-9.499142296882965</v>
      </c>
      <c r="G303" s="39"/>
      <c r="H303" s="47">
        <f>+H304+H305</f>
        <v>338508.292</v>
      </c>
      <c r="I303" s="47">
        <f>+I304+I305</f>
        <v>310109.873</v>
      </c>
      <c r="J303" s="47">
        <f>+J304+J305</f>
        <v>254553.741</v>
      </c>
      <c r="K303" s="45">
        <f aca="true" t="shared" si="50" ref="K303:K309">+J303/I303*100-100</f>
        <v>-17.91498331302725</v>
      </c>
      <c r="L303" s="45">
        <f aca="true" t="shared" si="51" ref="L303:L330">+J303/$J$299*100</f>
        <v>7.725212383361317</v>
      </c>
      <c r="R303" s="43"/>
    </row>
    <row r="304" spans="1:18" ht="11.25">
      <c r="A304" s="37" t="s">
        <v>138</v>
      </c>
      <c r="B304" s="37"/>
      <c r="C304" s="39">
        <v>51669.99</v>
      </c>
      <c r="D304" s="39">
        <v>51669.99</v>
      </c>
      <c r="E304" s="39">
        <v>0</v>
      </c>
      <c r="F304" s="40"/>
      <c r="G304" s="40"/>
      <c r="H304" s="39">
        <v>3452.048</v>
      </c>
      <c r="I304" s="39">
        <v>3452.048</v>
      </c>
      <c r="J304" s="39">
        <v>0</v>
      </c>
      <c r="K304" s="40"/>
      <c r="L304" s="40">
        <f t="shared" si="51"/>
        <v>0</v>
      </c>
      <c r="R304" s="43"/>
    </row>
    <row r="305" spans="1:18" ht="11.25">
      <c r="A305" s="37" t="s">
        <v>139</v>
      </c>
      <c r="B305" s="37"/>
      <c r="C305" s="39">
        <v>4007470.874</v>
      </c>
      <c r="D305" s="39">
        <v>3693548.998</v>
      </c>
      <c r="E305" s="39">
        <v>3389455.307</v>
      </c>
      <c r="F305" s="40">
        <f t="shared" si="49"/>
        <v>-8.233102936082943</v>
      </c>
      <c r="G305" s="40"/>
      <c r="H305" s="39">
        <v>335056.244</v>
      </c>
      <c r="I305" s="39">
        <v>306657.825</v>
      </c>
      <c r="J305" s="39">
        <v>254553.741</v>
      </c>
      <c r="K305" s="40">
        <f t="shared" si="50"/>
        <v>-16.990952048916412</v>
      </c>
      <c r="L305" s="40">
        <f t="shared" si="51"/>
        <v>7.725212383361317</v>
      </c>
      <c r="R305" s="43"/>
    </row>
    <row r="306" spans="1:18" ht="11.25">
      <c r="A306" s="46" t="s">
        <v>140</v>
      </c>
      <c r="B306" s="46"/>
      <c r="C306" s="47">
        <f>+C307+C308</f>
        <v>25479</v>
      </c>
      <c r="D306" s="47">
        <f>+D307+D308</f>
        <v>23198</v>
      </c>
      <c r="E306" s="47">
        <f>+E307+E308</f>
        <v>33887</v>
      </c>
      <c r="F306" s="45">
        <f t="shared" si="49"/>
        <v>46.07724803862402</v>
      </c>
      <c r="G306" s="40"/>
      <c r="H306" s="47">
        <f>+H307+H308</f>
        <v>5494.706</v>
      </c>
      <c r="I306" s="47">
        <f>+I307+I308</f>
        <v>4962.593000000001</v>
      </c>
      <c r="J306" s="47">
        <f>+J307+J308</f>
        <v>1510.067</v>
      </c>
      <c r="K306" s="45">
        <f t="shared" si="50"/>
        <v>-69.57100854331597</v>
      </c>
      <c r="L306" s="40">
        <f t="shared" si="51"/>
        <v>0.04582760497754882</v>
      </c>
      <c r="R306" s="43"/>
    </row>
    <row r="307" spans="1:18" ht="11.25">
      <c r="A307" s="37" t="s">
        <v>138</v>
      </c>
      <c r="B307" s="37"/>
      <c r="C307" s="39">
        <v>23976</v>
      </c>
      <c r="D307" s="39">
        <v>21953</v>
      </c>
      <c r="E307" s="39">
        <v>32156</v>
      </c>
      <c r="F307" s="40">
        <f t="shared" si="49"/>
        <v>46.476563567621724</v>
      </c>
      <c r="G307" s="40"/>
      <c r="H307" s="39">
        <v>4582.008</v>
      </c>
      <c r="I307" s="39">
        <v>4171.618</v>
      </c>
      <c r="J307" s="39">
        <v>1101.043</v>
      </c>
      <c r="K307" s="40">
        <f t="shared" si="50"/>
        <v>-73.60633212341111</v>
      </c>
      <c r="L307" s="40">
        <f t="shared" si="51"/>
        <v>0.03341451979766149</v>
      </c>
      <c r="R307" s="43"/>
    </row>
    <row r="308" spans="1:18" ht="11.25">
      <c r="A308" s="37" t="s">
        <v>139</v>
      </c>
      <c r="B308" s="37"/>
      <c r="C308" s="39">
        <v>1503</v>
      </c>
      <c r="D308" s="39">
        <v>1245</v>
      </c>
      <c r="E308" s="39">
        <v>1731</v>
      </c>
      <c r="F308" s="40">
        <f t="shared" si="49"/>
        <v>39.03614457831327</v>
      </c>
      <c r="G308" s="40"/>
      <c r="H308" s="39">
        <v>912.698</v>
      </c>
      <c r="I308" s="39">
        <v>790.975</v>
      </c>
      <c r="J308" s="39">
        <v>409.024</v>
      </c>
      <c r="K308" s="40">
        <f t="shared" si="50"/>
        <v>-48.28863111982048</v>
      </c>
      <c r="L308" s="40">
        <f t="shared" si="51"/>
        <v>0.012413085179887337</v>
      </c>
      <c r="R308" s="43"/>
    </row>
    <row r="309" spans="1:18" ht="11.25">
      <c r="A309" s="46" t="s">
        <v>112</v>
      </c>
      <c r="B309" s="46"/>
      <c r="C309" s="193"/>
      <c r="D309" s="193"/>
      <c r="E309" s="193"/>
      <c r="F309" s="40"/>
      <c r="G309" s="40"/>
      <c r="H309" s="47">
        <v>4445.34</v>
      </c>
      <c r="I309" s="47">
        <v>4054.302</v>
      </c>
      <c r="J309" s="47">
        <v>3894.486</v>
      </c>
      <c r="K309" s="45">
        <f t="shared" si="50"/>
        <v>-3.9418869141963313</v>
      </c>
      <c r="L309" s="40">
        <f t="shared" si="51"/>
        <v>0.1181900975245431</v>
      </c>
      <c r="R309" s="43"/>
    </row>
    <row r="310" spans="1:18" ht="11.25">
      <c r="A310" s="37"/>
      <c r="B310" s="37"/>
      <c r="C310" s="39"/>
      <c r="D310" s="39"/>
      <c r="E310" s="39"/>
      <c r="F310" s="40"/>
      <c r="G310" s="40"/>
      <c r="H310" s="39"/>
      <c r="I310" s="39"/>
      <c r="J310" s="39"/>
      <c r="K310" s="40"/>
      <c r="L310" s="40"/>
      <c r="R310" s="43"/>
    </row>
    <row r="311" spans="1:18" ht="11.25">
      <c r="A311" s="46" t="s">
        <v>95</v>
      </c>
      <c r="B311" s="46"/>
      <c r="C311" s="39"/>
      <c r="D311" s="39"/>
      <c r="E311" s="39"/>
      <c r="F311" s="40"/>
      <c r="G311" s="40"/>
      <c r="H311" s="47">
        <f>+H313+H320+H325+H329+H330</f>
        <v>4469614.374</v>
      </c>
      <c r="I311" s="47">
        <f>+I313+I320+I325+I329+I330</f>
        <v>4199928.853000001</v>
      </c>
      <c r="J311" s="47">
        <f>+J313+J320+J325+J329+J330</f>
        <v>3035145.1720000003</v>
      </c>
      <c r="K311" s="45">
        <f>+J311/I311*100-100</f>
        <v>-27.733414583154143</v>
      </c>
      <c r="L311" s="45">
        <f t="shared" si="51"/>
        <v>92.11076991413658</v>
      </c>
      <c r="R311" s="43"/>
    </row>
    <row r="312" spans="1:18" ht="11.25">
      <c r="A312" s="46"/>
      <c r="B312" s="46"/>
      <c r="C312" s="39"/>
      <c r="D312" s="39"/>
      <c r="E312" s="39"/>
      <c r="F312" s="40"/>
      <c r="G312" s="40"/>
      <c r="H312" s="39"/>
      <c r="I312" s="39"/>
      <c r="J312" s="39"/>
      <c r="K312" s="40"/>
      <c r="L312" s="40"/>
      <c r="R312" s="43"/>
    </row>
    <row r="313" spans="1:18" ht="11.25">
      <c r="A313" s="46" t="s">
        <v>113</v>
      </c>
      <c r="B313" s="46"/>
      <c r="C313" s="47">
        <f>SUM(C314:C318)</f>
        <v>4060314.7670000005</v>
      </c>
      <c r="D313" s="47">
        <f>SUM(D314:D318)</f>
        <v>3750284.747</v>
      </c>
      <c r="E313" s="47">
        <f>SUM(E314:E318)</f>
        <v>3970008.5100000002</v>
      </c>
      <c r="F313" s="45">
        <f>+E313/D313*100-100</f>
        <v>5.858855468928482</v>
      </c>
      <c r="G313" s="40"/>
      <c r="H313" s="47">
        <f>SUM(H314:H318)</f>
        <v>2551412.382</v>
      </c>
      <c r="I313" s="47">
        <f>SUM(I314:I318)</f>
        <v>2414609.867</v>
      </c>
      <c r="J313" s="47">
        <f>SUM(J314:J318)</f>
        <v>1773795.7880000002</v>
      </c>
      <c r="K313" s="45">
        <f>+J313/I313*100-100</f>
        <v>-26.539031739987493</v>
      </c>
      <c r="L313" s="45">
        <f t="shared" si="51"/>
        <v>53.83126224419442</v>
      </c>
      <c r="M313" s="41">
        <f>+I313/D313*1000</f>
        <v>643.8470755938042</v>
      </c>
      <c r="N313" s="41">
        <f>+J313/E313*1000</f>
        <v>446.7989888515378</v>
      </c>
      <c r="O313" s="40">
        <f>+N313/M313*100-100</f>
        <v>-30.604796420102375</v>
      </c>
      <c r="R313" s="43"/>
    </row>
    <row r="314" spans="1:18" ht="11.25">
      <c r="A314" s="37" t="s">
        <v>148</v>
      </c>
      <c r="B314" s="37"/>
      <c r="C314" s="39">
        <v>317647.997</v>
      </c>
      <c r="D314" s="39">
        <v>303128.098</v>
      </c>
      <c r="E314" s="39">
        <v>346854.41</v>
      </c>
      <c r="F314" s="40">
        <f>+E314/D314*100-100</f>
        <v>14.425027666026509</v>
      </c>
      <c r="G314" s="40"/>
      <c r="H314" s="39">
        <v>165800.553</v>
      </c>
      <c r="I314" s="39">
        <v>159220.902</v>
      </c>
      <c r="J314" s="39">
        <v>145017.847</v>
      </c>
      <c r="K314" s="40">
        <f>+J314/I314*100-100</f>
        <v>-8.920345772190132</v>
      </c>
      <c r="L314" s="40">
        <f t="shared" si="51"/>
        <v>4.4010104233855944</v>
      </c>
      <c r="M314" s="41">
        <f>+I314/D314*1000</f>
        <v>525.2594630801925</v>
      </c>
      <c r="N314" s="41">
        <f>+J314/E314*1000</f>
        <v>418.0942863030054</v>
      </c>
      <c r="O314" s="40">
        <f>+N314/M314*100-100</f>
        <v>-20.40233147800062</v>
      </c>
      <c r="R314" s="43"/>
    </row>
    <row r="315" spans="1:18" ht="11.25">
      <c r="A315" s="37" t="s">
        <v>149</v>
      </c>
      <c r="B315" s="37"/>
      <c r="C315" s="39">
        <v>0</v>
      </c>
      <c r="D315" s="39">
        <v>0</v>
      </c>
      <c r="E315" s="39">
        <v>0</v>
      </c>
      <c r="F315" s="40"/>
      <c r="G315" s="40"/>
      <c r="H315" s="39">
        <v>0</v>
      </c>
      <c r="I315" s="39">
        <v>0</v>
      </c>
      <c r="J315" s="39">
        <v>0</v>
      </c>
      <c r="K315" s="40"/>
      <c r="L315" s="40">
        <f t="shared" si="51"/>
        <v>0</v>
      </c>
      <c r="M315" s="41"/>
      <c r="N315" s="41"/>
      <c r="O315" s="40"/>
      <c r="R315" s="43"/>
    </row>
    <row r="316" spans="1:18" ht="11.25">
      <c r="A316" s="37" t="s">
        <v>150</v>
      </c>
      <c r="B316" s="37"/>
      <c r="C316" s="39">
        <v>1891474.124</v>
      </c>
      <c r="D316" s="39">
        <v>1747107.113</v>
      </c>
      <c r="E316" s="39">
        <v>1902590.966</v>
      </c>
      <c r="F316" s="40">
        <f>+E316/D316*100-100</f>
        <v>8.899503175452978</v>
      </c>
      <c r="G316" s="40"/>
      <c r="H316" s="39">
        <v>1213078.504</v>
      </c>
      <c r="I316" s="39">
        <v>1147223.347</v>
      </c>
      <c r="J316" s="39">
        <v>901499.452</v>
      </c>
      <c r="K316" s="40">
        <f>+J316/I316*100-100</f>
        <v>-21.419011009719284</v>
      </c>
      <c r="L316" s="40">
        <f t="shared" si="51"/>
        <v>27.35876009060044</v>
      </c>
      <c r="M316" s="41">
        <f>+I316/D316*1000</f>
        <v>656.6416783857488</v>
      </c>
      <c r="N316" s="41">
        <f>+J316/E316*1000</f>
        <v>473.82725352433954</v>
      </c>
      <c r="O316" s="40">
        <f>+N316/M316*100-100</f>
        <v>-27.84081956400179</v>
      </c>
      <c r="R316" s="43"/>
    </row>
    <row r="317" spans="1:18" ht="11.25">
      <c r="A317" s="37" t="s">
        <v>151</v>
      </c>
      <c r="B317" s="37"/>
      <c r="C317" s="39">
        <v>1851190.41</v>
      </c>
      <c r="D317" s="39">
        <v>1700047.3</v>
      </c>
      <c r="E317" s="39">
        <v>1720563.134</v>
      </c>
      <c r="F317" s="40">
        <f>+E317/D317*100-100</f>
        <v>1.2067801878218347</v>
      </c>
      <c r="G317" s="40"/>
      <c r="H317" s="39">
        <v>1172531.597</v>
      </c>
      <c r="I317" s="39">
        <v>1108163.89</v>
      </c>
      <c r="J317" s="39">
        <v>727278.489</v>
      </c>
      <c r="K317" s="40">
        <f>+J317/I317*100-100</f>
        <v>-34.370854747847815</v>
      </c>
      <c r="L317" s="40">
        <f t="shared" si="51"/>
        <v>22.071491730208383</v>
      </c>
      <c r="M317" s="41">
        <f>+I317/D317*1000</f>
        <v>651.8429751925137</v>
      </c>
      <c r="N317" s="41">
        <f>+J317/E317*1000</f>
        <v>422.69793803451324</v>
      </c>
      <c r="O317" s="40">
        <f>+N317/M317*100-100</f>
        <v>-35.153410541906254</v>
      </c>
      <c r="R317" s="43"/>
    </row>
    <row r="318" spans="1:18" ht="11.25">
      <c r="A318" s="37" t="s">
        <v>10</v>
      </c>
      <c r="B318" s="37"/>
      <c r="C318" s="39">
        <v>2.236</v>
      </c>
      <c r="D318" s="39">
        <v>2.236</v>
      </c>
      <c r="E318" s="39">
        <v>0</v>
      </c>
      <c r="F318" s="40"/>
      <c r="G318" s="40"/>
      <c r="H318" s="39">
        <v>1.728</v>
      </c>
      <c r="I318" s="39">
        <v>1.728</v>
      </c>
      <c r="J318" s="39">
        <v>0</v>
      </c>
      <c r="K318" s="40"/>
      <c r="L318" s="40">
        <f t="shared" si="51"/>
        <v>0</v>
      </c>
      <c r="M318" s="41"/>
      <c r="N318" s="41"/>
      <c r="O318" s="40"/>
      <c r="R318" s="43"/>
    </row>
    <row r="319" spans="1:18" ht="11.25">
      <c r="A319" s="37"/>
      <c r="B319" s="37"/>
      <c r="C319" s="39"/>
      <c r="D319" s="39"/>
      <c r="E319" s="39"/>
      <c r="F319" s="40"/>
      <c r="G319" s="40"/>
      <c r="H319" s="39"/>
      <c r="I319" s="39"/>
      <c r="J319" s="39"/>
      <c r="K319" s="40"/>
      <c r="L319" s="40"/>
      <c r="M319" s="41"/>
      <c r="N319" s="41"/>
      <c r="O319" s="40"/>
      <c r="R319" s="43"/>
    </row>
    <row r="320" spans="1:18" ht="11.25">
      <c r="A320" s="46" t="s">
        <v>141</v>
      </c>
      <c r="B320" s="46"/>
      <c r="C320" s="39"/>
      <c r="D320" s="39"/>
      <c r="E320" s="39"/>
      <c r="F320" s="40"/>
      <c r="G320" s="40"/>
      <c r="H320" s="47">
        <f>+H321+H322+H323</f>
        <v>741729.8010000001</v>
      </c>
      <c r="I320" s="47">
        <f>+I321+I322+I323</f>
        <v>694477.534</v>
      </c>
      <c r="J320" s="47">
        <f>+J321+J322+J323</f>
        <v>394664.083</v>
      </c>
      <c r="K320" s="45">
        <f aca="true" t="shared" si="52" ref="K320:K330">+J320/I320*100-100</f>
        <v>-43.171079886941314</v>
      </c>
      <c r="L320" s="45">
        <f t="shared" si="51"/>
        <v>11.97728954711979</v>
      </c>
      <c r="M320" s="41"/>
      <c r="N320" s="41"/>
      <c r="O320" s="40"/>
      <c r="R320" s="43"/>
    </row>
    <row r="321" spans="1:18" ht="11.25">
      <c r="A321" s="37" t="s">
        <v>142</v>
      </c>
      <c r="B321" s="37"/>
      <c r="C321" s="39">
        <v>5369872</v>
      </c>
      <c r="D321" s="39">
        <v>5136092</v>
      </c>
      <c r="E321" s="39">
        <v>2349634</v>
      </c>
      <c r="F321" s="40">
        <f>+E321/D321*100-100</f>
        <v>-54.25249391950145</v>
      </c>
      <c r="G321" s="40"/>
      <c r="H321" s="39">
        <v>729612.479</v>
      </c>
      <c r="I321" s="39">
        <v>683207.818</v>
      </c>
      <c r="J321" s="39">
        <v>389594.343</v>
      </c>
      <c r="K321" s="40">
        <f t="shared" si="52"/>
        <v>-42.975719431828864</v>
      </c>
      <c r="L321" s="40">
        <f t="shared" si="51"/>
        <v>11.823432769864956</v>
      </c>
      <c r="M321" s="41">
        <f>+I321/D321*1000</f>
        <v>133.02094627588446</v>
      </c>
      <c r="N321" s="41">
        <f>+J321/E321*1000</f>
        <v>165.81065093542227</v>
      </c>
      <c r="O321" s="40">
        <f>+N321/M321*100-100</f>
        <v>24.650031124821666</v>
      </c>
      <c r="R321" s="43"/>
    </row>
    <row r="322" spans="1:18" ht="11.25">
      <c r="A322" s="37" t="s">
        <v>143</v>
      </c>
      <c r="B322" s="37"/>
      <c r="C322" s="39">
        <v>64044</v>
      </c>
      <c r="D322" s="39">
        <v>62541</v>
      </c>
      <c r="E322" s="39">
        <v>26124</v>
      </c>
      <c r="F322" s="40">
        <f>+E322/D322*100-100</f>
        <v>-58.22900177483571</v>
      </c>
      <c r="G322" s="40"/>
      <c r="H322" s="39">
        <v>10364.613</v>
      </c>
      <c r="I322" s="39">
        <v>9518.393</v>
      </c>
      <c r="J322" s="39">
        <v>3069.261</v>
      </c>
      <c r="K322" s="40">
        <f t="shared" si="52"/>
        <v>-67.75442031023513</v>
      </c>
      <c r="L322" s="40">
        <f t="shared" si="51"/>
        <v>0.09314611913312222</v>
      </c>
      <c r="M322" s="41">
        <f>+I322/D322*1000</f>
        <v>152.19444844182217</v>
      </c>
      <c r="N322" s="41">
        <f>+J322/E322*1000</f>
        <v>117.4881717960496</v>
      </c>
      <c r="O322" s="40">
        <f>+N322/M322*100-100</f>
        <v>-22.8039044794984</v>
      </c>
      <c r="R322" s="43"/>
    </row>
    <row r="323" spans="1:18" ht="11.25">
      <c r="A323" s="37" t="s">
        <v>144</v>
      </c>
      <c r="B323" s="37"/>
      <c r="C323" s="193"/>
      <c r="D323" s="193"/>
      <c r="E323" s="193"/>
      <c r="F323" s="40"/>
      <c r="G323" s="40"/>
      <c r="H323" s="39">
        <v>1752.709</v>
      </c>
      <c r="I323" s="39">
        <v>1751.323</v>
      </c>
      <c r="J323" s="39">
        <v>2000.479</v>
      </c>
      <c r="K323" s="40">
        <f t="shared" si="52"/>
        <v>14.226730306174247</v>
      </c>
      <c r="L323" s="40">
        <f t="shared" si="51"/>
        <v>0.06071065812171373</v>
      </c>
      <c r="M323" s="41"/>
      <c r="N323" s="41"/>
      <c r="O323" s="40"/>
      <c r="R323" s="43"/>
    </row>
    <row r="324" spans="1:18" ht="11.25">
      <c r="A324" s="37"/>
      <c r="B324" s="37"/>
      <c r="C324" s="39"/>
      <c r="D324" s="39"/>
      <c r="E324" s="39"/>
      <c r="F324" s="40"/>
      <c r="G324" s="40"/>
      <c r="H324" s="39"/>
      <c r="I324" s="39"/>
      <c r="J324" s="39"/>
      <c r="K324" s="40"/>
      <c r="L324" s="40"/>
      <c r="M324" s="41"/>
      <c r="N324" s="41"/>
      <c r="O324" s="40"/>
      <c r="R324" s="43"/>
    </row>
    <row r="325" spans="1:18" ht="11.25">
      <c r="A325" s="46" t="s">
        <v>114</v>
      </c>
      <c r="B325" s="46"/>
      <c r="C325" s="39"/>
      <c r="D325" s="39"/>
      <c r="E325" s="39"/>
      <c r="F325" s="40"/>
      <c r="G325" s="40"/>
      <c r="H325" s="47">
        <f>SUM(H326:H328)</f>
        <v>1024245.237</v>
      </c>
      <c r="I325" s="47">
        <f>SUM(I326:I328)</f>
        <v>953195.6630000001</v>
      </c>
      <c r="J325" s="47">
        <f>SUM(J326:J328)</f>
        <v>738437.325</v>
      </c>
      <c r="K325" s="45">
        <f t="shared" si="52"/>
        <v>-22.530351987134466</v>
      </c>
      <c r="L325" s="45">
        <f t="shared" si="51"/>
        <v>22.41014076248129</v>
      </c>
      <c r="M325" s="41"/>
      <c r="N325" s="41"/>
      <c r="O325" s="40"/>
      <c r="R325" s="43"/>
    </row>
    <row r="326" spans="1:18" ht="11.25">
      <c r="A326" s="37" t="s">
        <v>145</v>
      </c>
      <c r="B326" s="37"/>
      <c r="C326" s="193"/>
      <c r="D326" s="193"/>
      <c r="E326" s="193"/>
      <c r="F326" s="40"/>
      <c r="G326" s="40"/>
      <c r="H326" s="39">
        <v>559401.735</v>
      </c>
      <c r="I326" s="39">
        <v>521156.135</v>
      </c>
      <c r="J326" s="39">
        <v>403825.86</v>
      </c>
      <c r="K326" s="40">
        <f t="shared" si="52"/>
        <v>-22.513459426127653</v>
      </c>
      <c r="L326" s="40">
        <f t="shared" si="51"/>
        <v>12.25533171163858</v>
      </c>
      <c r="M326" s="41"/>
      <c r="N326" s="41"/>
      <c r="O326" s="40"/>
      <c r="R326" s="43"/>
    </row>
    <row r="327" spans="1:18" ht="11.25">
      <c r="A327" s="37" t="s">
        <v>146</v>
      </c>
      <c r="B327" s="37"/>
      <c r="C327" s="193"/>
      <c r="D327" s="193"/>
      <c r="E327" s="193"/>
      <c r="F327" s="40"/>
      <c r="G327" s="40"/>
      <c r="H327" s="39">
        <v>15235.88</v>
      </c>
      <c r="I327" s="39">
        <v>12818.062</v>
      </c>
      <c r="J327" s="39">
        <v>10093.078</v>
      </c>
      <c r="K327" s="40">
        <f t="shared" si="52"/>
        <v>-21.258939143842497</v>
      </c>
      <c r="L327" s="40">
        <f t="shared" si="51"/>
        <v>0.3063053437970557</v>
      </c>
      <c r="M327" s="41"/>
      <c r="N327" s="41"/>
      <c r="O327" s="40"/>
      <c r="R327" s="43"/>
    </row>
    <row r="328" spans="1:18" ht="11.25">
      <c r="A328" s="37" t="s">
        <v>147</v>
      </c>
      <c r="B328" s="37"/>
      <c r="C328" s="193"/>
      <c r="D328" s="193"/>
      <c r="E328" s="193"/>
      <c r="F328" s="40"/>
      <c r="G328" s="40"/>
      <c r="H328" s="39">
        <v>449607.622</v>
      </c>
      <c r="I328" s="39">
        <v>419221.466</v>
      </c>
      <c r="J328" s="39">
        <v>324518.387</v>
      </c>
      <c r="K328" s="40">
        <f t="shared" si="52"/>
        <v>-22.59022657012511</v>
      </c>
      <c r="L328" s="40">
        <f t="shared" si="51"/>
        <v>9.848503707045657</v>
      </c>
      <c r="M328" s="41"/>
      <c r="N328" s="41"/>
      <c r="O328" s="40"/>
      <c r="R328" s="43"/>
    </row>
    <row r="329" spans="1:18" ht="11.25">
      <c r="A329" s="46" t="s">
        <v>25</v>
      </c>
      <c r="B329" s="46"/>
      <c r="C329" s="47">
        <v>220100.219</v>
      </c>
      <c r="D329" s="47">
        <v>200879.574</v>
      </c>
      <c r="E329" s="47">
        <v>212650.63</v>
      </c>
      <c r="F329" s="45">
        <f>+E329/D329*100-100</f>
        <v>5.859757548072068</v>
      </c>
      <c r="G329" s="40"/>
      <c r="H329" s="47">
        <v>151314.844</v>
      </c>
      <c r="I329" s="47">
        <v>136733.679</v>
      </c>
      <c r="J329" s="47">
        <v>127648.778</v>
      </c>
      <c r="K329" s="45">
        <f t="shared" si="52"/>
        <v>-6.64423064342472</v>
      </c>
      <c r="L329" s="40">
        <f t="shared" si="51"/>
        <v>3.8738928630655622</v>
      </c>
      <c r="M329" s="41">
        <f>+I329/D329*1000</f>
        <v>680.6748753857872</v>
      </c>
      <c r="N329" s="41">
        <f>+J329/E329*1000</f>
        <v>600.2746288595524</v>
      </c>
      <c r="O329" s="40">
        <f>+N329/M329*100-100</f>
        <v>-11.811842839162566</v>
      </c>
      <c r="R329" s="43"/>
    </row>
    <row r="330" spans="1:18" ht="11.25">
      <c r="A330" s="46" t="s">
        <v>115</v>
      </c>
      <c r="B330" s="46"/>
      <c r="C330" s="47"/>
      <c r="D330" s="47"/>
      <c r="E330" s="47"/>
      <c r="F330" s="45"/>
      <c r="G330" s="45"/>
      <c r="H330" s="47">
        <v>912.11</v>
      </c>
      <c r="I330" s="47">
        <v>912.11</v>
      </c>
      <c r="J330" s="47">
        <v>599.198</v>
      </c>
      <c r="K330" s="45">
        <f t="shared" si="52"/>
        <v>-34.306388483845154</v>
      </c>
      <c r="L330" s="40">
        <f t="shared" si="51"/>
        <v>0.018184497275509828</v>
      </c>
      <c r="M330" s="41"/>
      <c r="N330" s="41"/>
      <c r="O330" s="40"/>
      <c r="R330" s="43"/>
    </row>
    <row r="331" spans="1:18" ht="11.25">
      <c r="A331" s="153"/>
      <c r="B331" s="153"/>
      <c r="C331" s="165"/>
      <c r="D331" s="165"/>
      <c r="E331" s="165"/>
      <c r="F331" s="165"/>
      <c r="G331" s="165"/>
      <c r="H331" s="165"/>
      <c r="I331" s="165"/>
      <c r="J331" s="165"/>
      <c r="K331" s="153"/>
      <c r="L331" s="153"/>
      <c r="R331" s="43"/>
    </row>
    <row r="332" spans="1:18" ht="11.25">
      <c r="A332" s="37" t="s">
        <v>84</v>
      </c>
      <c r="B332" s="37"/>
      <c r="C332" s="37"/>
      <c r="D332" s="37"/>
      <c r="E332" s="37"/>
      <c r="F332" s="37"/>
      <c r="G332" s="37"/>
      <c r="H332" s="37"/>
      <c r="I332" s="37"/>
      <c r="J332" s="37"/>
      <c r="K332" s="37"/>
      <c r="L332" s="37"/>
      <c r="R332" s="43"/>
    </row>
    <row r="333" spans="1:18" ht="19.5" customHeight="1">
      <c r="A333" s="303" t="s">
        <v>441</v>
      </c>
      <c r="B333" s="303"/>
      <c r="C333" s="303"/>
      <c r="D333" s="303"/>
      <c r="E333" s="303"/>
      <c r="F333" s="303"/>
      <c r="G333" s="303"/>
      <c r="H333" s="303"/>
      <c r="I333" s="303"/>
      <c r="J333" s="303"/>
      <c r="K333" s="303"/>
      <c r="L333" s="148"/>
      <c r="R333" s="43"/>
    </row>
    <row r="334" spans="1:19" ht="19.5" customHeight="1">
      <c r="A334" s="304" t="s">
        <v>396</v>
      </c>
      <c r="B334" s="304"/>
      <c r="C334" s="304"/>
      <c r="D334" s="304"/>
      <c r="E334" s="304"/>
      <c r="F334" s="304"/>
      <c r="G334" s="304"/>
      <c r="H334" s="304"/>
      <c r="I334" s="304"/>
      <c r="J334" s="304"/>
      <c r="K334" s="304"/>
      <c r="L334" s="149"/>
      <c r="Q334" s="250"/>
      <c r="R334" s="251"/>
      <c r="S334" s="250"/>
    </row>
    <row r="335" spans="1:21" ht="12.75">
      <c r="A335" s="37"/>
      <c r="B335" s="37"/>
      <c r="C335" s="302" t="s">
        <v>165</v>
      </c>
      <c r="D335" s="302"/>
      <c r="E335" s="302"/>
      <c r="F335" s="302"/>
      <c r="G335" s="44"/>
      <c r="H335" s="302" t="s">
        <v>326</v>
      </c>
      <c r="I335" s="302"/>
      <c r="J335" s="302"/>
      <c r="K335" s="302"/>
      <c r="L335" s="44"/>
      <c r="M335" s="299"/>
      <c r="N335" s="299"/>
      <c r="O335" s="299"/>
      <c r="P335" s="150"/>
      <c r="Q335" s="252"/>
      <c r="R335" s="252"/>
      <c r="S335" s="252"/>
      <c r="T335" s="150"/>
      <c r="U335" s="150"/>
    </row>
    <row r="336" spans="1:21" ht="12.75">
      <c r="A336" s="37" t="s">
        <v>178</v>
      </c>
      <c r="B336" s="152" t="s">
        <v>152</v>
      </c>
      <c r="C336" s="151">
        <f>+C296</f>
        <v>2008</v>
      </c>
      <c r="D336" s="300" t="str">
        <f>+D296</f>
        <v>Enero - noviembre</v>
      </c>
      <c r="E336" s="300"/>
      <c r="F336" s="300"/>
      <c r="G336" s="44"/>
      <c r="H336" s="151">
        <f>+H296</f>
        <v>2008</v>
      </c>
      <c r="I336" s="300" t="str">
        <f>+D336</f>
        <v>Enero - noviembre</v>
      </c>
      <c r="J336" s="300"/>
      <c r="K336" s="300"/>
      <c r="L336" s="152" t="s">
        <v>361</v>
      </c>
      <c r="M336" s="305" t="s">
        <v>322</v>
      </c>
      <c r="N336" s="301"/>
      <c r="O336" s="301"/>
      <c r="P336" s="150"/>
      <c r="Q336" s="252"/>
      <c r="R336" s="252"/>
      <c r="S336" s="252"/>
      <c r="T336" s="150"/>
      <c r="U336" s="150"/>
    </row>
    <row r="337" spans="1:22" ht="15.75">
      <c r="A337" s="153"/>
      <c r="B337" s="157" t="s">
        <v>48</v>
      </c>
      <c r="C337" s="153"/>
      <c r="D337" s="154">
        <f>+D297</f>
        <v>2008</v>
      </c>
      <c r="E337" s="154">
        <f>+E297</f>
        <v>2009</v>
      </c>
      <c r="F337" s="155" t="str">
        <f>+F297</f>
        <v>Var % 09/08</v>
      </c>
      <c r="G337" s="157"/>
      <c r="H337" s="153"/>
      <c r="I337" s="154">
        <f>+I297</f>
        <v>2008</v>
      </c>
      <c r="J337" s="154">
        <f>+J297</f>
        <v>2009</v>
      </c>
      <c r="K337" s="155" t="str">
        <f>+K297</f>
        <v>Var % 09/08</v>
      </c>
      <c r="L337" s="157">
        <v>2008</v>
      </c>
      <c r="M337" s="158"/>
      <c r="N337" s="158"/>
      <c r="O337" s="157"/>
      <c r="Q337" s="250"/>
      <c r="R337" s="250"/>
      <c r="S337" s="250"/>
      <c r="T337" s="239"/>
      <c r="U337" s="239"/>
      <c r="V337" s="239"/>
    </row>
    <row r="338" spans="1:22" ht="15.75">
      <c r="A338" s="37"/>
      <c r="B338" s="37"/>
      <c r="C338" s="37"/>
      <c r="D338" s="37"/>
      <c r="E338" s="37"/>
      <c r="F338" s="37"/>
      <c r="G338" s="37"/>
      <c r="H338" s="37"/>
      <c r="I338" s="37"/>
      <c r="J338" s="37"/>
      <c r="K338" s="37"/>
      <c r="L338" s="37"/>
      <c r="M338" s="42"/>
      <c r="N338" s="42"/>
      <c r="O338" s="42"/>
      <c r="Q338" s="250"/>
      <c r="R338" s="251"/>
      <c r="S338" s="250"/>
      <c r="T338" s="240"/>
      <c r="U338" s="240"/>
      <c r="V338" s="240"/>
    </row>
    <row r="339" spans="1:23" s="161" customFormat="1" ht="15.75">
      <c r="A339" s="159" t="s">
        <v>116</v>
      </c>
      <c r="B339" s="159"/>
      <c r="C339" s="159"/>
      <c r="D339" s="159"/>
      <c r="E339" s="159"/>
      <c r="F339" s="159"/>
      <c r="G339" s="159"/>
      <c r="H339" s="159">
        <f>+H341+H350</f>
        <v>4010769</v>
      </c>
      <c r="I339" s="159">
        <f>(I341+I350)</f>
        <v>3760269</v>
      </c>
      <c r="J339" s="159">
        <f>(J341+J350)</f>
        <v>2662239</v>
      </c>
      <c r="K339" s="160">
        <f>+J339/I339*100-100</f>
        <v>-29.200836429521402</v>
      </c>
      <c r="L339" s="159">
        <f>(L341+L350)</f>
        <v>100</v>
      </c>
      <c r="M339" s="42"/>
      <c r="N339" s="42"/>
      <c r="O339" s="42"/>
      <c r="Q339" s="263"/>
      <c r="R339" s="263"/>
      <c r="S339" s="263"/>
      <c r="T339" s="241"/>
      <c r="U339" s="240"/>
      <c r="V339" s="240"/>
      <c r="W339" s="51"/>
    </row>
    <row r="340" spans="1:23" ht="15.75">
      <c r="A340" s="37"/>
      <c r="B340" s="37"/>
      <c r="C340" s="39"/>
      <c r="D340" s="39"/>
      <c r="E340" s="39"/>
      <c r="F340" s="40"/>
      <c r="G340" s="40"/>
      <c r="H340" s="39"/>
      <c r="I340" s="39"/>
      <c r="J340" s="39"/>
      <c r="K340" s="40"/>
      <c r="L340" s="40"/>
      <c r="M340" s="42"/>
      <c r="N340" s="42"/>
      <c r="O340" s="42"/>
      <c r="Q340" s="263"/>
      <c r="R340" s="263"/>
      <c r="S340" s="263"/>
      <c r="T340" s="241"/>
      <c r="U340" s="240"/>
      <c r="V340" s="240"/>
      <c r="W340" s="52"/>
    </row>
    <row r="341" spans="1:23" ht="15.75">
      <c r="A341" s="46" t="s">
        <v>88</v>
      </c>
      <c r="B341" s="46"/>
      <c r="C341" s="47"/>
      <c r="D341" s="47"/>
      <c r="E341" s="47"/>
      <c r="F341" s="45"/>
      <c r="G341" s="45"/>
      <c r="H341" s="47">
        <f>SUM(H343:H348)</f>
        <v>1251133</v>
      </c>
      <c r="I341" s="47">
        <f>SUM(I343:I348)</f>
        <v>1176063</v>
      </c>
      <c r="J341" s="47">
        <f>SUM(J343:J348)</f>
        <v>641109</v>
      </c>
      <c r="K341" s="45">
        <f>+J341/I341*100-100</f>
        <v>-45.48684891880792</v>
      </c>
      <c r="L341" s="45">
        <f>+J341/$J$339*100</f>
        <v>24.081571940009894</v>
      </c>
      <c r="M341" s="42"/>
      <c r="N341" s="42"/>
      <c r="O341" s="42"/>
      <c r="P341" s="51"/>
      <c r="Q341" s="263"/>
      <c r="R341" s="263"/>
      <c r="S341" s="263"/>
      <c r="T341" s="242"/>
      <c r="U341" s="239"/>
      <c r="V341" s="239"/>
      <c r="W341" s="52"/>
    </row>
    <row r="342" spans="1:23" ht="12.75">
      <c r="A342" s="46"/>
      <c r="B342" s="46"/>
      <c r="C342" s="39"/>
      <c r="D342" s="39"/>
      <c r="E342" s="39"/>
      <c r="F342" s="40"/>
      <c r="G342" s="40"/>
      <c r="H342" s="39"/>
      <c r="I342" s="39"/>
      <c r="J342" s="39"/>
      <c r="K342" s="40"/>
      <c r="L342" s="45"/>
      <c r="M342" s="42"/>
      <c r="N342" s="42"/>
      <c r="O342" s="42"/>
      <c r="P342" s="52"/>
      <c r="Q342" s="51"/>
      <c r="R342" s="51"/>
      <c r="S342" s="51"/>
      <c r="T342" s="66"/>
      <c r="U342" s="238"/>
      <c r="V342" s="238"/>
      <c r="W342" s="52"/>
    </row>
    <row r="343" spans="1:25" ht="12.75">
      <c r="A343" s="37" t="s">
        <v>117</v>
      </c>
      <c r="B343" s="38">
        <v>10059000</v>
      </c>
      <c r="C343" s="39">
        <v>1438073.429</v>
      </c>
      <c r="D343" s="39">
        <v>1310786.961</v>
      </c>
      <c r="E343" s="39">
        <v>670411.627</v>
      </c>
      <c r="F343" s="40">
        <f>+E343/D343*100-100</f>
        <v>-48.854264884619944</v>
      </c>
      <c r="G343" s="40"/>
      <c r="H343" s="39">
        <v>398999.121</v>
      </c>
      <c r="I343" s="39">
        <v>369968.416</v>
      </c>
      <c r="J343" s="39">
        <v>130919.603</v>
      </c>
      <c r="K343" s="40">
        <f aca="true" t="shared" si="53" ref="K343:K369">+J343/I343*100-100</f>
        <v>-64.61330282853118</v>
      </c>
      <c r="L343" s="40">
        <f aca="true" t="shared" si="54" ref="L343:L369">+J343/$J$339*100</f>
        <v>4.917650256043879</v>
      </c>
      <c r="M343" s="41">
        <f>+I343/D343*1000</f>
        <v>282.24908166446136</v>
      </c>
      <c r="N343" s="41">
        <f>+J343/E343*1000</f>
        <v>195.28241714101418</v>
      </c>
      <c r="O343" s="40">
        <f>+N343/M343*100-100</f>
        <v>-30.812027451282702</v>
      </c>
      <c r="P343" s="52"/>
      <c r="Q343" s="263"/>
      <c r="R343" s="263"/>
      <c r="S343" s="263"/>
      <c r="T343" s="237"/>
      <c r="U343" s="237"/>
      <c r="V343" s="237"/>
      <c r="W343" s="51"/>
      <c r="X343" s="51"/>
      <c r="Y343" s="51"/>
    </row>
    <row r="344" spans="1:25" ht="12.75">
      <c r="A344" s="37" t="s">
        <v>118</v>
      </c>
      <c r="B344" s="38">
        <v>10019000</v>
      </c>
      <c r="C344" s="39">
        <v>778467.216</v>
      </c>
      <c r="D344" s="39">
        <v>724616.084</v>
      </c>
      <c r="E344" s="39">
        <v>606876.669</v>
      </c>
      <c r="F344" s="40">
        <f>+E344/D344*100-100</f>
        <v>-16.248523542295544</v>
      </c>
      <c r="G344" s="40"/>
      <c r="H344" s="39">
        <v>301488.976</v>
      </c>
      <c r="I344" s="39">
        <v>283434.389</v>
      </c>
      <c r="J344" s="39">
        <v>146451.541</v>
      </c>
      <c r="K344" s="40">
        <f t="shared" si="53"/>
        <v>-48.329649935315366</v>
      </c>
      <c r="L344" s="40">
        <f t="shared" si="54"/>
        <v>5.501066620990827</v>
      </c>
      <c r="M344" s="41">
        <f aca="true" t="shared" si="55" ref="M344:M368">+I344/D344*1000</f>
        <v>391.1511147191152</v>
      </c>
      <c r="N344" s="41">
        <f aca="true" t="shared" si="56" ref="N344:N368">+J344/E344*1000</f>
        <v>241.32010420061147</v>
      </c>
      <c r="O344" s="40">
        <f aca="true" t="shared" si="57" ref="O344:O368">+N344/M344*100-100</f>
        <v>-38.30514726414549</v>
      </c>
      <c r="P344" s="52"/>
      <c r="Q344" s="263"/>
      <c r="R344" s="263"/>
      <c r="S344" s="263"/>
      <c r="T344" s="66"/>
      <c r="U344" s="238"/>
      <c r="V344" s="238"/>
      <c r="W344" s="52"/>
      <c r="X344" s="52"/>
      <c r="Y344" s="52"/>
    </row>
    <row r="345" spans="1:25" ht="12.75">
      <c r="A345" s="37" t="s">
        <v>119</v>
      </c>
      <c r="B345" s="38">
        <v>10011000</v>
      </c>
      <c r="C345" s="39">
        <v>13947.12</v>
      </c>
      <c r="D345" s="39">
        <v>13947.12</v>
      </c>
      <c r="E345" s="39">
        <v>18927.236</v>
      </c>
      <c r="F345" s="40">
        <f>+E345/D345*100-100</f>
        <v>35.707128066582925</v>
      </c>
      <c r="G345" s="40"/>
      <c r="H345" s="39">
        <v>8039.56</v>
      </c>
      <c r="I345" s="39">
        <v>8039.56</v>
      </c>
      <c r="J345" s="39">
        <v>5452.618</v>
      </c>
      <c r="K345" s="40">
        <f t="shared" si="53"/>
        <v>-32.17765648866356</v>
      </c>
      <c r="L345" s="40">
        <f t="shared" si="54"/>
        <v>0.20481324178633098</v>
      </c>
      <c r="M345" s="41">
        <f t="shared" si="55"/>
        <v>576.4315500260985</v>
      </c>
      <c r="N345" s="41">
        <f t="shared" si="56"/>
        <v>288.08316227472415</v>
      </c>
      <c r="O345" s="40">
        <f t="shared" si="57"/>
        <v>-50.02300580846401</v>
      </c>
      <c r="P345" s="51"/>
      <c r="Q345" s="263"/>
      <c r="R345" s="263"/>
      <c r="S345" s="263"/>
      <c r="T345" s="55"/>
      <c r="U345" s="52"/>
      <c r="V345" s="52"/>
      <c r="W345" s="52"/>
      <c r="X345" s="52"/>
      <c r="Y345" s="52"/>
    </row>
    <row r="346" spans="1:25" ht="12.75">
      <c r="A346" s="37" t="s">
        <v>120</v>
      </c>
      <c r="B346" s="38">
        <v>10030000</v>
      </c>
      <c r="C346" s="39">
        <v>72900.165</v>
      </c>
      <c r="D346" s="39">
        <v>72317.215</v>
      </c>
      <c r="E346" s="39">
        <v>68997.179</v>
      </c>
      <c r="F346" s="40">
        <f>+E346/D346*100-100</f>
        <v>-4.590934537509497</v>
      </c>
      <c r="G346" s="40"/>
      <c r="H346" s="39">
        <v>32252.732</v>
      </c>
      <c r="I346" s="39">
        <v>31992.372</v>
      </c>
      <c r="J346" s="39">
        <v>15079.861</v>
      </c>
      <c r="K346" s="40">
        <f t="shared" si="53"/>
        <v>-52.86419837828842</v>
      </c>
      <c r="L346" s="40">
        <f t="shared" si="54"/>
        <v>0.5664352824821514</v>
      </c>
      <c r="M346" s="41">
        <f t="shared" si="55"/>
        <v>442.389436595422</v>
      </c>
      <c r="N346" s="41">
        <f t="shared" si="56"/>
        <v>218.55764566838303</v>
      </c>
      <c r="O346" s="40">
        <f t="shared" si="57"/>
        <v>-50.596097558210836</v>
      </c>
      <c r="P346" s="52"/>
      <c r="Q346" s="263"/>
      <c r="R346" s="263"/>
      <c r="S346" s="263"/>
      <c r="T346" s="104"/>
      <c r="U346" s="52"/>
      <c r="V346" s="52"/>
      <c r="W346" s="52"/>
      <c r="X346" s="52"/>
      <c r="Y346" s="52"/>
    </row>
    <row r="347" spans="1:25" ht="12.75">
      <c r="A347" s="38" t="s">
        <v>47</v>
      </c>
      <c r="B347" s="38">
        <v>12010000</v>
      </c>
      <c r="C347" s="39">
        <v>133008.724</v>
      </c>
      <c r="D347" s="39">
        <v>130975.61</v>
      </c>
      <c r="E347" s="39">
        <v>20435.657</v>
      </c>
      <c r="F347" s="40">
        <f>+E347/D347*100-100</f>
        <v>-84.3973568819416</v>
      </c>
      <c r="G347" s="40"/>
      <c r="H347" s="39">
        <v>66132.441</v>
      </c>
      <c r="I347" s="39">
        <v>65222.251</v>
      </c>
      <c r="J347" s="39">
        <v>9003.596</v>
      </c>
      <c r="K347" s="40">
        <f t="shared" si="53"/>
        <v>-86.19551477915107</v>
      </c>
      <c r="L347" s="40">
        <f t="shared" si="54"/>
        <v>0.3381963828191233</v>
      </c>
      <c r="M347" s="41">
        <f t="shared" si="55"/>
        <v>497.97249274120577</v>
      </c>
      <c r="N347" s="41">
        <f t="shared" si="56"/>
        <v>440.58265413243134</v>
      </c>
      <c r="O347" s="40">
        <f t="shared" si="57"/>
        <v>-11.52470054979517</v>
      </c>
      <c r="P347" s="52"/>
      <c r="Q347" s="52"/>
      <c r="R347" s="52"/>
      <c r="S347" s="52"/>
      <c r="T347" s="41"/>
      <c r="U347" s="51"/>
      <c r="W347" s="51"/>
      <c r="X347" s="51"/>
      <c r="Y347" s="51"/>
    </row>
    <row r="348" spans="1:25" ht="12.75">
      <c r="A348" s="37" t="s">
        <v>121</v>
      </c>
      <c r="B348" s="44" t="s">
        <v>202</v>
      </c>
      <c r="C348" s="39"/>
      <c r="D348" s="39"/>
      <c r="E348" s="39"/>
      <c r="F348" s="40"/>
      <c r="G348" s="40"/>
      <c r="H348" s="39">
        <v>444220.1699999999</v>
      </c>
      <c r="I348" s="39">
        <v>417406.0119999999</v>
      </c>
      <c r="J348" s="39">
        <v>334201.781</v>
      </c>
      <c r="K348" s="40">
        <f t="shared" si="53"/>
        <v>-19.93364460692048</v>
      </c>
      <c r="L348" s="40">
        <f t="shared" si="54"/>
        <v>12.553410155887581</v>
      </c>
      <c r="M348" s="41"/>
      <c r="N348" s="41"/>
      <c r="O348" s="40"/>
      <c r="P348" s="52"/>
      <c r="Q348" s="52"/>
      <c r="R348" s="52"/>
      <c r="S348" s="41"/>
      <c r="T348" s="51"/>
      <c r="U348" s="51"/>
      <c r="V348" s="51"/>
      <c r="W348" s="52"/>
      <c r="X348" s="52"/>
      <c r="Y348" s="52"/>
    </row>
    <row r="349" spans="1:25" ht="12.75">
      <c r="A349" s="37"/>
      <c r="B349" s="37"/>
      <c r="C349" s="39"/>
      <c r="D349" s="39"/>
      <c r="E349" s="39"/>
      <c r="F349" s="40"/>
      <c r="G349" s="40"/>
      <c r="H349" s="39"/>
      <c r="I349" s="39"/>
      <c r="J349" s="39"/>
      <c r="K349" s="40"/>
      <c r="L349" s="45"/>
      <c r="M349" s="41"/>
      <c r="N349" s="41"/>
      <c r="O349" s="40"/>
      <c r="Q349" s="39"/>
      <c r="R349" s="39"/>
      <c r="S349" s="39"/>
      <c r="T349" s="52"/>
      <c r="U349" s="52"/>
      <c r="V349" s="52"/>
      <c r="W349" s="52"/>
      <c r="X349" s="52"/>
      <c r="Y349" s="52"/>
    </row>
    <row r="350" spans="1:25" ht="12.75">
      <c r="A350" s="46" t="s">
        <v>95</v>
      </c>
      <c r="B350" s="46"/>
      <c r="C350" s="39"/>
      <c r="D350" s="39"/>
      <c r="E350" s="39"/>
      <c r="F350" s="40"/>
      <c r="G350" s="40"/>
      <c r="H350" s="47">
        <f>SUM(H352:H369)</f>
        <v>2759636</v>
      </c>
      <c r="I350" s="47">
        <f>SUM(I352:I369)</f>
        <v>2584206</v>
      </c>
      <c r="J350" s="47">
        <f>SUM(J352:J369)-1</f>
        <v>2021130</v>
      </c>
      <c r="K350" s="45">
        <f t="shared" si="53"/>
        <v>-21.78912981395446</v>
      </c>
      <c r="L350" s="45">
        <f t="shared" si="54"/>
        <v>75.9184280599901</v>
      </c>
      <c r="M350" s="41"/>
      <c r="N350" s="41"/>
      <c r="O350" s="40"/>
      <c r="P350" s="41"/>
      <c r="Q350" s="41"/>
      <c r="R350" s="41"/>
      <c r="S350" s="41"/>
      <c r="T350" s="52"/>
      <c r="U350" s="52"/>
      <c r="V350" s="52"/>
      <c r="W350" s="52"/>
      <c r="X350" s="52"/>
      <c r="Y350" s="52"/>
    </row>
    <row r="351" spans="1:23" ht="12.75">
      <c r="A351" s="37"/>
      <c r="B351" s="37"/>
      <c r="C351" s="39"/>
      <c r="D351" s="39"/>
      <c r="E351" s="39"/>
      <c r="F351" s="40"/>
      <c r="G351" s="40"/>
      <c r="H351" s="39"/>
      <c r="I351" s="39"/>
      <c r="J351" s="39"/>
      <c r="K351" s="40"/>
      <c r="L351" s="45"/>
      <c r="M351" s="41"/>
      <c r="N351" s="41"/>
      <c r="O351" s="40"/>
      <c r="P351" s="41"/>
      <c r="Q351" s="41"/>
      <c r="R351" s="41"/>
      <c r="T351" s="52"/>
      <c r="U351" s="52"/>
      <c r="V351" s="52"/>
      <c r="W351" s="41"/>
    </row>
    <row r="352" spans="1:25" ht="11.25" customHeight="1">
      <c r="A352" s="37" t="s">
        <v>122</v>
      </c>
      <c r="B352" s="38">
        <v>10062000</v>
      </c>
      <c r="C352" s="39">
        <v>2405.536</v>
      </c>
      <c r="D352" s="39">
        <v>2405.536</v>
      </c>
      <c r="E352" s="39">
        <v>67.319</v>
      </c>
      <c r="F352" s="40">
        <f aca="true" t="shared" si="58" ref="F352:F368">+E352/D352*100-100</f>
        <v>-97.20149688052891</v>
      </c>
      <c r="G352" s="40"/>
      <c r="H352" s="39">
        <v>2077.426</v>
      </c>
      <c r="I352" s="39">
        <v>2077.426</v>
      </c>
      <c r="J352" s="39">
        <v>25.099</v>
      </c>
      <c r="K352" s="40">
        <f t="shared" si="53"/>
        <v>-98.79182218764953</v>
      </c>
      <c r="L352" s="40">
        <f t="shared" si="54"/>
        <v>0.0009427778647972629</v>
      </c>
      <c r="M352" s="41">
        <f t="shared" si="55"/>
        <v>863.6021244329746</v>
      </c>
      <c r="N352" s="41">
        <f t="shared" si="56"/>
        <v>372.8367919903742</v>
      </c>
      <c r="O352" s="40">
        <f t="shared" si="57"/>
        <v>-56.82771250300339</v>
      </c>
      <c r="Q352" s="41"/>
      <c r="R352" s="41"/>
      <c r="S352" s="41"/>
      <c r="T352" s="51"/>
      <c r="U352" s="51"/>
      <c r="V352" s="51"/>
      <c r="W352" s="41"/>
      <c r="X352" s="41"/>
      <c r="Y352" s="41"/>
    </row>
    <row r="353" spans="1:22" ht="12.75">
      <c r="A353" s="37" t="s">
        <v>123</v>
      </c>
      <c r="B353" s="38">
        <v>10063000</v>
      </c>
      <c r="C353" s="39">
        <v>92816.906</v>
      </c>
      <c r="D353" s="39">
        <v>88627.069</v>
      </c>
      <c r="E353" s="39">
        <v>89767.766</v>
      </c>
      <c r="F353" s="40">
        <f t="shared" si="58"/>
        <v>1.2870751711308515</v>
      </c>
      <c r="G353" s="40"/>
      <c r="H353" s="39">
        <v>68335.419</v>
      </c>
      <c r="I353" s="39">
        <v>65759.404</v>
      </c>
      <c r="J353" s="39">
        <v>47206.056</v>
      </c>
      <c r="K353" s="40">
        <f t="shared" si="53"/>
        <v>-28.21398442114834</v>
      </c>
      <c r="L353" s="40">
        <f t="shared" si="54"/>
        <v>1.773171229179649</v>
      </c>
      <c r="M353" s="41">
        <f t="shared" si="55"/>
        <v>741.9787740018796</v>
      </c>
      <c r="N353" s="41">
        <f t="shared" si="56"/>
        <v>525.8686731716148</v>
      </c>
      <c r="O353" s="40">
        <f t="shared" si="57"/>
        <v>-29.12618371340598</v>
      </c>
      <c r="T353" s="52"/>
      <c r="U353" s="52"/>
      <c r="V353" s="52"/>
    </row>
    <row r="354" spans="1:22" ht="12.75">
      <c r="A354" s="37" t="s">
        <v>124</v>
      </c>
      <c r="B354" s="38">
        <v>10064000</v>
      </c>
      <c r="C354" s="39">
        <v>29668.9</v>
      </c>
      <c r="D354" s="39">
        <v>29655.748</v>
      </c>
      <c r="E354" s="39">
        <v>19551.342</v>
      </c>
      <c r="F354" s="40">
        <f t="shared" si="58"/>
        <v>-34.07233565648049</v>
      </c>
      <c r="G354" s="40"/>
      <c r="H354" s="39">
        <v>17065.018</v>
      </c>
      <c r="I354" s="39">
        <v>17054.965</v>
      </c>
      <c r="J354" s="39">
        <v>6840.929</v>
      </c>
      <c r="K354" s="40">
        <f t="shared" si="53"/>
        <v>-59.8889297046344</v>
      </c>
      <c r="L354" s="40">
        <f t="shared" si="54"/>
        <v>0.25696148993384893</v>
      </c>
      <c r="M354" s="41">
        <f t="shared" si="55"/>
        <v>575.0981226303919</v>
      </c>
      <c r="N354" s="41">
        <f t="shared" si="56"/>
        <v>349.89562353315694</v>
      </c>
      <c r="O354" s="40">
        <f t="shared" si="57"/>
        <v>-39.1589696149938</v>
      </c>
      <c r="Q354" s="41"/>
      <c r="R354" s="41"/>
      <c r="S354" s="41"/>
      <c r="T354" s="52"/>
      <c r="U354" s="52"/>
      <c r="V354" s="52"/>
    </row>
    <row r="355" spans="1:22" ht="12.75">
      <c r="A355" s="37" t="s">
        <v>125</v>
      </c>
      <c r="B355" s="38">
        <v>11010000</v>
      </c>
      <c r="C355" s="39">
        <v>4466.003</v>
      </c>
      <c r="D355" s="39">
        <v>3959.55</v>
      </c>
      <c r="E355" s="39">
        <v>2573.389</v>
      </c>
      <c r="F355" s="40">
        <f t="shared" si="58"/>
        <v>-35.00804384336604</v>
      </c>
      <c r="G355" s="40"/>
      <c r="H355" s="39">
        <v>1889.908</v>
      </c>
      <c r="I355" s="39">
        <v>1608.714</v>
      </c>
      <c r="J355" s="39">
        <v>866.717</v>
      </c>
      <c r="K355" s="40">
        <f t="shared" si="53"/>
        <v>-46.12361177934673</v>
      </c>
      <c r="L355" s="40">
        <f t="shared" si="54"/>
        <v>0.03255594257314989</v>
      </c>
      <c r="M355" s="41">
        <f t="shared" si="55"/>
        <v>406.28707807705416</v>
      </c>
      <c r="N355" s="41">
        <f t="shared" si="56"/>
        <v>336.79983865633994</v>
      </c>
      <c r="O355" s="40">
        <f t="shared" si="57"/>
        <v>-17.10299026727492</v>
      </c>
      <c r="P355" s="41"/>
      <c r="T355" s="52"/>
      <c r="U355" s="52"/>
      <c r="V355" s="52"/>
    </row>
    <row r="356" spans="1:15" ht="11.25">
      <c r="A356" s="37" t="s">
        <v>126</v>
      </c>
      <c r="B356" s="38">
        <v>15121110</v>
      </c>
      <c r="C356" s="39">
        <v>1813.336</v>
      </c>
      <c r="D356" s="39">
        <v>1813.336</v>
      </c>
      <c r="E356" s="39">
        <v>2420.644</v>
      </c>
      <c r="F356" s="40">
        <f t="shared" si="58"/>
        <v>33.49120074823418</v>
      </c>
      <c r="G356" s="40"/>
      <c r="H356" s="39">
        <v>3291.884</v>
      </c>
      <c r="I356" s="39">
        <v>3291.884</v>
      </c>
      <c r="J356" s="39">
        <v>2951.75</v>
      </c>
      <c r="K356" s="40">
        <f t="shared" si="53"/>
        <v>-10.332502603372419</v>
      </c>
      <c r="L356" s="40">
        <f t="shared" si="54"/>
        <v>0.1108747186109136</v>
      </c>
      <c r="M356" s="41">
        <f t="shared" si="55"/>
        <v>1815.3745362139173</v>
      </c>
      <c r="N356" s="41">
        <f t="shared" si="56"/>
        <v>1219.406901634441</v>
      </c>
      <c r="O356" s="40">
        <f t="shared" si="57"/>
        <v>-32.82890790252053</v>
      </c>
    </row>
    <row r="357" spans="1:22" ht="11.25">
      <c r="A357" s="37" t="s">
        <v>127</v>
      </c>
      <c r="B357" s="38">
        <v>15121910</v>
      </c>
      <c r="C357" s="39">
        <v>3851.353</v>
      </c>
      <c r="D357" s="39">
        <v>3552.401</v>
      </c>
      <c r="E357" s="39">
        <v>8434.284</v>
      </c>
      <c r="F357" s="40">
        <f t="shared" si="58"/>
        <v>137.4248853099636</v>
      </c>
      <c r="G357" s="40"/>
      <c r="H357" s="39">
        <v>6983.906</v>
      </c>
      <c r="I357" s="39">
        <v>6584.186</v>
      </c>
      <c r="J357" s="39">
        <v>10112.607</v>
      </c>
      <c r="K357" s="40">
        <f t="shared" si="53"/>
        <v>53.589327518997806</v>
      </c>
      <c r="L357" s="40">
        <f t="shared" si="54"/>
        <v>0.37985346169145595</v>
      </c>
      <c r="M357" s="41">
        <f t="shared" si="55"/>
        <v>1853.4467251867118</v>
      </c>
      <c r="N357" s="41">
        <f t="shared" si="56"/>
        <v>1198.988201013862</v>
      </c>
      <c r="O357" s="40">
        <f t="shared" si="57"/>
        <v>-35.310349916149946</v>
      </c>
      <c r="T357" s="41"/>
      <c r="U357" s="41"/>
      <c r="V357" s="41"/>
    </row>
    <row r="358" spans="1:15" ht="11.25">
      <c r="A358" s="37" t="s">
        <v>128</v>
      </c>
      <c r="B358" s="38">
        <v>15071000</v>
      </c>
      <c r="C358" s="39">
        <v>54.001</v>
      </c>
      <c r="D358" s="39">
        <v>54.001</v>
      </c>
      <c r="E358" s="39">
        <v>0</v>
      </c>
      <c r="F358" s="40"/>
      <c r="G358" s="40"/>
      <c r="H358" s="39">
        <v>45.498</v>
      </c>
      <c r="I358" s="39">
        <v>45.498</v>
      </c>
      <c r="J358" s="39">
        <v>0</v>
      </c>
      <c r="K358" s="40"/>
      <c r="L358" s="40">
        <f t="shared" si="54"/>
        <v>0</v>
      </c>
      <c r="M358" s="41"/>
      <c r="N358" s="41"/>
      <c r="O358" s="40"/>
    </row>
    <row r="359" spans="1:15" ht="11.25">
      <c r="A359" s="37" t="s">
        <v>129</v>
      </c>
      <c r="B359" s="38">
        <v>15079000</v>
      </c>
      <c r="C359" s="39">
        <v>4132.332</v>
      </c>
      <c r="D359" s="39">
        <v>3725.294</v>
      </c>
      <c r="E359" s="39">
        <v>3202.357</v>
      </c>
      <c r="F359" s="40">
        <f t="shared" si="58"/>
        <v>-14.037469257459946</v>
      </c>
      <c r="G359" s="40"/>
      <c r="H359" s="39">
        <v>6325.249</v>
      </c>
      <c r="I359" s="39">
        <v>5782.328</v>
      </c>
      <c r="J359" s="39">
        <v>3628.951</v>
      </c>
      <c r="K359" s="40">
        <f t="shared" si="53"/>
        <v>-37.24065808788433</v>
      </c>
      <c r="L359" s="40">
        <f t="shared" si="54"/>
        <v>0.1363119915229249</v>
      </c>
      <c r="M359" s="41">
        <f t="shared" si="55"/>
        <v>1552.1803111378595</v>
      </c>
      <c r="N359" s="41">
        <f t="shared" si="56"/>
        <v>1133.212505663797</v>
      </c>
      <c r="O359" s="40">
        <f t="shared" si="57"/>
        <v>-26.99221233948839</v>
      </c>
    </row>
    <row r="360" spans="1:15" ht="11.25">
      <c r="A360" s="37" t="s">
        <v>130</v>
      </c>
      <c r="B360" s="38">
        <v>15179000</v>
      </c>
      <c r="C360" s="39">
        <v>275962.662</v>
      </c>
      <c r="D360" s="39">
        <v>258187.815</v>
      </c>
      <c r="E360" s="39">
        <v>190213.502</v>
      </c>
      <c r="F360" s="40">
        <f t="shared" si="58"/>
        <v>-26.327467467819886</v>
      </c>
      <c r="G360" s="40"/>
      <c r="H360" s="39">
        <v>382398.035</v>
      </c>
      <c r="I360" s="39">
        <v>362176.198</v>
      </c>
      <c r="J360" s="39">
        <v>199566.834</v>
      </c>
      <c r="K360" s="40">
        <f t="shared" si="53"/>
        <v>-44.89786046072525</v>
      </c>
      <c r="L360" s="40">
        <f t="shared" si="54"/>
        <v>7.496202782695318</v>
      </c>
      <c r="M360" s="41">
        <f t="shared" si="55"/>
        <v>1402.762550974762</v>
      </c>
      <c r="N360" s="41">
        <f t="shared" si="56"/>
        <v>1049.1728079324255</v>
      </c>
      <c r="O360" s="40">
        <f t="shared" si="57"/>
        <v>-25.206671135940397</v>
      </c>
    </row>
    <row r="361" spans="1:15" ht="11.25">
      <c r="A361" s="37" t="s">
        <v>14</v>
      </c>
      <c r="B361" s="38">
        <v>17019900</v>
      </c>
      <c r="C361" s="39">
        <v>548540.027</v>
      </c>
      <c r="D361" s="39">
        <v>514865.309</v>
      </c>
      <c r="E361" s="39">
        <v>518882.99</v>
      </c>
      <c r="F361" s="40">
        <f t="shared" si="58"/>
        <v>0.780336318988617</v>
      </c>
      <c r="G361" s="40"/>
      <c r="H361" s="39">
        <v>222185.267</v>
      </c>
      <c r="I361" s="39">
        <v>207505.176</v>
      </c>
      <c r="J361" s="39">
        <v>236747.148</v>
      </c>
      <c r="K361" s="40">
        <f t="shared" si="53"/>
        <v>14.092165103390002</v>
      </c>
      <c r="L361" s="40">
        <f t="shared" si="54"/>
        <v>8.892783405246487</v>
      </c>
      <c r="M361" s="41">
        <f t="shared" si="55"/>
        <v>403.02807816480794</v>
      </c>
      <c r="N361" s="41">
        <f t="shared" si="56"/>
        <v>456.2630738772146</v>
      </c>
      <c r="O361" s="40">
        <f t="shared" si="57"/>
        <v>13.20875606355088</v>
      </c>
    </row>
    <row r="362" spans="1:18" ht="11.25">
      <c r="A362" s="37" t="s">
        <v>98</v>
      </c>
      <c r="B362" s="44" t="s">
        <v>202</v>
      </c>
      <c r="C362" s="39">
        <v>7068.525</v>
      </c>
      <c r="D362" s="39">
        <v>6868.525</v>
      </c>
      <c r="E362" s="39">
        <v>4576.193</v>
      </c>
      <c r="F362" s="40">
        <f t="shared" si="58"/>
        <v>-33.37444356685023</v>
      </c>
      <c r="G362" s="40"/>
      <c r="H362" s="39">
        <v>24949.988</v>
      </c>
      <c r="I362" s="39">
        <v>24229.469</v>
      </c>
      <c r="J362" s="39">
        <v>10064.92</v>
      </c>
      <c r="K362" s="40">
        <f t="shared" si="53"/>
        <v>-58.46000587136268</v>
      </c>
      <c r="L362" s="40">
        <f t="shared" si="54"/>
        <v>0.37806222506694553</v>
      </c>
      <c r="M362" s="41">
        <f t="shared" si="55"/>
        <v>3527.60876607423</v>
      </c>
      <c r="N362" s="41">
        <f t="shared" si="56"/>
        <v>2199.408984717209</v>
      </c>
      <c r="O362" s="40">
        <f t="shared" si="57"/>
        <v>-37.65156142400493</v>
      </c>
      <c r="R362" s="43"/>
    </row>
    <row r="363" spans="1:18" ht="11.25">
      <c r="A363" s="37" t="s">
        <v>99</v>
      </c>
      <c r="B363" s="44" t="s">
        <v>202</v>
      </c>
      <c r="C363" s="39">
        <v>416.202</v>
      </c>
      <c r="D363" s="39">
        <v>416.202</v>
      </c>
      <c r="E363" s="39">
        <v>1462.193</v>
      </c>
      <c r="F363" s="40">
        <f t="shared" si="58"/>
        <v>251.31810995622317</v>
      </c>
      <c r="G363" s="45"/>
      <c r="H363" s="39">
        <v>1944.142</v>
      </c>
      <c r="I363" s="39">
        <v>1944.142</v>
      </c>
      <c r="J363" s="39">
        <v>3218.627</v>
      </c>
      <c r="K363" s="40">
        <f t="shared" si="53"/>
        <v>65.55513949083968</v>
      </c>
      <c r="L363" s="40">
        <f t="shared" si="54"/>
        <v>0.12089925059320368</v>
      </c>
      <c r="M363" s="41">
        <f t="shared" si="55"/>
        <v>4671.150066554222</v>
      </c>
      <c r="N363" s="41">
        <f t="shared" si="56"/>
        <v>2201.232669011546</v>
      </c>
      <c r="O363" s="40">
        <f t="shared" si="57"/>
        <v>-52.87600189142854</v>
      </c>
      <c r="R363" s="43"/>
    </row>
    <row r="364" spans="1:18" ht="11.25">
      <c r="A364" s="37" t="s">
        <v>101</v>
      </c>
      <c r="B364" s="44" t="s">
        <v>202</v>
      </c>
      <c r="C364" s="39">
        <v>7139.1</v>
      </c>
      <c r="D364" s="39">
        <v>6755.777</v>
      </c>
      <c r="E364" s="39">
        <v>8550.803</v>
      </c>
      <c r="F364" s="40">
        <f t="shared" si="58"/>
        <v>26.570237590731608</v>
      </c>
      <c r="G364" s="40"/>
      <c r="H364" s="39">
        <v>33620.638</v>
      </c>
      <c r="I364" s="39">
        <v>31865.514</v>
      </c>
      <c r="J364" s="39">
        <v>28381.416</v>
      </c>
      <c r="K364" s="40">
        <f t="shared" si="53"/>
        <v>-10.933757415618643</v>
      </c>
      <c r="L364" s="40">
        <f t="shared" si="54"/>
        <v>1.0660731812583317</v>
      </c>
      <c r="M364" s="41">
        <f t="shared" si="55"/>
        <v>4716.780023970595</v>
      </c>
      <c r="N364" s="41">
        <f t="shared" si="56"/>
        <v>3319.15213109225</v>
      </c>
      <c r="O364" s="40">
        <f t="shared" si="57"/>
        <v>-29.63097464320201</v>
      </c>
      <c r="R364" s="43"/>
    </row>
    <row r="365" spans="1:18" ht="11.25">
      <c r="A365" s="37" t="s">
        <v>131</v>
      </c>
      <c r="B365" s="44" t="s">
        <v>202</v>
      </c>
      <c r="C365" s="39">
        <v>86840.178</v>
      </c>
      <c r="D365" s="39">
        <v>77975.447</v>
      </c>
      <c r="E365" s="39">
        <v>102048.186</v>
      </c>
      <c r="F365" s="40">
        <f t="shared" si="58"/>
        <v>30.872203913111264</v>
      </c>
      <c r="G365" s="40"/>
      <c r="H365" s="39">
        <v>419426.659</v>
      </c>
      <c r="I365" s="39">
        <v>387599.243</v>
      </c>
      <c r="J365" s="39">
        <v>384093.862</v>
      </c>
      <c r="K365" s="40">
        <f t="shared" si="53"/>
        <v>-0.9043828292512899</v>
      </c>
      <c r="L365" s="40">
        <f t="shared" si="54"/>
        <v>14.42747484354335</v>
      </c>
      <c r="M365" s="41">
        <f t="shared" si="55"/>
        <v>4970.785778246324</v>
      </c>
      <c r="N365" s="41">
        <f t="shared" si="56"/>
        <v>3763.848011957802</v>
      </c>
      <c r="O365" s="40">
        <f t="shared" si="57"/>
        <v>-24.280623228030677</v>
      </c>
      <c r="P365" s="41"/>
      <c r="R365" s="43"/>
    </row>
    <row r="366" spans="1:18" ht="11.25">
      <c r="A366" s="37" t="s">
        <v>132</v>
      </c>
      <c r="B366" s="44" t="s">
        <v>202</v>
      </c>
      <c r="C366" s="39">
        <v>3095.952</v>
      </c>
      <c r="D366" s="39">
        <v>2705.717</v>
      </c>
      <c r="E366" s="39">
        <v>2744.095</v>
      </c>
      <c r="F366" s="40">
        <f t="shared" si="58"/>
        <v>1.4184040681268613</v>
      </c>
      <c r="G366" s="40"/>
      <c r="H366" s="39">
        <v>13164.136</v>
      </c>
      <c r="I366" s="39">
        <v>12070.539</v>
      </c>
      <c r="J366" s="39">
        <v>7796.23</v>
      </c>
      <c r="K366" s="40">
        <f t="shared" si="53"/>
        <v>-35.41108644775515</v>
      </c>
      <c r="L366" s="40">
        <f t="shared" si="54"/>
        <v>0.2928448572799061</v>
      </c>
      <c r="M366" s="41">
        <f t="shared" si="55"/>
        <v>4461.123983032963</v>
      </c>
      <c r="N366" s="41">
        <f t="shared" si="56"/>
        <v>2841.0933294947877</v>
      </c>
      <c r="O366" s="40">
        <f t="shared" si="57"/>
        <v>-36.31440551080073</v>
      </c>
      <c r="P366" s="41"/>
      <c r="Q366" s="41"/>
      <c r="R366" s="43"/>
    </row>
    <row r="367" spans="1:18" ht="11.25">
      <c r="A367" s="37" t="s">
        <v>133</v>
      </c>
      <c r="B367" s="44" t="s">
        <v>202</v>
      </c>
      <c r="C367" s="39">
        <v>2854.1</v>
      </c>
      <c r="D367" s="39">
        <v>2727.151</v>
      </c>
      <c r="E367" s="39">
        <v>4393.651</v>
      </c>
      <c r="F367" s="40">
        <f t="shared" si="58"/>
        <v>61.10772744156813</v>
      </c>
      <c r="G367" s="40"/>
      <c r="H367" s="39">
        <v>7727.731</v>
      </c>
      <c r="I367" s="39">
        <v>7365.711</v>
      </c>
      <c r="J367" s="39">
        <v>9858.453</v>
      </c>
      <c r="K367" s="40">
        <f t="shared" si="53"/>
        <v>33.84251703603357</v>
      </c>
      <c r="L367" s="40">
        <f t="shared" si="54"/>
        <v>0.37030683571234585</v>
      </c>
      <c r="M367" s="41">
        <f t="shared" si="55"/>
        <v>2700.881249333095</v>
      </c>
      <c r="N367" s="41">
        <f t="shared" si="56"/>
        <v>2243.7951944749366</v>
      </c>
      <c r="O367" s="40">
        <f t="shared" si="57"/>
        <v>-16.92358947551</v>
      </c>
      <c r="P367" s="41"/>
      <c r="Q367" s="41"/>
      <c r="R367" s="43"/>
    </row>
    <row r="368" spans="1:18" ht="11.25">
      <c r="A368" s="37" t="s">
        <v>134</v>
      </c>
      <c r="B368" s="44" t="s">
        <v>202</v>
      </c>
      <c r="C368" s="39">
        <v>24477.33</v>
      </c>
      <c r="D368" s="39">
        <v>22997.414</v>
      </c>
      <c r="E368" s="39">
        <v>31702.086</v>
      </c>
      <c r="F368" s="40">
        <f t="shared" si="58"/>
        <v>37.850655730248604</v>
      </c>
      <c r="G368" s="40"/>
      <c r="H368" s="39">
        <v>41443.83</v>
      </c>
      <c r="I368" s="39">
        <v>39172.553</v>
      </c>
      <c r="J368" s="39">
        <v>42654.987</v>
      </c>
      <c r="K368" s="40">
        <f t="shared" si="53"/>
        <v>8.889984780925573</v>
      </c>
      <c r="L368" s="40">
        <f t="shared" si="54"/>
        <v>1.602222302355273</v>
      </c>
      <c r="M368" s="41">
        <f t="shared" si="55"/>
        <v>1703.345993597367</v>
      </c>
      <c r="N368" s="41">
        <f t="shared" si="56"/>
        <v>1345.4946466298782</v>
      </c>
      <c r="O368" s="40">
        <f t="shared" si="57"/>
        <v>-21.008729190229147</v>
      </c>
      <c r="R368" s="43"/>
    </row>
    <row r="369" spans="1:21" ht="11.25">
      <c r="A369" s="37" t="s">
        <v>121</v>
      </c>
      <c r="B369" s="44" t="s">
        <v>202</v>
      </c>
      <c r="C369" s="39"/>
      <c r="D369" s="39"/>
      <c r="E369" s="39"/>
      <c r="F369" s="40"/>
      <c r="G369" s="40"/>
      <c r="H369" s="39">
        <v>1506761.266</v>
      </c>
      <c r="I369" s="39">
        <v>1408073.05</v>
      </c>
      <c r="J369" s="39">
        <v>1027116.4140000001</v>
      </c>
      <c r="K369" s="40">
        <f t="shared" si="53"/>
        <v>-27.055175581977082</v>
      </c>
      <c r="L369" s="40">
        <f t="shared" si="54"/>
        <v>38.58092432722982</v>
      </c>
      <c r="M369" s="41"/>
      <c r="N369" s="41"/>
      <c r="O369" s="40"/>
      <c r="R369" s="43"/>
      <c r="S369" s="41"/>
      <c r="T369" s="41"/>
      <c r="U369" s="41"/>
    </row>
    <row r="370" spans="1:18" ht="11.25">
      <c r="A370" s="153"/>
      <c r="B370" s="153"/>
      <c r="C370" s="165"/>
      <c r="D370" s="165"/>
      <c r="E370" s="165"/>
      <c r="F370" s="165"/>
      <c r="G370" s="165"/>
      <c r="H370" s="196"/>
      <c r="I370" s="196"/>
      <c r="J370" s="196"/>
      <c r="K370" s="153"/>
      <c r="L370" s="153"/>
      <c r="R370" s="43"/>
    </row>
    <row r="371" spans="1:18" ht="11.25">
      <c r="A371" s="37" t="s">
        <v>135</v>
      </c>
      <c r="B371" s="37"/>
      <c r="C371" s="37"/>
      <c r="D371" s="37"/>
      <c r="E371" s="37"/>
      <c r="F371" s="37"/>
      <c r="G371" s="37"/>
      <c r="H371" s="37"/>
      <c r="I371" s="37"/>
      <c r="J371" s="37"/>
      <c r="K371" s="37"/>
      <c r="L371" s="37"/>
      <c r="R371" s="43"/>
    </row>
    <row r="372" ht="11.25">
      <c r="R372" s="43"/>
    </row>
    <row r="373" spans="1:18" ht="19.5" customHeight="1">
      <c r="A373" s="303" t="s">
        <v>442</v>
      </c>
      <c r="B373" s="303"/>
      <c r="C373" s="303"/>
      <c r="D373" s="303"/>
      <c r="E373" s="303"/>
      <c r="F373" s="303"/>
      <c r="G373" s="303"/>
      <c r="H373" s="303"/>
      <c r="I373" s="303"/>
      <c r="J373" s="303"/>
      <c r="K373" s="303"/>
      <c r="L373" s="148"/>
      <c r="R373" s="43"/>
    </row>
    <row r="374" spans="1:20" ht="19.5" customHeight="1">
      <c r="A374" s="304" t="s">
        <v>397</v>
      </c>
      <c r="B374" s="304"/>
      <c r="C374" s="304"/>
      <c r="D374" s="304"/>
      <c r="E374" s="304"/>
      <c r="F374" s="304"/>
      <c r="G374" s="304"/>
      <c r="H374" s="304"/>
      <c r="I374" s="304"/>
      <c r="J374" s="304"/>
      <c r="K374" s="304"/>
      <c r="L374" s="149"/>
      <c r="R374" s="43"/>
      <c r="S374" s="41"/>
      <c r="T374" s="41"/>
    </row>
    <row r="375" spans="1:21" ht="12.75">
      <c r="A375" s="37"/>
      <c r="B375" s="37"/>
      <c r="C375" s="302" t="s">
        <v>165</v>
      </c>
      <c r="D375" s="302"/>
      <c r="E375" s="302"/>
      <c r="F375" s="302"/>
      <c r="G375" s="44"/>
      <c r="H375" s="302" t="s">
        <v>326</v>
      </c>
      <c r="I375" s="302"/>
      <c r="J375" s="302"/>
      <c r="K375" s="302"/>
      <c r="L375" s="44"/>
      <c r="M375" s="299"/>
      <c r="N375" s="299"/>
      <c r="O375" s="299"/>
      <c r="P375" s="150"/>
      <c r="Q375" s="150"/>
      <c r="R375" s="51"/>
      <c r="S375" s="51"/>
      <c r="T375" s="51"/>
      <c r="U375" s="150"/>
    </row>
    <row r="376" spans="1:21" ht="12.75">
      <c r="A376" s="37" t="s">
        <v>178</v>
      </c>
      <c r="B376" s="152" t="s">
        <v>152</v>
      </c>
      <c r="C376" s="151">
        <f>+C336</f>
        <v>2008</v>
      </c>
      <c r="D376" s="300" t="str">
        <f>+D336</f>
        <v>Enero - noviembre</v>
      </c>
      <c r="E376" s="300"/>
      <c r="F376" s="300"/>
      <c r="G376" s="44"/>
      <c r="H376" s="151">
        <f>+H336</f>
        <v>2008</v>
      </c>
      <c r="I376" s="300" t="str">
        <f>+D376</f>
        <v>Enero - noviembre</v>
      </c>
      <c r="J376" s="300"/>
      <c r="K376" s="300"/>
      <c r="L376" s="152" t="s">
        <v>361</v>
      </c>
      <c r="M376" s="301"/>
      <c r="N376" s="301"/>
      <c r="O376" s="301"/>
      <c r="P376" s="150"/>
      <c r="Q376" s="150"/>
      <c r="R376" s="52"/>
      <c r="S376" s="52"/>
      <c r="T376" s="52"/>
      <c r="U376" s="150"/>
    </row>
    <row r="377" spans="1:20" ht="12.75">
      <c r="A377" s="153"/>
      <c r="B377" s="157" t="s">
        <v>48</v>
      </c>
      <c r="C377" s="153"/>
      <c r="D377" s="154">
        <f>+D337</f>
        <v>2008</v>
      </c>
      <c r="E377" s="154">
        <f>+E337</f>
        <v>2009</v>
      </c>
      <c r="F377" s="155" t="str">
        <f>+F337</f>
        <v>Var % 09/08</v>
      </c>
      <c r="G377" s="157"/>
      <c r="H377" s="153"/>
      <c r="I377" s="154">
        <f>+I337</f>
        <v>2008</v>
      </c>
      <c r="J377" s="154">
        <f>+J337</f>
        <v>2009</v>
      </c>
      <c r="K377" s="155" t="str">
        <f>+K337</f>
        <v>Var % 09/08</v>
      </c>
      <c r="L377" s="157">
        <v>2008</v>
      </c>
      <c r="M377" s="158"/>
      <c r="N377" s="158"/>
      <c r="O377" s="157"/>
      <c r="R377" s="52"/>
      <c r="S377" s="52"/>
      <c r="T377" s="52"/>
    </row>
    <row r="378" spans="1:20" s="161" customFormat="1" ht="12.75">
      <c r="A378" s="159" t="s">
        <v>371</v>
      </c>
      <c r="B378" s="159"/>
      <c r="C378" s="159"/>
      <c r="D378" s="159"/>
      <c r="E378" s="159"/>
      <c r="F378" s="159"/>
      <c r="G378" s="159"/>
      <c r="H378" s="159">
        <f>+H388+H380+H394+H399</f>
        <v>1124268.377</v>
      </c>
      <c r="I378" s="159">
        <f>+I388+I380+I394+I399</f>
        <v>1082979.173</v>
      </c>
      <c r="J378" s="159">
        <f>+J388+J380+J394+J399</f>
        <v>530479.0769999999</v>
      </c>
      <c r="K378" s="160">
        <f>+J378/I378*100-100</f>
        <v>-51.016687095606784</v>
      </c>
      <c r="L378" s="159"/>
      <c r="R378" s="52"/>
      <c r="S378" s="52"/>
      <c r="T378" s="52"/>
    </row>
    <row r="379" spans="1:20" ht="12.75">
      <c r="A379" s="150"/>
      <c r="B379" s="161"/>
      <c r="C379" s="161"/>
      <c r="D379" s="161"/>
      <c r="F379" s="161"/>
      <c r="G379" s="161"/>
      <c r="H379" s="161"/>
      <c r="J379" s="197"/>
      <c r="K379" s="161"/>
      <c r="M379" s="42"/>
      <c r="N379" s="42"/>
      <c r="O379" s="42"/>
      <c r="R379" s="51"/>
      <c r="S379" s="51"/>
      <c r="T379" s="51"/>
    </row>
    <row r="380" spans="1:20" ht="12.75">
      <c r="A380" s="184" t="s">
        <v>377</v>
      </c>
      <c r="B380" s="198"/>
      <c r="C380" s="50">
        <f>SUM(C381:C386)</f>
        <v>1045509.089</v>
      </c>
      <c r="D380" s="50">
        <f>SUM(D381:D386)</f>
        <v>1003179.4119999999</v>
      </c>
      <c r="E380" s="50">
        <f>SUM(E381:E386)</f>
        <v>760533.5830000001</v>
      </c>
      <c r="F380" s="45">
        <f aca="true" t="shared" si="59" ref="F380:F397">+E380/D380*100-100</f>
        <v>-24.187680299005166</v>
      </c>
      <c r="G380" s="50"/>
      <c r="H380" s="50">
        <f>SUM(H381:H386)</f>
        <v>787179.025</v>
      </c>
      <c r="I380" s="50">
        <f>SUM(I381:I386)</f>
        <v>767765.378</v>
      </c>
      <c r="J380" s="50">
        <f>SUM(J381:J386)</f>
        <v>266301.69299999997</v>
      </c>
      <c r="K380" s="45">
        <f aca="true" t="shared" si="60" ref="K380:K397">+J380/I380*100-100</f>
        <v>-65.31470412306089</v>
      </c>
      <c r="L380" s="48">
        <f aca="true" t="shared" si="61" ref="L380:L386">+J380/$J$380*100</f>
        <v>100</v>
      </c>
      <c r="M380" s="41">
        <f aca="true" t="shared" si="62" ref="M380:M407">+I380/D380*1000</f>
        <v>765.3320720262151</v>
      </c>
      <c r="N380" s="41">
        <f aca="true" t="shared" si="63" ref="N380:N407">+J380/E380*1000</f>
        <v>350.1511293551911</v>
      </c>
      <c r="O380" s="40">
        <f aca="true" t="shared" si="64" ref="O380:O407">+N380/M380*100-100</f>
        <v>-54.248470415179824</v>
      </c>
      <c r="R380" s="52"/>
      <c r="S380" s="52"/>
      <c r="T380" s="52"/>
    </row>
    <row r="381" spans="1:20" ht="12.75">
      <c r="A381" s="150" t="s">
        <v>378</v>
      </c>
      <c r="B381" s="198" t="s">
        <v>202</v>
      </c>
      <c r="C381" s="199">
        <v>492926.06</v>
      </c>
      <c r="D381" s="199">
        <v>463976.692</v>
      </c>
      <c r="E381" s="199">
        <v>391346.592</v>
      </c>
      <c r="F381" s="40">
        <f t="shared" si="59"/>
        <v>-15.653825127922588</v>
      </c>
      <c r="G381" s="199"/>
      <c r="H381" s="199">
        <v>324133.092</v>
      </c>
      <c r="I381" s="199">
        <v>314403.268</v>
      </c>
      <c r="J381" s="199">
        <v>119374.499</v>
      </c>
      <c r="K381" s="40">
        <f t="shared" si="60"/>
        <v>-62.03140642927414</v>
      </c>
      <c r="L381" s="43">
        <f t="shared" si="61"/>
        <v>44.82678936629967</v>
      </c>
      <c r="M381" s="41">
        <f t="shared" si="62"/>
        <v>677.6272890880476</v>
      </c>
      <c r="N381" s="41">
        <f t="shared" si="63"/>
        <v>305.03523332074906</v>
      </c>
      <c r="O381" s="40">
        <f t="shared" si="64"/>
        <v>-54.98480680563114</v>
      </c>
      <c r="R381" s="52"/>
      <c r="S381" s="52"/>
      <c r="T381" s="52"/>
    </row>
    <row r="382" spans="1:20" ht="12.75">
      <c r="A382" s="150" t="s">
        <v>379</v>
      </c>
      <c r="B382" s="198" t="s">
        <v>202</v>
      </c>
      <c r="C382" s="199">
        <v>100795.883</v>
      </c>
      <c r="D382" s="199">
        <v>100790.883</v>
      </c>
      <c r="E382" s="199">
        <v>107952.294</v>
      </c>
      <c r="F382" s="40">
        <f t="shared" si="59"/>
        <v>7.105217046267967</v>
      </c>
      <c r="G382" s="199"/>
      <c r="H382" s="199">
        <v>95730.416</v>
      </c>
      <c r="I382" s="199">
        <v>95728.663</v>
      </c>
      <c r="J382" s="199">
        <v>33742.02</v>
      </c>
      <c r="K382" s="40">
        <f t="shared" si="60"/>
        <v>-64.75243783567728</v>
      </c>
      <c r="L382" s="43">
        <f t="shared" si="61"/>
        <v>12.670599131339358</v>
      </c>
      <c r="M382" s="41">
        <f t="shared" si="62"/>
        <v>949.7750208220717</v>
      </c>
      <c r="N382" s="41">
        <f t="shared" si="63"/>
        <v>312.5641776542516</v>
      </c>
      <c r="O382" s="40">
        <f t="shared" si="64"/>
        <v>-67.09071403207534</v>
      </c>
      <c r="R382" s="52"/>
      <c r="S382" s="52"/>
      <c r="T382" s="52"/>
    </row>
    <row r="383" spans="1:20" ht="11.25">
      <c r="A383" s="150" t="s">
        <v>380</v>
      </c>
      <c r="B383" s="198" t="s">
        <v>202</v>
      </c>
      <c r="C383" s="199">
        <v>68035.668</v>
      </c>
      <c r="D383" s="199">
        <v>57383.13</v>
      </c>
      <c r="E383" s="199">
        <v>30798.272</v>
      </c>
      <c r="F383" s="40">
        <f t="shared" si="59"/>
        <v>-46.32869974154424</v>
      </c>
      <c r="G383" s="199"/>
      <c r="H383" s="199">
        <v>38412.426</v>
      </c>
      <c r="I383" s="199">
        <v>32138.771</v>
      </c>
      <c r="J383" s="199">
        <v>13632.74</v>
      </c>
      <c r="K383" s="40">
        <f t="shared" si="60"/>
        <v>-57.58163870049667</v>
      </c>
      <c r="L383" s="43">
        <f t="shared" si="61"/>
        <v>5.119284014465504</v>
      </c>
      <c r="M383" s="41">
        <f t="shared" si="62"/>
        <v>560.0735094094729</v>
      </c>
      <c r="N383" s="41">
        <f t="shared" si="63"/>
        <v>442.6462627513647</v>
      </c>
      <c r="O383" s="40">
        <f t="shared" si="64"/>
        <v>-20.96639899678891</v>
      </c>
      <c r="R383" s="41"/>
      <c r="S383" s="41"/>
      <c r="T383" s="41"/>
    </row>
    <row r="384" spans="1:15" ht="11.25">
      <c r="A384" s="150" t="s">
        <v>381</v>
      </c>
      <c r="B384" s="198" t="s">
        <v>202</v>
      </c>
      <c r="C384" s="199">
        <v>75583.712</v>
      </c>
      <c r="D384" s="199">
        <v>75522.712</v>
      </c>
      <c r="E384" s="199">
        <v>42252.496</v>
      </c>
      <c r="F384" s="40">
        <f t="shared" si="59"/>
        <v>-44.053259104360556</v>
      </c>
      <c r="G384" s="199"/>
      <c r="H384" s="199">
        <v>90936.434</v>
      </c>
      <c r="I384" s="199">
        <v>90886.566</v>
      </c>
      <c r="J384" s="199">
        <v>15910.092</v>
      </c>
      <c r="K384" s="40">
        <f t="shared" si="60"/>
        <v>-82.49456140745818</v>
      </c>
      <c r="L384" s="43">
        <f t="shared" si="61"/>
        <v>5.974461454137283</v>
      </c>
      <c r="M384" s="41">
        <f t="shared" si="62"/>
        <v>1203.4335578415141</v>
      </c>
      <c r="N384" s="41">
        <f t="shared" si="63"/>
        <v>376.547979556048</v>
      </c>
      <c r="O384" s="40">
        <f t="shared" si="64"/>
        <v>-68.71053020729896</v>
      </c>
    </row>
    <row r="385" spans="1:15" ht="11.25">
      <c r="A385" s="150" t="s">
        <v>382</v>
      </c>
      <c r="B385" s="198" t="s">
        <v>202</v>
      </c>
      <c r="C385" s="199">
        <v>87767.065</v>
      </c>
      <c r="D385" s="199">
        <v>87330.662</v>
      </c>
      <c r="E385" s="199">
        <v>50667.61</v>
      </c>
      <c r="F385" s="40">
        <f t="shared" si="59"/>
        <v>-41.9818780258416</v>
      </c>
      <c r="G385" s="199"/>
      <c r="H385" s="199">
        <v>96510.637</v>
      </c>
      <c r="I385" s="199">
        <v>95513.075</v>
      </c>
      <c r="J385" s="199">
        <v>18494.574</v>
      </c>
      <c r="K385" s="40">
        <f t="shared" si="60"/>
        <v>-80.63660498837463</v>
      </c>
      <c r="L385" s="43">
        <f t="shared" si="61"/>
        <v>6.944970492545837</v>
      </c>
      <c r="M385" s="41">
        <f t="shared" si="62"/>
        <v>1093.6946178193405</v>
      </c>
      <c r="N385" s="41">
        <f t="shared" si="63"/>
        <v>365.0176907890465</v>
      </c>
      <c r="O385" s="40">
        <f t="shared" si="64"/>
        <v>-66.62526405068758</v>
      </c>
    </row>
    <row r="386" spans="1:15" ht="11.25">
      <c r="A386" s="150" t="s">
        <v>383</v>
      </c>
      <c r="B386" s="198" t="s">
        <v>202</v>
      </c>
      <c r="C386" s="199">
        <v>220400.701</v>
      </c>
      <c r="D386" s="199">
        <v>218175.333</v>
      </c>
      <c r="E386" s="199">
        <v>137516.319</v>
      </c>
      <c r="F386" s="40">
        <f t="shared" si="59"/>
        <v>-36.96981363149794</v>
      </c>
      <c r="G386" s="199"/>
      <c r="H386" s="199">
        <v>141456.02</v>
      </c>
      <c r="I386" s="199">
        <v>139095.035</v>
      </c>
      <c r="J386" s="199">
        <v>65147.768</v>
      </c>
      <c r="K386" s="40">
        <f t="shared" si="60"/>
        <v>-53.16312476574021</v>
      </c>
      <c r="L386" s="43">
        <f t="shared" si="61"/>
        <v>24.463895541212352</v>
      </c>
      <c r="M386" s="41">
        <f t="shared" si="62"/>
        <v>637.5378604326457</v>
      </c>
      <c r="N386" s="41">
        <f t="shared" si="63"/>
        <v>473.74572322576495</v>
      </c>
      <c r="O386" s="40">
        <f t="shared" si="64"/>
        <v>-25.691358485867525</v>
      </c>
    </row>
    <row r="387" spans="1:15" ht="11.25">
      <c r="A387" s="150"/>
      <c r="B387" s="198"/>
      <c r="C387" s="161"/>
      <c r="D387" s="161"/>
      <c r="E387" s="161"/>
      <c r="F387" s="40"/>
      <c r="G387" s="161"/>
      <c r="H387" s="161"/>
      <c r="I387" s="161"/>
      <c r="J387" s="200"/>
      <c r="K387" s="40"/>
      <c r="M387" s="41"/>
      <c r="N387" s="41"/>
      <c r="O387" s="40"/>
    </row>
    <row r="388" spans="1:15" ht="11.25">
      <c r="A388" s="184" t="s">
        <v>372</v>
      </c>
      <c r="C388" s="50">
        <f>SUM(C389:C392)</f>
        <v>32544.638</v>
      </c>
      <c r="D388" s="50">
        <f>SUM(D389:D392)</f>
        <v>30838.092</v>
      </c>
      <c r="E388" s="50">
        <f>SUM(E389:E392)</f>
        <v>28094.706000000002</v>
      </c>
      <c r="F388" s="45">
        <f>+E388/D388*100-100</f>
        <v>-8.896095128064346</v>
      </c>
      <c r="G388" s="50"/>
      <c r="H388" s="50">
        <f>SUM(H389:H392)</f>
        <v>252952.463</v>
      </c>
      <c r="I388" s="50">
        <f>SUM(I389:I392)</f>
        <v>236366.946</v>
      </c>
      <c r="J388" s="50">
        <f>SUM(J389:J392)</f>
        <v>198086.45</v>
      </c>
      <c r="K388" s="45">
        <f>+J388/I388*100-100</f>
        <v>-16.195367689016877</v>
      </c>
      <c r="L388" s="48">
        <f>+J388/$J$388*100</f>
        <v>100</v>
      </c>
      <c r="M388" s="42"/>
      <c r="N388" s="42"/>
      <c r="O388" s="42"/>
    </row>
    <row r="389" spans="1:15" ht="11.25">
      <c r="A389" s="150" t="s">
        <v>373</v>
      </c>
      <c r="B389" s="198" t="s">
        <v>202</v>
      </c>
      <c r="C389" s="41">
        <v>9670.295</v>
      </c>
      <c r="D389" s="199">
        <v>9415.009</v>
      </c>
      <c r="E389" s="199">
        <v>7348.285</v>
      </c>
      <c r="F389" s="40">
        <f>+E389/D389*100-100</f>
        <v>-21.95137572359198</v>
      </c>
      <c r="G389" s="41"/>
      <c r="H389" s="199">
        <v>64902.985</v>
      </c>
      <c r="I389" s="199">
        <v>63510.569</v>
      </c>
      <c r="J389" s="199">
        <v>51276.762</v>
      </c>
      <c r="K389" s="40">
        <f>+J389/I389*100-100</f>
        <v>-19.262631704653757</v>
      </c>
      <c r="L389" s="43">
        <f>+J389/$J$388*100</f>
        <v>25.886052276670114</v>
      </c>
      <c r="M389" s="41">
        <f aca="true" t="shared" si="65" ref="M389:N392">+I389/D389*1000</f>
        <v>6745.672680716503</v>
      </c>
      <c r="N389" s="41">
        <f t="shared" si="65"/>
        <v>6978.058417712433</v>
      </c>
      <c r="O389" s="40">
        <f>+N389/M389*100-100</f>
        <v>3.4449601692094944</v>
      </c>
    </row>
    <row r="390" spans="1:15" ht="11.25">
      <c r="A390" s="150" t="s">
        <v>374</v>
      </c>
      <c r="B390" s="198" t="s">
        <v>202</v>
      </c>
      <c r="C390" s="41">
        <v>3911.104</v>
      </c>
      <c r="D390" s="199">
        <v>3760.048</v>
      </c>
      <c r="E390" s="199">
        <v>3015.788</v>
      </c>
      <c r="F390" s="40">
        <f>+E390/D390*100-100</f>
        <v>-19.79389624813301</v>
      </c>
      <c r="G390" s="199"/>
      <c r="H390" s="199">
        <v>56369.893</v>
      </c>
      <c r="I390" s="199">
        <v>53105.268</v>
      </c>
      <c r="J390" s="199">
        <v>45278.488</v>
      </c>
      <c r="K390" s="40">
        <f>+J390/I390*100-100</f>
        <v>-14.738236515443248</v>
      </c>
      <c r="L390" s="43">
        <f>+J390/$J$388*100</f>
        <v>22.85794308495104</v>
      </c>
      <c r="M390" s="41">
        <f t="shared" si="65"/>
        <v>14123.561188580572</v>
      </c>
      <c r="N390" s="41">
        <f t="shared" si="65"/>
        <v>15013.816621062222</v>
      </c>
      <c r="O390" s="40">
        <f>+N390/M390*100-100</f>
        <v>6.30333540241574</v>
      </c>
    </row>
    <row r="391" spans="1:15" ht="11.25">
      <c r="A391" s="150" t="s">
        <v>375</v>
      </c>
      <c r="B391" s="198" t="s">
        <v>202</v>
      </c>
      <c r="C391" s="41">
        <v>8336.048</v>
      </c>
      <c r="D391" s="199">
        <v>7474.39</v>
      </c>
      <c r="E391" s="199">
        <v>6103.328</v>
      </c>
      <c r="F391" s="40">
        <f>+E391/D391*100-100</f>
        <v>-18.343463479962907</v>
      </c>
      <c r="G391" s="199"/>
      <c r="H391" s="199">
        <v>91431.712</v>
      </c>
      <c r="I391" s="199">
        <v>80867.187</v>
      </c>
      <c r="J391" s="199">
        <v>57200.13</v>
      </c>
      <c r="K391" s="40">
        <f>+J391/I391*100-100</f>
        <v>-29.266576318525836</v>
      </c>
      <c r="L391" s="43">
        <f>+J391/$J$388*100</f>
        <v>28.87634666581182</v>
      </c>
      <c r="M391" s="41">
        <f t="shared" si="65"/>
        <v>10819.235683447077</v>
      </c>
      <c r="N391" s="41">
        <f t="shared" si="65"/>
        <v>9371.957397668943</v>
      </c>
      <c r="O391" s="40">
        <f>+N391/M391*100-100</f>
        <v>-13.376899516038847</v>
      </c>
    </row>
    <row r="392" spans="1:15" ht="11.25">
      <c r="A392" s="150" t="s">
        <v>376</v>
      </c>
      <c r="B392" s="198" t="s">
        <v>202</v>
      </c>
      <c r="C392" s="199">
        <v>10627.191</v>
      </c>
      <c r="D392" s="199">
        <v>10188.645</v>
      </c>
      <c r="E392" s="199">
        <v>11627.305</v>
      </c>
      <c r="F392" s="40">
        <f>+E392/D392*100-100</f>
        <v>14.120228941139871</v>
      </c>
      <c r="G392" s="199"/>
      <c r="H392" s="199">
        <v>40247.873</v>
      </c>
      <c r="I392" s="199">
        <v>38883.922</v>
      </c>
      <c r="J392" s="199">
        <v>44331.07</v>
      </c>
      <c r="K392" s="40">
        <f>+J392/I392*100-100</f>
        <v>14.008741196425618</v>
      </c>
      <c r="L392" s="43">
        <f>+J392/$J$388*100</f>
        <v>22.379657972567028</v>
      </c>
      <c r="M392" s="41">
        <f t="shared" si="65"/>
        <v>3816.397764373967</v>
      </c>
      <c r="N392" s="41">
        <f t="shared" si="65"/>
        <v>3812.669401894936</v>
      </c>
      <c r="O392" s="40">
        <f>+N392/M392*100-100</f>
        <v>-0.09769323611483571</v>
      </c>
    </row>
    <row r="393" spans="1:15" ht="11.25">
      <c r="A393" s="150"/>
      <c r="B393" s="198"/>
      <c r="C393" s="199"/>
      <c r="D393" s="199"/>
      <c r="E393" s="199"/>
      <c r="F393" s="40"/>
      <c r="G393" s="199"/>
      <c r="H393" s="199"/>
      <c r="I393" s="199"/>
      <c r="J393" s="199"/>
      <c r="K393" s="40"/>
      <c r="L393" s="43"/>
      <c r="M393" s="41"/>
      <c r="N393" s="41"/>
      <c r="O393" s="40"/>
    </row>
    <row r="394" spans="1:15" ht="11.25">
      <c r="A394" s="184" t="s">
        <v>384</v>
      </c>
      <c r="B394" s="198"/>
      <c r="C394" s="50">
        <f>SUM(C395:C397)</f>
        <v>2207.164</v>
      </c>
      <c r="D394" s="50">
        <f>SUM(D395:D397)</f>
        <v>2053.378</v>
      </c>
      <c r="E394" s="50">
        <f>SUM(E395:E397)</f>
        <v>2218.182</v>
      </c>
      <c r="F394" s="45">
        <f t="shared" si="59"/>
        <v>8.025994239735667</v>
      </c>
      <c r="G394" s="50"/>
      <c r="H394" s="50">
        <f>SUM(H395:H397)</f>
        <v>57062.007999999994</v>
      </c>
      <c r="I394" s="50">
        <f>SUM(I395:I397)</f>
        <v>53700.515</v>
      </c>
      <c r="J394" s="50">
        <f>SUM(J395:J397)</f>
        <v>47737.914000000004</v>
      </c>
      <c r="K394" s="45">
        <f t="shared" si="60"/>
        <v>-11.103433551801118</v>
      </c>
      <c r="L394" s="48">
        <f>+J394/$J$394*100</f>
        <v>100</v>
      </c>
      <c r="M394" s="41">
        <f t="shared" si="62"/>
        <v>26152.279317300563</v>
      </c>
      <c r="N394" s="41">
        <f t="shared" si="63"/>
        <v>21521.188973673037</v>
      </c>
      <c r="O394" s="40">
        <f t="shared" si="64"/>
        <v>-17.708171006585687</v>
      </c>
    </row>
    <row r="395" spans="1:15" ht="11.25">
      <c r="A395" s="150" t="s">
        <v>385</v>
      </c>
      <c r="B395" s="198" t="s">
        <v>202</v>
      </c>
      <c r="C395" s="199">
        <v>1282.861</v>
      </c>
      <c r="D395" s="199">
        <v>1269.439</v>
      </c>
      <c r="E395" s="199">
        <v>1420.807</v>
      </c>
      <c r="F395" s="40">
        <f t="shared" si="59"/>
        <v>11.924007376486784</v>
      </c>
      <c r="G395" s="199"/>
      <c r="H395" s="199">
        <v>11896.124</v>
      </c>
      <c r="I395" s="199">
        <v>11359.46</v>
      </c>
      <c r="J395" s="199">
        <v>10507.697</v>
      </c>
      <c r="K395" s="40">
        <f t="shared" si="60"/>
        <v>-7.498270164250755</v>
      </c>
      <c r="L395" s="43">
        <f>+J395/$J$394*100</f>
        <v>22.011219426135796</v>
      </c>
      <c r="M395" s="41">
        <f t="shared" si="62"/>
        <v>8948.409494272666</v>
      </c>
      <c r="N395" s="41">
        <f t="shared" si="63"/>
        <v>7395.583636623412</v>
      </c>
      <c r="O395" s="40">
        <f t="shared" si="64"/>
        <v>-17.353093403281605</v>
      </c>
    </row>
    <row r="396" spans="1:15" ht="11.25">
      <c r="A396" s="150" t="s">
        <v>386</v>
      </c>
      <c r="B396" s="198" t="s">
        <v>202</v>
      </c>
      <c r="C396" s="199">
        <v>120.995</v>
      </c>
      <c r="D396" s="199">
        <v>111.575</v>
      </c>
      <c r="E396" s="199">
        <v>129.616</v>
      </c>
      <c r="F396" s="40">
        <f t="shared" si="59"/>
        <v>16.169392785122128</v>
      </c>
      <c r="G396" s="199"/>
      <c r="H396" s="199">
        <v>26280.909</v>
      </c>
      <c r="I396" s="199">
        <v>25564.256</v>
      </c>
      <c r="J396" s="199">
        <v>25370.186</v>
      </c>
      <c r="K396" s="40">
        <f t="shared" si="60"/>
        <v>-0.7591458949558216</v>
      </c>
      <c r="L396" s="43">
        <f>+J396/$J$394*100</f>
        <v>53.14473104124323</v>
      </c>
      <c r="M396" s="41">
        <f t="shared" si="62"/>
        <v>229121.7208155949</v>
      </c>
      <c r="N396" s="41">
        <f t="shared" si="63"/>
        <v>195733.44340204913</v>
      </c>
      <c r="O396" s="40">
        <f t="shared" si="64"/>
        <v>-14.572288168356508</v>
      </c>
    </row>
    <row r="397" spans="1:15" ht="11.25">
      <c r="A397" s="150" t="s">
        <v>387</v>
      </c>
      <c r="B397" s="198" t="s">
        <v>202</v>
      </c>
      <c r="C397" s="199">
        <v>803.308</v>
      </c>
      <c r="D397" s="199">
        <v>672.364</v>
      </c>
      <c r="E397" s="199">
        <v>667.759</v>
      </c>
      <c r="F397" s="40">
        <f t="shared" si="59"/>
        <v>-0.6848968713375427</v>
      </c>
      <c r="G397" s="199"/>
      <c r="H397" s="199">
        <v>18884.975</v>
      </c>
      <c r="I397" s="199">
        <v>16776.799</v>
      </c>
      <c r="J397" s="199">
        <v>11860.031</v>
      </c>
      <c r="K397" s="40">
        <f t="shared" si="60"/>
        <v>-29.306949436540293</v>
      </c>
      <c r="L397" s="43">
        <f>+J397/$J$394*100</f>
        <v>24.844049532620968</v>
      </c>
      <c r="M397" s="41">
        <f t="shared" si="62"/>
        <v>24951.959057891258</v>
      </c>
      <c r="N397" s="41">
        <f t="shared" si="63"/>
        <v>17760.94519130405</v>
      </c>
      <c r="O397" s="40">
        <f t="shared" si="64"/>
        <v>-28.819435980570802</v>
      </c>
    </row>
    <row r="398" spans="1:15" ht="11.25">
      <c r="A398" s="150"/>
      <c r="C398" s="161"/>
      <c r="D398" s="161"/>
      <c r="E398" s="161"/>
      <c r="F398" s="200"/>
      <c r="G398" s="161"/>
      <c r="H398" s="161"/>
      <c r="I398" s="161"/>
      <c r="J398" s="199"/>
      <c r="K398" s="200"/>
      <c r="M398" s="41"/>
      <c r="N398" s="41"/>
      <c r="O398" s="40"/>
    </row>
    <row r="399" spans="1:15" ht="11.25">
      <c r="A399" s="184" t="s">
        <v>387</v>
      </c>
      <c r="C399" s="50"/>
      <c r="D399" s="50"/>
      <c r="E399" s="50"/>
      <c r="F399" s="200"/>
      <c r="G399" s="50"/>
      <c r="H399" s="50">
        <f>SUM(H400:H401)</f>
        <v>27074.881</v>
      </c>
      <c r="I399" s="50">
        <f>SUM(I400:I401)</f>
        <v>25146.334</v>
      </c>
      <c r="J399" s="50">
        <f>SUM(J400:J401)</f>
        <v>18353.02</v>
      </c>
      <c r="K399" s="45">
        <f>+J399/I399*100-100</f>
        <v>-27.015126737758266</v>
      </c>
      <c r="L399" s="48">
        <f>+J399/$J$399*100</f>
        <v>100</v>
      </c>
      <c r="M399" s="41"/>
      <c r="N399" s="41"/>
      <c r="O399" s="40"/>
    </row>
    <row r="400" spans="1:15" ht="22.5">
      <c r="A400" s="201" t="s">
        <v>388</v>
      </c>
      <c r="C400" s="199">
        <v>499.534</v>
      </c>
      <c r="D400" s="199">
        <v>459.739</v>
      </c>
      <c r="E400" s="199">
        <v>504.271</v>
      </c>
      <c r="F400" s="40">
        <f>+E400/D400*100-100</f>
        <v>9.686365524786893</v>
      </c>
      <c r="G400" s="199"/>
      <c r="H400" s="199">
        <v>15015.23</v>
      </c>
      <c r="I400" s="199">
        <v>13897.648</v>
      </c>
      <c r="J400" s="199">
        <v>10785.628</v>
      </c>
      <c r="K400" s="40">
        <f>+J400/I400*100-100</f>
        <v>-22.392422084657767</v>
      </c>
      <c r="L400" s="43">
        <f>+J400/$J$399*100</f>
        <v>58.76759247251952</v>
      </c>
      <c r="M400" s="41">
        <f t="shared" si="62"/>
        <v>30229.430176687205</v>
      </c>
      <c r="N400" s="41">
        <f t="shared" si="63"/>
        <v>21388.554963501767</v>
      </c>
      <c r="O400" s="40">
        <f t="shared" si="64"/>
        <v>-29.245920817930198</v>
      </c>
    </row>
    <row r="401" spans="1:15" ht="11.25">
      <c r="A401" s="150" t="s">
        <v>389</v>
      </c>
      <c r="C401" s="199">
        <v>4009.368</v>
      </c>
      <c r="D401" s="199">
        <v>3760.742</v>
      </c>
      <c r="E401" s="199">
        <v>3025.8</v>
      </c>
      <c r="F401" s="40">
        <f>+E401/D401*100-100</f>
        <v>-19.542473267243537</v>
      </c>
      <c r="G401" s="199"/>
      <c r="H401" s="199">
        <v>12059.651</v>
      </c>
      <c r="I401" s="199">
        <v>11248.686</v>
      </c>
      <c r="J401" s="199">
        <v>7567.392</v>
      </c>
      <c r="K401" s="40">
        <f>+J401/I401*100-100</f>
        <v>-32.72643578103256</v>
      </c>
      <c r="L401" s="43">
        <f>+J401/$J$399*100</f>
        <v>41.23240752748049</v>
      </c>
      <c r="M401" s="41">
        <f t="shared" si="62"/>
        <v>2991.081547205312</v>
      </c>
      <c r="N401" s="41">
        <f t="shared" si="63"/>
        <v>2500.95578028951</v>
      </c>
      <c r="O401" s="40">
        <f t="shared" si="64"/>
        <v>-16.386238863121136</v>
      </c>
    </row>
    <row r="402" spans="1:15" ht="11.25">
      <c r="A402" s="150"/>
      <c r="C402" s="161"/>
      <c r="D402" s="161"/>
      <c r="E402" s="161"/>
      <c r="G402" s="161"/>
      <c r="H402" s="161"/>
      <c r="I402" s="161"/>
      <c r="M402" s="41"/>
      <c r="N402" s="41"/>
      <c r="O402" s="40"/>
    </row>
    <row r="403" spans="1:15" s="161" customFormat="1" ht="11.25">
      <c r="A403" s="159" t="s">
        <v>395</v>
      </c>
      <c r="B403" s="159"/>
      <c r="C403" s="159"/>
      <c r="D403" s="159"/>
      <c r="E403" s="159"/>
      <c r="F403" s="159"/>
      <c r="G403" s="159"/>
      <c r="H403" s="159">
        <f>SUM(H405:H408)</f>
        <v>514130.28099999996</v>
      </c>
      <c r="I403" s="159">
        <f>SUM(I405:I408)</f>
        <v>464316.134</v>
      </c>
      <c r="J403" s="159">
        <f>SUM(J405:J408)</f>
        <v>275711.941</v>
      </c>
      <c r="K403" s="160">
        <f>+J403/I403*100-100</f>
        <v>-40.61978018622976</v>
      </c>
      <c r="L403" s="159"/>
      <c r="M403" s="41"/>
      <c r="N403" s="41"/>
      <c r="O403" s="40"/>
    </row>
    <row r="404" spans="1:15" ht="11.25">
      <c r="A404" s="150"/>
      <c r="C404" s="161"/>
      <c r="D404" s="161"/>
      <c r="E404" s="161"/>
      <c r="F404" s="41"/>
      <c r="G404" s="161"/>
      <c r="H404" s="161"/>
      <c r="I404" s="161"/>
      <c r="J404" s="41"/>
      <c r="K404" s="41"/>
      <c r="M404" s="41"/>
      <c r="N404" s="41"/>
      <c r="O404" s="40"/>
    </row>
    <row r="405" spans="1:15" ht="11.25">
      <c r="A405" s="150" t="s">
        <v>390</v>
      </c>
      <c r="C405" s="199">
        <v>4268</v>
      </c>
      <c r="D405" s="199">
        <v>3932</v>
      </c>
      <c r="E405" s="199">
        <v>28366</v>
      </c>
      <c r="F405" s="40">
        <f>+E405/D405*100-100</f>
        <v>621.4140386571719</v>
      </c>
      <c r="G405" s="199"/>
      <c r="H405" s="199">
        <v>107091.379</v>
      </c>
      <c r="I405" s="199">
        <v>99302.836</v>
      </c>
      <c r="J405" s="199">
        <v>36502.596</v>
      </c>
      <c r="K405" s="40">
        <f>+J405/I405*100-100</f>
        <v>-63.24113442238447</v>
      </c>
      <c r="L405" s="43">
        <f>+J405/$J$403*100</f>
        <v>13.23939611306135</v>
      </c>
      <c r="M405" s="41">
        <f t="shared" si="62"/>
        <v>25255.04476093591</v>
      </c>
      <c r="N405" s="41">
        <f t="shared" si="63"/>
        <v>1286.8432630614116</v>
      </c>
      <c r="O405" s="40">
        <f t="shared" si="64"/>
        <v>-94.904609058338</v>
      </c>
    </row>
    <row r="406" spans="1:15" ht="11.25">
      <c r="A406" s="150" t="s">
        <v>391</v>
      </c>
      <c r="C406" s="199">
        <v>200</v>
      </c>
      <c r="D406" s="199">
        <v>171</v>
      </c>
      <c r="E406" s="199">
        <v>122</v>
      </c>
      <c r="F406" s="40">
        <f>+E406/D406*100-100</f>
        <v>-28.654970760233923</v>
      </c>
      <c r="G406" s="199"/>
      <c r="H406" s="199">
        <v>9277.54</v>
      </c>
      <c r="I406" s="199">
        <v>6308.091</v>
      </c>
      <c r="J406" s="199">
        <v>3797.651</v>
      </c>
      <c r="K406" s="40">
        <f>+J406/I406*100-100</f>
        <v>-39.797143065944994</v>
      </c>
      <c r="L406" s="43">
        <f>+J406/$J$403*100</f>
        <v>1.3773980866501536</v>
      </c>
      <c r="M406" s="41">
        <f t="shared" si="62"/>
        <v>36889.42105263158</v>
      </c>
      <c r="N406" s="41">
        <f t="shared" si="63"/>
        <v>31128.2868852459</v>
      </c>
      <c r="O406" s="40">
        <f t="shared" si="64"/>
        <v>-15.617307084234383</v>
      </c>
    </row>
    <row r="407" spans="1:15" ht="22.5">
      <c r="A407" s="201" t="s">
        <v>392</v>
      </c>
      <c r="C407" s="199">
        <v>1006</v>
      </c>
      <c r="D407" s="199">
        <v>980</v>
      </c>
      <c r="E407" s="199">
        <v>572</v>
      </c>
      <c r="F407" s="40">
        <f>+E407/D407*100-100</f>
        <v>-41.63265306122449</v>
      </c>
      <c r="G407" s="199"/>
      <c r="H407" s="199">
        <v>8827.133</v>
      </c>
      <c r="I407" s="199">
        <v>8640.903</v>
      </c>
      <c r="J407" s="199">
        <v>3792.239</v>
      </c>
      <c r="K407" s="40">
        <f>+J407/I407*100-100</f>
        <v>-56.112931715585745</v>
      </c>
      <c r="L407" s="43">
        <f>+J407/$J$403*100</f>
        <v>1.3754351684028079</v>
      </c>
      <c r="M407" s="41">
        <f t="shared" si="62"/>
        <v>8817.247959183673</v>
      </c>
      <c r="N407" s="41">
        <f t="shared" si="63"/>
        <v>6629.788461538461</v>
      </c>
      <c r="O407" s="40">
        <f t="shared" si="64"/>
        <v>-24.80886902320634</v>
      </c>
    </row>
    <row r="408" spans="1:15" ht="11.25">
      <c r="A408" s="150" t="s">
        <v>393</v>
      </c>
      <c r="C408" s="161"/>
      <c r="D408" s="161"/>
      <c r="E408" s="161"/>
      <c r="G408" s="161"/>
      <c r="H408" s="161">
        <v>388934.229</v>
      </c>
      <c r="I408" s="161">
        <v>350064.304</v>
      </c>
      <c r="J408" s="199">
        <v>231619.455</v>
      </c>
      <c r="K408" s="40">
        <f>+J408/I408*100-100</f>
        <v>-33.83516903797195</v>
      </c>
      <c r="L408" s="43">
        <f>+J408/$J$403*100</f>
        <v>84.00777063188569</v>
      </c>
      <c r="M408" s="41"/>
      <c r="N408" s="41"/>
      <c r="O408" s="40"/>
    </row>
    <row r="409" spans="3:15" ht="11.25">
      <c r="C409" s="199"/>
      <c r="D409" s="199"/>
      <c r="E409" s="199"/>
      <c r="G409" s="161"/>
      <c r="H409" s="161"/>
      <c r="I409" s="161"/>
      <c r="J409" s="199"/>
      <c r="M409" s="42"/>
      <c r="N409" s="42"/>
      <c r="O409" s="42"/>
    </row>
    <row r="410" spans="1:15" ht="11.25">
      <c r="A410" s="202"/>
      <c r="B410" s="202"/>
      <c r="C410" s="202"/>
      <c r="D410" s="203"/>
      <c r="E410" s="203"/>
      <c r="F410" s="203"/>
      <c r="G410" s="203"/>
      <c r="H410" s="203"/>
      <c r="I410" s="203"/>
      <c r="J410" s="203"/>
      <c r="K410" s="203"/>
      <c r="L410" s="203"/>
      <c r="M410" s="42"/>
      <c r="N410" s="42"/>
      <c r="O410" s="42"/>
    </row>
    <row r="411" spans="1:15" ht="11.25">
      <c r="A411" s="150" t="s">
        <v>394</v>
      </c>
      <c r="B411" s="161"/>
      <c r="C411" s="161"/>
      <c r="D411" s="161"/>
      <c r="F411" s="161"/>
      <c r="G411" s="161"/>
      <c r="H411" s="161"/>
      <c r="J411" s="197"/>
      <c r="K411" s="161"/>
      <c r="M411" s="42"/>
      <c r="N411" s="42"/>
      <c r="O411" s="42"/>
    </row>
    <row r="412" spans="13:15" ht="11.25">
      <c r="M412" s="42"/>
      <c r="N412" s="42"/>
      <c r="O412" s="42"/>
    </row>
  </sheetData>
  <sheetProtection/>
  <mergeCells count="80">
    <mergeCell ref="A44:L44"/>
    <mergeCell ref="A45:L45"/>
    <mergeCell ref="C46:F46"/>
    <mergeCell ref="H46:K46"/>
    <mergeCell ref="M46:O46"/>
    <mergeCell ref="D47:F47"/>
    <mergeCell ref="I47:K47"/>
    <mergeCell ref="M47:O47"/>
    <mergeCell ref="M3:O3"/>
    <mergeCell ref="M4:O4"/>
    <mergeCell ref="D99:F99"/>
    <mergeCell ref="I99:K99"/>
    <mergeCell ref="C98:F98"/>
    <mergeCell ref="H98:K98"/>
    <mergeCell ref="D4:F4"/>
    <mergeCell ref="I4:K4"/>
    <mergeCell ref="M98:O98"/>
    <mergeCell ref="M99:O99"/>
    <mergeCell ref="D255:F255"/>
    <mergeCell ref="I255:K255"/>
    <mergeCell ref="D296:F296"/>
    <mergeCell ref="I296:K296"/>
    <mergeCell ref="A293:L293"/>
    <mergeCell ref="A294:L294"/>
    <mergeCell ref="C295:F295"/>
    <mergeCell ref="H295:K295"/>
    <mergeCell ref="A252:L252"/>
    <mergeCell ref="A253:L253"/>
    <mergeCell ref="A221:L221"/>
    <mergeCell ref="A222:L222"/>
    <mergeCell ref="D224:F224"/>
    <mergeCell ref="I224:K224"/>
    <mergeCell ref="C223:F223"/>
    <mergeCell ref="H223:K223"/>
    <mergeCell ref="D155:F155"/>
    <mergeCell ref="I155:K155"/>
    <mergeCell ref="M295:O295"/>
    <mergeCell ref="M296:O296"/>
    <mergeCell ref="M254:O254"/>
    <mergeCell ref="M255:O255"/>
    <mergeCell ref="C188:F188"/>
    <mergeCell ref="H188:K188"/>
    <mergeCell ref="C254:F254"/>
    <mergeCell ref="H254:K254"/>
    <mergeCell ref="A186:L186"/>
    <mergeCell ref="A187:L187"/>
    <mergeCell ref="M223:O223"/>
    <mergeCell ref="M224:O224"/>
    <mergeCell ref="M154:O154"/>
    <mergeCell ref="M155:O155"/>
    <mergeCell ref="M188:O188"/>
    <mergeCell ref="M189:O189"/>
    <mergeCell ref="C154:F154"/>
    <mergeCell ref="H154:K154"/>
    <mergeCell ref="D189:F189"/>
    <mergeCell ref="I189:K189"/>
    <mergeCell ref="A1:L1"/>
    <mergeCell ref="A2:L2"/>
    <mergeCell ref="A96:L96"/>
    <mergeCell ref="A97:L97"/>
    <mergeCell ref="C3:F3"/>
    <mergeCell ref="H3:K3"/>
    <mergeCell ref="A152:L152"/>
    <mergeCell ref="A153:L153"/>
    <mergeCell ref="A373:K373"/>
    <mergeCell ref="A374:K374"/>
    <mergeCell ref="M335:O335"/>
    <mergeCell ref="M336:O336"/>
    <mergeCell ref="A334:K334"/>
    <mergeCell ref="A333:K333"/>
    <mergeCell ref="D336:F336"/>
    <mergeCell ref="I336:K336"/>
    <mergeCell ref="C335:F335"/>
    <mergeCell ref="H335:K335"/>
    <mergeCell ref="M375:O375"/>
    <mergeCell ref="D376:F376"/>
    <mergeCell ref="I376:K376"/>
    <mergeCell ref="M376:O376"/>
    <mergeCell ref="C375:F375"/>
    <mergeCell ref="H375:K375"/>
  </mergeCells>
  <printOptions horizontalCentered="1" verticalCentered="1"/>
  <pageMargins left="1.3385826771653544" right="0.7874015748031497" top="0.5118110236220472" bottom="0.7874015748031497" header="0" footer="0.5905511811023623"/>
  <pageSetup horizontalDpi="300" verticalDpi="300" orientation="landscape" paperSize="119" scale="76" r:id="rId1"/>
  <headerFooter alignWithMargins="0">
    <oddFooter>&amp;C&amp;P</oddFooter>
  </headerFooter>
  <rowBreaks count="9" manualBreakCount="9">
    <brk id="43" max="10" man="1"/>
    <brk id="95" max="10" man="1"/>
    <brk id="151" max="255" man="1"/>
    <brk id="185" max="255" man="1"/>
    <brk id="220" max="255" man="1"/>
    <brk id="251" max="255" man="1"/>
    <brk id="292" max="255" man="1"/>
    <brk id="332" max="255" man="1"/>
    <brk id="3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2009-12-09T14:41:05Z</cp:lastPrinted>
  <dcterms:created xsi:type="dcterms:W3CDTF">2004-11-22T15:10:56Z</dcterms:created>
  <dcterms:modified xsi:type="dcterms:W3CDTF">2009-12-09T20:17:00Z</dcterms:modified>
  <cp:category/>
  <cp:version/>
  <cp:contentType/>
  <cp:contentStatus/>
</cp:coreProperties>
</file>