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45" windowHeight="12090" activeTab="0"/>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'balanza'!$A$1:$G$46</definedName>
    <definedName name="_xlnm.Print_Area" localSheetId="4">'balanza productos_clase_sector'!$A$1:$F$81</definedName>
    <definedName name="_xlnm.Print_Area" localSheetId="3">'evolución_comercio'!$A$1:$F$73</definedName>
    <definedName name="_xlnm.Print_Area" localSheetId="0">'portada'!$A$1:$H$86</definedName>
    <definedName name="_xlnm.Print_Area" localSheetId="6">'prin paises exp e imp'!$A$1:$F$95</definedName>
    <definedName name="_xlnm.Print_Area" localSheetId="7">'prin prod exp e imp'!$A$1:$G$98</definedName>
    <definedName name="_xlnm.Print_Area" localSheetId="9">'productos'!$A$1:$K$412</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<sst xmlns="http://schemas.openxmlformats.org/spreadsheetml/2006/main" count="845" uniqueCount="566">
  <si>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</si>
  <si>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</si>
  <si>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</si>
  <si>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</si>
  <si>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</si>
  <si>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</si>
  <si>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</si>
  <si>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</si>
  <si>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</si>
  <si>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</si>
  <si>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</si>
  <si>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</si>
  <si>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</si>
  <si>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</si>
  <si>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</si>
  <si>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</si>
  <si>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</si>
  <si>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</si>
  <si>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</si>
  <si>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</si>
  <si>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</si>
  <si>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</si>
  <si>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</si>
  <si>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</si>
  <si>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</si>
  <si>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</si>
  <si>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</si>
  <si>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</si>
  <si>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</si>
  <si>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</si>
  <si>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</si>
  <si>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</si>
  <si>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</si>
  <si>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</si>
  <si>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</si>
  <si>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</si>
  <si>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</si>
  <si>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</si>
  <si>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</si>
  <si>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</si>
  <si>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</si>
  <si>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</si>
  <si>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</si>
  <si>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</si>
  <si>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</si>
  <si>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</si>
  <si>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</si>
  <si>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</si>
  <si>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</si>
  <si>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</si>
  <si>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</si>
  <si>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</si>
  <si>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</si>
  <si>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</si>
  <si>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</si>
  <si>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</si>
  <si>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</si>
  <si>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</si>
  <si>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</si>
  <si>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</si>
  <si>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</si>
  <si>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</si>
  <si>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</si>
  <si>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</si>
  <si>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</si>
  <si>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</si>
  <si>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</si>
  <si>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</si>
  <si>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</si>
  <si>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</si>
  <si>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www.odepa.gob.cl</t>
  </si>
  <si>
    <t>Santiago de Chile</t>
  </si>
  <si>
    <t xml:space="preserve">  Nº 8</t>
  </si>
  <si>
    <t xml:space="preserve">  Nº 9</t>
  </si>
  <si>
    <t>Gráfico</t>
  </si>
  <si>
    <t xml:space="preserve"> Fuente: ODEPA con información del Servicio Nacional de Aduanas.  * Cifras sujetas a revisión por informes de variación de valor (IVV).</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</si>
  <si>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</si>
  <si>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</si>
  <si>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</si>
  <si>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</si>
  <si>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</si>
  <si>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</si>
  <si>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</si>
  <si>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</si>
  <si>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</si>
  <si>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</si>
  <si>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</si>
  <si>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</si>
  <si>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</si>
  <si>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</si>
  <si>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</si>
  <si>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</si>
  <si>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</si>
  <si>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</si>
  <si>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</si>
  <si>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</si>
  <si>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</si>
  <si>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</si>
  <si>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</si>
  <si>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</si>
  <si>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</si>
  <si>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</si>
  <si>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</si>
  <si>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Otras forestales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</si>
  <si>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</si>
  <si>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</si>
  <si>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</si>
  <si>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</si>
  <si>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</si>
  <si>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</si>
  <si>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</si>
  <si>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</si>
  <si>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</si>
  <si>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</si>
  <si>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</si>
  <si>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</si>
  <si>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</si>
  <si>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</si>
  <si>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</si>
  <si>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</si>
  <si>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</si>
  <si>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</si>
  <si>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</si>
  <si>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</si>
  <si>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</si>
  <si>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</si>
  <si>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</si>
  <si>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</si>
  <si>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</si>
  <si>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</si>
  <si>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</si>
  <si>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</si>
  <si>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</si>
  <si>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</si>
  <si>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</si>
  <si>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</si>
  <si>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</si>
  <si>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</si>
  <si>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</si>
  <si>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</si>
  <si>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</si>
  <si>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</si>
  <si>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</si>
  <si>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</si>
  <si>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</si>
  <si>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</si>
  <si>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</si>
  <si>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</si>
  <si>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</si>
  <si>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</si>
  <si>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</si>
  <si>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</si>
  <si>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</si>
  <si>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</si>
  <si>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</si>
  <si>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</si>
  <si>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</si>
  <si>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</si>
  <si>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</si>
  <si>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</si>
  <si>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</si>
  <si>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</si>
  <si>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</si>
  <si>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</si>
  <si>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</si>
  <si>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</si>
  <si>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</si>
  <si>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</si>
  <si>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</si>
  <si>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</si>
  <si>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</si>
  <si>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</si>
  <si>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</si>
  <si>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</si>
  <si>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</si>
  <si>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</si>
  <si>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</si>
  <si>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</si>
  <si>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</si>
  <si>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</si>
  <si>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</si>
  <si>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</si>
  <si>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</si>
  <si>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</si>
  <si>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</si>
  <si>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</si>
  <si>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</si>
  <si>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</si>
  <si>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</si>
  <si>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</si>
  <si>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</si>
  <si>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</si>
  <si>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</si>
  <si>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</si>
  <si>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</si>
  <si>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</si>
  <si>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</si>
  <si>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</si>
  <si>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</si>
  <si>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</si>
  <si>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</si>
  <si>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</si>
  <si>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</si>
  <si>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</si>
  <si>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</si>
  <si>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</si>
  <si>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</si>
  <si>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</si>
  <si>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</si>
  <si>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</si>
  <si>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</si>
  <si>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</si>
  <si>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</si>
  <si>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</si>
  <si>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</si>
  <si>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</si>
  <si>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</si>
  <si>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</si>
  <si>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</si>
  <si>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</si>
  <si>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</si>
  <si>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</si>
  <si>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</si>
  <si>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</si>
  <si>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</si>
  <si>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</si>
  <si>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</si>
  <si>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</si>
  <si>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</si>
  <si>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</si>
  <si>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</si>
  <si>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</si>
  <si>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</si>
  <si>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</si>
  <si>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</si>
  <si>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</si>
  <si>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</si>
  <si>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</si>
  <si>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</si>
  <si>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</si>
  <si>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</si>
  <si>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</si>
  <si>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</si>
  <si>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</si>
  <si>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</si>
  <si>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</si>
  <si>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</si>
  <si>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</si>
  <si>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</si>
  <si>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</si>
  <si>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</si>
  <si>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</si>
  <si>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</si>
  <si>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</si>
  <si>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</si>
  <si>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</si>
  <si>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</si>
  <si>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</si>
  <si>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</si>
  <si>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</si>
  <si>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</si>
  <si>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</si>
  <si>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</si>
  <si>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</si>
  <si>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</si>
  <si>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</si>
  <si>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</si>
  <si>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</si>
  <si>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</si>
  <si>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</si>
  <si>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</si>
  <si>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</si>
  <si>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</si>
  <si>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</si>
  <si>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</si>
  <si>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</si>
  <si>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</si>
  <si>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</si>
  <si>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</si>
  <si>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</si>
  <si>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</si>
  <si>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</si>
  <si>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</si>
  <si>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</si>
  <si>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</si>
  <si>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</si>
  <si>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</si>
  <si>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</si>
  <si>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</si>
  <si>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</si>
  <si>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</si>
  <si>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</si>
  <si>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</si>
  <si>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</si>
  <si>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</si>
  <si>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</si>
  <si>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</si>
  <si>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</si>
  <si>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</si>
  <si>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</si>
  <si>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</si>
  <si>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</si>
  <si>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</si>
  <si>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</si>
  <si>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</si>
  <si>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</si>
  <si>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</si>
  <si>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</si>
  <si>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</si>
  <si>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</si>
  <si>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</si>
  <si>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</si>
  <si>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</si>
  <si>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</si>
  <si>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</si>
  <si>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</si>
  <si>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</si>
  <si>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</si>
  <si>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</si>
  <si>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</si>
  <si>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</si>
  <si>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</si>
  <si>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</si>
  <si>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</si>
  <si>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</si>
  <si>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</si>
  <si>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</si>
  <si>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</si>
  <si>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</si>
  <si>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</si>
  <si>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</si>
  <si>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</si>
  <si>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</si>
  <si>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</si>
  <si>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</si>
  <si>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</si>
  <si>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</si>
  <si>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</si>
  <si>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</si>
  <si>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Fuente: ODEPA con información del Servicio Nacional de Aduanas.  * Cifras sujetas a revisión por informes de variación de valor (IVV). ** Unidades</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</si>
  <si>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</si>
  <si>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</si>
  <si>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</si>
  <si>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</si>
  <si>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</si>
  <si>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</si>
  <si>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</si>
  <si>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</si>
  <si>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</si>
  <si>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</si>
  <si>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</si>
  <si>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</si>
  <si>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</si>
  <si>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</si>
  <si>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</si>
  <si>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</si>
  <si>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</si>
  <si>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</si>
  <si>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</si>
  <si>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</si>
  <si>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</si>
  <si>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</si>
  <si>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</si>
  <si>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</si>
  <si>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</si>
  <si>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</si>
  <si>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</si>
  <si>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</si>
  <si>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</si>
  <si>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</si>
  <si>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</si>
  <si>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</si>
  <si>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</si>
  <si>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</si>
  <si>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</si>
  <si>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</si>
  <si>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</si>
  <si>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</si>
  <si>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</si>
  <si>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</si>
  <si>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</si>
  <si>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</si>
  <si>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</si>
  <si>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</si>
  <si>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</si>
  <si>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</si>
  <si>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</si>
  <si>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</si>
  <si>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</si>
  <si>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</si>
  <si>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</si>
  <si>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</si>
  <si>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</si>
  <si>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</si>
  <si>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</si>
  <si>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</si>
  <si>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</si>
  <si>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</si>
  <si>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</si>
  <si>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</si>
  <si>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</si>
  <si>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</si>
  <si>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</si>
  <si>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</si>
  <si>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</si>
  <si>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</si>
  <si>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</si>
  <si>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</si>
  <si>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</si>
  <si>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</si>
  <si>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</si>
  <si>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</si>
  <si>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</si>
  <si>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</si>
  <si>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</si>
  <si>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</si>
  <si>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</si>
  <si>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</si>
  <si>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</si>
  <si>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</si>
  <si>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</si>
  <si>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</si>
  <si>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</si>
  <si>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Extraccion de aceites</t>
  </si>
  <si>
    <t>Publicación  de la Oficina de Estudios y Políticas Agrarias del</t>
  </si>
  <si>
    <t>ODEPA</t>
  </si>
  <si>
    <t>Teatinos 40 piso 8</t>
  </si>
  <si>
    <t>Fono: 3973000- Fax: 3973044</t>
  </si>
  <si>
    <t>Casilla 13.320 Correo 21 - Código Postal 6500696</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</si>
  <si>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</si>
  <si>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</si>
  <si>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</si>
  <si>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</si>
  <si>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</si>
  <si>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semillas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</si>
  <si>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</si>
  <si>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</si>
  <si>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</si>
  <si>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</si>
  <si>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</si>
  <si>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</si>
  <si>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</si>
  <si>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</si>
  <si>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</si>
  <si>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</si>
  <si>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</si>
  <si>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</si>
  <si>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</si>
  <si>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</si>
  <si>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</si>
  <si>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</si>
  <si>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</si>
  <si>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</si>
  <si>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Los demás trigos y morcajo ( tranquillón)</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</si>
  <si>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</si>
  <si>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</si>
  <si>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 xml:space="preserve"> 2010-2009</t>
  </si>
  <si>
    <t xml:space="preserve">Fuente: ODEPA con información del Servicio Nacional de Aduanas   
* Cifras sujetas a revisión por informes de variación de valor (IVV).
</t>
  </si>
  <si>
    <t xml:space="preserve">Fuente: ODEPA con información del Servicio Nacional de Aduanas   
</t>
  </si>
  <si>
    <t>Var. (%)   2010/2009</t>
  </si>
  <si>
    <t xml:space="preserve">Fuente: ODEPA con información del Servicio Nacional de Aduanas.  
* Cifras sujetas a revisión por informes de variación de valor (IVV).
</t>
  </si>
  <si>
    <t>Miles de dólares FOB</t>
  </si>
  <si>
    <t>Miles de dólares CIF</t>
  </si>
  <si>
    <t xml:space="preserve">Fuente: ODEPA con información del Servicio Nacional de Aduanas.
</t>
  </si>
  <si>
    <t>Miles de dólares  FOB</t>
  </si>
  <si>
    <t>Miles de  dólares CIF</t>
  </si>
  <si>
    <t>Var % 10/09</t>
  </si>
  <si>
    <t xml:space="preserve">Total </t>
  </si>
  <si>
    <t>Cerezas frescas</t>
  </si>
  <si>
    <t>02032900</t>
  </si>
  <si>
    <t>02013000</t>
  </si>
  <si>
    <t>Las demás maderas contrachapadas</t>
  </si>
  <si>
    <t>FUENTE: ODEPA con información del Servicio Nacional de Aduanas. Nota:  1_/ Unidades</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</si>
  <si>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</si>
  <si>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</si>
  <si>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</si>
  <si>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</si>
  <si>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Exportaciones país</t>
  </si>
  <si>
    <t>Importaciones país</t>
  </si>
  <si>
    <t>Gustavo Rojas Le-Bert</t>
  </si>
  <si>
    <t>Madera simplemente aserrada (desde 2007)</t>
  </si>
  <si>
    <t>Cerveza de malta</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</si>
  <si>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</si>
  <si>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</si>
  <si>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</si>
  <si>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</si>
  <si>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</si>
  <si>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</si>
  <si>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</si>
  <si>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</si>
  <si>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</si>
  <si>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</si>
  <si>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</si>
  <si>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Total Agrícola</t>
  </si>
  <si>
    <t>Total Frutas</t>
  </si>
  <si>
    <t>Fruta primario</t>
  </si>
  <si>
    <t>Fruta industrializada</t>
  </si>
  <si>
    <t>Primario</t>
  </si>
  <si>
    <t>Industrial</t>
  </si>
  <si>
    <t>Total Forestal</t>
  </si>
  <si>
    <t>Total Importaciones</t>
  </si>
  <si>
    <t>Insumos</t>
  </si>
  <si>
    <t>Maquinaria 1/</t>
  </si>
  <si>
    <t>Productos</t>
  </si>
  <si>
    <t>Total Hortalizas y Tubérculos</t>
  </si>
  <si>
    <t>Total Vinos y Alcoholes</t>
  </si>
  <si>
    <t xml:space="preserve">  Nº 19</t>
  </si>
  <si>
    <t>Principlaes rubros exportados</t>
  </si>
  <si>
    <t>Pasta química de maderas distintas a las coníferas</t>
  </si>
  <si>
    <t>Partc. 2010</t>
  </si>
  <si>
    <t>Total Flores/Bulbos/Musgos</t>
  </si>
  <si>
    <t>Total Semillas</t>
  </si>
  <si>
    <t>Total Pecuario</t>
  </si>
  <si>
    <t>02071400</t>
  </si>
  <si>
    <t>Bananas o plátanos, frescos o secos</t>
  </si>
  <si>
    <t>Carne bovina deshuesada fresca o refrigerada</t>
  </si>
  <si>
    <t>08030000</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</si>
  <si>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</si>
  <si>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</si>
  <si>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</si>
  <si>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</si>
  <si>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Kiwis frescos</t>
  </si>
  <si>
    <t>Las demás preparaciones para alimentar animales</t>
  </si>
  <si>
    <t xml:space="preserve">Nueces de marañón (merey, cajuil o anacardos), con cáscara                                                                                                                                                                                                </t>
  </si>
  <si>
    <t>08013100</t>
  </si>
  <si>
    <t>08029000</t>
  </si>
  <si>
    <r>
      <t xml:space="preserve">Maderas Aserradas </t>
    </r>
    <r>
      <rPr>
        <b/>
        <vertAlign val="superscript"/>
        <sz val="8"/>
        <rFont val="Arial"/>
        <family val="2"/>
      </rPr>
      <t>1</t>
    </r>
  </si>
  <si>
    <r>
      <t xml:space="preserve">Maderas elaboradas </t>
    </r>
    <r>
      <rPr>
        <b/>
        <vertAlign val="superscript"/>
        <sz val="8"/>
        <rFont val="Arial"/>
        <family val="2"/>
      </rPr>
      <t>1</t>
    </r>
  </si>
  <si>
    <t xml:space="preserve"> Fuente: ODEPA con información del Servicio Nacional de Aduanas.  * Cifras sujetas a revisión por informes de variación de valor (IVV).1/ Volumenes sin validar</t>
  </si>
  <si>
    <t xml:space="preserve">Arándanos </t>
  </si>
  <si>
    <t>Las demás carnes porcinas congeladas</t>
  </si>
  <si>
    <r>
      <t xml:space="preserve">Nota </t>
    </r>
    <r>
      <rPr>
        <vertAlign val="superscript"/>
        <sz val="8"/>
        <rFont val="Arial"/>
        <family val="2"/>
      </rPr>
      <t>1</t>
    </r>
    <r>
      <rPr>
        <sz val="8"/>
        <rFont val="Arial"/>
        <family val="2"/>
      </rPr>
      <t>: volumen de vinos y alcoholes en miles de litros.</t>
    </r>
  </si>
  <si>
    <t>Rubro</t>
  </si>
  <si>
    <t>Taiwán</t>
  </si>
  <si>
    <t>Residuos de la industria del almidón y residuos similares</t>
  </si>
  <si>
    <t>Tortas y residuos de soja</t>
  </si>
  <si>
    <t>Sorgo para grano (granífero)</t>
  </si>
  <si>
    <t>Maderas  elaboradas</t>
  </si>
  <si>
    <t>Maderas aserradas</t>
  </si>
  <si>
    <t>Avance mensual enero - septiembre de 2010</t>
  </si>
  <si>
    <t>Octubre de 2010</t>
  </si>
  <si>
    <t>enero - septiembre</t>
  </si>
  <si>
    <t xml:space="preserve">Fuente: ODEPA con información del Servicio Nacional de Aduanas; Banco Central 07/10/2010
* Cifras sujetas a revisión por informes de variación de valor (IVV).
</t>
  </si>
  <si>
    <t>ene-sep 06</t>
  </si>
  <si>
    <t>ene-sep 07</t>
  </si>
  <si>
    <t>ene-sep 08</t>
  </si>
  <si>
    <t>ene-sep 09</t>
  </si>
  <si>
    <t>ene-sep 10</t>
  </si>
  <si>
    <t>Agrícola</t>
  </si>
  <si>
    <t>Pecuario</t>
  </si>
  <si>
    <t>Forestal</t>
  </si>
  <si>
    <t>España</t>
  </si>
  <si>
    <t>Uvas frescas</t>
  </si>
  <si>
    <t xml:space="preserve">Vino con denominación de origen </t>
  </si>
  <si>
    <t>Manzanas frescas</t>
  </si>
  <si>
    <t>Maíz para la siembra</t>
  </si>
  <si>
    <t>Maderas en plaquitas o partículas no coníferas</t>
  </si>
  <si>
    <t>Pasta química de coníferas a la sosa  semiblanqueada</t>
  </si>
  <si>
    <t>Trozos y despojos  de gallo o gallina, congelados</t>
  </si>
  <si>
    <t>Arroz semiblanqueado o blanqueado</t>
  </si>
  <si>
    <t>Ron y aguardiente de caña</t>
  </si>
  <si>
    <t>Listones y molduras de madera  de coníferas</t>
  </si>
  <si>
    <t xml:space="preserve">Otras frutas preparadas o conservadas                                                                                                                      </t>
  </si>
  <si>
    <t xml:space="preserve">Frutos de cáscara y semillas, incluidas las mezclas, conservados              </t>
  </si>
  <si>
    <t>enero- septiembre  2009</t>
  </si>
  <si>
    <t>enero-septiembre 2010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</si>
</sst>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s>
  <fonts count="76">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b/>
      <sz val="11"/>
      <name val="Calibri"/>
      <family val="2"/>
    </font>
    <font>
      <sz val="7"/>
      <name val="Verdana"/>
      <family val="2"/>
    </font>
    <font>
      <sz val="14"/>
      <name val="Arial"/>
      <family val="2"/>
    </font>
    <font>
      <b/>
      <vertAlign val="superscript"/>
      <sz val="8"/>
      <name val="Arial"/>
      <family val="2"/>
    </font>
    <font>
      <vertAlign val="superscript"/>
      <sz val="8"/>
      <name val="Arial"/>
      <family val="2"/>
    </font>
    <font>
      <sz val="10"/>
      <color indexed="8"/>
      <name val="Calibri"/>
      <family val="0"/>
    </font>
    <font>
      <b/>
      <sz val="10"/>
      <color indexed="8"/>
      <name val="Arial"/>
      <family val="0"/>
    </font>
    <font>
      <sz val="7.75"/>
      <color indexed="8"/>
      <name val="Calibri"/>
      <family val="0"/>
    </font>
    <font>
      <b/>
      <sz val="7.75"/>
      <color indexed="8"/>
      <name val="Arial"/>
      <family val="0"/>
    </font>
    <font>
      <sz val="1"/>
      <color indexed="8"/>
      <name val="Arial"/>
      <family val="0"/>
    </font>
    <font>
      <sz val="4.9"/>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8"/>
      <color rgb="FF000000"/>
      <name val="Verdana"/>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0" fillId="0" borderId="8" applyNumberFormat="0" applyFill="0" applyAlignment="0" applyProtection="0"/>
    <xf numFmtId="0" fontId="72" fillId="0" borderId="9" applyNumberFormat="0" applyFill="0" applyAlignment="0" applyProtection="0"/>
  </cellStyleXfs>
  <cellXfs count="340">
    <xf numFmtId="0" fontId="0" fillId="0" borderId="0" xfId="0" applyAlignment="1">
      <alignment/>
    </xf>
    <xf numFmtId="0" fontId="0" fillId="0" borderId="0" xfId="0" applyFont="1" applyAlignment="1">
      <alignment/>
    </xf>
    <xf numFmtId="0" fontId="5" fillId="0" borderId="0" xfId="59" applyFont="1" applyProtection="1">
      <alignment/>
      <protection/>
    </xf>
    <xf numFmtId="0" fontId="5" fillId="0" borderId="0" xfId="59" applyFont="1" applyBorder="1" applyProtection="1">
      <alignment/>
      <protection/>
    </xf>
    <xf numFmtId="0" fontId="3" fillId="0" borderId="0" xfId="59" applyFont="1" applyBorder="1" applyAlignment="1" applyProtection="1">
      <alignment horizontal="centerContinuous" vertical="center"/>
      <protection/>
    </xf>
    <xf numFmtId="0" fontId="2" fillId="0" borderId="0" xfId="59" applyFont="1" applyBorder="1" applyAlignment="1" applyProtection="1">
      <alignment horizontal="centerContinuous" vertical="center"/>
      <protection/>
    </xf>
    <xf numFmtId="0" fontId="2" fillId="0" borderId="0" xfId="59" applyFont="1" applyBorder="1" applyProtection="1">
      <alignment/>
      <protection/>
    </xf>
    <xf numFmtId="0" fontId="2" fillId="0" borderId="0" xfId="59" applyFont="1" applyBorder="1" applyAlignment="1" applyProtection="1">
      <alignment horizontal="center"/>
      <protection/>
    </xf>
    <xf numFmtId="0" fontId="2" fillId="0" borderId="0" xfId="59" applyFont="1" applyBorder="1" applyAlignment="1" applyProtection="1">
      <alignment horizontal="left"/>
      <protection/>
    </xf>
    <xf numFmtId="0" fontId="2" fillId="0" borderId="0" xfId="59" applyFont="1" applyBorder="1" applyAlignment="1" applyProtection="1">
      <alignment horizontal="right"/>
      <protection/>
    </xf>
    <xf numFmtId="0" fontId="3" fillId="0" borderId="0" xfId="59"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3" fillId="0" borderId="10" xfId="59" applyFont="1" applyBorder="1" applyAlignment="1" applyProtection="1">
      <alignment horizontal="left"/>
      <protection/>
    </xf>
    <xf numFmtId="0" fontId="3" fillId="0" borderId="10" xfId="59" applyFont="1" applyBorder="1" applyProtection="1">
      <alignment/>
      <protection/>
    </xf>
    <xf numFmtId="0" fontId="3" fillId="0" borderId="10" xfId="59" applyFont="1" applyBorder="1" applyAlignment="1" applyProtection="1">
      <alignment horizontal="right"/>
      <protection/>
    </xf>
    <xf numFmtId="0" fontId="2" fillId="0" borderId="11" xfId="59" applyFont="1" applyBorder="1" applyAlignment="1" applyProtection="1">
      <alignment horizontal="left"/>
      <protection/>
    </xf>
    <xf numFmtId="0" fontId="2" fillId="0" borderId="11" xfId="59" applyFont="1" applyBorder="1" applyProtection="1">
      <alignment/>
      <protection/>
    </xf>
    <xf numFmtId="0" fontId="2" fillId="0" borderId="11" xfId="59"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166" fontId="2" fillId="33" borderId="0" xfId="61"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61"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61"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61"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61"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2" xfId="0" applyFont="1" applyFill="1" applyBorder="1" applyAlignment="1">
      <alignment horizontal="left"/>
    </xf>
    <xf numFmtId="0" fontId="4" fillId="0" borderId="13"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61"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3" xfId="0" applyFont="1" applyFill="1" applyBorder="1" applyAlignment="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4" borderId="13" xfId="0" applyFont="1" applyFill="1" applyBorder="1" applyAlignment="1">
      <alignment horizontal="center"/>
    </xf>
    <xf numFmtId="0" fontId="4" fillId="0" borderId="14" xfId="0" applyFont="1" applyFill="1" applyBorder="1" applyAlignment="1" quotePrefix="1">
      <alignment horizontal="center"/>
    </xf>
    <xf numFmtId="0" fontId="4" fillId="0" borderId="14" xfId="0" applyFont="1" applyFill="1" applyBorder="1" applyAlignment="1">
      <alignment horizontal="right"/>
    </xf>
    <xf numFmtId="0" fontId="4" fillId="0" borderId="15" xfId="0" applyFont="1" applyFill="1" applyBorder="1" applyAlignment="1">
      <alignment horizontal="center"/>
    </xf>
    <xf numFmtId="0" fontId="4" fillId="0" borderId="15" xfId="0" applyNumberFormat="1" applyFont="1" applyFill="1" applyBorder="1" applyAlignment="1">
      <alignment horizontal="right"/>
    </xf>
    <xf numFmtId="0" fontId="4" fillId="0" borderId="15" xfId="0" applyFont="1" applyFill="1" applyBorder="1" applyAlignment="1">
      <alignment horizontal="right"/>
    </xf>
    <xf numFmtId="0" fontId="0" fillId="0" borderId="16" xfId="0" applyBorder="1" applyAlignment="1">
      <alignment/>
    </xf>
    <xf numFmtId="169" fontId="0" fillId="0" borderId="16" xfId="48" applyNumberFormat="1" applyFont="1" applyBorder="1" applyAlignment="1">
      <alignment horizontal="center"/>
    </xf>
    <xf numFmtId="169" fontId="0" fillId="0" borderId="16" xfId="48" applyNumberFormat="1" applyFont="1" applyBorder="1" applyAlignment="1">
      <alignment horizontal="center"/>
    </xf>
    <xf numFmtId="169" fontId="0" fillId="0" borderId="0" xfId="48" applyNumberFormat="1" applyFont="1" applyBorder="1" applyAlignment="1">
      <alignment horizontal="center"/>
    </xf>
    <xf numFmtId="0" fontId="4" fillId="0" borderId="12" xfId="0" applyFont="1" applyBorder="1" applyAlignment="1">
      <alignment/>
    </xf>
    <xf numFmtId="0" fontId="4" fillId="0" borderId="17" xfId="0" applyFont="1" applyBorder="1" applyAlignment="1">
      <alignment horizontal="center"/>
    </xf>
    <xf numFmtId="0" fontId="4" fillId="0" borderId="18"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2" xfId="0" applyFont="1" applyFill="1" applyBorder="1" applyAlignment="1">
      <alignment/>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xf>
    <xf numFmtId="0" fontId="0" fillId="0" borderId="13" xfId="0" applyFont="1" applyFill="1" applyBorder="1" applyAlignment="1">
      <alignment horizontal="left"/>
    </xf>
    <xf numFmtId="3" fontId="0" fillId="0" borderId="13" xfId="0" applyNumberFormat="1" applyFont="1" applyFill="1" applyBorder="1" applyAlignment="1">
      <alignment/>
    </xf>
    <xf numFmtId="166" fontId="0" fillId="0" borderId="13" xfId="61"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2" xfId="0" applyFont="1" applyFill="1" applyBorder="1" applyAlignment="1">
      <alignment horizontal="left"/>
    </xf>
    <xf numFmtId="0" fontId="12" fillId="0" borderId="12" xfId="0" applyFont="1" applyFill="1" applyBorder="1" applyAlignment="1">
      <alignment horizontal="right"/>
    </xf>
    <xf numFmtId="0" fontId="12" fillId="0" borderId="13" xfId="0" applyFont="1" applyFill="1" applyBorder="1" applyAlignment="1">
      <alignment/>
    </xf>
    <xf numFmtId="0" fontId="12" fillId="0" borderId="13" xfId="0" applyFont="1" applyFill="1" applyBorder="1" applyAlignment="1">
      <alignment horizontal="center"/>
    </xf>
    <xf numFmtId="0" fontId="12" fillId="0" borderId="13" xfId="0" applyFont="1" applyFill="1" applyBorder="1" applyAlignment="1">
      <alignment horizontal="right"/>
    </xf>
    <xf numFmtId="0" fontId="5" fillId="0" borderId="19" xfId="0" applyFont="1" applyFill="1" applyBorder="1" applyAlignment="1">
      <alignment horizontal="right"/>
    </xf>
    <xf numFmtId="165" fontId="5" fillId="0" borderId="19" xfId="0" applyNumberFormat="1" applyFont="1" applyFill="1" applyBorder="1" applyAlignment="1">
      <alignment/>
    </xf>
    <xf numFmtId="165" fontId="5" fillId="0" borderId="19" xfId="0" applyNumberFormat="1" applyFont="1" applyFill="1" applyBorder="1" applyAlignment="1">
      <alignment horizontal="right"/>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vertical="center"/>
    </xf>
    <xf numFmtId="0" fontId="2" fillId="0" borderId="21" xfId="0" applyFont="1" applyFill="1" applyBorder="1" applyAlignment="1" quotePrefix="1">
      <alignment horizontal="right"/>
    </xf>
    <xf numFmtId="0" fontId="2" fillId="0" borderId="21" xfId="0" applyFont="1" applyFill="1" applyBorder="1" applyAlignment="1">
      <alignment horizontal="center"/>
    </xf>
    <xf numFmtId="0" fontId="2" fillId="0" borderId="22" xfId="0" applyFont="1" applyFill="1" applyBorder="1" applyAlignment="1">
      <alignment/>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2" xfId="0" applyFont="1" applyFill="1" applyBorder="1" applyAlignment="1">
      <alignment horizontal="center"/>
    </xf>
    <xf numFmtId="0" fontId="2" fillId="0" borderId="22"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2"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2"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61" applyFont="1" applyFill="1" applyAlignment="1">
      <alignment vertical="center"/>
    </xf>
    <xf numFmtId="0" fontId="2" fillId="0" borderId="0" xfId="0" applyFont="1" applyFill="1" applyBorder="1" applyAlignment="1">
      <alignment vertical="center" wrapText="1"/>
    </xf>
    <xf numFmtId="0" fontId="2" fillId="0" borderId="22" xfId="0" applyFont="1" applyFill="1" applyBorder="1" applyAlignment="1">
      <alignment vertical="center"/>
    </xf>
    <xf numFmtId="3" fontId="2" fillId="0" borderId="22" xfId="0" applyNumberFormat="1" applyFont="1" applyFill="1" applyBorder="1" applyAlignment="1">
      <alignment vertical="center"/>
    </xf>
    <xf numFmtId="0" fontId="0" fillId="0" borderId="15" xfId="0" applyBorder="1" applyAlignment="1">
      <alignment/>
    </xf>
    <xf numFmtId="169" fontId="0" fillId="0" borderId="15" xfId="48" applyNumberFormat="1" applyFont="1" applyBorder="1" applyAlignment="1">
      <alignment horizontal="center"/>
    </xf>
    <xf numFmtId="0" fontId="0" fillId="0" borderId="13" xfId="0" applyFont="1" applyFill="1" applyBorder="1" applyAlignment="1">
      <alignment/>
    </xf>
    <xf numFmtId="0" fontId="3" fillId="33" borderId="14" xfId="0" applyFont="1" applyFill="1" applyBorder="1" applyAlignment="1" quotePrefix="1">
      <alignment horizontal="center"/>
    </xf>
    <xf numFmtId="0" fontId="3" fillId="33" borderId="14" xfId="0" applyFont="1" applyFill="1" applyBorder="1" applyAlignment="1">
      <alignment horizontal="right"/>
    </xf>
    <xf numFmtId="0" fontId="3" fillId="33" borderId="14" xfId="0" applyFont="1" applyFill="1" applyBorder="1" applyAlignment="1">
      <alignment horizontal="center"/>
    </xf>
    <xf numFmtId="0" fontId="2" fillId="34" borderId="13" xfId="0" applyFont="1" applyFill="1" applyBorder="1" applyAlignment="1">
      <alignment/>
    </xf>
    <xf numFmtId="3" fontId="2" fillId="34" borderId="13" xfId="0" applyNumberFormat="1" applyFont="1" applyFill="1" applyBorder="1" applyAlignment="1">
      <alignment/>
    </xf>
    <xf numFmtId="166" fontId="2" fillId="33" borderId="13" xfId="61" applyNumberFormat="1" applyFont="1" applyFill="1" applyBorder="1" applyAlignment="1">
      <alignment/>
    </xf>
    <xf numFmtId="166" fontId="2" fillId="34" borderId="13" xfId="61" applyNumberFormat="1" applyFont="1" applyFill="1" applyBorder="1" applyAlignment="1">
      <alignment horizontal="center"/>
    </xf>
    <xf numFmtId="0" fontId="3" fillId="33" borderId="12" xfId="0" applyFont="1" applyFill="1" applyBorder="1" applyAlignment="1">
      <alignment horizontal="center"/>
    </xf>
    <xf numFmtId="0" fontId="3" fillId="33" borderId="12" xfId="0" applyFont="1" applyFill="1" applyBorder="1" applyAlignment="1" quotePrefix="1">
      <alignment horizontal="right"/>
    </xf>
    <xf numFmtId="0" fontId="3" fillId="33" borderId="12" xfId="0" applyFont="1" applyFill="1" applyBorder="1" applyAlignment="1">
      <alignment horizontal="right"/>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2" fillId="34" borderId="19" xfId="0" applyFont="1" applyFill="1" applyBorder="1" applyAlignment="1">
      <alignment/>
    </xf>
    <xf numFmtId="3" fontId="2" fillId="34" borderId="19"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wrapText="1"/>
    </xf>
    <xf numFmtId="0" fontId="2" fillId="0" borderId="0" xfId="0" applyFont="1" applyAlignment="1">
      <alignment/>
    </xf>
    <xf numFmtId="0" fontId="17"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3" xfId="0" applyFont="1" applyFill="1" applyBorder="1" applyAlignment="1">
      <alignment/>
    </xf>
    <xf numFmtId="0" fontId="4" fillId="0" borderId="15"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4" fillId="0" borderId="0" xfId="0" applyFont="1" applyFill="1" applyBorder="1" applyAlignment="1">
      <alignment horizontal="right"/>
    </xf>
    <xf numFmtId="0" fontId="0" fillId="0" borderId="0" xfId="0" applyFont="1" applyFill="1" applyAlignment="1">
      <alignment/>
    </xf>
    <xf numFmtId="17" fontId="0" fillId="0" borderId="0" xfId="0" applyNumberFormat="1" applyFont="1" applyFill="1" applyAlignment="1">
      <alignment/>
    </xf>
    <xf numFmtId="0" fontId="16" fillId="0" borderId="0" xfId="0" applyFont="1" applyAlignment="1" applyProtection="1">
      <alignment/>
      <protection/>
    </xf>
    <xf numFmtId="0" fontId="8" fillId="0" borderId="0" xfId="0" applyFont="1" applyAlignment="1" applyProtection="1">
      <alignment horizontal="centerContinuous"/>
      <protection/>
    </xf>
    <xf numFmtId="0" fontId="16" fillId="0" borderId="0" xfId="0" applyFont="1" applyAlignment="1" applyProtection="1">
      <alignment horizontal="centerContinuous"/>
      <protection/>
    </xf>
    <xf numFmtId="0" fontId="0" fillId="0" borderId="0" xfId="0" applyAlignment="1" applyProtection="1">
      <alignment horizontal="centerContinuous"/>
      <protection/>
    </xf>
    <xf numFmtId="0" fontId="19" fillId="0" borderId="0" xfId="0" applyFont="1" applyAlignment="1" applyProtection="1">
      <alignment horizontal="centerContinuous"/>
      <protection/>
    </xf>
    <xf numFmtId="3" fontId="2" fillId="0" borderId="0" xfId="0" applyNumberFormat="1" applyFont="1" applyAlignment="1">
      <alignment/>
    </xf>
    <xf numFmtId="0" fontId="2" fillId="0" borderId="22" xfId="0" applyFont="1" applyBorder="1" applyAlignment="1">
      <alignment/>
    </xf>
    <xf numFmtId="3" fontId="2" fillId="0" borderId="22" xfId="0" applyNumberFormat="1" applyFont="1" applyBorder="1" applyAlignment="1">
      <alignment/>
    </xf>
    <xf numFmtId="166" fontId="2" fillId="0" borderId="0" xfId="61" applyNumberFormat="1" applyFont="1" applyFill="1" applyBorder="1" applyAlignment="1">
      <alignment/>
    </xf>
    <xf numFmtId="166" fontId="2" fillId="0" borderId="0" xfId="61" applyNumberFormat="1" applyFont="1" applyAlignment="1">
      <alignment/>
    </xf>
    <xf numFmtId="166" fontId="2" fillId="0" borderId="22" xfId="61" applyNumberFormat="1" applyFont="1" applyBorder="1" applyAlignment="1">
      <alignment/>
    </xf>
    <xf numFmtId="0" fontId="3" fillId="0" borderId="0" xfId="0" applyFont="1" applyFill="1" applyBorder="1" applyAlignment="1">
      <alignment horizontal="center"/>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22" xfId="0" applyFont="1" applyFill="1" applyBorder="1" applyAlignment="1">
      <alignment/>
    </xf>
    <xf numFmtId="0" fontId="3" fillId="0" borderId="23" xfId="0" applyFont="1" applyFill="1" applyBorder="1" applyAlignment="1" quotePrefix="1">
      <alignment horizontal="right"/>
    </xf>
    <xf numFmtId="0" fontId="3" fillId="0" borderId="23" xfId="0" applyFont="1" applyFill="1" applyBorder="1" applyAlignment="1">
      <alignment horizontal="center"/>
    </xf>
    <xf numFmtId="0" fontId="3" fillId="0" borderId="22" xfId="0" applyFont="1" applyFill="1" applyBorder="1" applyAlignment="1">
      <alignment horizontal="center"/>
    </xf>
    <xf numFmtId="0" fontId="3" fillId="0" borderId="22" xfId="0" applyFont="1" applyFill="1" applyBorder="1" applyAlignment="1" quotePrefix="1">
      <alignment horizontal="right"/>
    </xf>
    <xf numFmtId="3" fontId="3" fillId="0" borderId="0" xfId="0" applyNumberFormat="1" applyFont="1" applyAlignment="1">
      <alignment/>
    </xf>
    <xf numFmtId="166" fontId="3" fillId="0" borderId="0" xfId="61" applyNumberFormat="1" applyFont="1" applyFill="1" applyBorder="1" applyAlignment="1">
      <alignment/>
    </xf>
    <xf numFmtId="166" fontId="3" fillId="0" borderId="0" xfId="61" applyNumberFormat="1" applyFont="1" applyAlignment="1">
      <alignment/>
    </xf>
    <xf numFmtId="17" fontId="8" fillId="0" borderId="0" xfId="0" applyNumberFormat="1" applyFont="1" applyBorder="1" applyAlignment="1" quotePrefix="1">
      <alignment horizontal="center"/>
    </xf>
    <xf numFmtId="3" fontId="2" fillId="0" borderId="0" xfId="57" applyNumberFormat="1" applyFont="1">
      <alignment/>
      <protection/>
    </xf>
    <xf numFmtId="3" fontId="2" fillId="0" borderId="0" xfId="58" applyNumberFormat="1" applyFont="1">
      <alignment/>
      <protection/>
    </xf>
    <xf numFmtId="3" fontId="0" fillId="0" borderId="0" xfId="0" applyNumberFormat="1" applyFont="1" applyFill="1" applyBorder="1" applyAlignment="1">
      <alignment/>
    </xf>
    <xf numFmtId="169"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0" fontId="6" fillId="0" borderId="0" xfId="0" applyFont="1" applyFill="1" applyBorder="1" applyAlignment="1">
      <alignment vertical="center"/>
    </xf>
    <xf numFmtId="169" fontId="6" fillId="0" borderId="0" xfId="48" applyNumberFormat="1" applyFont="1" applyFill="1" applyBorder="1" applyAlignment="1">
      <alignment vertical="center"/>
    </xf>
    <xf numFmtId="167" fontId="19" fillId="0" borderId="0" xfId="0" applyNumberFormat="1" applyFont="1" applyFill="1" applyAlignment="1">
      <alignment vertical="center"/>
    </xf>
    <xf numFmtId="0" fontId="19" fillId="0" borderId="0" xfId="0" applyFont="1" applyFill="1" applyAlignment="1">
      <alignment vertical="center"/>
    </xf>
    <xf numFmtId="3" fontId="4" fillId="0" borderId="0" xfId="0" applyNumberFormat="1" applyFont="1" applyFill="1" applyAlignment="1">
      <alignment vertical="center"/>
    </xf>
    <xf numFmtId="0" fontId="18" fillId="0" borderId="0" xfId="0" applyFont="1" applyFill="1" applyAlignment="1">
      <alignment horizontal="center" wrapText="1"/>
    </xf>
    <xf numFmtId="4" fontId="18" fillId="0" borderId="0" xfId="0" applyNumberFormat="1" applyFont="1" applyFill="1" applyAlignment="1">
      <alignment horizontal="right"/>
    </xf>
    <xf numFmtId="0" fontId="18" fillId="0" borderId="0" xfId="0" applyFont="1" applyFill="1" applyAlignment="1">
      <alignment horizontal="right"/>
    </xf>
    <xf numFmtId="0" fontId="0" fillId="0" borderId="0" xfId="0" applyFill="1" applyAlignment="1">
      <alignment/>
    </xf>
    <xf numFmtId="4" fontId="18" fillId="0" borderId="0" xfId="0" applyNumberFormat="1" applyFont="1" applyFill="1" applyAlignment="1">
      <alignment/>
    </xf>
    <xf numFmtId="169" fontId="2" fillId="0" borderId="0" xfId="48" applyNumberFormat="1" applyFont="1" applyFill="1" applyAlignment="1">
      <alignment vertical="center"/>
    </xf>
    <xf numFmtId="3" fontId="2" fillId="0" borderId="0" xfId="0" applyNumberFormat="1" applyFont="1" applyAlignment="1">
      <alignment horizontal="right"/>
    </xf>
    <xf numFmtId="166" fontId="2" fillId="0" borderId="0" xfId="61" applyNumberFormat="1" applyFont="1" applyFill="1" applyBorder="1" applyAlignment="1">
      <alignment horizontal="right"/>
    </xf>
    <xf numFmtId="169" fontId="0" fillId="0" borderId="0" xfId="0" applyNumberFormat="1" applyAlignment="1">
      <alignment/>
    </xf>
    <xf numFmtId="3" fontId="73" fillId="0" borderId="0" xfId="0" applyNumberFormat="1" applyFont="1" applyFill="1" applyBorder="1" applyAlignment="1">
      <alignment/>
    </xf>
    <xf numFmtId="0" fontId="74" fillId="35" borderId="0" xfId="0" applyFont="1" applyFill="1" applyAlignment="1">
      <alignment horizontal="right"/>
    </xf>
    <xf numFmtId="9" fontId="4" fillId="0" borderId="0" xfId="61" applyFont="1" applyFill="1" applyBorder="1" applyAlignment="1">
      <alignment horizontal="right"/>
    </xf>
    <xf numFmtId="3" fontId="4" fillId="0" borderId="0" xfId="0" applyNumberFormat="1" applyFont="1" applyFill="1" applyBorder="1" applyAlignment="1">
      <alignment horizontal="right"/>
    </xf>
    <xf numFmtId="3" fontId="75" fillId="0" borderId="0" xfId="0" applyNumberFormat="1" applyFont="1" applyFill="1" applyBorder="1" applyAlignment="1">
      <alignment/>
    </xf>
    <xf numFmtId="0" fontId="0" fillId="0" borderId="0" xfId="0" applyFont="1" applyAlignment="1">
      <alignment horizontal="center"/>
    </xf>
    <xf numFmtId="0" fontId="7" fillId="0" borderId="0" xfId="0" applyFont="1" applyBorder="1" applyAlignment="1">
      <alignment horizontal="center" vertical="top" wrapText="1"/>
    </xf>
    <xf numFmtId="0" fontId="4" fillId="0" borderId="0" xfId="0" applyFont="1" applyAlignment="1">
      <alignment horizontal="center"/>
    </xf>
    <xf numFmtId="0" fontId="7" fillId="0" borderId="0" xfId="0" applyFont="1" applyBorder="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17" fillId="0" borderId="0" xfId="0" applyFont="1" applyAlignment="1">
      <alignment horizontal="center"/>
    </xf>
    <xf numFmtId="0" fontId="3" fillId="0" borderId="0" xfId="59" applyFont="1" applyBorder="1" applyAlignment="1" applyProtection="1">
      <alignment horizontal="center" vertical="center"/>
      <protection/>
    </xf>
    <xf numFmtId="0" fontId="0" fillId="0" borderId="0" xfId="0" applyFont="1" applyBorder="1" applyAlignment="1">
      <alignment horizontal="justify" vertical="top" wrapText="1"/>
    </xf>
    <xf numFmtId="0" fontId="0" fillId="0" borderId="0" xfId="0" applyFont="1" applyBorder="1" applyAlignment="1">
      <alignment horizontal="justify" vertical="top"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18" fillId="0" borderId="0" xfId="0" applyFont="1" applyFill="1" applyAlignment="1">
      <alignment wrapText="1"/>
    </xf>
    <xf numFmtId="0" fontId="4" fillId="0" borderId="14" xfId="0" applyFont="1" applyFill="1" applyBorder="1" applyAlignment="1">
      <alignment horizontal="center"/>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0" xfId="0" applyNumberFormat="1" applyFont="1" applyFill="1" applyBorder="1" applyAlignment="1">
      <alignment horizontal="center"/>
    </xf>
    <xf numFmtId="0" fontId="4" fillId="0" borderId="14"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2" fillId="0" borderId="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5" fillId="0" borderId="21" xfId="0" applyFont="1" applyFill="1" applyBorder="1" applyAlignment="1">
      <alignment vertical="top" wrapText="1"/>
    </xf>
    <xf numFmtId="0" fontId="5" fillId="0" borderId="21" xfId="0" applyFont="1" applyFill="1" applyBorder="1" applyAlignment="1">
      <alignment vertical="top"/>
    </xf>
    <xf numFmtId="0" fontId="3" fillId="33" borderId="14" xfId="0" applyNumberFormat="1" applyFont="1" applyFill="1" applyBorder="1" applyAlignment="1">
      <alignment horizontal="center"/>
    </xf>
    <xf numFmtId="0" fontId="2" fillId="34" borderId="0" xfId="0" applyFont="1" applyFill="1" applyBorder="1" applyAlignment="1">
      <alignment vertical="top" wrapText="1"/>
    </xf>
    <xf numFmtId="0" fontId="3" fillId="33" borderId="12" xfId="0" applyFont="1" applyFill="1" applyBorder="1" applyAlignment="1">
      <alignment vertical="center" wrapText="1"/>
    </xf>
    <xf numFmtId="0" fontId="2" fillId="34" borderId="13"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4" xfId="0" applyFont="1" applyFill="1" applyBorder="1" applyAlignment="1" quotePrefix="1">
      <alignment horizontal="center"/>
    </xf>
    <xf numFmtId="0" fontId="3" fillId="33" borderId="13" xfId="0" applyFont="1" applyFill="1" applyBorder="1" applyAlignment="1">
      <alignment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xf>
    <xf numFmtId="0" fontId="3" fillId="0" borderId="21" xfId="0" applyFont="1" applyFill="1" applyBorder="1" applyAlignment="1">
      <alignment horizontal="center"/>
    </xf>
    <xf numFmtId="0" fontId="2" fillId="0" borderId="22" xfId="0" applyFont="1" applyFill="1" applyBorder="1" applyAlignment="1" quotePrefix="1">
      <alignment horizontal="center"/>
    </xf>
    <xf numFmtId="0" fontId="2" fillId="0" borderId="21" xfId="0" applyFont="1" applyFill="1" applyBorder="1" applyAlignment="1">
      <alignment horizontal="center"/>
    </xf>
    <xf numFmtId="0" fontId="2" fillId="0" borderId="23" xfId="0" applyFont="1" applyFill="1" applyBorder="1" applyAlignment="1" quotePrefix="1">
      <alignment horizontal="center"/>
    </xf>
    <xf numFmtId="0" fontId="2" fillId="0" borderId="0" xfId="0" applyFont="1" applyFill="1" applyBorder="1" applyAlignment="1">
      <alignment horizontal="center"/>
    </xf>
    <xf numFmtId="0" fontId="2" fillId="0" borderId="23" xfId="0" applyFont="1" applyFill="1" applyBorder="1" applyAlignment="1">
      <alignment horizontal="center"/>
    </xf>
    <xf numFmtId="0" fontId="3" fillId="0" borderId="22" xfId="0" applyFont="1" applyFill="1" applyBorder="1" applyAlignment="1" quotePrefix="1">
      <alignment horizontal="center"/>
    </xf>
    <xf numFmtId="0" fontId="3" fillId="0" borderId="23" xfId="0" applyFont="1" applyFill="1" applyBorder="1" applyAlignment="1" quotePrefix="1">
      <alignment horizont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Currency" xfId="54"/>
    <cellStyle name="Currency [0]" xfId="55"/>
    <cellStyle name="Neutral" xfId="56"/>
    <cellStyle name="Normal 2" xfId="57"/>
    <cellStyle name="Normal 3" xfId="58"/>
    <cellStyle name="Normal_indice"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095"/>
        </c:manualLayout>
      </c:layout>
      <c:spPr>
        <a:noFill/>
        <a:ln w="3175">
          <a:noFill/>
        </a:ln>
      </c:spPr>
    </c:title>
    <c:plotArea>
      <c:layout>
        <c:manualLayout>
          <c:xMode val="edge"/>
          <c:yMode val="edge"/>
          <c:x val="0.052"/>
          <c:y val="0.21475"/>
          <c:w val="0.78175"/>
          <c:h val="0.75125"/>
        </c:manualLayout>
      </c:layout>
      <c:lineChart>
        <c:grouping val="standard"/>
        <c:varyColors val="0"/>
        <c:ser>
          <c:idx val="0"/>
          <c:order val="0"/>
          <c:tx>
            <c:strRef>
              <c:f>balanza!$AA$28</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balanza!$Z$29:$Z$33</c:f>
              <c:strCache/>
            </c:strRef>
          </c:cat>
          <c:val>
            <c:numRef>
              <c:f>balanza!$AA$29:$AA$33</c:f>
              <c:numCache/>
            </c:numRef>
          </c:val>
          <c:smooth val="0"/>
        </c:ser>
        <c:ser>
          <c:idx val="1"/>
          <c:order val="1"/>
          <c:tx>
            <c:strRef>
              <c:f>balanza!$AB$28</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balanza!$Z$29:$Z$33</c:f>
              <c:strCache/>
            </c:strRef>
          </c:cat>
          <c:val>
            <c:numRef>
              <c:f>balanza!$AB$29:$AB$33</c:f>
              <c:numCache/>
            </c:numRef>
          </c:val>
          <c:smooth val="0"/>
        </c:ser>
        <c:ser>
          <c:idx val="2"/>
          <c:order val="2"/>
          <c:tx>
            <c:strRef>
              <c:f>balanza!$AC$28</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balanza!$Z$29:$Z$33</c:f>
              <c:strCache/>
            </c:strRef>
          </c:cat>
          <c:val>
            <c:numRef>
              <c:f>balanza!$AC$29:$AC$33</c:f>
              <c:numCache/>
            </c:numRef>
          </c:val>
          <c:smooth val="0"/>
        </c:ser>
        <c:ser>
          <c:idx val="3"/>
          <c:order val="3"/>
          <c:tx>
            <c:strRef>
              <c:f>balanza!$AD$28</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balanza!$Z$29:$Z$33</c:f>
              <c:strCache/>
            </c:strRef>
          </c:cat>
          <c:val>
            <c:numRef>
              <c:f>balanza!$AD$29:$AD$33</c:f>
              <c:numCache/>
            </c:numRef>
          </c:val>
          <c:smooth val="0"/>
        </c:ser>
        <c:marker val="1"/>
        <c:axId val="1962666"/>
        <c:axId val="17663995"/>
      </c:lineChart>
      <c:catAx>
        <c:axId val="1962666"/>
        <c:scaling>
          <c:orientation val="minMax"/>
        </c:scaling>
        <c:axPos val="b"/>
        <c:delete val="0"/>
        <c:numFmt formatCode="General" sourceLinked="1"/>
        <c:majorTickMark val="none"/>
        <c:minorTickMark val="none"/>
        <c:tickLblPos val="nextTo"/>
        <c:spPr>
          <a:ln w="3175">
            <a:solidFill>
              <a:srgbClr val="808080"/>
            </a:solidFill>
          </a:ln>
        </c:spPr>
        <c:crossAx val="17663995"/>
        <c:crosses val="autoZero"/>
        <c:auto val="1"/>
        <c:lblOffset val="100"/>
        <c:tickLblSkip val="1"/>
        <c:noMultiLvlLbl val="0"/>
      </c:catAx>
      <c:valAx>
        <c:axId val="1766399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62666"/>
        <c:crossesAt val="1"/>
        <c:crossBetween val="between"/>
        <c:dispUnits>
          <c:builtInUnit val="thousands"/>
          <c:dispUnitsLbl>
            <c:layout>
              <c:manualLayout>
                <c:xMode val="edge"/>
                <c:yMode val="edge"/>
                <c:x val="0.01"/>
                <c:y val="0.122"/>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95"/>
          <c:y val="0.46025"/>
          <c:w val="0.132"/>
          <c:h val="0.25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septiembre de  2010</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39419410"/>
        <c:axId val="19230371"/>
      </c:barChart>
      <c:catAx>
        <c:axId val="3941941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9230371"/>
        <c:crosses val="autoZero"/>
        <c:auto val="1"/>
        <c:lblOffset val="100"/>
        <c:tickLblSkip val="1"/>
        <c:noMultiLvlLbl val="0"/>
      </c:catAx>
      <c:valAx>
        <c:axId val="192303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41941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septiembre de  2010</a:t>
            </a:r>
          </a:p>
        </c:rich>
      </c:tx>
      <c:layout>
        <c:manualLayout>
          <c:xMode val="factor"/>
          <c:yMode val="factor"/>
          <c:x val="-0.00275"/>
          <c:y val="-0.012"/>
        </c:manualLayout>
      </c:layout>
      <c:spPr>
        <a:noFill/>
        <a:ln w="3175">
          <a:noFill/>
        </a:ln>
      </c:spPr>
    </c:title>
    <c:plotArea>
      <c:layout>
        <c:manualLayout>
          <c:xMode val="edge"/>
          <c:yMode val="edge"/>
          <c:x val="0.01375"/>
          <c:y val="0.17475"/>
          <c:w val="0.9707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38855612"/>
        <c:axId val="14156189"/>
      </c:barChart>
      <c:catAx>
        <c:axId val="3885561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156189"/>
        <c:crosses val="autoZero"/>
        <c:auto val="1"/>
        <c:lblOffset val="100"/>
        <c:tickLblSkip val="1"/>
        <c:noMultiLvlLbl val="0"/>
      </c:catAx>
      <c:valAx>
        <c:axId val="14156189"/>
        <c:scaling>
          <c:orientation val="minMax"/>
          <c:max val="11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85561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septiembre de 2010</a:t>
            </a:r>
          </a:p>
        </c:rich>
      </c:tx>
      <c:layout>
        <c:manualLayout>
          <c:xMode val="factor"/>
          <c:yMode val="factor"/>
          <c:x val="-0.0015"/>
          <c:y val="-0.00925"/>
        </c:manualLayout>
      </c:layout>
      <c:spPr>
        <a:noFill/>
        <a:ln w="3175">
          <a:noFill/>
        </a:ln>
      </c:spPr>
    </c:title>
    <c:plotArea>
      <c:layout>
        <c:manualLayout>
          <c:xMode val="edge"/>
          <c:yMode val="edge"/>
          <c:x val="0.0135"/>
          <c:y val="0.18075"/>
          <c:w val="0.9712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60296838"/>
        <c:axId val="5800631"/>
      </c:barChart>
      <c:catAx>
        <c:axId val="6029683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00631"/>
        <c:crossesAt val="0"/>
        <c:auto val="1"/>
        <c:lblOffset val="100"/>
        <c:tickLblSkip val="1"/>
        <c:noMultiLvlLbl val="0"/>
      </c:catAx>
      <c:valAx>
        <c:axId val="5800631"/>
        <c:scaling>
          <c:orientation val="minMax"/>
          <c:max val="46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0296838"/>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septiembre de 2010 </a:t>
            </a:r>
          </a:p>
        </c:rich>
      </c:tx>
      <c:layout>
        <c:manualLayout>
          <c:xMode val="factor"/>
          <c:yMode val="factor"/>
          <c:x val="0.01775"/>
          <c:y val="-0.01525"/>
        </c:manualLayout>
      </c:layout>
      <c:spPr>
        <a:noFill/>
        <a:ln w="3175">
          <a:noFill/>
        </a:ln>
      </c:spPr>
    </c:title>
    <c:plotArea>
      <c:layout>
        <c:manualLayout>
          <c:xMode val="edge"/>
          <c:yMode val="edge"/>
          <c:x val="0.017"/>
          <c:y val="0.149"/>
          <c:w val="0.96325"/>
          <c:h val="0.823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52205680"/>
        <c:axId val="89073"/>
      </c:barChart>
      <c:catAx>
        <c:axId val="52205680"/>
        <c:scaling>
          <c:orientation val="minMax"/>
        </c:scaling>
        <c:axPos val="l"/>
        <c:delete val="0"/>
        <c:numFmt formatCode="General" sourceLinked="1"/>
        <c:majorTickMark val="out"/>
        <c:minorTickMark val="none"/>
        <c:tickLblPos val="nextTo"/>
        <c:spPr>
          <a:ln w="3175">
            <a:solidFill>
              <a:srgbClr val="808080"/>
            </a:solidFill>
          </a:ln>
        </c:spPr>
        <c:crossAx val="89073"/>
        <c:crosses val="autoZero"/>
        <c:auto val="1"/>
        <c:lblOffset val="100"/>
        <c:tickLblSkip val="1"/>
        <c:noMultiLvlLbl val="0"/>
      </c:catAx>
      <c:valAx>
        <c:axId val="89073"/>
        <c:scaling>
          <c:orientation val="minMax"/>
          <c:max val="28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2205680"/>
        <c:crossesAt val="1"/>
        <c:crossBetween val="between"/>
        <c:dispUnits>
          <c:builtInUnit val="thousands"/>
        </c:dispUnits>
        <c:majorUnit val="3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1"/>
        </c:manualLayout>
      </c:layout>
      <c:spPr>
        <a:noFill/>
        <a:ln w="3175">
          <a:noFill/>
        </a:ln>
      </c:spPr>
    </c:title>
    <c:plotArea>
      <c:layout>
        <c:manualLayout>
          <c:xMode val="edge"/>
          <c:yMode val="edge"/>
          <c:x val="0.0535"/>
          <c:y val="0.224"/>
          <c:w val="0.74825"/>
          <c:h val="0.74025"/>
        </c:manualLayout>
      </c:layout>
      <c:lineChart>
        <c:grouping val="standard"/>
        <c:varyColors val="0"/>
        <c:ser>
          <c:idx val="0"/>
          <c:order val="0"/>
          <c:tx>
            <c:strRef>
              <c:f>evolución_comercio!$Q$2</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24758228"/>
        <c:axId val="21497461"/>
      </c:lineChart>
      <c:catAx>
        <c:axId val="2475822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497461"/>
        <c:crosses val="autoZero"/>
        <c:auto val="1"/>
        <c:lblOffset val="100"/>
        <c:tickLblSkip val="1"/>
        <c:noMultiLvlLbl val="0"/>
      </c:catAx>
      <c:valAx>
        <c:axId val="21497461"/>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7"/>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4758228"/>
        <c:crossesAt val="1"/>
        <c:crossBetween val="between"/>
        <c:dispUnits>
          <c:builtInUnit val="thousands"/>
        </c:dispUnits>
      </c:valAx>
      <c:spPr>
        <a:solidFill>
          <a:srgbClr val="FFFFFF"/>
        </a:solidFill>
        <a:ln w="3175">
          <a:noFill/>
        </a:ln>
      </c:spPr>
    </c:plotArea>
    <c:legend>
      <c:legendPos val="r"/>
      <c:layout>
        <c:manualLayout>
          <c:xMode val="edge"/>
          <c:yMode val="edge"/>
          <c:x val="0.82625"/>
          <c:y val="0.4635"/>
          <c:w val="0.163"/>
          <c:h val="0.25175"/>
        </c:manualLayout>
      </c:layout>
      <c:overlay val="0"/>
      <c:spPr>
        <a:noFill/>
        <a:ln w="3175">
          <a:noFill/>
        </a:ln>
      </c:spPr>
      <c:txPr>
        <a:bodyPr vert="horz" rot="0"/>
        <a:lstStyle/>
        <a:p>
          <a:pPr>
            <a:defRPr lang="en-US" cap="none" sz="7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5075"/>
          <c:y val="0.22325"/>
          <c:w val="0.77575"/>
          <c:h val="0.741"/>
        </c:manualLayout>
      </c:layout>
      <c:lineChart>
        <c:grouping val="standard"/>
        <c:varyColors val="0"/>
        <c:ser>
          <c:idx val="0"/>
          <c:order val="0"/>
          <c:tx>
            <c:strRef>
              <c:f>evolución_comercio!$Q$11</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59259422"/>
        <c:axId val="63572751"/>
      </c:lineChart>
      <c:catAx>
        <c:axId val="59259422"/>
        <c:scaling>
          <c:orientation val="minMax"/>
        </c:scaling>
        <c:axPos val="b"/>
        <c:delete val="0"/>
        <c:numFmt formatCode="General" sourceLinked="1"/>
        <c:majorTickMark val="out"/>
        <c:minorTickMark val="none"/>
        <c:tickLblPos val="nextTo"/>
        <c:spPr>
          <a:ln w="3175">
            <a:solidFill>
              <a:srgbClr val="808080"/>
            </a:solidFill>
          </a:ln>
        </c:spPr>
        <c:crossAx val="63572751"/>
        <c:crosses val="autoZero"/>
        <c:auto val="1"/>
        <c:lblOffset val="100"/>
        <c:tickLblSkip val="1"/>
        <c:noMultiLvlLbl val="0"/>
      </c:catAx>
      <c:valAx>
        <c:axId val="635727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259422"/>
        <c:crossesAt val="1"/>
        <c:crossBetween val="between"/>
        <c:dispUnits>
          <c:builtInUnit val="thousands"/>
          <c:dispUnitsLbl>
            <c:layout>
              <c:manualLayout>
                <c:xMode val="edge"/>
                <c:yMode val="edge"/>
                <c:x val="0.01"/>
                <c:y val="0.129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175"/>
          <c:y val="0.45875"/>
          <c:w val="0.1415"/>
          <c:h val="0.26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septiembre de 2010 </a:t>
            </a:r>
          </a:p>
        </c:rich>
      </c:tx>
      <c:layout>
        <c:manualLayout>
          <c:xMode val="factor"/>
          <c:yMode val="factor"/>
          <c:x val="-0.00175"/>
          <c:y val="-0.012"/>
        </c:manualLayout>
      </c:layout>
      <c:spPr>
        <a:noFill/>
        <a:ln w="3175">
          <a:noFill/>
        </a:ln>
      </c:spPr>
    </c:title>
    <c:plotArea>
      <c:layout>
        <c:manualLayout>
          <c:xMode val="edge"/>
          <c:yMode val="edge"/>
          <c:x val="0.249"/>
          <c:y val="0.21775"/>
          <c:w val="0.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septiembre de 2010
</a:t>
            </a:r>
          </a:p>
        </c:rich>
      </c:tx>
      <c:layout>
        <c:manualLayout>
          <c:xMode val="factor"/>
          <c:yMode val="factor"/>
          <c:x val="-0.00175"/>
          <c:y val="-0.01225"/>
        </c:manualLayout>
      </c:layout>
      <c:spPr>
        <a:noFill/>
        <a:ln w="3175">
          <a:noFill/>
        </a:ln>
      </c:spPr>
    </c:title>
    <c:plotArea>
      <c:layout>
        <c:manualLayout>
          <c:xMode val="edge"/>
          <c:yMode val="edge"/>
          <c:x val="0.29475"/>
          <c:y val="0.2695"/>
          <c:w val="0.4405"/>
          <c:h val="0.622"/>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septiembre de 2010</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septiembre  de 2010</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septiembre de 2010</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35283848"/>
        <c:axId val="49119177"/>
      </c:barChart>
      <c:catAx>
        <c:axId val="35283848"/>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9119177"/>
        <c:crosses val="autoZero"/>
        <c:auto val="1"/>
        <c:lblOffset val="100"/>
        <c:tickLblSkip val="1"/>
        <c:noMultiLvlLbl val="0"/>
      </c:catAx>
      <c:valAx>
        <c:axId val="491191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28384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628650</xdr:colOff>
      <xdr:row>8</xdr:row>
      <xdr:rowOff>123825</xdr:rowOff>
    </xdr:to>
    <xdr:pic>
      <xdr:nvPicPr>
        <xdr:cNvPr id="1" name="Picture 147" descr="pies de paginas copia"/>
        <xdr:cNvPicPr preferRelativeResize="1">
          <a:picLocks noChangeAspect="1"/>
        </xdr:cNvPicPr>
      </xdr:nvPicPr>
      <xdr:blipFill>
        <a:blip r:embed="rId1"/>
        <a:srcRect r="76733" b="80580"/>
        <a:stretch>
          <a:fillRect/>
        </a:stretch>
      </xdr:blipFill>
      <xdr:spPr>
        <a:xfrm>
          <a:off x="0" y="0"/>
          <a:ext cx="2152650" cy="1695450"/>
        </a:xfrm>
        <a:prstGeom prst="rect">
          <a:avLst/>
        </a:prstGeom>
        <a:noFill/>
        <a:ln w="9525" cmpd="sng">
          <a:noFill/>
        </a:ln>
      </xdr:spPr>
    </xdr:pic>
    <xdr:clientData/>
  </xdr:twoCellAnchor>
  <xdr:twoCellAnchor>
    <xdr:from>
      <xdr:col>5</xdr:col>
      <xdr:colOff>552450</xdr:colOff>
      <xdr:row>31</xdr:row>
      <xdr:rowOff>47625</xdr:rowOff>
    </xdr:from>
    <xdr:to>
      <xdr:col>7</xdr:col>
      <xdr:colOff>352425</xdr:colOff>
      <xdr:row>34</xdr:row>
      <xdr:rowOff>28575</xdr:rowOff>
    </xdr:to>
    <xdr:pic>
      <xdr:nvPicPr>
        <xdr:cNvPr id="2" name="Picture 468"/>
        <xdr:cNvPicPr preferRelativeResize="1">
          <a:picLocks noChangeAspect="1"/>
        </xdr:cNvPicPr>
      </xdr:nvPicPr>
      <xdr:blipFill>
        <a:blip r:embed="rId2"/>
        <a:stretch>
          <a:fillRect/>
        </a:stretch>
      </xdr:blipFill>
      <xdr:spPr>
        <a:xfrm>
          <a:off x="4362450" y="7162800"/>
          <a:ext cx="1323975" cy="628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-0.0055</cdr:x>
      <cdr:y>-0.007</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0.95725</cdr:y>
    </cdr:from>
    <cdr:to>
      <cdr:x>1</cdr:x>
      <cdr:y>1</cdr:y>
    </cdr:to>
    <cdr:sp>
      <cdr:nvSpPr>
        <cdr:cNvPr id="2" name="1 CuadroTexto"/>
        <cdr:cNvSpPr txBox="1">
          <a:spLocks noChangeArrowheads="1"/>
        </cdr:cNvSpPr>
      </cdr:nvSpPr>
      <cdr:spPr>
        <a:xfrm>
          <a:off x="-47624" y="3257550"/>
          <a:ext cx="4572000" cy="1714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-0.0165</cdr:y>
    </cdr:from>
    <cdr:to>
      <cdr:x>-0.00525</cdr:x>
      <cdr:y>-0.0075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0.96825</cdr:y>
    </cdr:from>
    <cdr:to>
      <cdr:x>0.99925</cdr:x>
      <cdr:y>1</cdr:y>
    </cdr:to>
    <cdr:sp>
      <cdr:nvSpPr>
        <cdr:cNvPr id="2" name="1 CuadroTexto"/>
        <cdr:cNvSpPr txBox="1">
          <a:spLocks noChangeArrowheads="1"/>
        </cdr:cNvSpPr>
      </cdr:nvSpPr>
      <cdr:spPr>
        <a:xfrm>
          <a:off x="-47624" y="3076575"/>
          <a:ext cx="4572000" cy="1714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-0.02075</cdr:y>
    </cdr:from>
    <cdr:to>
      <cdr:x>-0.0045</cdr:x>
      <cdr:y>-0.01125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-0.02075</cdr:y>
    </cdr:from>
    <cdr:to>
      <cdr:x>-0.0045</cdr:x>
      <cdr:y>-0.01125</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1</cdr:y>
    </cdr:from>
    <cdr:to>
      <cdr:x>1</cdr:x>
      <cdr:y>1</cdr:y>
    </cdr:to>
    <cdr:sp>
      <cdr:nvSpPr>
        <cdr:cNvPr id="3" name="1 CuadroTexto"/>
        <cdr:cNvSpPr txBox="1">
          <a:spLocks noChangeArrowheads="1"/>
        </cdr:cNvSpPr>
      </cdr:nvSpPr>
      <cdr:spPr>
        <a:xfrm>
          <a:off x="-47624" y="2990850"/>
          <a:ext cx="5695950" cy="16192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-0.0215</cdr:y>
    </cdr:from>
    <cdr:to>
      <cdr:x>-0.004</cdr:x>
      <cdr:y>-0.01175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-0.0215</cdr:y>
    </cdr:from>
    <cdr:to>
      <cdr:x>-0.004</cdr:x>
      <cdr:y>-0.01175</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1</cdr:y>
    </cdr:from>
    <cdr:to>
      <cdr:x>0.761</cdr:x>
      <cdr:y>1</cdr:y>
    </cdr:to>
    <cdr:sp>
      <cdr:nvSpPr>
        <cdr:cNvPr id="3" name="1 CuadroTexto"/>
        <cdr:cNvSpPr txBox="1">
          <a:spLocks noChangeArrowheads="1"/>
        </cdr:cNvSpPr>
      </cdr:nvSpPr>
      <cdr:spPr>
        <a:xfrm>
          <a:off x="-47624" y="2905125"/>
          <a:ext cx="4552950"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133350</xdr:rowOff>
    </xdr:from>
    <xdr:to>
      <xdr:col>5</xdr:col>
      <xdr:colOff>676275</xdr:colOff>
      <xdr:row>93</xdr:row>
      <xdr:rowOff>123825</xdr:rowOff>
    </xdr:to>
    <xdr:graphicFrame>
      <xdr:nvGraphicFramePr>
        <xdr:cNvPr id="1" name="5 Gráfico"/>
        <xdr:cNvGraphicFramePr/>
      </xdr:nvGraphicFramePr>
      <xdr:xfrm>
        <a:off x="161925" y="11363325"/>
        <a:ext cx="5610225" cy="2990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28575</xdr:rowOff>
    </xdr:from>
    <xdr:to>
      <xdr:col>5</xdr:col>
      <xdr:colOff>819150</xdr:colOff>
      <xdr:row>44</xdr:row>
      <xdr:rowOff>76200</xdr:rowOff>
    </xdr:to>
    <xdr:graphicFrame>
      <xdr:nvGraphicFramePr>
        <xdr:cNvPr id="2" name="7 Gráfico"/>
        <xdr:cNvGraphicFramePr/>
      </xdr:nvGraphicFramePr>
      <xdr:xfrm>
        <a:off x="0" y="3952875"/>
        <a:ext cx="5915025" cy="29051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0.9895</cdr:y>
    </cdr:from>
    <cdr:to>
      <cdr:x>0.83625</cdr:x>
      <cdr:y>1</cdr:y>
    </cdr:to>
    <cdr:sp>
      <cdr:nvSpPr>
        <cdr:cNvPr id="1" name="1 CuadroTexto"/>
        <cdr:cNvSpPr txBox="1">
          <a:spLocks noChangeArrowheads="1"/>
        </cdr:cNvSpPr>
      </cdr:nvSpPr>
      <cdr:spPr>
        <a:xfrm>
          <a:off x="-47624" y="3638550"/>
          <a:ext cx="5667375" cy="19050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0.999</cdr:y>
    </cdr:from>
    <cdr:to>
      <cdr:x>0.8095</cdr:x>
      <cdr:y>1</cdr:y>
    </cdr:to>
    <cdr:sp>
      <cdr:nvSpPr>
        <cdr:cNvPr id="1" name="1 CuadroTexto"/>
        <cdr:cNvSpPr txBox="1">
          <a:spLocks noChangeArrowheads="1"/>
        </cdr:cNvSpPr>
      </cdr:nvSpPr>
      <cdr:spPr>
        <a:xfrm>
          <a:off x="-38099" y="3571875"/>
          <a:ext cx="5581650" cy="20002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7151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83895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-0.02</cdr:y>
    </cdr:from>
    <cdr:to>
      <cdr:x>-0.00425</cdr:x>
      <cdr:y>-0.01075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0.97625</cdr:y>
    </cdr:from>
    <cdr:to>
      <cdr:x>0.8565</cdr:x>
      <cdr:y>1</cdr:y>
    </cdr:to>
    <cdr:sp>
      <cdr:nvSpPr>
        <cdr:cNvPr id="2" name="1 CuadroTexto"/>
        <cdr:cNvSpPr txBox="1">
          <a:spLocks noChangeArrowheads="1"/>
        </cdr:cNvSpPr>
      </cdr:nvSpPr>
      <cdr:spPr>
        <a:xfrm>
          <a:off x="-47624" y="3009900"/>
          <a:ext cx="4829175"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1</cdr:y>
    </cdr:from>
    <cdr:to>
      <cdr:x>0.88675</cdr:x>
      <cdr:y>1</cdr:y>
    </cdr:to>
    <cdr:sp>
      <cdr:nvSpPr>
        <cdr:cNvPr id="1" name="1 CuadroTexto"/>
        <cdr:cNvSpPr txBox="1">
          <a:spLocks noChangeArrowheads="1"/>
        </cdr:cNvSpPr>
      </cdr:nvSpPr>
      <cdr:spPr>
        <a:xfrm>
          <a:off x="-47624" y="3819525"/>
          <a:ext cx="4886325"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44830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26</xdr:row>
      <xdr:rowOff>95250</xdr:rowOff>
    </xdr:from>
    <xdr:to>
      <xdr:col>6</xdr:col>
      <xdr:colOff>561975</xdr:colOff>
      <xdr:row>44</xdr:row>
      <xdr:rowOff>9525</xdr:rowOff>
    </xdr:to>
    <xdr:graphicFrame>
      <xdr:nvGraphicFramePr>
        <xdr:cNvPr id="1" name="7 Gráfico"/>
        <xdr:cNvGraphicFramePr/>
      </xdr:nvGraphicFramePr>
      <xdr:xfrm>
        <a:off x="133350" y="5238750"/>
        <a:ext cx="5572125" cy="3086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0.999</cdr:y>
    </cdr:from>
    <cdr:to>
      <cdr:x>0.88925</cdr:x>
      <cdr:y>1</cdr:y>
    </cdr:to>
    <cdr:sp>
      <cdr:nvSpPr>
        <cdr:cNvPr id="1" name="1 CuadroTexto"/>
        <cdr:cNvSpPr txBox="1">
          <a:spLocks noChangeArrowheads="1"/>
        </cdr:cNvSpPr>
      </cdr:nvSpPr>
      <cdr:spPr>
        <a:xfrm>
          <a:off x="-19049" y="2952750"/>
          <a:ext cx="4829175"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0.97525</cdr:y>
    </cdr:from>
    <cdr:to>
      <cdr:x>0.84075</cdr:x>
      <cdr:y>1</cdr:y>
    </cdr:to>
    <cdr:sp>
      <cdr:nvSpPr>
        <cdr:cNvPr id="1" name="1 CuadroTexto"/>
        <cdr:cNvSpPr txBox="1">
          <a:spLocks noChangeArrowheads="1"/>
        </cdr:cNvSpPr>
      </cdr:nvSpPr>
      <cdr:spPr>
        <a:xfrm>
          <a:off x="-47624" y="2895600"/>
          <a:ext cx="4829175"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15</xdr:row>
      <xdr:rowOff>123825</xdr:rowOff>
    </xdr:from>
    <xdr:to>
      <xdr:col>5</xdr:col>
      <xdr:colOff>819150</xdr:colOff>
      <xdr:row>34</xdr:row>
      <xdr:rowOff>9525</xdr:rowOff>
    </xdr:to>
    <xdr:graphicFrame>
      <xdr:nvGraphicFramePr>
        <xdr:cNvPr id="1" name="2 Gráfico"/>
        <xdr:cNvGraphicFramePr/>
      </xdr:nvGraphicFramePr>
      <xdr:xfrm>
        <a:off x="257175" y="3314700"/>
        <a:ext cx="5400675"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53650"/>
        <a:ext cx="56769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0.5035</cdr:x>
      <cdr:y>0.6265</cdr:y>
    </cdr:to>
    <cdr:sp>
      <cdr:nvSpPr>
        <cdr:cNvPr id="1" name="Text Box 1"/>
        <cdr:cNvSpPr txBox="1">
          <a:spLocks noChangeArrowheads="1"/>
        </cdr:cNvSpPr>
      </cdr:nvSpPr>
      <cdr:spPr>
        <a:xfrm>
          <a:off x="0" y="0"/>
          <a:ext cx="24955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0.95575</cdr:y>
    </cdr:from>
    <cdr:to>
      <cdr:x>0.849</cdr:x>
      <cdr:y>0.99925</cdr:y>
    </cdr:to>
    <cdr:sp>
      <cdr:nvSpPr>
        <cdr:cNvPr id="1" name="1 CuadroTexto"/>
        <cdr:cNvSpPr txBox="1">
          <a:spLocks noChangeArrowheads="1"/>
        </cdr:cNvSpPr>
      </cdr:nvSpPr>
      <cdr:spPr>
        <a:xfrm>
          <a:off x="-47624" y="3857625"/>
          <a:ext cx="4819650" cy="1714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-0.00375</cdr:x>
      <cdr:y>-0.006</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-0.01325</cdr:y>
    </cdr:from>
    <cdr:to>
      <cdr:x>-0.00375</cdr:x>
      <cdr:y>-0.006</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0.99675</cdr:y>
    </cdr:from>
    <cdr:to>
      <cdr:x>0.85675</cdr:x>
      <cdr:y>1</cdr:y>
    </cdr:to>
    <cdr:sp>
      <cdr:nvSpPr>
        <cdr:cNvPr id="3" name="1 CuadroTexto"/>
        <cdr:cNvSpPr txBox="1">
          <a:spLocks noChangeArrowheads="1"/>
        </cdr:cNvSpPr>
      </cdr:nvSpPr>
      <cdr:spPr>
        <a:xfrm>
          <a:off x="-47624" y="3943350"/>
          <a:ext cx="4819650" cy="1714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86"/>
  <sheetViews>
    <sheetView tabSelected="1" zoomScalePageLayoutView="0" workbookViewId="0" topLeftCell="A1">
      <selection activeCell="A14" sqref="A14:H14"/>
    </sheetView>
  </sheetViews>
  <sheetFormatPr defaultColWidth="11.421875" defaultRowHeight="12.75"/>
  <cols>
    <col min="8" max="8" width="11.421875" style="0" customWidth="1"/>
  </cols>
  <sheetData>
    <row r="1" spans="1:4" ht="15.75">
      <c r="A1" s="243"/>
      <c r="B1" s="243"/>
      <c r="C1" s="243"/>
      <c r="D1" s="243"/>
    </row>
    <row r="2" spans="1:8" ht="18">
      <c r="A2" s="244"/>
      <c r="B2" s="245"/>
      <c r="C2" s="246"/>
      <c r="D2" s="244"/>
      <c r="E2" s="247"/>
      <c r="F2" s="246"/>
      <c r="G2" s="246"/>
      <c r="H2" s="246"/>
    </row>
    <row r="3" spans="1:8" ht="18">
      <c r="A3" s="244"/>
      <c r="B3" s="245"/>
      <c r="C3" s="244"/>
      <c r="D3" s="244"/>
      <c r="E3" s="247"/>
      <c r="F3" s="246"/>
      <c r="G3" s="246"/>
      <c r="H3" s="246"/>
    </row>
    <row r="4" spans="1:8" ht="18">
      <c r="A4" s="244"/>
      <c r="B4" s="244"/>
      <c r="C4" s="246"/>
      <c r="D4" s="246"/>
      <c r="E4" s="244"/>
      <c r="F4" s="246"/>
      <c r="G4" s="246"/>
      <c r="H4" s="246"/>
    </row>
    <row r="5" ht="15.75">
      <c r="A5" s="243"/>
    </row>
    <row r="6" spans="1:7" ht="12.75">
      <c r="A6" s="11"/>
      <c r="B6" s="11"/>
      <c r="C6" s="11"/>
      <c r="D6" s="11"/>
      <c r="E6" s="11"/>
      <c r="F6" s="11"/>
      <c r="G6" s="11"/>
    </row>
    <row r="7" spans="1:7" ht="12.75">
      <c r="A7" s="11"/>
      <c r="B7" s="11"/>
      <c r="C7" s="11"/>
      <c r="D7" s="11"/>
      <c r="E7" s="11"/>
      <c r="F7" s="11"/>
      <c r="G7" s="11"/>
    </row>
    <row r="8" spans="1:7" ht="12.75">
      <c r="A8" s="11"/>
      <c r="B8" s="11"/>
      <c r="C8" s="11"/>
      <c r="D8" s="11"/>
      <c r="E8" s="11"/>
      <c r="F8" s="11"/>
      <c r="G8" s="11"/>
    </row>
    <row r="9" spans="1:7" ht="12.75">
      <c r="A9" s="11"/>
      <c r="B9" s="11"/>
      <c r="C9" s="11"/>
      <c r="D9" s="11"/>
      <c r="E9" s="11"/>
      <c r="F9" s="11"/>
      <c r="G9" s="11"/>
    </row>
    <row r="10" spans="1:7" ht="12.75">
      <c r="A10" s="11"/>
      <c r="B10" s="11"/>
      <c r="C10" s="11"/>
      <c r="D10" s="11"/>
      <c r="E10" s="11"/>
      <c r="F10" s="11"/>
      <c r="G10" s="11"/>
    </row>
    <row r="11" spans="1:7" ht="12.75">
      <c r="A11" s="11"/>
      <c r="B11" s="11"/>
      <c r="C11" s="11"/>
      <c r="D11" s="11"/>
      <c r="E11" s="11"/>
      <c r="F11" s="11"/>
      <c r="G11" s="11"/>
    </row>
    <row r="12" spans="1:7" ht="20.25">
      <c r="A12" s="12"/>
      <c r="B12" s="11"/>
      <c r="C12" s="11"/>
      <c r="D12" s="11"/>
      <c r="E12" s="11"/>
      <c r="F12" s="11"/>
      <c r="G12" s="11"/>
    </row>
    <row r="13" spans="1:7" ht="20.25">
      <c r="A13" s="12"/>
      <c r="B13" s="11"/>
      <c r="C13" s="11"/>
      <c r="D13" s="11"/>
      <c r="E13" s="11"/>
      <c r="F13" s="11"/>
      <c r="G13" s="11"/>
    </row>
    <row r="14" spans="1:8" ht="20.25" customHeight="1">
      <c r="A14" s="293" t="s">
        <v>429</v>
      </c>
      <c r="B14" s="293"/>
      <c r="C14" s="293"/>
      <c r="D14" s="293"/>
      <c r="E14" s="293"/>
      <c r="F14" s="293"/>
      <c r="G14" s="293"/>
      <c r="H14" s="293"/>
    </row>
    <row r="15" spans="1:17" ht="20.25">
      <c r="A15" s="295" t="s">
        <v>539</v>
      </c>
      <c r="B15" s="295"/>
      <c r="C15" s="295"/>
      <c r="D15" s="295"/>
      <c r="E15" s="295"/>
      <c r="F15" s="295"/>
      <c r="G15" s="295"/>
      <c r="H15" s="295"/>
      <c r="J15" s="295"/>
      <c r="K15" s="295"/>
      <c r="L15" s="295"/>
      <c r="M15" s="295"/>
      <c r="N15" s="295"/>
      <c r="O15" s="295"/>
      <c r="P15" s="295"/>
      <c r="Q15" s="295"/>
    </row>
    <row r="16" spans="1:7" ht="20.25">
      <c r="A16" s="12"/>
      <c r="B16" s="11"/>
      <c r="C16" s="11"/>
      <c r="D16" s="11"/>
      <c r="E16" s="11"/>
      <c r="F16" s="11"/>
      <c r="G16" s="11"/>
    </row>
    <row r="17" spans="1:7" ht="20.25">
      <c r="A17" s="12"/>
      <c r="B17" s="11"/>
      <c r="C17" s="11"/>
      <c r="D17" s="11"/>
      <c r="E17" s="11"/>
      <c r="F17" s="11"/>
      <c r="G17" s="11"/>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G21" s="11"/>
    </row>
    <row r="22" spans="1:7" ht="20.25">
      <c r="A22" s="12"/>
      <c r="G22" s="11"/>
    </row>
    <row r="23" spans="1:7" ht="20.25">
      <c r="A23" s="12"/>
      <c r="G23" s="11"/>
    </row>
    <row r="24" spans="1:7" ht="20.25">
      <c r="A24" s="12"/>
      <c r="B24" s="11"/>
      <c r="C24" s="11"/>
      <c r="D24" s="11"/>
      <c r="E24" s="11"/>
      <c r="F24" s="11"/>
      <c r="G24" s="11"/>
    </row>
    <row r="25" spans="1:7" ht="20.25">
      <c r="A25" s="12"/>
      <c r="B25" s="11"/>
      <c r="C25" s="11"/>
      <c r="D25" s="11"/>
      <c r="E25" s="11"/>
      <c r="F25" s="11"/>
      <c r="G25" s="11"/>
    </row>
    <row r="26" spans="1:7" ht="20.25">
      <c r="A26" s="12"/>
      <c r="B26" s="11"/>
      <c r="C26" s="11"/>
      <c r="D26" s="11"/>
      <c r="E26" s="11"/>
      <c r="F26" s="11"/>
      <c r="G26" s="11"/>
    </row>
    <row r="27" spans="1:8" ht="18">
      <c r="A27" s="296" t="s">
        <v>540</v>
      </c>
      <c r="B27" s="296"/>
      <c r="C27" s="296"/>
      <c r="D27" s="296"/>
      <c r="E27" s="296"/>
      <c r="F27" s="296"/>
      <c r="G27" s="296"/>
      <c r="H27" s="296"/>
    </row>
    <row r="28" spans="1:8" ht="18">
      <c r="A28" s="265"/>
      <c r="B28" s="265"/>
      <c r="C28" s="265"/>
      <c r="D28" s="265"/>
      <c r="E28" s="265"/>
      <c r="F28" s="265"/>
      <c r="G28" s="265"/>
      <c r="H28" s="265"/>
    </row>
    <row r="29" spans="1:8" ht="18">
      <c r="A29" s="265"/>
      <c r="B29" s="265"/>
      <c r="C29" s="265"/>
      <c r="D29" s="265"/>
      <c r="E29" s="265"/>
      <c r="F29" s="265"/>
      <c r="G29" s="265"/>
      <c r="H29" s="265"/>
    </row>
    <row r="30" spans="1:7" ht="20.25">
      <c r="A30" s="12"/>
      <c r="B30" s="11"/>
      <c r="C30" s="11"/>
      <c r="D30" s="11"/>
      <c r="E30" s="11"/>
      <c r="F30" s="11"/>
      <c r="G30" s="11"/>
    </row>
    <row r="31" s="11" customFormat="1" ht="20.25">
      <c r="A31" s="12"/>
    </row>
    <row r="32" s="11" customFormat="1" ht="20.25">
      <c r="A32" s="12"/>
    </row>
    <row r="33" spans="1:7" s="11" customFormat="1" ht="18">
      <c r="A33" s="296"/>
      <c r="B33" s="297"/>
      <c r="C33" s="297"/>
      <c r="D33" s="297"/>
      <c r="E33" s="297"/>
      <c r="F33" s="297"/>
      <c r="G33" s="297"/>
    </row>
    <row r="34" s="11" customFormat="1" ht="12.75"/>
    <row r="35" s="11" customFormat="1" ht="20.25">
      <c r="A35" s="13"/>
    </row>
    <row r="36" spans="1:8" ht="12.75">
      <c r="A36" s="11"/>
      <c r="B36" s="11"/>
      <c r="C36" s="11"/>
      <c r="D36" s="11"/>
      <c r="E36" s="11"/>
      <c r="F36" s="11"/>
      <c r="G36" s="11"/>
      <c r="H36" s="11"/>
    </row>
    <row r="41" spans="1:8" ht="12.75">
      <c r="A41" s="294" t="s">
        <v>429</v>
      </c>
      <c r="B41" s="294"/>
      <c r="C41" s="294"/>
      <c r="D41" s="294"/>
      <c r="E41" s="294"/>
      <c r="F41" s="294"/>
      <c r="G41" s="294"/>
      <c r="H41" s="294"/>
    </row>
    <row r="42" spans="1:8" ht="12.75">
      <c r="A42" s="294" t="s">
        <v>539</v>
      </c>
      <c r="B42" s="294"/>
      <c r="C42" s="294"/>
      <c r="D42" s="294"/>
      <c r="E42" s="294"/>
      <c r="F42" s="294"/>
      <c r="G42" s="294"/>
      <c r="H42" s="294"/>
    </row>
    <row r="43" spans="1:8" ht="12.75">
      <c r="A43" s="225"/>
      <c r="B43" s="225"/>
      <c r="C43" s="225"/>
      <c r="D43" s="225"/>
      <c r="E43" s="225"/>
      <c r="F43" s="225"/>
      <c r="G43" s="225"/>
      <c r="H43" s="225"/>
    </row>
    <row r="44" spans="1:8" ht="12.75">
      <c r="A44" s="294" t="s">
        <v>277</v>
      </c>
      <c r="B44" s="294"/>
      <c r="C44" s="294"/>
      <c r="D44" s="294"/>
      <c r="E44" s="294"/>
      <c r="F44" s="294"/>
      <c r="G44" s="294"/>
      <c r="H44" s="294"/>
    </row>
    <row r="45" spans="1:7" ht="12.75">
      <c r="A45" s="225"/>
      <c r="B45" s="225"/>
      <c r="C45" s="225"/>
      <c r="D45" s="225"/>
      <c r="E45" s="225"/>
      <c r="F45" s="225"/>
      <c r="G45" s="225"/>
    </row>
    <row r="46" spans="1:7" ht="12.75">
      <c r="A46" s="225"/>
      <c r="B46" s="225"/>
      <c r="C46" s="225"/>
      <c r="D46" s="225"/>
      <c r="E46" s="225"/>
      <c r="F46" s="225"/>
      <c r="G46" s="225"/>
    </row>
    <row r="47" spans="1:8" ht="12.75">
      <c r="A47" s="292" t="s">
        <v>424</v>
      </c>
      <c r="B47" s="292"/>
      <c r="C47" s="292"/>
      <c r="D47" s="292"/>
      <c r="E47" s="292"/>
      <c r="F47" s="292"/>
      <c r="G47" s="292"/>
      <c r="H47" s="292"/>
    </row>
    <row r="48" spans="1:8" ht="12.75">
      <c r="A48" s="292" t="s">
        <v>222</v>
      </c>
      <c r="B48" s="292"/>
      <c r="C48" s="292"/>
      <c r="D48" s="292"/>
      <c r="E48" s="292"/>
      <c r="F48" s="292"/>
      <c r="G48" s="292"/>
      <c r="H48" s="292"/>
    </row>
    <row r="49" spans="1:7" ht="12.75">
      <c r="A49" s="217"/>
      <c r="B49" s="217"/>
      <c r="C49" s="217"/>
      <c r="D49" s="217"/>
      <c r="E49" s="217"/>
      <c r="F49" s="217"/>
      <c r="G49" s="217"/>
    </row>
    <row r="50" spans="1:7" ht="12.75">
      <c r="A50" s="292"/>
      <c r="B50" s="292"/>
      <c r="C50" s="292"/>
      <c r="D50" s="292"/>
      <c r="E50" s="292"/>
      <c r="F50" s="292"/>
      <c r="G50" s="292"/>
    </row>
    <row r="51" spans="1:7" ht="12.75">
      <c r="A51" s="292"/>
      <c r="B51" s="292"/>
      <c r="C51" s="292"/>
      <c r="D51" s="292"/>
      <c r="E51" s="292"/>
      <c r="F51" s="292"/>
      <c r="G51" s="292"/>
    </row>
    <row r="52" spans="1:7" ht="12.75">
      <c r="A52" s="226"/>
      <c r="B52" s="217"/>
      <c r="C52" s="217"/>
      <c r="D52" s="217"/>
      <c r="E52" s="217"/>
      <c r="F52" s="217"/>
      <c r="G52" s="217"/>
    </row>
    <row r="55" spans="1:7" ht="12.75">
      <c r="A55" s="226"/>
      <c r="B55" s="217"/>
      <c r="C55" s="217"/>
      <c r="D55" s="217"/>
      <c r="E55" s="217"/>
      <c r="F55" s="217"/>
      <c r="G55" s="217"/>
    </row>
    <row r="57" spans="1:8" ht="12.75">
      <c r="A57" s="294" t="s">
        <v>69</v>
      </c>
      <c r="B57" s="294"/>
      <c r="C57" s="294"/>
      <c r="D57" s="294"/>
      <c r="E57" s="294"/>
      <c r="F57" s="294"/>
      <c r="G57" s="294"/>
      <c r="H57" s="294"/>
    </row>
    <row r="58" spans="1:8" ht="12.75">
      <c r="A58" s="292" t="s">
        <v>479</v>
      </c>
      <c r="B58" s="292"/>
      <c r="C58" s="292"/>
      <c r="D58" s="292"/>
      <c r="E58" s="292"/>
      <c r="F58" s="292"/>
      <c r="G58" s="292"/>
      <c r="H58" s="292"/>
    </row>
    <row r="59" spans="1:7" ht="12.75">
      <c r="A59" s="226"/>
      <c r="B59" s="217"/>
      <c r="C59" s="217"/>
      <c r="D59" s="217"/>
      <c r="E59" s="217"/>
      <c r="F59" s="217"/>
      <c r="G59" s="217"/>
    </row>
    <row r="62" spans="1:7" ht="12.75">
      <c r="A62" s="226"/>
      <c r="B62" s="217"/>
      <c r="C62" s="217"/>
      <c r="D62" s="217"/>
      <c r="E62" s="217"/>
      <c r="F62" s="217"/>
      <c r="G62" s="217"/>
    </row>
    <row r="63" spans="1:8" ht="15">
      <c r="A63" s="298" t="s">
        <v>451</v>
      </c>
      <c r="B63" s="298"/>
      <c r="C63" s="298"/>
      <c r="D63" s="298"/>
      <c r="E63" s="298"/>
      <c r="F63" s="298"/>
      <c r="G63" s="298"/>
      <c r="H63" s="298"/>
    </row>
    <row r="64" spans="1:7" ht="12.75">
      <c r="A64" s="226"/>
      <c r="B64" s="217"/>
      <c r="C64" s="217"/>
      <c r="D64" s="217"/>
      <c r="E64" s="217"/>
      <c r="F64" s="217"/>
      <c r="G64" s="217"/>
    </row>
    <row r="65" spans="1:7" ht="15">
      <c r="A65" s="229"/>
      <c r="B65" s="217"/>
      <c r="C65" s="217"/>
      <c r="D65" s="217"/>
      <c r="E65" s="217"/>
      <c r="F65" s="217"/>
      <c r="G65" s="217"/>
    </row>
    <row r="66" spans="1:7" ht="15">
      <c r="A66" s="229"/>
      <c r="B66" s="217"/>
      <c r="C66" s="217"/>
      <c r="D66" s="217"/>
      <c r="E66" s="217"/>
      <c r="F66" s="217"/>
      <c r="G66" s="217"/>
    </row>
    <row r="74" spans="1:7" ht="12.75" customHeight="1">
      <c r="A74" s="217"/>
      <c r="B74" s="20"/>
      <c r="C74" s="217"/>
      <c r="D74" s="217"/>
      <c r="E74" s="217"/>
      <c r="F74" s="217"/>
      <c r="G74" s="217"/>
    </row>
    <row r="75" ht="12.75" customHeight="1">
      <c r="G75" s="217"/>
    </row>
    <row r="76" spans="1:7" ht="12.75">
      <c r="A76" s="217"/>
      <c r="B76" s="217"/>
      <c r="C76" s="217"/>
      <c r="D76" s="217"/>
      <c r="E76" s="217"/>
      <c r="F76" s="217"/>
      <c r="G76" s="217"/>
    </row>
    <row r="77" spans="1:7" ht="12.75">
      <c r="A77" s="227"/>
      <c r="B77" s="217"/>
      <c r="C77" s="217"/>
      <c r="D77" s="217"/>
      <c r="E77" s="217"/>
      <c r="F77" s="217"/>
      <c r="G77" s="217"/>
    </row>
    <row r="78" spans="1:7" ht="12.75">
      <c r="A78" s="217"/>
      <c r="B78" s="217"/>
      <c r="C78" s="217"/>
      <c r="D78" s="217"/>
      <c r="E78" s="217"/>
      <c r="F78" s="217"/>
      <c r="G78" s="217"/>
    </row>
    <row r="80" spans="1:8" ht="12.75">
      <c r="A80" s="292" t="s">
        <v>425</v>
      </c>
      <c r="B80" s="292"/>
      <c r="C80" s="292"/>
      <c r="D80" s="292"/>
      <c r="E80" s="292"/>
      <c r="F80" s="292"/>
      <c r="G80" s="292"/>
      <c r="H80" s="292"/>
    </row>
    <row r="81" spans="1:8" ht="12.75">
      <c r="A81" s="292" t="s">
        <v>426</v>
      </c>
      <c r="B81" s="292"/>
      <c r="C81" s="292"/>
      <c r="D81" s="292"/>
      <c r="E81" s="292"/>
      <c r="F81" s="292"/>
      <c r="G81" s="292"/>
      <c r="H81" s="292"/>
    </row>
    <row r="82" spans="1:8" ht="12.75">
      <c r="A82" s="292" t="s">
        <v>427</v>
      </c>
      <c r="B82" s="292"/>
      <c r="C82" s="292"/>
      <c r="D82" s="292"/>
      <c r="E82" s="292"/>
      <c r="F82" s="292"/>
      <c r="G82" s="292"/>
      <c r="H82" s="292"/>
    </row>
    <row r="83" spans="1:8" ht="12.75">
      <c r="A83" s="292" t="s">
        <v>428</v>
      </c>
      <c r="B83" s="292"/>
      <c r="C83" s="292"/>
      <c r="D83" s="292"/>
      <c r="E83" s="292"/>
      <c r="F83" s="292"/>
      <c r="G83" s="292"/>
      <c r="H83" s="292"/>
    </row>
    <row r="84" spans="1:8" ht="12.75">
      <c r="A84" s="292" t="s">
        <v>70</v>
      </c>
      <c r="B84" s="292"/>
      <c r="C84" s="292"/>
      <c r="D84" s="292"/>
      <c r="E84" s="292"/>
      <c r="F84" s="292"/>
      <c r="G84" s="292"/>
      <c r="H84" s="292"/>
    </row>
    <row r="85" spans="1:8" ht="12.75">
      <c r="A85" s="292" t="s">
        <v>71</v>
      </c>
      <c r="B85" s="292"/>
      <c r="C85" s="292"/>
      <c r="D85" s="292"/>
      <c r="E85" s="292"/>
      <c r="F85" s="292"/>
      <c r="G85" s="292"/>
      <c r="H85" s="292"/>
    </row>
    <row r="86" spans="1:7" ht="12.75">
      <c r="A86" s="292"/>
      <c r="B86" s="292"/>
      <c r="C86" s="292"/>
      <c r="D86" s="292"/>
      <c r="E86" s="292"/>
      <c r="F86" s="292"/>
      <c r="G86" s="292"/>
    </row>
  </sheetData>
  <sheetProtection/>
  <mergeCells count="22">
    <mergeCell ref="A80:H80"/>
    <mergeCell ref="A81:H81"/>
    <mergeCell ref="A50:G50"/>
    <mergeCell ref="A47:H47"/>
    <mergeCell ref="A48:H48"/>
    <mergeCell ref="A63:H63"/>
    <mergeCell ref="A42:H42"/>
    <mergeCell ref="A44:H44"/>
    <mergeCell ref="A15:H15"/>
    <mergeCell ref="J15:Q15"/>
    <mergeCell ref="A33:G33"/>
    <mergeCell ref="A27:H27"/>
    <mergeCell ref="A86:G86"/>
    <mergeCell ref="A14:H14"/>
    <mergeCell ref="A41:H41"/>
    <mergeCell ref="A51:G51"/>
    <mergeCell ref="A57:H57"/>
    <mergeCell ref="A58:H58"/>
    <mergeCell ref="A84:H84"/>
    <mergeCell ref="A85:H85"/>
    <mergeCell ref="A82:H82"/>
    <mergeCell ref="A83:H83"/>
  </mergeCells>
  <printOptions horizontalCentered="1" verticalCentered="1"/>
  <pageMargins left="0.7874015748031497" right="0.7874015748031497" top="0.9448818897637796" bottom="0.7874015748031497" header="0" footer="0"/>
  <pageSetup horizontalDpi="300" verticalDpi="300" orientation="portrait" paperSize="119" scale="85" r:id="rId2"/>
  <rowBreaks count="1" manualBreakCount="1">
    <brk id="36" max="255" man="1"/>
  </rowBreaks>
  <colBreaks count="1" manualBreakCount="1">
    <brk id="8" max="90" man="1"/>
  </colBreaks>
  <drawing r:id="rId1"/>
</worksheet>
</file>

<file path=xl/worksheets/sheet10.xml><?xml version="1.0" encoding="utf-8"?>
<worksheet xmlns="http://schemas.openxmlformats.org/spreadsheetml/2006/main" xmlns:r="http://schemas.openxmlformats.org/officeDocument/2006/relationships">
  <dimension ref="A1:AA413"/>
  <sheetViews>
    <sheetView zoomScale="82" zoomScaleNormal="82" zoomScalePageLayoutView="0" workbookViewId="0" topLeftCell="A1">
      <selection activeCell="A1" sqref="A1:L1"/>
    </sheetView>
  </sheetViews>
  <sheetFormatPr defaultColWidth="11.421875" defaultRowHeight="12.75" outlineLevelRow="1"/>
  <cols>
    <col min="1" max="1" width="29.00390625" style="40" customWidth="1"/>
    <col min="2" max="2" width="10.421875" style="40" customWidth="1"/>
    <col min="3" max="3" width="10.8515625" style="40" bestFit="1" customWidth="1"/>
    <col min="4" max="4" width="11.140625" style="40" bestFit="1" customWidth="1"/>
    <col min="5" max="5" width="11.28125" style="40" bestFit="1" customWidth="1"/>
    <col min="6" max="6" width="11.421875" style="40" bestFit="1" customWidth="1"/>
    <col min="7" max="7" width="1.7109375" style="40" customWidth="1"/>
    <col min="8" max="8" width="10.8515625" style="40" bestFit="1" customWidth="1"/>
    <col min="9" max="9" width="10.57421875" style="40" bestFit="1" customWidth="1"/>
    <col min="10" max="10" width="11.00390625" style="40" bestFit="1" customWidth="1"/>
    <col min="11" max="11" width="11.421875" style="40" bestFit="1" customWidth="1"/>
    <col min="12" max="12" width="11.57421875" style="40" hidden="1" customWidth="1"/>
    <col min="13" max="13" width="11.57421875" style="41" hidden="1" customWidth="1"/>
    <col min="14" max="14" width="7.57421875" style="41" hidden="1" customWidth="1"/>
    <col min="15" max="15" width="9.7109375" style="41" hidden="1" customWidth="1"/>
    <col min="16" max="17" width="4.57421875" style="40" customWidth="1"/>
    <col min="18" max="18" width="12.57421875" style="40" customWidth="1"/>
    <col min="19" max="19" width="18.57421875" style="40" bestFit="1" customWidth="1"/>
    <col min="20" max="20" width="19.28125" style="40" bestFit="1" customWidth="1"/>
    <col min="21" max="22" width="18.7109375" style="40" bestFit="1" customWidth="1"/>
    <col min="23" max="23" width="15.57421875" style="40" bestFit="1" customWidth="1"/>
    <col min="24" max="26" width="15.140625" style="40" bestFit="1" customWidth="1"/>
    <col min="27" max="16384" width="11.421875" style="40" customWidth="1"/>
  </cols>
  <sheetData>
    <row r="1" spans="1:21" ht="19.5" customHeight="1">
      <c r="A1" s="329" t="s">
        <v>491</v>
      </c>
      <c r="B1" s="329"/>
      <c r="C1" s="329"/>
      <c r="D1" s="329"/>
      <c r="E1" s="329"/>
      <c r="F1" s="329"/>
      <c r="G1" s="329"/>
      <c r="H1" s="329"/>
      <c r="I1" s="329"/>
      <c r="J1" s="329"/>
      <c r="K1" s="329"/>
      <c r="L1" s="329"/>
      <c r="M1" s="47"/>
      <c r="P1" s="146"/>
      <c r="Q1" s="146"/>
      <c r="R1" s="146"/>
      <c r="S1" s="146"/>
      <c r="T1" s="146"/>
      <c r="U1" s="146"/>
    </row>
    <row r="2" spans="1:21" ht="19.5" customHeight="1">
      <c r="A2" s="330" t="s">
        <v>260</v>
      </c>
      <c r="B2" s="330"/>
      <c r="C2" s="330"/>
      <c r="D2" s="330"/>
      <c r="E2" s="330"/>
      <c r="F2" s="330"/>
      <c r="G2" s="330"/>
      <c r="H2" s="330"/>
      <c r="I2" s="330"/>
      <c r="J2" s="330"/>
      <c r="K2" s="330"/>
      <c r="L2" s="330"/>
      <c r="P2" s="152"/>
      <c r="Q2" s="152"/>
      <c r="R2" s="152"/>
      <c r="S2" s="152"/>
      <c r="T2" s="152"/>
      <c r="U2" s="152"/>
    </row>
    <row r="3" spans="1:21" s="47" customFormat="1" ht="11.25">
      <c r="A3" s="44"/>
      <c r="B3" s="44"/>
      <c r="C3" s="331" t="s">
        <v>151</v>
      </c>
      <c r="D3" s="331"/>
      <c r="E3" s="331"/>
      <c r="F3" s="331"/>
      <c r="G3" s="254"/>
      <c r="H3" s="331" t="s">
        <v>152</v>
      </c>
      <c r="I3" s="331"/>
      <c r="J3" s="331"/>
      <c r="K3" s="331"/>
      <c r="L3" s="254"/>
      <c r="M3" s="338" t="s">
        <v>302</v>
      </c>
      <c r="N3" s="338"/>
      <c r="O3" s="338"/>
      <c r="P3" s="180"/>
      <c r="Q3" s="180"/>
      <c r="R3" s="180"/>
      <c r="S3" s="180"/>
      <c r="T3" s="180"/>
      <c r="U3" s="180"/>
    </row>
    <row r="4" spans="1:21" s="47" customFormat="1" ht="11.25">
      <c r="A4" s="44" t="s">
        <v>503</v>
      </c>
      <c r="B4" s="256" t="s">
        <v>138</v>
      </c>
      <c r="C4" s="255">
        <v>2009</v>
      </c>
      <c r="D4" s="332" t="str">
        <f>+balanza!C5</f>
        <v>enero - septiembre</v>
      </c>
      <c r="E4" s="332"/>
      <c r="F4" s="332"/>
      <c r="G4" s="254"/>
      <c r="H4" s="255">
        <f>+C4</f>
        <v>2009</v>
      </c>
      <c r="I4" s="332" t="str">
        <f>+D4</f>
        <v>enero - septiembre</v>
      </c>
      <c r="J4" s="332"/>
      <c r="K4" s="332"/>
      <c r="L4" s="256" t="s">
        <v>338</v>
      </c>
      <c r="M4" s="339" t="s">
        <v>301</v>
      </c>
      <c r="N4" s="339"/>
      <c r="O4" s="339"/>
      <c r="P4" s="180"/>
      <c r="Q4" s="180"/>
      <c r="R4" s="180"/>
      <c r="S4" s="180"/>
      <c r="T4" s="180"/>
      <c r="U4" s="180"/>
    </row>
    <row r="5" spans="1:15" s="47" customFormat="1" ht="11.25">
      <c r="A5" s="257"/>
      <c r="B5" s="260" t="s">
        <v>48</v>
      </c>
      <c r="C5" s="257"/>
      <c r="D5" s="258">
        <v>2009</v>
      </c>
      <c r="E5" s="258">
        <v>2010</v>
      </c>
      <c r="F5" s="259" t="s">
        <v>466</v>
      </c>
      <c r="G5" s="260"/>
      <c r="H5" s="257"/>
      <c r="I5" s="258">
        <f>+D5</f>
        <v>2009</v>
      </c>
      <c r="J5" s="258">
        <f>+E5</f>
        <v>2010</v>
      </c>
      <c r="K5" s="259" t="str">
        <f>+F5</f>
        <v>Var % 10/09</v>
      </c>
      <c r="L5" s="260">
        <v>2008</v>
      </c>
      <c r="M5" s="261">
        <v>2007</v>
      </c>
      <c r="N5" s="261">
        <v>2008</v>
      </c>
      <c r="O5" s="260" t="s">
        <v>276</v>
      </c>
    </row>
    <row r="6" spans="1:12" ht="11.25">
      <c r="A6" s="35"/>
      <c r="B6" s="35"/>
      <c r="C6" s="35"/>
      <c r="D6" s="35"/>
      <c r="E6" s="35"/>
      <c r="F6" s="35"/>
      <c r="G6" s="35"/>
      <c r="H6" s="35"/>
      <c r="I6" s="35"/>
      <c r="J6" s="35"/>
      <c r="K6" s="35"/>
      <c r="L6" s="35"/>
    </row>
    <row r="7" spans="1:15" s="47" customFormat="1" ht="11.25">
      <c r="A7" s="44" t="s">
        <v>493</v>
      </c>
      <c r="B7" s="44"/>
      <c r="C7" s="44"/>
      <c r="D7" s="44"/>
      <c r="E7" s="44"/>
      <c r="F7" s="44"/>
      <c r="G7" s="44"/>
      <c r="H7" s="45">
        <f>+balanza!B13</f>
        <v>6189274</v>
      </c>
      <c r="I7" s="45">
        <f>+balanza!D13</f>
        <v>5013430</v>
      </c>
      <c r="J7" s="45">
        <f>+balanza!E13</f>
        <v>5411463</v>
      </c>
      <c r="K7" s="43">
        <f>+J7/I7*100-100</f>
        <v>7.939334946334142</v>
      </c>
      <c r="L7" s="44"/>
      <c r="M7" s="46"/>
      <c r="N7" s="46"/>
      <c r="O7" s="46"/>
    </row>
    <row r="8" spans="1:15" s="47" customFormat="1" ht="11.25">
      <c r="A8" s="44"/>
      <c r="B8" s="44"/>
      <c r="C8" s="44"/>
      <c r="D8" s="44"/>
      <c r="E8" s="44"/>
      <c r="F8" s="44"/>
      <c r="G8" s="44"/>
      <c r="H8" s="45"/>
      <c r="I8" s="45"/>
      <c r="J8" s="45"/>
      <c r="K8" s="43"/>
      <c r="L8" s="44"/>
      <c r="M8" s="46"/>
      <c r="N8" s="46"/>
      <c r="O8" s="46"/>
    </row>
    <row r="9" spans="1:18" s="157" customFormat="1" ht="11.25">
      <c r="A9" s="155" t="s">
        <v>494</v>
      </c>
      <c r="B9" s="155"/>
      <c r="C9" s="155">
        <f>+C11+C50</f>
        <v>2912250.9429999995</v>
      </c>
      <c r="D9" s="155">
        <f>+D11+D50</f>
        <v>2565958.84</v>
      </c>
      <c r="E9" s="155">
        <f>+E11+E50</f>
        <v>2653581.1339999996</v>
      </c>
      <c r="F9" s="156">
        <f>+E9/D9*100-100</f>
        <v>3.414797331667245</v>
      </c>
      <c r="G9" s="155"/>
      <c r="H9" s="155">
        <f>+H11+H50</f>
        <v>3765586.3140000002</v>
      </c>
      <c r="I9" s="155">
        <f>+I11+I50</f>
        <v>3171756.823</v>
      </c>
      <c r="J9" s="155">
        <f>+J11+J50</f>
        <v>3478806.505</v>
      </c>
      <c r="K9" s="156">
        <f>+J9/I9*100-100</f>
        <v>9.680744746048276</v>
      </c>
      <c r="L9" s="156">
        <f>+J9/$J$7*100</f>
        <v>64.28587805183183</v>
      </c>
      <c r="M9" s="156"/>
      <c r="N9" s="156"/>
      <c r="O9" s="156"/>
      <c r="R9" s="46"/>
    </row>
    <row r="10" spans="1:20" ht="11.25" customHeight="1">
      <c r="A10" s="35"/>
      <c r="B10" s="35"/>
      <c r="C10" s="37"/>
      <c r="D10" s="37"/>
      <c r="E10" s="37"/>
      <c r="F10" s="38"/>
      <c r="G10" s="38"/>
      <c r="H10" s="37"/>
      <c r="I10" s="37"/>
      <c r="J10" s="37"/>
      <c r="K10" s="38"/>
      <c r="R10" s="41"/>
      <c r="T10" s="39"/>
    </row>
    <row r="11" spans="1:18" ht="11.25" customHeight="1">
      <c r="A11" s="44" t="s">
        <v>495</v>
      </c>
      <c r="B11" s="44"/>
      <c r="C11" s="45">
        <f>+C13+C30</f>
        <v>2410149.5419999994</v>
      </c>
      <c r="D11" s="45">
        <f>+D13+D30</f>
        <v>2209781.972</v>
      </c>
      <c r="E11" s="45">
        <f>+E13+E30</f>
        <v>2251201.627</v>
      </c>
      <c r="F11" s="43">
        <f>+E11/D11*100-100</f>
        <v>1.8743774510257367</v>
      </c>
      <c r="G11" s="43"/>
      <c r="H11" s="45">
        <f>+H13+H30</f>
        <v>2931990.9680000003</v>
      </c>
      <c r="I11" s="45">
        <f>+I13+I30</f>
        <v>2546845.9359999998</v>
      </c>
      <c r="J11" s="45">
        <f>+J13+J30</f>
        <v>2803103.326</v>
      </c>
      <c r="K11" s="43">
        <f>+J11/I11*100-100</f>
        <v>10.061754673801374</v>
      </c>
      <c r="L11" s="43">
        <f>+J11/J9*100</f>
        <v>80.57658055919957</v>
      </c>
      <c r="M11" s="41">
        <f>+I11/D11</f>
        <v>1.1525326789117274</v>
      </c>
      <c r="N11" s="41">
        <f>+J11/E11</f>
        <v>1.2451587154081245</v>
      </c>
      <c r="O11" s="41">
        <f>+N11/M11*100-100</f>
        <v>8.0367384102166</v>
      </c>
      <c r="R11" s="46"/>
    </row>
    <row r="12" spans="1:18" ht="11.25" customHeight="1">
      <c r="A12" s="35"/>
      <c r="B12" s="35"/>
      <c r="C12" s="37"/>
      <c r="D12" s="37"/>
      <c r="E12" s="37"/>
      <c r="F12" s="38"/>
      <c r="G12" s="38"/>
      <c r="H12" s="37"/>
      <c r="I12" s="37"/>
      <c r="J12" s="37"/>
      <c r="K12" s="38"/>
      <c r="L12" s="38"/>
      <c r="R12" s="41"/>
    </row>
    <row r="13" spans="1:18" s="47" customFormat="1" ht="11.25" customHeight="1">
      <c r="A13" s="44" t="s">
        <v>319</v>
      </c>
      <c r="B13" s="44"/>
      <c r="C13" s="45">
        <f>SUM(C14:C28)</f>
        <v>2379953.3399999994</v>
      </c>
      <c r="D13" s="45">
        <f>SUM(D14:D28)</f>
        <v>2184703.753</v>
      </c>
      <c r="E13" s="45">
        <f>SUM(E14:E28)</f>
        <v>2226184.164</v>
      </c>
      <c r="F13" s="43">
        <f>+E13/D13*100-100</f>
        <v>1.8986744057650498</v>
      </c>
      <c r="G13" s="43"/>
      <c r="H13" s="45">
        <f>SUM(H14:H28)</f>
        <v>2801449.041</v>
      </c>
      <c r="I13" s="45">
        <f>SUM(I14:I28)</f>
        <v>2444297.133</v>
      </c>
      <c r="J13" s="45">
        <f>SUM(J14:J28)</f>
        <v>2641437.412</v>
      </c>
      <c r="K13" s="43">
        <f>+J13/I13*100-100</f>
        <v>8.065315641803352</v>
      </c>
      <c r="L13" s="43">
        <f>+J13/J11*100</f>
        <v>94.23260953313857</v>
      </c>
      <c r="M13" s="46"/>
      <c r="N13" s="46"/>
      <c r="O13" s="46"/>
      <c r="R13" s="46"/>
    </row>
    <row r="14" spans="1:18" ht="11.25" customHeight="1">
      <c r="A14" s="36" t="s">
        <v>307</v>
      </c>
      <c r="B14" s="158" t="s">
        <v>154</v>
      </c>
      <c r="C14" s="37">
        <v>850405.202</v>
      </c>
      <c r="D14" s="37">
        <v>817365.735</v>
      </c>
      <c r="E14" s="37">
        <v>763535.584</v>
      </c>
      <c r="F14" s="38">
        <f aca="true" t="shared" si="0" ref="F14:F40">+E14/D14*100-100</f>
        <v>-6.585809594770936</v>
      </c>
      <c r="G14" s="38"/>
      <c r="H14" s="37">
        <v>1164476.187</v>
      </c>
      <c r="I14" s="37">
        <v>1064614.381</v>
      </c>
      <c r="J14" s="37">
        <v>1122190.448</v>
      </c>
      <c r="K14" s="38">
        <f aca="true" t="shared" si="1" ref="K14:K28">+J14/I14*100-100</f>
        <v>5.408161680656477</v>
      </c>
      <c r="L14" s="38">
        <f>+J14/$J$13*100</f>
        <v>42.48408245078646</v>
      </c>
      <c r="M14" s="41">
        <f>+I14/D14</f>
        <v>1.3024945081653074</v>
      </c>
      <c r="N14" s="41">
        <f>+J14/E14</f>
        <v>1.469729075521384</v>
      </c>
      <c r="O14" s="41">
        <f>+N14/M14*100-100</f>
        <v>12.839560267447354</v>
      </c>
      <c r="R14" s="41"/>
    </row>
    <row r="15" spans="1:18" ht="11.25" customHeight="1">
      <c r="A15" s="36" t="s">
        <v>140</v>
      </c>
      <c r="B15" s="158" t="s">
        <v>155</v>
      </c>
      <c r="C15" s="37">
        <v>678499.468</v>
      </c>
      <c r="D15" s="37">
        <v>648603.576</v>
      </c>
      <c r="E15" s="37">
        <v>765853.991</v>
      </c>
      <c r="F15" s="38">
        <f t="shared" si="0"/>
        <v>18.077361787471858</v>
      </c>
      <c r="G15" s="38"/>
      <c r="H15" s="37">
        <v>486334.444</v>
      </c>
      <c r="I15" s="37">
        <v>466863.201</v>
      </c>
      <c r="J15" s="37">
        <v>526197.135</v>
      </c>
      <c r="K15" s="38">
        <f t="shared" si="1"/>
        <v>12.709062070625691</v>
      </c>
      <c r="L15" s="38">
        <f aca="true" t="shared" si="2" ref="L15:L28">+J15/$J$13*100</f>
        <v>19.92086326215781</v>
      </c>
      <c r="M15" s="41">
        <f aca="true" t="shared" si="3" ref="M15:M28">+I15/D15</f>
        <v>0.7197974514405082</v>
      </c>
      <c r="N15" s="41">
        <f aca="true" t="shared" si="4" ref="N15:N28">+J15/E15</f>
        <v>0.6870723939336368</v>
      </c>
      <c r="O15" s="41">
        <f aca="true" t="shared" si="5" ref="O15:O28">+N15/M15*100-100</f>
        <v>-4.546425864856801</v>
      </c>
      <c r="R15" s="41"/>
    </row>
    <row r="16" spans="1:18" ht="11.25" customHeight="1">
      <c r="A16" s="36" t="s">
        <v>141</v>
      </c>
      <c r="B16" s="158" t="s">
        <v>156</v>
      </c>
      <c r="C16" s="37">
        <v>182770.792</v>
      </c>
      <c r="D16" s="37">
        <v>177859.728</v>
      </c>
      <c r="E16" s="37">
        <v>172326.657</v>
      </c>
      <c r="F16" s="38">
        <f t="shared" si="0"/>
        <v>-3.1109183974463264</v>
      </c>
      <c r="G16" s="38"/>
      <c r="H16" s="37">
        <v>147307.051</v>
      </c>
      <c r="I16" s="37">
        <v>143296.059</v>
      </c>
      <c r="J16" s="37">
        <v>131530.087</v>
      </c>
      <c r="K16" s="38">
        <f t="shared" si="1"/>
        <v>-8.210952961379078</v>
      </c>
      <c r="L16" s="38">
        <f t="shared" si="2"/>
        <v>4.979489061617031</v>
      </c>
      <c r="M16" s="41">
        <f t="shared" si="3"/>
        <v>0.8056689426625009</v>
      </c>
      <c r="N16" s="41">
        <f t="shared" si="4"/>
        <v>0.7632602482389013</v>
      </c>
      <c r="O16" s="41">
        <f t="shared" si="5"/>
        <v>-5.263786671911575</v>
      </c>
      <c r="R16" s="41"/>
    </row>
    <row r="17" spans="1:18" ht="11.25" customHeight="1">
      <c r="A17" s="36" t="s">
        <v>146</v>
      </c>
      <c r="B17" s="158" t="s">
        <v>186</v>
      </c>
      <c r="C17" s="37">
        <v>166183.932</v>
      </c>
      <c r="D17" s="37">
        <v>80082.392</v>
      </c>
      <c r="E17" s="37">
        <v>58171.448</v>
      </c>
      <c r="F17" s="38">
        <f t="shared" si="0"/>
        <v>-27.360501419587976</v>
      </c>
      <c r="G17" s="38"/>
      <c r="H17" s="37">
        <v>250780.27</v>
      </c>
      <c r="I17" s="37">
        <v>140173.061</v>
      </c>
      <c r="J17" s="37">
        <v>72953.386</v>
      </c>
      <c r="K17" s="38">
        <f t="shared" si="1"/>
        <v>-47.9547742772058</v>
      </c>
      <c r="L17" s="38">
        <f t="shared" si="2"/>
        <v>2.7618820596912177</v>
      </c>
      <c r="M17" s="41">
        <f t="shared" si="3"/>
        <v>1.7503605661529187</v>
      </c>
      <c r="N17" s="41">
        <f t="shared" si="4"/>
        <v>1.2541098512796176</v>
      </c>
      <c r="O17" s="41">
        <f t="shared" si="5"/>
        <v>-28.351342258812437</v>
      </c>
      <c r="R17" s="41"/>
    </row>
    <row r="18" spans="1:18" ht="11.25" customHeight="1">
      <c r="A18" s="36" t="s">
        <v>142</v>
      </c>
      <c r="B18" s="158" t="s">
        <v>187</v>
      </c>
      <c r="C18" s="37">
        <v>95056.997</v>
      </c>
      <c r="D18" s="37">
        <v>94355.908</v>
      </c>
      <c r="E18" s="37">
        <v>73502.622</v>
      </c>
      <c r="F18" s="38">
        <f t="shared" si="0"/>
        <v>-22.10066803660031</v>
      </c>
      <c r="G18" s="38"/>
      <c r="H18" s="37">
        <v>105179.211</v>
      </c>
      <c r="I18" s="37">
        <v>104083.114</v>
      </c>
      <c r="J18" s="37">
        <v>97845.382</v>
      </c>
      <c r="K18" s="38">
        <f t="shared" si="1"/>
        <v>-5.993029762733656</v>
      </c>
      <c r="L18" s="38">
        <f t="shared" si="2"/>
        <v>3.704247602289961</v>
      </c>
      <c r="M18" s="41">
        <f t="shared" si="3"/>
        <v>1.1030905876079324</v>
      </c>
      <c r="N18" s="41">
        <f t="shared" si="4"/>
        <v>1.3311821991873976</v>
      </c>
      <c r="O18" s="41">
        <f t="shared" si="5"/>
        <v>20.67750501562024</v>
      </c>
      <c r="R18" s="41"/>
    </row>
    <row r="19" spans="1:18" ht="11.25" customHeight="1">
      <c r="A19" s="36" t="s">
        <v>308</v>
      </c>
      <c r="B19" s="158" t="s">
        <v>188</v>
      </c>
      <c r="C19" s="37">
        <v>129570.108</v>
      </c>
      <c r="D19" s="37">
        <v>128724.415</v>
      </c>
      <c r="E19" s="37">
        <v>113055.75</v>
      </c>
      <c r="F19" s="38">
        <f t="shared" si="0"/>
        <v>-12.172255744957155</v>
      </c>
      <c r="G19" s="38"/>
      <c r="H19" s="37">
        <v>113910.02</v>
      </c>
      <c r="I19" s="37">
        <v>113433.692</v>
      </c>
      <c r="J19" s="37">
        <v>91209.328</v>
      </c>
      <c r="K19" s="38">
        <f t="shared" si="1"/>
        <v>-19.592383539804032</v>
      </c>
      <c r="L19" s="38">
        <f t="shared" si="2"/>
        <v>3.4530187081336</v>
      </c>
      <c r="M19" s="41">
        <f t="shared" si="3"/>
        <v>0.8812134978434355</v>
      </c>
      <c r="N19" s="41">
        <f t="shared" si="4"/>
        <v>0.8067641672360759</v>
      </c>
      <c r="O19" s="41">
        <f t="shared" si="5"/>
        <v>-8.448500935307607</v>
      </c>
      <c r="R19" s="41"/>
    </row>
    <row r="20" spans="1:18" ht="11.25" customHeight="1">
      <c r="A20" s="36" t="s">
        <v>388</v>
      </c>
      <c r="B20" s="158" t="s">
        <v>189</v>
      </c>
      <c r="C20" s="37">
        <v>38506.044</v>
      </c>
      <c r="D20" s="37">
        <v>32151.011</v>
      </c>
      <c r="E20" s="37">
        <v>43009.662</v>
      </c>
      <c r="F20" s="38">
        <f t="shared" si="0"/>
        <v>33.773902164382946</v>
      </c>
      <c r="G20" s="38"/>
      <c r="H20" s="37">
        <v>181435.341</v>
      </c>
      <c r="I20" s="37">
        <v>146712.908</v>
      </c>
      <c r="J20" s="37">
        <v>236331.389</v>
      </c>
      <c r="K20" s="38">
        <f t="shared" si="1"/>
        <v>61.084251019003716</v>
      </c>
      <c r="L20" s="38">
        <f t="shared" si="2"/>
        <v>8.947075101092723</v>
      </c>
      <c r="M20" s="41">
        <f t="shared" si="3"/>
        <v>4.563243998765699</v>
      </c>
      <c r="N20" s="41">
        <f t="shared" si="4"/>
        <v>5.494844135255004</v>
      </c>
      <c r="O20" s="41">
        <f t="shared" si="5"/>
        <v>20.415304041188477</v>
      </c>
      <c r="R20" s="41"/>
    </row>
    <row r="21" spans="1:18" ht="11.25" customHeight="1">
      <c r="A21" s="36" t="s">
        <v>309</v>
      </c>
      <c r="B21" s="158" t="s">
        <v>190</v>
      </c>
      <c r="C21" s="37">
        <v>55944.266</v>
      </c>
      <c r="D21" s="37">
        <v>51898.393</v>
      </c>
      <c r="E21" s="37">
        <v>50501.03</v>
      </c>
      <c r="F21" s="38">
        <f t="shared" si="0"/>
        <v>-2.692497627045981</v>
      </c>
      <c r="G21" s="38"/>
      <c r="H21" s="37">
        <v>64984.251</v>
      </c>
      <c r="I21" s="37">
        <v>58513.687</v>
      </c>
      <c r="J21" s="37">
        <v>66746.54</v>
      </c>
      <c r="K21" s="38">
        <f t="shared" si="1"/>
        <v>14.069961101579523</v>
      </c>
      <c r="L21" s="38">
        <f t="shared" si="2"/>
        <v>2.52690219714356</v>
      </c>
      <c r="M21" s="41">
        <f t="shared" si="3"/>
        <v>1.1274662589263602</v>
      </c>
      <c r="N21" s="41">
        <f t="shared" si="4"/>
        <v>1.321686706191933</v>
      </c>
      <c r="O21" s="41">
        <f t="shared" si="5"/>
        <v>17.22627579565183</v>
      </c>
      <c r="R21" s="41"/>
    </row>
    <row r="22" spans="1:18" ht="11.25" customHeight="1">
      <c r="A22" s="36" t="s">
        <v>143</v>
      </c>
      <c r="B22" s="158" t="s">
        <v>320</v>
      </c>
      <c r="C22" s="37">
        <v>40081.724</v>
      </c>
      <c r="D22" s="37">
        <v>37117.183</v>
      </c>
      <c r="E22" s="37">
        <v>32247.05</v>
      </c>
      <c r="F22" s="38">
        <f t="shared" si="0"/>
        <v>-13.120966103489039</v>
      </c>
      <c r="G22" s="38"/>
      <c r="H22" s="37">
        <v>39576.496</v>
      </c>
      <c r="I22" s="37">
        <v>34586.561</v>
      </c>
      <c r="J22" s="37">
        <v>40040.815</v>
      </c>
      <c r="K22" s="38">
        <f t="shared" si="1"/>
        <v>15.769865064063453</v>
      </c>
      <c r="L22" s="38">
        <f t="shared" si="2"/>
        <v>1.5158721845195098</v>
      </c>
      <c r="M22" s="41">
        <f t="shared" si="3"/>
        <v>0.9318207418919696</v>
      </c>
      <c r="N22" s="41">
        <f t="shared" si="4"/>
        <v>1.2416892397909267</v>
      </c>
      <c r="O22" s="41">
        <f t="shared" si="5"/>
        <v>33.25408890016763</v>
      </c>
      <c r="R22" s="41"/>
    </row>
    <row r="23" spans="1:18" ht="11.25" customHeight="1">
      <c r="A23" s="36" t="s">
        <v>330</v>
      </c>
      <c r="B23" s="158" t="s">
        <v>193</v>
      </c>
      <c r="C23" s="37">
        <v>786.324</v>
      </c>
      <c r="D23" s="37">
        <v>743.447</v>
      </c>
      <c r="E23" s="37">
        <v>566.667</v>
      </c>
      <c r="F23" s="38">
        <f t="shared" si="0"/>
        <v>-23.7784267069475</v>
      </c>
      <c r="G23" s="38"/>
      <c r="H23" s="37">
        <v>4408.891</v>
      </c>
      <c r="I23" s="37">
        <v>4180.548</v>
      </c>
      <c r="J23" s="37">
        <v>2949.564</v>
      </c>
      <c r="K23" s="38">
        <f t="shared" si="1"/>
        <v>-29.445517668975455</v>
      </c>
      <c r="L23" s="38">
        <f t="shared" si="2"/>
        <v>0.11166511031456534</v>
      </c>
      <c r="M23" s="41">
        <f t="shared" si="3"/>
        <v>5.6231957355399915</v>
      </c>
      <c r="N23" s="41">
        <f t="shared" si="4"/>
        <v>5.2051098793471295</v>
      </c>
      <c r="O23" s="41">
        <f t="shared" si="5"/>
        <v>-7.435022287245957</v>
      </c>
      <c r="R23" s="41"/>
    </row>
    <row r="24" spans="1:18" ht="11.25" customHeight="1">
      <c r="A24" s="36" t="s">
        <v>310</v>
      </c>
      <c r="B24" s="158" t="s">
        <v>194</v>
      </c>
      <c r="C24" s="37">
        <v>36962.312</v>
      </c>
      <c r="D24" s="37">
        <v>31030.943</v>
      </c>
      <c r="E24" s="37">
        <v>42682.325</v>
      </c>
      <c r="F24" s="38">
        <f t="shared" si="0"/>
        <v>37.547624640346896</v>
      </c>
      <c r="G24" s="38"/>
      <c r="H24" s="37">
        <v>34034.535</v>
      </c>
      <c r="I24" s="37">
        <v>30337.22</v>
      </c>
      <c r="J24" s="37">
        <v>32176.445</v>
      </c>
      <c r="K24" s="38">
        <f t="shared" si="1"/>
        <v>6.062602308319612</v>
      </c>
      <c r="L24" s="38">
        <f t="shared" si="2"/>
        <v>1.21814148818454</v>
      </c>
      <c r="M24" s="41">
        <f t="shared" si="3"/>
        <v>0.9776441534503157</v>
      </c>
      <c r="N24" s="41">
        <f t="shared" si="4"/>
        <v>0.7538587694086487</v>
      </c>
      <c r="O24" s="41">
        <f t="shared" si="5"/>
        <v>-22.890269762457066</v>
      </c>
      <c r="R24" s="41"/>
    </row>
    <row r="25" spans="1:18" ht="11.25" customHeight="1">
      <c r="A25" s="36" t="s">
        <v>329</v>
      </c>
      <c r="B25" s="158" t="s">
        <v>195</v>
      </c>
      <c r="C25" s="37">
        <v>32861.352</v>
      </c>
      <c r="D25" s="37">
        <v>31051.282</v>
      </c>
      <c r="E25" s="37">
        <v>35267.684</v>
      </c>
      <c r="F25" s="38">
        <f t="shared" si="0"/>
        <v>13.578833878742927</v>
      </c>
      <c r="G25" s="38"/>
      <c r="H25" s="37">
        <v>39713.089</v>
      </c>
      <c r="I25" s="37">
        <v>37106.267</v>
      </c>
      <c r="J25" s="37">
        <v>35628.237</v>
      </c>
      <c r="K25" s="38">
        <f t="shared" si="1"/>
        <v>-3.983235500353615</v>
      </c>
      <c r="L25" s="38">
        <f t="shared" si="2"/>
        <v>1.348820034051975</v>
      </c>
      <c r="R25" s="41"/>
    </row>
    <row r="26" spans="1:18" ht="11.25" customHeight="1">
      <c r="A26" s="36" t="s">
        <v>144</v>
      </c>
      <c r="B26" s="158" t="s">
        <v>196</v>
      </c>
      <c r="C26" s="37">
        <v>23474.385</v>
      </c>
      <c r="D26" s="37">
        <v>13437.034</v>
      </c>
      <c r="E26" s="37">
        <v>23025.386</v>
      </c>
      <c r="F26" s="38">
        <f t="shared" si="0"/>
        <v>71.35765229142086</v>
      </c>
      <c r="G26" s="38"/>
      <c r="H26" s="37">
        <v>115682.735</v>
      </c>
      <c r="I26" s="37">
        <v>55884.644</v>
      </c>
      <c r="J26" s="37">
        <v>131022.887</v>
      </c>
      <c r="K26" s="38">
        <f t="shared" si="1"/>
        <v>134.45239626112678</v>
      </c>
      <c r="L26" s="38">
        <f t="shared" si="2"/>
        <v>4.9602873952176765</v>
      </c>
      <c r="M26" s="41">
        <f t="shared" si="3"/>
        <v>4.159001458208709</v>
      </c>
      <c r="N26" s="41">
        <f t="shared" si="4"/>
        <v>5.69036658060803</v>
      </c>
      <c r="O26" s="41">
        <f t="shared" si="5"/>
        <v>36.82049977108889</v>
      </c>
      <c r="R26" s="41"/>
    </row>
    <row r="27" spans="1:18" ht="11.25" customHeight="1">
      <c r="A27" s="36" t="s">
        <v>147</v>
      </c>
      <c r="B27" s="158" t="s">
        <v>198</v>
      </c>
      <c r="C27" s="37">
        <v>38102.046</v>
      </c>
      <c r="D27" s="37">
        <v>31265.436</v>
      </c>
      <c r="E27" s="37">
        <v>44803.144</v>
      </c>
      <c r="F27" s="38">
        <f t="shared" si="0"/>
        <v>43.29927783511479</v>
      </c>
      <c r="G27" s="38"/>
      <c r="H27" s="37">
        <v>33423.219</v>
      </c>
      <c r="I27" s="37">
        <v>27490.964</v>
      </c>
      <c r="J27" s="37">
        <v>38154.787</v>
      </c>
      <c r="K27" s="38">
        <f t="shared" si="1"/>
        <v>38.79028396385081</v>
      </c>
      <c r="L27" s="38">
        <f t="shared" si="2"/>
        <v>1.444470606294267</v>
      </c>
      <c r="M27" s="41">
        <f t="shared" si="3"/>
        <v>0.8792765276006386</v>
      </c>
      <c r="N27" s="41">
        <f t="shared" si="4"/>
        <v>0.8516095879342752</v>
      </c>
      <c r="O27" s="41">
        <f t="shared" si="5"/>
        <v>-3.146557288622347</v>
      </c>
      <c r="R27" s="41"/>
    </row>
    <row r="28" spans="1:18" ht="11.25" customHeight="1">
      <c r="A28" s="36" t="s">
        <v>10</v>
      </c>
      <c r="B28" s="158" t="s">
        <v>185</v>
      </c>
      <c r="C28" s="37">
        <v>10748.388</v>
      </c>
      <c r="D28" s="37">
        <v>9017.27</v>
      </c>
      <c r="E28" s="37">
        <v>7635.164</v>
      </c>
      <c r="F28" s="38">
        <f t="shared" si="0"/>
        <v>-15.327321905632203</v>
      </c>
      <c r="G28" s="38"/>
      <c r="H28" s="37">
        <v>20203.301</v>
      </c>
      <c r="I28" s="37">
        <v>17020.826</v>
      </c>
      <c r="J28" s="37">
        <v>16460.982</v>
      </c>
      <c r="K28" s="38">
        <f t="shared" si="1"/>
        <v>-3.289170572567997</v>
      </c>
      <c r="L28" s="38">
        <f t="shared" si="2"/>
        <v>0.623182738505106</v>
      </c>
      <c r="M28" s="41">
        <f t="shared" si="3"/>
        <v>1.887580831005393</v>
      </c>
      <c r="N28" s="41">
        <f t="shared" si="4"/>
        <v>2.15594347416768</v>
      </c>
      <c r="O28" s="41">
        <f t="shared" si="5"/>
        <v>14.217279533366906</v>
      </c>
      <c r="R28" s="41"/>
    </row>
    <row r="29" spans="1:18" ht="11.25" customHeight="1">
      <c r="A29" s="35"/>
      <c r="B29" s="42"/>
      <c r="C29" s="37"/>
      <c r="D29" s="37"/>
      <c r="E29" s="37"/>
      <c r="F29" s="38"/>
      <c r="G29" s="38"/>
      <c r="H29" s="37"/>
      <c r="I29" s="37"/>
      <c r="J29" s="37"/>
      <c r="K29" s="38"/>
      <c r="L29" s="38"/>
      <c r="R29" s="41"/>
    </row>
    <row r="30" spans="1:18" s="47" customFormat="1" ht="11.25" customHeight="1">
      <c r="A30" s="159" t="s">
        <v>318</v>
      </c>
      <c r="B30" s="160"/>
      <c r="C30" s="45">
        <f>SUM(C31:C41)</f>
        <v>30196.202</v>
      </c>
      <c r="D30" s="45">
        <f>SUM(D31:D41)</f>
        <v>25078.219</v>
      </c>
      <c r="E30" s="45">
        <f>SUM(E31:E41)</f>
        <v>25017.463000000003</v>
      </c>
      <c r="F30" s="43">
        <f t="shared" si="0"/>
        <v>-0.2422660078054122</v>
      </c>
      <c r="G30" s="43"/>
      <c r="H30" s="45">
        <f>SUM(H31:H41)</f>
        <v>130541.927</v>
      </c>
      <c r="I30" s="45">
        <f>SUM(I31:I41)</f>
        <v>102548.80300000001</v>
      </c>
      <c r="J30" s="45">
        <f>SUM(J31:J41)</f>
        <v>161665.914</v>
      </c>
      <c r="K30" s="43">
        <f aca="true" t="shared" si="6" ref="K30:K40">+J30/I30*100-100</f>
        <v>57.64778258796446</v>
      </c>
      <c r="L30" s="43">
        <f>+J30/$J$11*100</f>
        <v>5.767390466861442</v>
      </c>
      <c r="M30" s="46"/>
      <c r="N30" s="46"/>
      <c r="O30" s="46"/>
      <c r="R30" s="46"/>
    </row>
    <row r="31" spans="1:18" ht="11.25" customHeight="1">
      <c r="A31" s="36" t="s">
        <v>311</v>
      </c>
      <c r="B31" s="158" t="s">
        <v>324</v>
      </c>
      <c r="C31" s="37">
        <v>766.44</v>
      </c>
      <c r="D31" s="37">
        <v>679.94</v>
      </c>
      <c r="E31" s="37">
        <v>433.96</v>
      </c>
      <c r="F31" s="38">
        <f t="shared" si="0"/>
        <v>-36.17672147542431</v>
      </c>
      <c r="G31" s="38"/>
      <c r="H31" s="37">
        <v>2421.749</v>
      </c>
      <c r="I31" s="37">
        <v>2139.916</v>
      </c>
      <c r="J31" s="37">
        <v>1820.74</v>
      </c>
      <c r="K31" s="38">
        <f t="shared" si="6"/>
        <v>-14.915351817547986</v>
      </c>
      <c r="L31" s="38">
        <f aca="true" t="shared" si="7" ref="L31:L40">+J31/$J$30*100</f>
        <v>1.126236171219123</v>
      </c>
      <c r="R31" s="41"/>
    </row>
    <row r="32" spans="1:18" ht="11.25" customHeight="1">
      <c r="A32" s="36" t="s">
        <v>312</v>
      </c>
      <c r="B32" s="158" t="s">
        <v>191</v>
      </c>
      <c r="C32" s="37">
        <v>7680.815</v>
      </c>
      <c r="D32" s="37">
        <v>5463.214</v>
      </c>
      <c r="E32" s="37">
        <v>4639.685</v>
      </c>
      <c r="F32" s="38">
        <f t="shared" si="0"/>
        <v>-15.074075443502664</v>
      </c>
      <c r="G32" s="38"/>
      <c r="H32" s="37">
        <v>34003.103</v>
      </c>
      <c r="I32" s="37">
        <v>23829.399</v>
      </c>
      <c r="J32" s="37">
        <v>28889.615</v>
      </c>
      <c r="K32" s="38">
        <f t="shared" si="6"/>
        <v>21.23518096280985</v>
      </c>
      <c r="L32" s="38">
        <f t="shared" si="7"/>
        <v>17.869948145036933</v>
      </c>
      <c r="M32" s="41">
        <f>+I32/D32</f>
        <v>4.361791245958881</v>
      </c>
      <c r="N32" s="41">
        <f>+J32/E32</f>
        <v>6.226632842531336</v>
      </c>
      <c r="O32" s="41">
        <f>+N32/M32*100-100</f>
        <v>42.754031346644496</v>
      </c>
      <c r="R32" s="41"/>
    </row>
    <row r="33" spans="1:18" ht="11.25" customHeight="1">
      <c r="A33" s="36" t="s">
        <v>313</v>
      </c>
      <c r="B33" s="158" t="s">
        <v>322</v>
      </c>
      <c r="C33" s="37">
        <v>2670.979</v>
      </c>
      <c r="D33" s="37">
        <v>2633.759</v>
      </c>
      <c r="E33" s="37">
        <v>2131.181</v>
      </c>
      <c r="F33" s="38">
        <f t="shared" si="0"/>
        <v>-19.082155960359316</v>
      </c>
      <c r="G33" s="38"/>
      <c r="H33" s="37">
        <v>6371.893</v>
      </c>
      <c r="I33" s="37">
        <v>6292.598</v>
      </c>
      <c r="J33" s="37">
        <v>6208.098</v>
      </c>
      <c r="K33" s="38">
        <f t="shared" si="6"/>
        <v>-1.3428475806018412</v>
      </c>
      <c r="L33" s="38">
        <f t="shared" si="7"/>
        <v>3.8400784966953516</v>
      </c>
      <c r="M33" s="41">
        <f>+I33/D33</f>
        <v>2.389207972331561</v>
      </c>
      <c r="N33" s="41">
        <f>+J33/E33</f>
        <v>2.9129848661376014</v>
      </c>
      <c r="O33" s="41">
        <f>+N33/M33*100-100</f>
        <v>21.922616192130874</v>
      </c>
      <c r="R33" s="41"/>
    </row>
    <row r="34" spans="1:25" ht="11.25" customHeight="1">
      <c r="A34" s="36" t="s">
        <v>314</v>
      </c>
      <c r="B34" s="158" t="s">
        <v>325</v>
      </c>
      <c r="C34" s="37">
        <v>44.234</v>
      </c>
      <c r="D34" s="37">
        <v>10.674</v>
      </c>
      <c r="E34" s="37">
        <v>39.141</v>
      </c>
      <c r="F34" s="38">
        <f t="shared" si="0"/>
        <v>266.6947723440135</v>
      </c>
      <c r="G34" s="38"/>
      <c r="H34" s="37">
        <v>248.718</v>
      </c>
      <c r="I34" s="37">
        <v>70.539</v>
      </c>
      <c r="J34" s="37">
        <v>258.336</v>
      </c>
      <c r="K34" s="38">
        <f t="shared" si="6"/>
        <v>266.23144643388764</v>
      </c>
      <c r="L34" s="38">
        <f t="shared" si="7"/>
        <v>0.1597962078759534</v>
      </c>
      <c r="R34" s="41"/>
      <c r="T34" s="39"/>
      <c r="U34" s="39"/>
      <c r="V34" s="39"/>
      <c r="W34" s="39"/>
      <c r="X34" s="39"/>
      <c r="Y34" s="39"/>
    </row>
    <row r="35" spans="1:18" ht="11.25" customHeight="1">
      <c r="A35" s="36" t="s">
        <v>315</v>
      </c>
      <c r="B35" s="158" t="s">
        <v>323</v>
      </c>
      <c r="C35" s="37">
        <v>732.811</v>
      </c>
      <c r="D35" s="37">
        <v>732.811</v>
      </c>
      <c r="E35" s="37">
        <v>124.279</v>
      </c>
      <c r="F35" s="38">
        <f t="shared" si="0"/>
        <v>-83.04078404936607</v>
      </c>
      <c r="G35" s="38"/>
      <c r="H35" s="37">
        <v>664.554</v>
      </c>
      <c r="I35" s="37">
        <v>664.554</v>
      </c>
      <c r="J35" s="37">
        <v>107.777</v>
      </c>
      <c r="K35" s="38">
        <f t="shared" si="6"/>
        <v>-83.7820553333514</v>
      </c>
      <c r="L35" s="38">
        <f t="shared" si="7"/>
        <v>0.06666649594422236</v>
      </c>
      <c r="M35" s="41">
        <f>+I35/D35</f>
        <v>0.906855928745611</v>
      </c>
      <c r="R35" s="41"/>
    </row>
    <row r="36" spans="1:18" ht="11.25" customHeight="1">
      <c r="A36" s="36" t="s">
        <v>316</v>
      </c>
      <c r="B36" s="158" t="s">
        <v>326</v>
      </c>
      <c r="C36" s="37">
        <v>0.94</v>
      </c>
      <c r="D36" s="37">
        <v>0.94</v>
      </c>
      <c r="E36" s="37">
        <v>1.104</v>
      </c>
      <c r="F36" s="38">
        <f t="shared" si="0"/>
        <v>17.446808510638306</v>
      </c>
      <c r="G36" s="38"/>
      <c r="H36" s="37">
        <v>10.589</v>
      </c>
      <c r="I36" s="37">
        <v>10.589</v>
      </c>
      <c r="J36" s="37">
        <v>3.68</v>
      </c>
      <c r="K36" s="38">
        <f t="shared" si="6"/>
        <v>-65.24695438662764</v>
      </c>
      <c r="L36" s="38">
        <f t="shared" si="7"/>
        <v>0.0022762992574922136</v>
      </c>
      <c r="R36" s="41"/>
    </row>
    <row r="37" spans="1:18" ht="11.25" customHeight="1">
      <c r="A37" s="36" t="s">
        <v>523</v>
      </c>
      <c r="B37" s="158" t="s">
        <v>524</v>
      </c>
      <c r="C37" s="37">
        <v>0</v>
      </c>
      <c r="D37" s="37">
        <v>0</v>
      </c>
      <c r="E37" s="37">
        <v>180.375</v>
      </c>
      <c r="F37" s="38"/>
      <c r="G37" s="38"/>
      <c r="H37" s="37">
        <v>0</v>
      </c>
      <c r="I37" s="37">
        <v>0</v>
      </c>
      <c r="J37" s="37">
        <v>840.336</v>
      </c>
      <c r="K37" s="38"/>
      <c r="L37" s="38"/>
      <c r="R37" s="41"/>
    </row>
    <row r="38" spans="1:18" ht="11.25" customHeight="1">
      <c r="A38" s="36" t="s">
        <v>145</v>
      </c>
      <c r="B38" s="158" t="s">
        <v>197</v>
      </c>
      <c r="C38" s="37">
        <v>11458.382</v>
      </c>
      <c r="D38" s="37">
        <v>10513.107</v>
      </c>
      <c r="E38" s="37">
        <v>11427.259</v>
      </c>
      <c r="F38" s="38">
        <f t="shared" si="0"/>
        <v>8.695355236087693</v>
      </c>
      <c r="G38" s="38"/>
      <c r="H38" s="37">
        <v>32379.36</v>
      </c>
      <c r="I38" s="37">
        <v>29488.198</v>
      </c>
      <c r="J38" s="37">
        <v>49525.117</v>
      </c>
      <c r="K38" s="38">
        <f t="shared" si="6"/>
        <v>67.94894350614439</v>
      </c>
      <c r="L38" s="38">
        <f t="shared" si="7"/>
        <v>30.6342356125856</v>
      </c>
      <c r="M38" s="41">
        <f aca="true" t="shared" si="8" ref="M38:N40">+I38/D38</f>
        <v>2.804898494802726</v>
      </c>
      <c r="N38" s="41">
        <f t="shared" si="8"/>
        <v>4.333945436959117</v>
      </c>
      <c r="O38" s="41">
        <f>+N38/M38*100-100</f>
        <v>54.51345012982125</v>
      </c>
      <c r="R38" s="41"/>
    </row>
    <row r="39" spans="1:18" ht="11.25" customHeight="1">
      <c r="A39" s="36" t="s">
        <v>317</v>
      </c>
      <c r="B39" s="158" t="s">
        <v>192</v>
      </c>
      <c r="C39" s="37">
        <v>6790.386</v>
      </c>
      <c r="D39" s="37">
        <v>4993.184</v>
      </c>
      <c r="E39" s="37">
        <v>6038.453</v>
      </c>
      <c r="F39" s="38">
        <f t="shared" si="0"/>
        <v>20.933917115812278</v>
      </c>
      <c r="G39" s="38"/>
      <c r="H39" s="37">
        <v>52093.133</v>
      </c>
      <c r="I39" s="37">
        <v>37705.588</v>
      </c>
      <c r="J39" s="37">
        <v>73991.711</v>
      </c>
      <c r="K39" s="38">
        <f t="shared" si="6"/>
        <v>96.23539884857382</v>
      </c>
      <c r="L39" s="38">
        <f t="shared" si="7"/>
        <v>45.76828174181479</v>
      </c>
      <c r="M39" s="41">
        <f t="shared" si="8"/>
        <v>7.551411684408186</v>
      </c>
      <c r="N39" s="41">
        <f t="shared" si="8"/>
        <v>12.253421695921123</v>
      </c>
      <c r="O39" s="41">
        <f>+N39/M39*100-100</f>
        <v>62.26663580296429</v>
      </c>
      <c r="R39" s="41"/>
    </row>
    <row r="40" spans="1:18" ht="11.25" customHeight="1">
      <c r="A40" s="36" t="s">
        <v>328</v>
      </c>
      <c r="B40" s="158" t="s">
        <v>321</v>
      </c>
      <c r="C40" s="37">
        <v>50.59</v>
      </c>
      <c r="D40" s="37">
        <v>50.59</v>
      </c>
      <c r="E40" s="37">
        <v>1.5</v>
      </c>
      <c r="F40" s="38">
        <f t="shared" si="0"/>
        <v>-97.03498715161099</v>
      </c>
      <c r="G40" s="38"/>
      <c r="H40" s="37">
        <v>2347.422</v>
      </c>
      <c r="I40" s="37">
        <v>2347.422</v>
      </c>
      <c r="J40" s="37">
        <v>16</v>
      </c>
      <c r="K40" s="38">
        <f t="shared" si="6"/>
        <v>-99.31840120779306</v>
      </c>
      <c r="L40" s="38">
        <f t="shared" si="7"/>
        <v>0.009896953293444406</v>
      </c>
      <c r="M40" s="41">
        <f t="shared" si="8"/>
        <v>46.40090927060684</v>
      </c>
      <c r="N40" s="41">
        <f t="shared" si="8"/>
        <v>10.666666666666666</v>
      </c>
      <c r="O40" s="41">
        <f>+N40/M40*100-100</f>
        <v>-77.01194473483393</v>
      </c>
      <c r="R40" s="41"/>
    </row>
    <row r="41" spans="1:18" ht="11.25" customHeight="1">
      <c r="A41" s="36" t="s">
        <v>452</v>
      </c>
      <c r="B41" s="158" t="s">
        <v>525</v>
      </c>
      <c r="C41" s="37">
        <v>0.625</v>
      </c>
      <c r="D41" s="37">
        <v>0</v>
      </c>
      <c r="E41" s="37">
        <v>0.526</v>
      </c>
      <c r="F41" s="38"/>
      <c r="G41" s="38"/>
      <c r="H41" s="37">
        <v>1.406</v>
      </c>
      <c r="I41" s="37">
        <v>0</v>
      </c>
      <c r="J41" s="37">
        <v>4.504</v>
      </c>
      <c r="K41" s="38"/>
      <c r="L41" s="38"/>
      <c r="R41" s="41"/>
    </row>
    <row r="42" spans="1:18" ht="11.25">
      <c r="A42" s="149"/>
      <c r="B42" s="149"/>
      <c r="C42" s="161"/>
      <c r="D42" s="161"/>
      <c r="E42" s="161"/>
      <c r="F42" s="161"/>
      <c r="G42" s="161"/>
      <c r="H42" s="161"/>
      <c r="I42" s="161"/>
      <c r="J42" s="161"/>
      <c r="K42" s="149"/>
      <c r="L42" s="149"/>
      <c r="R42" s="41"/>
    </row>
    <row r="43" spans="1:18" ht="11.25">
      <c r="A43" s="35" t="s">
        <v>75</v>
      </c>
      <c r="B43" s="35"/>
      <c r="C43" s="35"/>
      <c r="D43" s="35"/>
      <c r="E43" s="35"/>
      <c r="F43" s="35"/>
      <c r="G43" s="35"/>
      <c r="H43" s="35"/>
      <c r="I43" s="35"/>
      <c r="J43" s="35"/>
      <c r="K43" s="35"/>
      <c r="L43" s="35"/>
      <c r="R43" s="41"/>
    </row>
    <row r="44" spans="1:18" ht="11.25" customHeight="1">
      <c r="A44" s="35"/>
      <c r="B44" s="35"/>
      <c r="C44" s="37"/>
      <c r="D44" s="37"/>
      <c r="E44" s="37"/>
      <c r="F44" s="38"/>
      <c r="G44" s="38"/>
      <c r="H44" s="37"/>
      <c r="I44" s="37"/>
      <c r="J44" s="37"/>
      <c r="K44" s="38"/>
      <c r="L44" s="38"/>
      <c r="R44" s="41"/>
    </row>
    <row r="45" spans="1:21" ht="19.5" customHeight="1">
      <c r="A45" s="329" t="s">
        <v>492</v>
      </c>
      <c r="B45" s="329"/>
      <c r="C45" s="329"/>
      <c r="D45" s="329"/>
      <c r="E45" s="329"/>
      <c r="F45" s="329"/>
      <c r="G45" s="329"/>
      <c r="H45" s="329"/>
      <c r="I45" s="329"/>
      <c r="J45" s="329"/>
      <c r="K45" s="329"/>
      <c r="L45" s="329"/>
      <c r="M45" s="47"/>
      <c r="P45" s="146"/>
      <c r="Q45" s="146"/>
      <c r="R45" s="146"/>
      <c r="S45" s="146"/>
      <c r="T45" s="146"/>
      <c r="U45" s="146"/>
    </row>
    <row r="46" spans="1:21" ht="19.5" customHeight="1">
      <c r="A46" s="330" t="s">
        <v>260</v>
      </c>
      <c r="B46" s="330"/>
      <c r="C46" s="330"/>
      <c r="D46" s="330"/>
      <c r="E46" s="330"/>
      <c r="F46" s="330"/>
      <c r="G46" s="330"/>
      <c r="H46" s="330"/>
      <c r="I46" s="330"/>
      <c r="J46" s="330"/>
      <c r="K46" s="330"/>
      <c r="L46" s="330"/>
      <c r="P46" s="152"/>
      <c r="Q46" s="152"/>
      <c r="R46" s="152"/>
      <c r="S46" s="152"/>
      <c r="T46" s="152"/>
      <c r="U46" s="152"/>
    </row>
    <row r="47" spans="1:21" s="47" customFormat="1" ht="11.25">
      <c r="A47" s="44"/>
      <c r="B47" s="44"/>
      <c r="C47" s="331" t="s">
        <v>151</v>
      </c>
      <c r="D47" s="331"/>
      <c r="E47" s="331"/>
      <c r="F47" s="331"/>
      <c r="G47" s="254"/>
      <c r="H47" s="331" t="s">
        <v>152</v>
      </c>
      <c r="I47" s="331"/>
      <c r="J47" s="331"/>
      <c r="K47" s="331"/>
      <c r="L47" s="254"/>
      <c r="M47" s="338" t="s">
        <v>302</v>
      </c>
      <c r="N47" s="338"/>
      <c r="O47" s="338"/>
      <c r="P47" s="180"/>
      <c r="Q47" s="180"/>
      <c r="R47" s="180"/>
      <c r="S47" s="180"/>
      <c r="T47" s="180"/>
      <c r="U47" s="180"/>
    </row>
    <row r="48" spans="1:21" s="47" customFormat="1" ht="11.25">
      <c r="A48" s="44" t="s">
        <v>503</v>
      </c>
      <c r="B48" s="256" t="s">
        <v>138</v>
      </c>
      <c r="C48" s="255">
        <f>+C4</f>
        <v>2009</v>
      </c>
      <c r="D48" s="332" t="str">
        <f>+D4</f>
        <v>enero - septiembre</v>
      </c>
      <c r="E48" s="332"/>
      <c r="F48" s="332"/>
      <c r="G48" s="254"/>
      <c r="H48" s="255">
        <f>+C48</f>
        <v>2009</v>
      </c>
      <c r="I48" s="332" t="str">
        <f>+D48</f>
        <v>enero - septiembre</v>
      </c>
      <c r="J48" s="332"/>
      <c r="K48" s="332"/>
      <c r="L48" s="256" t="s">
        <v>338</v>
      </c>
      <c r="M48" s="339" t="s">
        <v>301</v>
      </c>
      <c r="N48" s="339"/>
      <c r="O48" s="339"/>
      <c r="P48" s="180"/>
      <c r="Q48" s="180"/>
      <c r="R48" s="180"/>
      <c r="S48" s="180"/>
      <c r="T48" s="180"/>
      <c r="U48" s="180"/>
    </row>
    <row r="49" spans="1:15" s="47" customFormat="1" ht="11.25">
      <c r="A49" s="257"/>
      <c r="B49" s="260" t="s">
        <v>48</v>
      </c>
      <c r="C49" s="257"/>
      <c r="D49" s="258">
        <f>+D5</f>
        <v>2009</v>
      </c>
      <c r="E49" s="258">
        <f>+E5</f>
        <v>2010</v>
      </c>
      <c r="F49" s="259" t="str">
        <f>+F5</f>
        <v>Var % 10/09</v>
      </c>
      <c r="G49" s="260"/>
      <c r="H49" s="257"/>
      <c r="I49" s="258">
        <f>+D49</f>
        <v>2009</v>
      </c>
      <c r="J49" s="258">
        <f>+E49</f>
        <v>2010</v>
      </c>
      <c r="K49" s="259" t="str">
        <f>+F49</f>
        <v>Var % 10/09</v>
      </c>
      <c r="L49" s="260">
        <v>2008</v>
      </c>
      <c r="M49" s="261">
        <v>2007</v>
      </c>
      <c r="N49" s="261">
        <v>2008</v>
      </c>
      <c r="O49" s="260" t="s">
        <v>276</v>
      </c>
    </row>
    <row r="50" spans="1:18" ht="11.25" customHeight="1">
      <c r="A50" s="44" t="s">
        <v>496</v>
      </c>
      <c r="B50" s="44"/>
      <c r="C50" s="45">
        <f>+C52+C58+C65+C76+C83+C88+C93</f>
        <v>502101.40100000007</v>
      </c>
      <c r="D50" s="45">
        <f>+D52+D58+D65+D76+D83+D88+D93</f>
        <v>356176.86799999996</v>
      </c>
      <c r="E50" s="45">
        <f>+E52+E58+E65+E76+E83+E88+E93</f>
        <v>402379.507</v>
      </c>
      <c r="F50" s="43">
        <f>+E50/D50*100-100</f>
        <v>12.971824717151478</v>
      </c>
      <c r="G50" s="43"/>
      <c r="H50" s="45">
        <f>+H52+H58+H65+H76+H83+H88+H93</f>
        <v>833595.3460000001</v>
      </c>
      <c r="I50" s="45">
        <f>+I52+I58+I65+I76+I83+I88+I93</f>
        <v>624910.887</v>
      </c>
      <c r="J50" s="45">
        <f>+J52+J58+J65+J76+J83+J88+J93</f>
        <v>675703.179</v>
      </c>
      <c r="K50" s="43">
        <f>+J50/I50*100-100</f>
        <v>8.127925606135264</v>
      </c>
      <c r="L50" s="43">
        <f>+J50/J9*100</f>
        <v>19.423419440800433</v>
      </c>
      <c r="M50" s="41">
        <f>+I50/D50</f>
        <v>1.7544959910198326</v>
      </c>
      <c r="N50" s="41">
        <f>+J50/E50</f>
        <v>1.6792683703944198</v>
      </c>
      <c r="O50" s="41">
        <f>+N50/M50*100-100</f>
        <v>-4.287705472708737</v>
      </c>
      <c r="Q50" s="41"/>
      <c r="R50" s="46"/>
    </row>
    <row r="51" spans="1:18" ht="11.25" customHeight="1">
      <c r="A51" s="35"/>
      <c r="B51" s="35"/>
      <c r="C51" s="37"/>
      <c r="D51" s="37"/>
      <c r="E51" s="37"/>
      <c r="F51" s="38"/>
      <c r="G51" s="38"/>
      <c r="H51" s="37"/>
      <c r="I51" s="37"/>
      <c r="J51" s="37"/>
      <c r="K51" s="38"/>
      <c r="L51" s="38"/>
      <c r="R51" s="41"/>
    </row>
    <row r="52" spans="1:18" s="47" customFormat="1" ht="11.25" customHeight="1">
      <c r="A52" s="44" t="s">
        <v>12</v>
      </c>
      <c r="B52" s="44"/>
      <c r="C52" s="45">
        <f>SUM(C53:C56)</f>
        <v>107390.84599999999</v>
      </c>
      <c r="D52" s="45">
        <f>SUM(D53:D56)</f>
        <v>72371.049</v>
      </c>
      <c r="E52" s="45">
        <f>SUM(E53:E56)</f>
        <v>95951.07699999999</v>
      </c>
      <c r="F52" s="43">
        <f aca="true" t="shared" si="9" ref="F52:F93">+E52/D52*100-100</f>
        <v>32.582128248548656</v>
      </c>
      <c r="G52" s="43"/>
      <c r="H52" s="45">
        <f>SUM(H53:H56)</f>
        <v>95290.778</v>
      </c>
      <c r="I52" s="45">
        <f>SUM(I53:I56)</f>
        <v>66918.694</v>
      </c>
      <c r="J52" s="45">
        <f>SUM(J53:J56)</f>
        <v>77952.25</v>
      </c>
      <c r="K52" s="43">
        <f aca="true" t="shared" si="10" ref="K52:K93">+J52/I52*100-100</f>
        <v>16.488002590128232</v>
      </c>
      <c r="L52" s="43"/>
      <c r="M52" s="46"/>
      <c r="N52" s="46"/>
      <c r="O52" s="46"/>
      <c r="R52" s="46"/>
    </row>
    <row r="53" spans="1:18" ht="11.25" customHeight="1">
      <c r="A53" s="35" t="s">
        <v>402</v>
      </c>
      <c r="B53"/>
      <c r="C53" s="37">
        <v>1997.274</v>
      </c>
      <c r="D53" s="37">
        <v>1439.251</v>
      </c>
      <c r="E53" s="37">
        <v>668.6</v>
      </c>
      <c r="F53" s="38">
        <f t="shared" si="9"/>
        <v>-53.54528153880039</v>
      </c>
      <c r="G53" s="38"/>
      <c r="H53" s="37">
        <v>2196.041</v>
      </c>
      <c r="I53" s="37">
        <v>1615.383</v>
      </c>
      <c r="J53" s="37">
        <v>653.808</v>
      </c>
      <c r="K53" s="38">
        <f t="shared" si="10"/>
        <v>-59.52613095470238</v>
      </c>
      <c r="L53" s="38"/>
      <c r="R53" s="41"/>
    </row>
    <row r="54" spans="1:18" ht="11.25" customHeight="1">
      <c r="A54" s="35" t="s">
        <v>403</v>
      </c>
      <c r="B54"/>
      <c r="C54" s="37">
        <v>41253.386</v>
      </c>
      <c r="D54" s="37">
        <v>25503.891</v>
      </c>
      <c r="E54" s="37">
        <v>34320.273</v>
      </c>
      <c r="F54" s="38">
        <f t="shared" si="9"/>
        <v>34.56877227086642</v>
      </c>
      <c r="G54" s="38"/>
      <c r="H54" s="37">
        <v>39142.117</v>
      </c>
      <c r="I54" s="37">
        <v>25816.342</v>
      </c>
      <c r="J54" s="37">
        <v>29038.554</v>
      </c>
      <c r="K54" s="38">
        <f t="shared" si="10"/>
        <v>12.481288015164978</v>
      </c>
      <c r="L54" s="38"/>
      <c r="R54" s="41"/>
    </row>
    <row r="55" spans="1:18" ht="11.25" customHeight="1">
      <c r="A55" s="35" t="s">
        <v>404</v>
      </c>
      <c r="B55"/>
      <c r="C55" s="37">
        <v>64130.168</v>
      </c>
      <c r="D55" s="37">
        <v>45417.889</v>
      </c>
      <c r="E55" s="37">
        <v>60956.163</v>
      </c>
      <c r="F55" s="38">
        <f t="shared" si="9"/>
        <v>34.211792626469276</v>
      </c>
      <c r="G55" s="38"/>
      <c r="H55" s="37">
        <v>53927.986</v>
      </c>
      <c r="I55" s="37">
        <v>39462.335</v>
      </c>
      <c r="J55" s="37">
        <v>48247.413</v>
      </c>
      <c r="K55" s="38">
        <f t="shared" si="10"/>
        <v>22.261931535475526</v>
      </c>
      <c r="L55" s="38"/>
      <c r="R55" s="41"/>
    </row>
    <row r="56" spans="1:18" ht="11.25" customHeight="1">
      <c r="A56" s="35" t="s">
        <v>256</v>
      </c>
      <c r="B56"/>
      <c r="C56" s="37">
        <v>10.018</v>
      </c>
      <c r="D56" s="37">
        <v>10.018</v>
      </c>
      <c r="E56" s="37">
        <v>6.041</v>
      </c>
      <c r="F56" s="38">
        <f t="shared" si="9"/>
        <v>-39.6985426232781</v>
      </c>
      <c r="G56" s="38"/>
      <c r="H56" s="37">
        <v>24.634</v>
      </c>
      <c r="I56" s="37">
        <v>24.634</v>
      </c>
      <c r="J56" s="37">
        <v>12.475</v>
      </c>
      <c r="K56" s="38">
        <f t="shared" si="10"/>
        <v>-49.35861005114882</v>
      </c>
      <c r="L56" s="38"/>
      <c r="R56" s="41"/>
    </row>
    <row r="57" spans="1:18" ht="11.25" customHeight="1">
      <c r="A57" s="35"/>
      <c r="B57"/>
      <c r="C57" s="37"/>
      <c r="D57" s="37"/>
      <c r="E57" s="37"/>
      <c r="F57" s="38"/>
      <c r="G57" s="38"/>
      <c r="H57" s="37"/>
      <c r="I57" s="37"/>
      <c r="J57" s="37"/>
      <c r="K57" s="38"/>
      <c r="L57" s="38"/>
      <c r="R57" s="41"/>
    </row>
    <row r="58" spans="1:18" s="47" customFormat="1" ht="11.25" customHeight="1">
      <c r="A58" s="44" t="s">
        <v>422</v>
      </c>
      <c r="B58" s="20"/>
      <c r="C58" s="45">
        <f>SUM(C59:C63)</f>
        <v>91040.3</v>
      </c>
      <c r="D58" s="45">
        <f>SUM(D59:D63)</f>
        <v>81002.808</v>
      </c>
      <c r="E58" s="45">
        <f>SUM(E59:E63)</f>
        <v>90556.25600000001</v>
      </c>
      <c r="F58" s="43">
        <f t="shared" si="9"/>
        <v>11.793971389238763</v>
      </c>
      <c r="G58" s="43"/>
      <c r="H58" s="45">
        <f>SUM(H59:H63)</f>
        <v>215289.889</v>
      </c>
      <c r="I58" s="45">
        <f>SUM(I59:I63)</f>
        <v>194815.94900000005</v>
      </c>
      <c r="J58" s="45">
        <f>SUM(J59:J63)</f>
        <v>193715.72500000003</v>
      </c>
      <c r="K58" s="43">
        <f t="shared" si="10"/>
        <v>-0.5647504763585971</v>
      </c>
      <c r="L58" s="43"/>
      <c r="M58" s="46"/>
      <c r="N58" s="46"/>
      <c r="O58" s="46"/>
      <c r="R58" s="46"/>
    </row>
    <row r="59" spans="1:18" ht="11.25" customHeight="1">
      <c r="A59" s="35" t="s">
        <v>405</v>
      </c>
      <c r="B59"/>
      <c r="C59" s="37">
        <v>35164.08</v>
      </c>
      <c r="D59" s="37">
        <v>32889.559</v>
      </c>
      <c r="E59" s="37">
        <v>39608.086</v>
      </c>
      <c r="F59" s="38">
        <f t="shared" si="9"/>
        <v>20.427537505139554</v>
      </c>
      <c r="G59" s="38"/>
      <c r="H59" s="37">
        <v>124740.728</v>
      </c>
      <c r="I59" s="37">
        <v>117011.32</v>
      </c>
      <c r="J59" s="37">
        <v>115266.922</v>
      </c>
      <c r="K59" s="38">
        <f t="shared" si="10"/>
        <v>-1.4907942240118217</v>
      </c>
      <c r="L59" s="38"/>
      <c r="R59" s="41"/>
    </row>
    <row r="60" spans="1:18" ht="11.25" customHeight="1">
      <c r="A60" s="35" t="s">
        <v>406</v>
      </c>
      <c r="B60"/>
      <c r="C60" s="37">
        <v>20970.085</v>
      </c>
      <c r="D60" s="37">
        <v>17665.484</v>
      </c>
      <c r="E60" s="37">
        <v>18156.468</v>
      </c>
      <c r="F60" s="38">
        <f t="shared" si="9"/>
        <v>2.7793407754919173</v>
      </c>
      <c r="G60" s="38"/>
      <c r="H60" s="37">
        <v>28832.287</v>
      </c>
      <c r="I60" s="37">
        <v>24739.553</v>
      </c>
      <c r="J60" s="37">
        <v>24344.878</v>
      </c>
      <c r="K60" s="38">
        <f t="shared" si="10"/>
        <v>-1.5953198507669129</v>
      </c>
      <c r="L60" s="38"/>
      <c r="R60" s="41"/>
    </row>
    <row r="61" spans="1:18" ht="11.25" customHeight="1">
      <c r="A61" s="35" t="s">
        <v>407</v>
      </c>
      <c r="B61"/>
      <c r="C61" s="37">
        <v>12021.097</v>
      </c>
      <c r="D61" s="37">
        <v>10894.68</v>
      </c>
      <c r="E61" s="37">
        <v>14350.723</v>
      </c>
      <c r="F61" s="38">
        <f t="shared" si="9"/>
        <v>31.72229932407376</v>
      </c>
      <c r="G61" s="38"/>
      <c r="H61" s="37">
        <v>15548.082</v>
      </c>
      <c r="I61" s="37">
        <v>14032.341</v>
      </c>
      <c r="J61" s="37">
        <v>19273.863</v>
      </c>
      <c r="K61" s="38">
        <f t="shared" si="10"/>
        <v>37.353154402390885</v>
      </c>
      <c r="L61" s="38"/>
      <c r="R61" s="41"/>
    </row>
    <row r="62" spans="1:18" ht="11.25" customHeight="1">
      <c r="A62" s="35" t="s">
        <v>408</v>
      </c>
      <c r="B62"/>
      <c r="C62" s="37">
        <v>1326.546</v>
      </c>
      <c r="D62" s="37">
        <v>967.267</v>
      </c>
      <c r="E62" s="37">
        <v>2057.873</v>
      </c>
      <c r="F62" s="38">
        <f t="shared" si="9"/>
        <v>112.75128790706185</v>
      </c>
      <c r="G62" s="38"/>
      <c r="H62" s="37">
        <v>2167.601</v>
      </c>
      <c r="I62" s="37">
        <v>1404.659</v>
      </c>
      <c r="J62" s="37">
        <v>4289.027</v>
      </c>
      <c r="K62" s="38">
        <f t="shared" si="10"/>
        <v>205.34293376541922</v>
      </c>
      <c r="L62" s="38"/>
      <c r="R62" s="41"/>
    </row>
    <row r="63" spans="1:18" ht="11.25" customHeight="1">
      <c r="A63" s="35" t="s">
        <v>409</v>
      </c>
      <c r="B63"/>
      <c r="C63" s="37">
        <v>21558.492</v>
      </c>
      <c r="D63" s="37">
        <v>18585.818</v>
      </c>
      <c r="E63" s="37">
        <v>16383.106</v>
      </c>
      <c r="F63" s="38">
        <f t="shared" si="9"/>
        <v>-11.851574141100485</v>
      </c>
      <c r="G63" s="38"/>
      <c r="H63" s="37">
        <v>44001.191</v>
      </c>
      <c r="I63" s="37">
        <v>37628.076</v>
      </c>
      <c r="J63" s="37">
        <v>30541.035</v>
      </c>
      <c r="K63" s="38">
        <f t="shared" si="10"/>
        <v>-18.834449574301914</v>
      </c>
      <c r="L63" s="38"/>
      <c r="R63" s="41"/>
    </row>
    <row r="64" spans="1:18" ht="11.25" customHeight="1">
      <c r="A64" s="35"/>
      <c r="B64"/>
      <c r="C64" s="37"/>
      <c r="D64" s="37"/>
      <c r="E64" s="37"/>
      <c r="F64" s="38"/>
      <c r="G64" s="38"/>
      <c r="H64" s="37"/>
      <c r="I64" s="37"/>
      <c r="J64" s="37"/>
      <c r="K64" s="38"/>
      <c r="L64" s="38"/>
      <c r="R64" s="41"/>
    </row>
    <row r="65" spans="1:18" s="47" customFormat="1" ht="11.25" customHeight="1">
      <c r="A65" s="44" t="s">
        <v>160</v>
      </c>
      <c r="B65" s="20"/>
      <c r="C65" s="45">
        <f>SUM(C66:C74)</f>
        <v>77262.13200000001</v>
      </c>
      <c r="D65" s="45">
        <f>SUM(D66:D74)</f>
        <v>45369.169</v>
      </c>
      <c r="E65" s="45">
        <f>SUM(E66:E74)</f>
        <v>55997.438</v>
      </c>
      <c r="F65" s="43">
        <f t="shared" si="9"/>
        <v>23.42619279625775</v>
      </c>
      <c r="G65" s="43"/>
      <c r="H65" s="45">
        <f>SUM(H66:H74)</f>
        <v>107588.41200000001</v>
      </c>
      <c r="I65" s="45">
        <f>SUM(I66:I74)</f>
        <v>66640.31000000001</v>
      </c>
      <c r="J65" s="45">
        <f>SUM(J66:J74)</f>
        <v>79979.354</v>
      </c>
      <c r="K65" s="43">
        <f t="shared" si="10"/>
        <v>20.016479515176314</v>
      </c>
      <c r="L65" s="43"/>
      <c r="M65" s="46"/>
      <c r="N65" s="46"/>
      <c r="O65" s="46"/>
      <c r="R65" s="46"/>
    </row>
    <row r="66" spans="1:18" ht="11.25" customHeight="1">
      <c r="A66" s="35" t="s">
        <v>410</v>
      </c>
      <c r="B66"/>
      <c r="C66" s="37">
        <v>2928.065</v>
      </c>
      <c r="D66" s="37">
        <v>2186.273</v>
      </c>
      <c r="E66" s="37">
        <v>2223.179</v>
      </c>
      <c r="F66" s="38">
        <f t="shared" si="9"/>
        <v>1.6880782958029528</v>
      </c>
      <c r="G66" s="38"/>
      <c r="H66" s="37">
        <v>5848.601</v>
      </c>
      <c r="I66" s="37">
        <v>4324.523</v>
      </c>
      <c r="J66" s="37">
        <v>3731.857</v>
      </c>
      <c r="K66" s="38">
        <f t="shared" si="10"/>
        <v>-13.704771601399742</v>
      </c>
      <c r="L66" s="38"/>
      <c r="R66" s="41"/>
    </row>
    <row r="67" spans="1:18" ht="11.25" customHeight="1">
      <c r="A67" s="35" t="s">
        <v>144</v>
      </c>
      <c r="B67"/>
      <c r="C67" s="37">
        <v>5074.153</v>
      </c>
      <c r="D67" s="37">
        <v>3610.463</v>
      </c>
      <c r="E67" s="37">
        <v>3254.533</v>
      </c>
      <c r="F67" s="38">
        <f t="shared" si="9"/>
        <v>-9.85829241291215</v>
      </c>
      <c r="G67" s="38"/>
      <c r="H67" s="37">
        <v>11053.924</v>
      </c>
      <c r="I67" s="37">
        <v>7897.533</v>
      </c>
      <c r="J67" s="37">
        <v>8426.747</v>
      </c>
      <c r="K67" s="38">
        <f t="shared" si="10"/>
        <v>6.7010039717466015</v>
      </c>
      <c r="L67" s="38"/>
      <c r="R67" s="41"/>
    </row>
    <row r="68" spans="1:18" ht="11.25" customHeight="1">
      <c r="A68" s="35" t="s">
        <v>402</v>
      </c>
      <c r="B68"/>
      <c r="C68" s="37">
        <v>201.904</v>
      </c>
      <c r="D68" s="37">
        <v>201.904</v>
      </c>
      <c r="E68" s="37">
        <v>75.726</v>
      </c>
      <c r="F68" s="38">
        <f t="shared" si="9"/>
        <v>-62.49405658134559</v>
      </c>
      <c r="G68" s="38"/>
      <c r="H68" s="37">
        <v>335.081</v>
      </c>
      <c r="I68" s="37">
        <v>335.081</v>
      </c>
      <c r="J68" s="37">
        <v>94.961</v>
      </c>
      <c r="K68" s="38">
        <f t="shared" si="10"/>
        <v>-71.66028512508916</v>
      </c>
      <c r="L68" s="38"/>
      <c r="R68" s="41"/>
    </row>
    <row r="69" spans="1:18" ht="11.25" customHeight="1">
      <c r="A69" s="35" t="s">
        <v>403</v>
      </c>
      <c r="B69"/>
      <c r="C69" s="37">
        <v>57660.878</v>
      </c>
      <c r="D69" s="37">
        <v>31607.12</v>
      </c>
      <c r="E69" s="37">
        <v>42620.446</v>
      </c>
      <c r="F69" s="38">
        <f t="shared" si="9"/>
        <v>34.84444644118162</v>
      </c>
      <c r="G69" s="38"/>
      <c r="H69" s="37">
        <v>67971.463</v>
      </c>
      <c r="I69" s="37">
        <v>38104.927</v>
      </c>
      <c r="J69" s="37">
        <v>50525.071</v>
      </c>
      <c r="K69" s="38">
        <f t="shared" si="10"/>
        <v>32.59458809617979</v>
      </c>
      <c r="L69" s="38"/>
      <c r="R69" s="41"/>
    </row>
    <row r="70" spans="1:18" ht="11.25" customHeight="1">
      <c r="A70" s="35" t="s">
        <v>562</v>
      </c>
      <c r="B70"/>
      <c r="C70" s="37">
        <v>2070.672</v>
      </c>
      <c r="D70" s="37">
        <v>1859.9</v>
      </c>
      <c r="E70" s="37">
        <v>1674.403</v>
      </c>
      <c r="F70" s="38">
        <f t="shared" si="9"/>
        <v>-9.97349319855907</v>
      </c>
      <c r="G70" s="38"/>
      <c r="H70" s="37">
        <v>3704.534</v>
      </c>
      <c r="I70" s="37">
        <v>3193.196</v>
      </c>
      <c r="J70" s="37">
        <v>3289.668</v>
      </c>
      <c r="K70" s="38">
        <f t="shared" si="10"/>
        <v>3.021173770730016</v>
      </c>
      <c r="L70" s="38"/>
      <c r="R70" s="41"/>
    </row>
    <row r="71" spans="1:18" ht="11.25" customHeight="1">
      <c r="A71" s="35" t="s">
        <v>563</v>
      </c>
      <c r="B71"/>
      <c r="C71" s="37">
        <v>1106.441</v>
      </c>
      <c r="D71" s="37">
        <v>805.842</v>
      </c>
      <c r="E71" s="37">
        <v>947.736</v>
      </c>
      <c r="F71" s="38">
        <f t="shared" si="9"/>
        <v>17.608166365118734</v>
      </c>
      <c r="G71" s="38"/>
      <c r="H71" s="37">
        <v>8164.946</v>
      </c>
      <c r="I71" s="37">
        <v>6216.286</v>
      </c>
      <c r="J71" s="37">
        <v>6784.13</v>
      </c>
      <c r="K71" s="38">
        <f t="shared" si="10"/>
        <v>9.1347791913049</v>
      </c>
      <c r="L71" s="38"/>
      <c r="R71" s="41"/>
    </row>
    <row r="72" spans="1:18" ht="11.25" customHeight="1">
      <c r="A72" s="35" t="s">
        <v>411</v>
      </c>
      <c r="B72"/>
      <c r="C72" s="37">
        <v>7844.113</v>
      </c>
      <c r="D72" s="37">
        <v>4842.007</v>
      </c>
      <c r="E72" s="37">
        <v>4974.759</v>
      </c>
      <c r="F72" s="38">
        <f t="shared" si="9"/>
        <v>2.7416730293863765</v>
      </c>
      <c r="G72" s="38"/>
      <c r="H72" s="37">
        <v>9813.357</v>
      </c>
      <c r="I72" s="37">
        <v>6102.468</v>
      </c>
      <c r="J72" s="37">
        <v>6721.378</v>
      </c>
      <c r="K72" s="38">
        <f t="shared" si="10"/>
        <v>10.141962235606968</v>
      </c>
      <c r="L72" s="38"/>
      <c r="R72" s="41"/>
    </row>
    <row r="73" spans="1:18" ht="11.25" customHeight="1">
      <c r="A73" s="35" t="s">
        <v>412</v>
      </c>
      <c r="B73"/>
      <c r="C73" s="37">
        <v>203.004</v>
      </c>
      <c r="D73" s="37">
        <v>149.966</v>
      </c>
      <c r="E73" s="37">
        <v>119.082</v>
      </c>
      <c r="F73" s="38">
        <f t="shared" si="9"/>
        <v>-20.594001306962923</v>
      </c>
      <c r="G73" s="38"/>
      <c r="H73" s="37">
        <v>252.258</v>
      </c>
      <c r="I73" s="37">
        <v>192.451</v>
      </c>
      <c r="J73" s="37">
        <v>145.152</v>
      </c>
      <c r="K73" s="38">
        <f t="shared" si="10"/>
        <v>-24.57716509657004</v>
      </c>
      <c r="L73" s="38"/>
      <c r="R73" s="41"/>
    </row>
    <row r="74" spans="1:18" ht="11.25" customHeight="1">
      <c r="A74" s="35" t="s">
        <v>413</v>
      </c>
      <c r="B74"/>
      <c r="C74" s="37">
        <v>172.902</v>
      </c>
      <c r="D74" s="37">
        <v>105.694</v>
      </c>
      <c r="E74" s="37">
        <v>107.574</v>
      </c>
      <c r="F74" s="38">
        <f t="shared" si="9"/>
        <v>1.778719700266791</v>
      </c>
      <c r="G74" s="38"/>
      <c r="H74" s="37">
        <v>444.248</v>
      </c>
      <c r="I74" s="37">
        <v>273.845</v>
      </c>
      <c r="J74" s="37">
        <v>260.39</v>
      </c>
      <c r="K74" s="38">
        <f t="shared" si="10"/>
        <v>-4.913363399003103</v>
      </c>
      <c r="L74" s="38"/>
      <c r="R74" s="41"/>
    </row>
    <row r="75" spans="1:18" ht="11.25" customHeight="1">
      <c r="A75" s="35"/>
      <c r="B75"/>
      <c r="C75" s="37"/>
      <c r="D75" s="37"/>
      <c r="E75" s="37"/>
      <c r="F75" s="38"/>
      <c r="G75" s="38"/>
      <c r="H75" s="37"/>
      <c r="I75" s="37"/>
      <c r="J75" s="37"/>
      <c r="K75" s="38"/>
      <c r="L75" s="38"/>
      <c r="R75" s="41"/>
    </row>
    <row r="76" spans="1:18" s="47" customFormat="1" ht="11.25" customHeight="1">
      <c r="A76" s="44" t="s">
        <v>11</v>
      </c>
      <c r="B76" s="20"/>
      <c r="C76" s="45">
        <f>SUM(C77:C81)</f>
        <v>136395.844</v>
      </c>
      <c r="D76" s="45">
        <f>SUM(D77:D81)</f>
        <v>92824.30099999999</v>
      </c>
      <c r="E76" s="45">
        <f>SUM(E77:E81)</f>
        <v>101760.38100000001</v>
      </c>
      <c r="F76" s="43">
        <f t="shared" si="9"/>
        <v>9.626875617409738</v>
      </c>
      <c r="G76" s="43"/>
      <c r="H76" s="45">
        <f>SUM(H77:H81)</f>
        <v>275885.25200000004</v>
      </c>
      <c r="I76" s="45">
        <f>SUM(I77:I81)</f>
        <v>194678.205</v>
      </c>
      <c r="J76" s="45">
        <f>SUM(J77:J81)</f>
        <v>228701.148</v>
      </c>
      <c r="K76" s="43">
        <f t="shared" si="10"/>
        <v>17.476503340474096</v>
      </c>
      <c r="L76" s="43"/>
      <c r="M76" s="46"/>
      <c r="N76" s="46"/>
      <c r="O76" s="46"/>
      <c r="R76" s="46"/>
    </row>
    <row r="77" spans="1:18" ht="11.25" customHeight="1">
      <c r="A77" s="35" t="s">
        <v>414</v>
      </c>
      <c r="B77"/>
      <c r="C77" s="37">
        <v>46502.12</v>
      </c>
      <c r="D77" s="37">
        <v>31156.813</v>
      </c>
      <c r="E77" s="37">
        <v>47609.455</v>
      </c>
      <c r="F77" s="38">
        <f t="shared" si="9"/>
        <v>52.805920810963585</v>
      </c>
      <c r="G77" s="38"/>
      <c r="H77" s="37">
        <v>100059.21</v>
      </c>
      <c r="I77" s="37">
        <v>69914.899</v>
      </c>
      <c r="J77" s="37">
        <v>87587.176</v>
      </c>
      <c r="K77" s="38">
        <f t="shared" si="10"/>
        <v>25.276839776311476</v>
      </c>
      <c r="L77" s="38"/>
      <c r="R77" s="41"/>
    </row>
    <row r="78" spans="1:18" ht="11.25" customHeight="1">
      <c r="A78" s="35" t="s">
        <v>140</v>
      </c>
      <c r="B78"/>
      <c r="C78" s="37">
        <v>5340.378</v>
      </c>
      <c r="D78" s="37">
        <v>3654.484</v>
      </c>
      <c r="E78" s="37">
        <v>4691.455</v>
      </c>
      <c r="F78" s="38">
        <f t="shared" si="9"/>
        <v>28.375305515087746</v>
      </c>
      <c r="G78" s="38"/>
      <c r="H78" s="37">
        <v>29404.438</v>
      </c>
      <c r="I78" s="37">
        <v>20719.136</v>
      </c>
      <c r="J78" s="37">
        <v>23598.884</v>
      </c>
      <c r="K78" s="38">
        <f t="shared" si="10"/>
        <v>13.898977254649992</v>
      </c>
      <c r="L78" s="38"/>
      <c r="R78" s="41"/>
    </row>
    <row r="79" spans="1:18" ht="11.25" customHeight="1">
      <c r="A79" s="35" t="s">
        <v>415</v>
      </c>
      <c r="B79"/>
      <c r="C79" s="37">
        <v>6003.113</v>
      </c>
      <c r="D79" s="37">
        <v>4610.184</v>
      </c>
      <c r="E79" s="37">
        <v>4436.674</v>
      </c>
      <c r="F79" s="38">
        <f t="shared" si="9"/>
        <v>-3.763624185065069</v>
      </c>
      <c r="G79" s="38"/>
      <c r="H79" s="37">
        <v>25439.71</v>
      </c>
      <c r="I79" s="37">
        <v>19490.759</v>
      </c>
      <c r="J79" s="37">
        <v>17507.306</v>
      </c>
      <c r="K79" s="38">
        <f t="shared" si="10"/>
        <v>-10.17637640483882</v>
      </c>
      <c r="L79" s="38"/>
      <c r="R79" s="41"/>
    </row>
    <row r="80" spans="1:18" ht="11.25" customHeight="1">
      <c r="A80" s="35" t="s">
        <v>416</v>
      </c>
      <c r="B80"/>
      <c r="C80" s="37">
        <v>78276.731</v>
      </c>
      <c r="D80" s="37">
        <v>53207.969</v>
      </c>
      <c r="E80" s="37">
        <v>44742.833</v>
      </c>
      <c r="F80" s="38">
        <f t="shared" si="9"/>
        <v>-15.90952663500461</v>
      </c>
      <c r="G80" s="38"/>
      <c r="H80" s="37">
        <v>118942.89</v>
      </c>
      <c r="I80" s="37">
        <v>82977.301</v>
      </c>
      <c r="J80" s="37">
        <v>97017.479</v>
      </c>
      <c r="K80" s="38">
        <f t="shared" si="10"/>
        <v>16.920504560638832</v>
      </c>
      <c r="L80" s="38"/>
      <c r="R80" s="41"/>
    </row>
    <row r="81" spans="1:18" ht="11.25" customHeight="1">
      <c r="A81" s="35" t="s">
        <v>417</v>
      </c>
      <c r="B81"/>
      <c r="C81" s="37">
        <v>273.502</v>
      </c>
      <c r="D81" s="37">
        <v>194.851</v>
      </c>
      <c r="E81" s="37">
        <v>279.964</v>
      </c>
      <c r="F81" s="38">
        <f t="shared" si="9"/>
        <v>43.681069124613146</v>
      </c>
      <c r="G81" s="38"/>
      <c r="H81" s="37">
        <v>2039.004</v>
      </c>
      <c r="I81" s="37">
        <v>1576.11</v>
      </c>
      <c r="J81" s="37">
        <v>2990.303</v>
      </c>
      <c r="K81" s="38">
        <f t="shared" si="10"/>
        <v>89.72679571857293</v>
      </c>
      <c r="L81" s="38"/>
      <c r="R81" s="41"/>
    </row>
    <row r="82" spans="1:18" ht="11.25" customHeight="1">
      <c r="A82" s="35"/>
      <c r="B82"/>
      <c r="C82" s="37"/>
      <c r="D82" s="37"/>
      <c r="E82" s="37"/>
      <c r="F82" s="38"/>
      <c r="G82" s="38"/>
      <c r="H82" s="37"/>
      <c r="I82" s="37"/>
      <c r="J82" s="37"/>
      <c r="K82" s="38"/>
      <c r="L82" s="38"/>
      <c r="R82" s="41"/>
    </row>
    <row r="83" spans="1:18" s="47" customFormat="1" ht="11.25" customHeight="1">
      <c r="A83" s="44" t="s">
        <v>423</v>
      </c>
      <c r="B83" s="20"/>
      <c r="C83" s="45">
        <f>SUM(C84:C86)</f>
        <v>2283.5</v>
      </c>
      <c r="D83" s="45">
        <f>SUM(D84:D86)</f>
        <v>1622.186</v>
      </c>
      <c r="E83" s="45">
        <f>SUM(E84:E86)</f>
        <v>2289.4629999999997</v>
      </c>
      <c r="F83" s="43">
        <f t="shared" si="9"/>
        <v>41.13443217978704</v>
      </c>
      <c r="G83" s="43"/>
      <c r="H83" s="45">
        <f>SUM(H84:H86)</f>
        <v>15943.158</v>
      </c>
      <c r="I83" s="45">
        <f>SUM(I84:I86)</f>
        <v>9810.107</v>
      </c>
      <c r="J83" s="45">
        <f>SUM(J84:J86)</f>
        <v>12231.473</v>
      </c>
      <c r="K83" s="43">
        <f t="shared" si="10"/>
        <v>24.68236075304786</v>
      </c>
      <c r="L83" s="43"/>
      <c r="M83" s="46"/>
      <c r="N83" s="46"/>
      <c r="O83" s="46"/>
      <c r="R83" s="46"/>
    </row>
    <row r="84" spans="1:18" ht="11.25" customHeight="1">
      <c r="A84" s="35" t="s">
        <v>418</v>
      </c>
      <c r="B84"/>
      <c r="C84" s="37">
        <v>1933.646</v>
      </c>
      <c r="D84" s="37">
        <v>1341.508</v>
      </c>
      <c r="E84" s="37">
        <v>2030.173</v>
      </c>
      <c r="F84" s="38">
        <f t="shared" si="9"/>
        <v>51.33513926118965</v>
      </c>
      <c r="G84" s="38"/>
      <c r="H84" s="37">
        <v>12543.028</v>
      </c>
      <c r="I84" s="37">
        <v>7470.931</v>
      </c>
      <c r="J84" s="37">
        <v>8419.123</v>
      </c>
      <c r="K84" s="38">
        <f t="shared" si="10"/>
        <v>12.69175153672279</v>
      </c>
      <c r="L84" s="38"/>
      <c r="R84" s="41"/>
    </row>
    <row r="85" spans="1:18" ht="11.25" customHeight="1">
      <c r="A85" s="35" t="s">
        <v>419</v>
      </c>
      <c r="B85"/>
      <c r="C85" s="37">
        <v>199.898</v>
      </c>
      <c r="D85" s="37">
        <v>133.889</v>
      </c>
      <c r="E85" s="37">
        <v>246.817</v>
      </c>
      <c r="F85" s="38">
        <f t="shared" si="9"/>
        <v>84.34449431992172</v>
      </c>
      <c r="G85" s="38"/>
      <c r="H85" s="37">
        <v>3028.391</v>
      </c>
      <c r="I85" s="37">
        <v>1983.985</v>
      </c>
      <c r="J85" s="37">
        <v>3758.486</v>
      </c>
      <c r="K85" s="38">
        <f t="shared" si="10"/>
        <v>89.4412508159084</v>
      </c>
      <c r="L85" s="38"/>
      <c r="R85" s="41"/>
    </row>
    <row r="86" spans="1:18" ht="11.25" customHeight="1">
      <c r="A86" s="35" t="s">
        <v>10</v>
      </c>
      <c r="B86"/>
      <c r="C86" s="37">
        <v>149.956</v>
      </c>
      <c r="D86" s="37">
        <v>146.789</v>
      </c>
      <c r="E86" s="37">
        <v>12.473</v>
      </c>
      <c r="F86" s="38">
        <f t="shared" si="9"/>
        <v>-91.50276928107692</v>
      </c>
      <c r="G86" s="38"/>
      <c r="H86" s="37">
        <v>371.739</v>
      </c>
      <c r="I86" s="37">
        <v>355.191</v>
      </c>
      <c r="J86" s="37">
        <v>53.864</v>
      </c>
      <c r="K86" s="38">
        <f t="shared" si="10"/>
        <v>-84.83520134237635</v>
      </c>
      <c r="L86" s="38"/>
      <c r="R86" s="41"/>
    </row>
    <row r="87" spans="1:18" ht="11.25" customHeight="1">
      <c r="A87" s="35"/>
      <c r="B87"/>
      <c r="C87" s="37"/>
      <c r="D87" s="37"/>
      <c r="E87" s="37"/>
      <c r="F87" s="38"/>
      <c r="G87" s="38"/>
      <c r="H87" s="37"/>
      <c r="I87" s="37"/>
      <c r="J87" s="37"/>
      <c r="K87" s="38"/>
      <c r="L87" s="38"/>
      <c r="R87" s="41"/>
    </row>
    <row r="88" spans="1:18" s="47" customFormat="1" ht="11.25" customHeight="1">
      <c r="A88" s="44" t="s">
        <v>13</v>
      </c>
      <c r="B88" s="20"/>
      <c r="C88" s="45">
        <f>SUM(C89:C91)</f>
        <v>80854.77100000001</v>
      </c>
      <c r="D88" s="45">
        <f>SUM(D89:D91)</f>
        <v>57158.962</v>
      </c>
      <c r="E88" s="45">
        <f>SUM(E89:E91)</f>
        <v>52215.634000000005</v>
      </c>
      <c r="F88" s="43">
        <f t="shared" si="9"/>
        <v>-8.648386581967657</v>
      </c>
      <c r="G88" s="43"/>
      <c r="H88" s="45">
        <f>SUM(H89:H91)</f>
        <v>108841.094</v>
      </c>
      <c r="I88" s="45">
        <f>SUM(I89:I91)</f>
        <v>79390.4</v>
      </c>
      <c r="J88" s="45">
        <f>SUM(J89:J91)</f>
        <v>74366.85800000001</v>
      </c>
      <c r="K88" s="43">
        <f t="shared" si="10"/>
        <v>-6.327644148410869</v>
      </c>
      <c r="L88" s="43"/>
      <c r="M88" s="46"/>
      <c r="N88" s="46"/>
      <c r="O88" s="46"/>
      <c r="R88" s="46"/>
    </row>
    <row r="89" spans="1:18" ht="11.25" customHeight="1">
      <c r="A89" s="35" t="s">
        <v>140</v>
      </c>
      <c r="B89"/>
      <c r="C89" s="37">
        <v>38145.973</v>
      </c>
      <c r="D89" s="37">
        <v>26814.332</v>
      </c>
      <c r="E89" s="37">
        <v>26481.06</v>
      </c>
      <c r="F89" s="38">
        <f t="shared" si="9"/>
        <v>-1.2428875722132346</v>
      </c>
      <c r="G89" s="38"/>
      <c r="H89" s="37">
        <v>40317.918</v>
      </c>
      <c r="I89" s="37">
        <v>30422.993</v>
      </c>
      <c r="J89" s="37">
        <v>26856.525</v>
      </c>
      <c r="K89" s="38">
        <f t="shared" si="10"/>
        <v>-11.722936004356953</v>
      </c>
      <c r="L89" s="38"/>
      <c r="R89" s="41"/>
    </row>
    <row r="90" spans="1:18" ht="11.25" customHeight="1">
      <c r="A90" s="35" t="s">
        <v>420</v>
      </c>
      <c r="B90"/>
      <c r="C90" s="37">
        <v>42306.35</v>
      </c>
      <c r="D90" s="37">
        <v>30020.005</v>
      </c>
      <c r="E90" s="37">
        <v>25600.988</v>
      </c>
      <c r="F90" s="38">
        <f t="shared" si="9"/>
        <v>-14.72024071948023</v>
      </c>
      <c r="G90" s="38"/>
      <c r="H90" s="37">
        <v>68115.077</v>
      </c>
      <c r="I90" s="37">
        <v>48634.881</v>
      </c>
      <c r="J90" s="37">
        <v>47283.301</v>
      </c>
      <c r="K90" s="38">
        <f t="shared" si="10"/>
        <v>-2.779034249101997</v>
      </c>
      <c r="L90" s="38"/>
      <c r="R90" s="41"/>
    </row>
    <row r="91" spans="1:18" ht="11.25" customHeight="1">
      <c r="A91" s="35" t="s">
        <v>10</v>
      </c>
      <c r="B91"/>
      <c r="C91" s="37">
        <v>402.448</v>
      </c>
      <c r="D91" s="37">
        <v>324.625</v>
      </c>
      <c r="E91" s="37">
        <v>133.586</v>
      </c>
      <c r="F91" s="38">
        <f t="shared" si="9"/>
        <v>-58.84913361571043</v>
      </c>
      <c r="G91" s="38"/>
      <c r="H91" s="37">
        <v>408.099</v>
      </c>
      <c r="I91" s="37">
        <v>332.526</v>
      </c>
      <c r="J91" s="37">
        <v>227.032</v>
      </c>
      <c r="K91" s="38">
        <f t="shared" si="10"/>
        <v>-31.725038042138053</v>
      </c>
      <c r="L91" s="38"/>
      <c r="R91" s="41"/>
    </row>
    <row r="92" spans="1:18" ht="11.25" customHeight="1">
      <c r="A92" s="35"/>
      <c r="B92"/>
      <c r="C92" s="37"/>
      <c r="D92" s="37"/>
      <c r="E92" s="37"/>
      <c r="F92" s="38"/>
      <c r="G92" s="38"/>
      <c r="H92" s="37"/>
      <c r="I92" s="37"/>
      <c r="J92" s="37"/>
      <c r="K92" s="38"/>
      <c r="L92" s="38"/>
      <c r="R92" s="41"/>
    </row>
    <row r="93" spans="1:18" s="47" customFormat="1" ht="11.25" customHeight="1">
      <c r="A93" s="44" t="s">
        <v>421</v>
      </c>
      <c r="B93" s="20"/>
      <c r="C93" s="45">
        <v>6874.008</v>
      </c>
      <c r="D93" s="45">
        <v>5828.393</v>
      </c>
      <c r="E93" s="45">
        <v>3609.258</v>
      </c>
      <c r="F93" s="43">
        <f t="shared" si="9"/>
        <v>-38.07456017464849</v>
      </c>
      <c r="G93" s="43"/>
      <c r="H93" s="45">
        <v>14756.763</v>
      </c>
      <c r="I93" s="45">
        <v>12657.222</v>
      </c>
      <c r="J93" s="45">
        <v>8756.371</v>
      </c>
      <c r="K93" s="43">
        <f t="shared" si="10"/>
        <v>-30.819171853033794</v>
      </c>
      <c r="L93" s="43"/>
      <c r="M93" s="46"/>
      <c r="N93" s="46"/>
      <c r="O93" s="46"/>
      <c r="R93" s="46"/>
    </row>
    <row r="94" spans="1:18" ht="11.25" customHeight="1">
      <c r="A94" s="35"/>
      <c r="B94" s="35"/>
      <c r="C94" s="37"/>
      <c r="D94" s="37"/>
      <c r="E94" s="37"/>
      <c r="F94" s="38"/>
      <c r="G94" s="38"/>
      <c r="H94" s="37"/>
      <c r="I94" s="37"/>
      <c r="J94" s="37"/>
      <c r="K94" s="38"/>
      <c r="L94" s="38"/>
      <c r="R94" s="41"/>
    </row>
    <row r="95" spans="1:18" ht="11.25">
      <c r="A95" s="149"/>
      <c r="B95" s="149"/>
      <c r="C95" s="161"/>
      <c r="D95" s="161"/>
      <c r="E95" s="161"/>
      <c r="F95" s="161"/>
      <c r="G95" s="161"/>
      <c r="H95" s="161"/>
      <c r="I95" s="161"/>
      <c r="J95" s="161"/>
      <c r="K95" s="149"/>
      <c r="L95" s="149"/>
      <c r="R95" s="41"/>
    </row>
    <row r="96" spans="1:18" ht="11.25">
      <c r="A96" s="35" t="s">
        <v>75</v>
      </c>
      <c r="B96" s="35"/>
      <c r="C96" s="35"/>
      <c r="D96" s="35"/>
      <c r="E96" s="35"/>
      <c r="F96" s="35"/>
      <c r="G96" s="35"/>
      <c r="H96" s="35"/>
      <c r="I96" s="35"/>
      <c r="J96" s="35"/>
      <c r="K96" s="35"/>
      <c r="L96" s="35"/>
      <c r="R96" s="41"/>
    </row>
    <row r="97" spans="1:18" ht="19.5" customHeight="1">
      <c r="A97" s="329" t="s">
        <v>265</v>
      </c>
      <c r="B97" s="329"/>
      <c r="C97" s="329"/>
      <c r="D97" s="329"/>
      <c r="E97" s="329"/>
      <c r="F97" s="329"/>
      <c r="G97" s="329"/>
      <c r="H97" s="329"/>
      <c r="I97" s="329"/>
      <c r="J97" s="329"/>
      <c r="K97" s="329"/>
      <c r="L97" s="329"/>
      <c r="R97" s="41"/>
    </row>
    <row r="98" spans="1:18" ht="19.5" customHeight="1">
      <c r="A98" s="330" t="s">
        <v>262</v>
      </c>
      <c r="B98" s="330"/>
      <c r="C98" s="330"/>
      <c r="D98" s="330"/>
      <c r="E98" s="330"/>
      <c r="F98" s="330"/>
      <c r="G98" s="330"/>
      <c r="H98" s="330"/>
      <c r="I98" s="330"/>
      <c r="J98" s="330"/>
      <c r="K98" s="330"/>
      <c r="L98" s="330"/>
      <c r="R98" s="41"/>
    </row>
    <row r="99" spans="1:21" s="47" customFormat="1" ht="11.25">
      <c r="A99" s="44"/>
      <c r="B99" s="44"/>
      <c r="C99" s="331" t="s">
        <v>151</v>
      </c>
      <c r="D99" s="331"/>
      <c r="E99" s="331"/>
      <c r="F99" s="331"/>
      <c r="G99" s="254"/>
      <c r="H99" s="331" t="s">
        <v>152</v>
      </c>
      <c r="I99" s="331"/>
      <c r="J99" s="331"/>
      <c r="K99" s="331"/>
      <c r="L99" s="254"/>
      <c r="M99" s="338"/>
      <c r="N99" s="338"/>
      <c r="O99" s="338"/>
      <c r="P99" s="180"/>
      <c r="Q99" s="180"/>
      <c r="R99" s="180"/>
      <c r="S99" s="180"/>
      <c r="T99" s="180"/>
      <c r="U99" s="180"/>
    </row>
    <row r="100" spans="1:21" s="47" customFormat="1" ht="11.25">
      <c r="A100" s="44" t="s">
        <v>503</v>
      </c>
      <c r="B100" s="256" t="s">
        <v>138</v>
      </c>
      <c r="C100" s="255">
        <f>+C4</f>
        <v>2009</v>
      </c>
      <c r="D100" s="332" t="str">
        <f>+D4</f>
        <v>enero - septiembre</v>
      </c>
      <c r="E100" s="332"/>
      <c r="F100" s="332"/>
      <c r="G100" s="254"/>
      <c r="H100" s="255">
        <f>+C100</f>
        <v>2009</v>
      </c>
      <c r="I100" s="332" t="str">
        <f>+D100</f>
        <v>enero - septiembre</v>
      </c>
      <c r="J100" s="332"/>
      <c r="K100" s="332"/>
      <c r="L100" s="256" t="s">
        <v>338</v>
      </c>
      <c r="M100" s="339"/>
      <c r="N100" s="339"/>
      <c r="O100" s="339"/>
      <c r="P100" s="180"/>
      <c r="Q100" s="180"/>
      <c r="R100" s="180"/>
      <c r="S100" s="180"/>
      <c r="T100" s="180"/>
      <c r="U100" s="180"/>
    </row>
    <row r="101" spans="1:15" s="47" customFormat="1" ht="11.25">
      <c r="A101" s="257"/>
      <c r="B101" s="260" t="s">
        <v>48</v>
      </c>
      <c r="C101" s="257"/>
      <c r="D101" s="258">
        <f>+D5</f>
        <v>2009</v>
      </c>
      <c r="E101" s="258">
        <f>+E5</f>
        <v>2010</v>
      </c>
      <c r="F101" s="259" t="str">
        <f>+F5</f>
        <v>Var % 10/09</v>
      </c>
      <c r="G101" s="260"/>
      <c r="H101" s="257"/>
      <c r="I101" s="258">
        <f>+D101</f>
        <v>2009</v>
      </c>
      <c r="J101" s="258">
        <f>+E101</f>
        <v>2010</v>
      </c>
      <c r="K101" s="259" t="str">
        <f>+F101</f>
        <v>Var % 10/09</v>
      </c>
      <c r="L101" s="260">
        <v>2008</v>
      </c>
      <c r="M101" s="261"/>
      <c r="N101" s="261"/>
      <c r="O101" s="260"/>
    </row>
    <row r="102" spans="1:18" ht="11.25">
      <c r="A102" s="35"/>
      <c r="B102" s="35"/>
      <c r="C102" s="35"/>
      <c r="D102" s="35"/>
      <c r="E102" s="35"/>
      <c r="F102" s="35"/>
      <c r="G102" s="35"/>
      <c r="H102" s="35"/>
      <c r="I102" s="35"/>
      <c r="J102" s="35"/>
      <c r="K102" s="37"/>
      <c r="L102" s="37"/>
      <c r="R102" s="41"/>
    </row>
    <row r="103" spans="1:15" s="47" customFormat="1" ht="11.25">
      <c r="A103" s="44" t="s">
        <v>493</v>
      </c>
      <c r="B103" s="44"/>
      <c r="C103" s="44"/>
      <c r="D103" s="44"/>
      <c r="E103" s="44"/>
      <c r="F103" s="44"/>
      <c r="G103" s="44"/>
      <c r="H103" s="45">
        <f>+H7</f>
        <v>6189274</v>
      </c>
      <c r="I103" s="45">
        <f>+I7</f>
        <v>5013430</v>
      </c>
      <c r="J103" s="45">
        <f>+J7</f>
        <v>5411463</v>
      </c>
      <c r="K103" s="43">
        <f>+J103/I103*100-100</f>
        <v>7.939334946334142</v>
      </c>
      <c r="L103" s="44"/>
      <c r="M103" s="46"/>
      <c r="N103" s="46"/>
      <c r="O103" s="46"/>
    </row>
    <row r="104" spans="1:18" s="157" customFormat="1" ht="11.25">
      <c r="A104" s="155" t="s">
        <v>511</v>
      </c>
      <c r="B104" s="155"/>
      <c r="C104" s="155">
        <f>+C106+C107+C111+C112+C113+C114+C115+C116+C117+C118+C121++C122+C123+C124+C125+C126+C127+C128+C137+C147+C148+C149+C150</f>
        <v>104989.65</v>
      </c>
      <c r="D104" s="155">
        <f>+D106+D107+D111+D112+D113+D114+D115+D116+D117+D118+D121++D122+D123+D124+D125+D126+D127+D128+D137+D147+D148+D149+D150</f>
        <v>103802.59399999998</v>
      </c>
      <c r="E104" s="155">
        <f>+E106+E107+E111+E112+E113+E114+E115+E116+E117+E118+E121++E122+E123+E124+E125+E126+E127+E128+E137+E147+E148+E149+E150</f>
        <v>79214.896</v>
      </c>
      <c r="F104" s="156">
        <f>+E104/D104*100-100</f>
        <v>-23.686978381291695</v>
      </c>
      <c r="G104" s="155"/>
      <c r="H104" s="155">
        <f>+H106+H107+H111+H112+H113+H114+H115+H116+H117+H118+H121++H122+H123+H124+H125+H126+H127+H128+H137+H147+H148+H149+H150</f>
        <v>381165.5690000001</v>
      </c>
      <c r="I104" s="155">
        <f>+I106+I107+I111+I112+I113+I114+I115+I116+I117+I118+I121++I122+I123+I124+I125+I126+I127+I128+I137+I147+I148+I149+I150</f>
        <v>367016.35500000004</v>
      </c>
      <c r="J104" s="155">
        <f>+J106+J107+J111+J112+J113+J114+J115+J116+J117+J118+J121++J122+J123+J124+J125+J126+J127+J128+J137+J147+J148+J149+J150</f>
        <v>325206.54699999996</v>
      </c>
      <c r="K104" s="156">
        <f>+J104/I104*100-100</f>
        <v>-11.391810591111138</v>
      </c>
      <c r="L104" s="156">
        <f>+J104/$J$7*100</f>
        <v>6.009586446400908</v>
      </c>
      <c r="M104" s="162"/>
      <c r="N104" s="162"/>
      <c r="O104" s="162"/>
      <c r="R104" s="46"/>
    </row>
    <row r="105" spans="1:27" ht="11.25" customHeight="1">
      <c r="A105" s="44"/>
      <c r="B105" s="44"/>
      <c r="C105" s="45"/>
      <c r="D105" s="45"/>
      <c r="E105" s="45"/>
      <c r="F105" s="43"/>
      <c r="G105" s="43"/>
      <c r="H105" s="45"/>
      <c r="I105" s="45"/>
      <c r="J105" s="45"/>
      <c r="K105" s="38"/>
      <c r="P105" s="146"/>
      <c r="Q105" s="146"/>
      <c r="R105" s="162"/>
      <c r="S105" s="146"/>
      <c r="T105" s="146"/>
      <c r="U105" s="146"/>
      <c r="V105" s="146"/>
      <c r="W105" s="146"/>
      <c r="X105" s="146"/>
      <c r="Y105" s="146"/>
      <c r="Z105" s="146"/>
      <c r="AA105" s="146"/>
    </row>
    <row r="106" spans="1:27" s="168" customFormat="1" ht="11.25" customHeight="1">
      <c r="A106" s="163" t="s">
        <v>2</v>
      </c>
      <c r="B106" s="163">
        <v>7011000</v>
      </c>
      <c r="C106" s="164">
        <v>524.908</v>
      </c>
      <c r="D106" s="164">
        <v>524.908</v>
      </c>
      <c r="E106" s="164">
        <v>944</v>
      </c>
      <c r="F106" s="38">
        <f>+E106/D106*100-100</f>
        <v>79.84103881061063</v>
      </c>
      <c r="G106" s="165"/>
      <c r="H106" s="164">
        <v>446.779</v>
      </c>
      <c r="I106" s="164">
        <v>446.779</v>
      </c>
      <c r="J106" s="164">
        <v>1065.126</v>
      </c>
      <c r="K106" s="38">
        <f>+J106/I106*100-100</f>
        <v>138.40108868142863</v>
      </c>
      <c r="L106" s="38">
        <f>+J106/$J$104*100</f>
        <v>0.32752292652952036</v>
      </c>
      <c r="M106" s="41">
        <f>+I106/D106</f>
        <v>0.8511567741394682</v>
      </c>
      <c r="N106" s="41">
        <f>+J106/E106</f>
        <v>1.1283114406779662</v>
      </c>
      <c r="O106" s="41">
        <f>+N106/M106*100-100</f>
        <v>32.56211722202474</v>
      </c>
      <c r="P106" s="166"/>
      <c r="Q106" s="166"/>
      <c r="R106" s="166"/>
      <c r="S106" s="166"/>
      <c r="T106" s="166"/>
      <c r="U106" s="166"/>
      <c r="V106" s="167"/>
      <c r="W106" s="167"/>
      <c r="X106" s="167"/>
      <c r="Y106" s="167"/>
      <c r="Z106" s="167"/>
      <c r="AA106" s="167"/>
    </row>
    <row r="107" spans="1:27" ht="11.25" customHeight="1">
      <c r="A107" s="36" t="s">
        <v>215</v>
      </c>
      <c r="B107" s="36"/>
      <c r="C107" s="37">
        <f>SUM(C108:C110)</f>
        <v>1340.501</v>
      </c>
      <c r="D107" s="37">
        <f>SUM(D108:D110)</f>
        <v>1330.131</v>
      </c>
      <c r="E107" s="37">
        <f>SUM(E108:E110)</f>
        <v>1774.608</v>
      </c>
      <c r="F107" s="38">
        <f>+E107/D107*100-100</f>
        <v>33.4160319547473</v>
      </c>
      <c r="G107" s="38"/>
      <c r="H107" s="37">
        <f>SUM(H108:H110)</f>
        <v>4117.695</v>
      </c>
      <c r="I107" s="37">
        <f>SUM(I108:I110)</f>
        <v>4088.741</v>
      </c>
      <c r="J107" s="37">
        <f>SUM(J108:J110)</f>
        <v>4879.709</v>
      </c>
      <c r="K107" s="38">
        <f>+J107/I107*100-100</f>
        <v>19.345025767100424</v>
      </c>
      <c r="L107" s="38">
        <f aca="true" t="shared" si="11" ref="L107:L150">+J107/$J$104*100</f>
        <v>1.500495314443962</v>
      </c>
      <c r="M107" s="41">
        <f aca="true" t="shared" si="12" ref="M107:M115">+I107/D107</f>
        <v>3.0739385819892924</v>
      </c>
      <c r="N107" s="41">
        <f aca="true" t="shared" si="13" ref="N107:N115">+J107/E107</f>
        <v>2.7497390973105045</v>
      </c>
      <c r="O107" s="41">
        <f aca="true" t="shared" si="14" ref="O107:O115">+N107/M107*100-100</f>
        <v>-10.546713150949913</v>
      </c>
      <c r="P107" s="146"/>
      <c r="Q107" s="146"/>
      <c r="R107" s="162"/>
      <c r="S107" s="146"/>
      <c r="T107" s="146"/>
      <c r="U107" s="146"/>
      <c r="V107" s="146"/>
      <c r="W107" s="146"/>
      <c r="X107" s="146"/>
      <c r="Y107" s="146"/>
      <c r="Z107" s="146"/>
      <c r="AA107" s="146"/>
    </row>
    <row r="108" spans="1:27" s="168" customFormat="1" ht="11.25" customHeight="1" hidden="1" outlineLevel="1">
      <c r="A108" s="163" t="s">
        <v>366</v>
      </c>
      <c r="B108" s="163">
        <v>7133110</v>
      </c>
      <c r="C108" s="164"/>
      <c r="D108" s="164"/>
      <c r="E108" s="164"/>
      <c r="F108" s="38"/>
      <c r="G108" s="165"/>
      <c r="H108" s="164"/>
      <c r="I108" s="164"/>
      <c r="J108" s="164"/>
      <c r="K108" s="38"/>
      <c r="L108" s="38">
        <f t="shared" si="11"/>
        <v>0</v>
      </c>
      <c r="M108" s="41" t="e">
        <f t="shared" si="12"/>
        <v>#DIV/0!</v>
      </c>
      <c r="N108" s="41" t="e">
        <f t="shared" si="13"/>
        <v>#DIV/0!</v>
      </c>
      <c r="O108" s="41" t="e">
        <f t="shared" si="14"/>
        <v>#DIV/0!</v>
      </c>
      <c r="P108" s="167"/>
      <c r="Q108" s="167"/>
      <c r="R108" s="162"/>
      <c r="S108" s="167"/>
      <c r="T108" s="167"/>
      <c r="U108" s="167"/>
      <c r="V108" s="167"/>
      <c r="W108" s="167"/>
      <c r="X108" s="167"/>
      <c r="Y108" s="167"/>
      <c r="Z108" s="167"/>
      <c r="AA108" s="167"/>
    </row>
    <row r="109" spans="1:18" s="168" customFormat="1" ht="11.25" customHeight="1" hidden="1" outlineLevel="1">
      <c r="A109" s="163" t="s">
        <v>367</v>
      </c>
      <c r="B109" s="163">
        <v>7133310</v>
      </c>
      <c r="C109" s="164">
        <v>1340.501</v>
      </c>
      <c r="D109" s="164">
        <v>1330.131</v>
      </c>
      <c r="E109" s="164">
        <v>1774.608</v>
      </c>
      <c r="F109" s="38">
        <f>+E109/D109*100-100</f>
        <v>33.4160319547473</v>
      </c>
      <c r="G109" s="38"/>
      <c r="H109" s="164">
        <v>4117.695</v>
      </c>
      <c r="I109" s="164">
        <v>4088.741</v>
      </c>
      <c r="J109" s="164">
        <v>4879.709</v>
      </c>
      <c r="K109" s="38">
        <f>+J109/I109*100-100</f>
        <v>19.345025767100424</v>
      </c>
      <c r="L109" s="38">
        <f t="shared" si="11"/>
        <v>1.500495314443962</v>
      </c>
      <c r="M109" s="41">
        <f t="shared" si="12"/>
        <v>3.0739385819892924</v>
      </c>
      <c r="N109" s="41">
        <f t="shared" si="13"/>
        <v>2.7497390973105045</v>
      </c>
      <c r="O109" s="41">
        <f t="shared" si="14"/>
        <v>-10.546713150949913</v>
      </c>
      <c r="R109" s="41"/>
    </row>
    <row r="110" spans="1:18" s="168" customFormat="1" ht="11.25" customHeight="1" hidden="1" outlineLevel="1">
      <c r="A110" s="163" t="s">
        <v>368</v>
      </c>
      <c r="B110" s="163">
        <v>7133910</v>
      </c>
      <c r="C110" s="164"/>
      <c r="D110" s="164"/>
      <c r="E110" s="164"/>
      <c r="F110" s="38"/>
      <c r="G110" s="38"/>
      <c r="H110" s="164"/>
      <c r="I110" s="164"/>
      <c r="J110" s="164"/>
      <c r="K110" s="38"/>
      <c r="L110" s="38">
        <f t="shared" si="11"/>
        <v>0</v>
      </c>
      <c r="M110" s="41" t="e">
        <f t="shared" si="12"/>
        <v>#DIV/0!</v>
      </c>
      <c r="N110" s="41" t="e">
        <f t="shared" si="13"/>
        <v>#DIV/0!</v>
      </c>
      <c r="O110" s="41" t="e">
        <f t="shared" si="14"/>
        <v>#DIV/0!</v>
      </c>
      <c r="R110" s="41"/>
    </row>
    <row r="111" spans="1:18" ht="11.25" customHeight="1" collapsed="1">
      <c r="A111" s="36" t="s">
        <v>213</v>
      </c>
      <c r="B111" s="36">
        <v>10011000</v>
      </c>
      <c r="C111" s="37">
        <v>0.1</v>
      </c>
      <c r="D111" s="37">
        <v>0.1</v>
      </c>
      <c r="E111" s="37">
        <v>0</v>
      </c>
      <c r="F111" s="38"/>
      <c r="G111" s="38"/>
      <c r="H111" s="37">
        <v>0.108</v>
      </c>
      <c r="I111" s="37">
        <v>0.108</v>
      </c>
      <c r="J111" s="37">
        <v>0</v>
      </c>
      <c r="K111" s="38"/>
      <c r="L111" s="38">
        <f t="shared" si="11"/>
        <v>0</v>
      </c>
      <c r="R111" s="41"/>
    </row>
    <row r="112" spans="1:18" ht="11.25" customHeight="1">
      <c r="A112" s="36" t="s">
        <v>214</v>
      </c>
      <c r="B112" s="36">
        <v>10030000</v>
      </c>
      <c r="C112" s="37">
        <v>663.13</v>
      </c>
      <c r="D112" s="37">
        <v>580.13</v>
      </c>
      <c r="E112" s="37">
        <v>387</v>
      </c>
      <c r="F112" s="38">
        <f>+E112/D112*100-100</f>
        <v>-33.29081412786789</v>
      </c>
      <c r="G112" s="38"/>
      <c r="H112" s="37">
        <v>243.496</v>
      </c>
      <c r="I112" s="37">
        <v>215.216</v>
      </c>
      <c r="J112" s="37">
        <v>146.09</v>
      </c>
      <c r="K112" s="38">
        <f>+J112/I112*100-100</f>
        <v>-32.119359155453125</v>
      </c>
      <c r="L112" s="38">
        <f t="shared" si="11"/>
        <v>0.044922219846945464</v>
      </c>
      <c r="M112" s="41">
        <f t="shared" si="12"/>
        <v>0.37097891851826315</v>
      </c>
      <c r="N112" s="41">
        <f t="shared" si="13"/>
        <v>0.3774935400516796</v>
      </c>
      <c r="O112" s="41">
        <f t="shared" si="14"/>
        <v>1.7560624629120838</v>
      </c>
      <c r="R112" s="41"/>
    </row>
    <row r="113" spans="1:18" ht="11.25" customHeight="1">
      <c r="A113" s="36" t="s">
        <v>0</v>
      </c>
      <c r="B113" s="36">
        <v>10051000</v>
      </c>
      <c r="C113" s="37">
        <v>75212.907</v>
      </c>
      <c r="D113" s="37">
        <v>74964.989</v>
      </c>
      <c r="E113" s="169">
        <v>54428.784999999996</v>
      </c>
      <c r="F113" s="38">
        <f>+E113/D113*100-100</f>
        <v>-27.3943934014317</v>
      </c>
      <c r="G113" s="38"/>
      <c r="H113" s="37">
        <v>193093.1</v>
      </c>
      <c r="I113" s="37">
        <v>192452.726</v>
      </c>
      <c r="J113" s="37">
        <v>151818.172</v>
      </c>
      <c r="K113" s="38">
        <f>+J113/I113*100-100</f>
        <v>-21.114044391348358</v>
      </c>
      <c r="L113" s="38">
        <f t="shared" si="11"/>
        <v>46.68361489044685</v>
      </c>
      <c r="M113" s="41">
        <f t="shared" si="12"/>
        <v>2.567234766085272</v>
      </c>
      <c r="N113" s="41">
        <f t="shared" si="13"/>
        <v>2.7892993018308236</v>
      </c>
      <c r="O113" s="41">
        <f t="shared" si="14"/>
        <v>8.649950471190195</v>
      </c>
      <c r="R113" s="41"/>
    </row>
    <row r="114" spans="1:18" ht="11.25" customHeight="1">
      <c r="A114" s="36" t="s">
        <v>1</v>
      </c>
      <c r="B114" s="36">
        <v>10070010</v>
      </c>
      <c r="C114" s="37">
        <v>13.276</v>
      </c>
      <c r="D114" s="37">
        <v>13.276</v>
      </c>
      <c r="E114" s="37">
        <v>22.499</v>
      </c>
      <c r="F114" s="38">
        <f>+E114/D114*100-100</f>
        <v>69.47122627297378</v>
      </c>
      <c r="G114" s="38"/>
      <c r="H114" s="37">
        <v>37.135</v>
      </c>
      <c r="I114" s="37">
        <v>37.135</v>
      </c>
      <c r="J114" s="37">
        <v>29.644</v>
      </c>
      <c r="K114" s="38">
        <f>+J114/I114*100-100</f>
        <v>-20.17234414972397</v>
      </c>
      <c r="L114" s="38">
        <f t="shared" si="11"/>
        <v>0.009115437642157925</v>
      </c>
      <c r="M114" s="41">
        <f t="shared" si="12"/>
        <v>2.7971527568544743</v>
      </c>
      <c r="N114" s="41">
        <f t="shared" si="13"/>
        <v>1.3175696697631005</v>
      </c>
      <c r="O114" s="41">
        <f t="shared" si="14"/>
        <v>-52.896041643261285</v>
      </c>
      <c r="R114" s="41"/>
    </row>
    <row r="115" spans="1:18" ht="11.25">
      <c r="A115" s="36" t="s">
        <v>216</v>
      </c>
      <c r="B115" s="36">
        <v>12010010</v>
      </c>
      <c r="C115" s="37">
        <v>12643.569</v>
      </c>
      <c r="D115" s="37">
        <v>12638.99</v>
      </c>
      <c r="E115" s="37">
        <v>12735.274</v>
      </c>
      <c r="F115" s="38">
        <f>+E115/D115*100-100</f>
        <v>0.7618013781164592</v>
      </c>
      <c r="G115" s="38"/>
      <c r="H115" s="37">
        <v>28091.285</v>
      </c>
      <c r="I115" s="37">
        <v>28081.212</v>
      </c>
      <c r="J115" s="37">
        <v>25886.697</v>
      </c>
      <c r="K115" s="38">
        <f>+J115/I115*100-100</f>
        <v>-7.814887049747</v>
      </c>
      <c r="L115" s="38">
        <f t="shared" si="11"/>
        <v>7.960078675783857</v>
      </c>
      <c r="M115" s="41">
        <f t="shared" si="12"/>
        <v>2.2217924058805334</v>
      </c>
      <c r="N115" s="41">
        <f t="shared" si="13"/>
        <v>2.0326768784087412</v>
      </c>
      <c r="O115" s="41">
        <f t="shared" si="14"/>
        <v>-8.511845074780624</v>
      </c>
      <c r="R115" s="41"/>
    </row>
    <row r="116" spans="1:18" ht="11.25" customHeight="1">
      <c r="A116" s="36" t="s">
        <v>3</v>
      </c>
      <c r="B116" s="170">
        <v>12040010</v>
      </c>
      <c r="C116" s="37"/>
      <c r="D116" s="37"/>
      <c r="E116" s="37"/>
      <c r="F116" s="38"/>
      <c r="G116" s="38"/>
      <c r="H116" s="37"/>
      <c r="I116" s="37"/>
      <c r="J116" s="37"/>
      <c r="K116" s="38"/>
      <c r="L116" s="38"/>
      <c r="R116" s="41"/>
    </row>
    <row r="117" spans="1:18" ht="11.25" customHeight="1">
      <c r="A117" s="36" t="s">
        <v>226</v>
      </c>
      <c r="B117" s="170">
        <v>12072010</v>
      </c>
      <c r="C117" s="37"/>
      <c r="D117" s="37"/>
      <c r="E117" s="37"/>
      <c r="F117" s="38"/>
      <c r="G117" s="38"/>
      <c r="H117" s="37"/>
      <c r="I117" s="37"/>
      <c r="J117" s="37"/>
      <c r="K117" s="38"/>
      <c r="L117" s="38"/>
      <c r="R117" s="41"/>
    </row>
    <row r="118" spans="1:18" ht="12.75" customHeight="1">
      <c r="A118" s="36" t="s">
        <v>4</v>
      </c>
      <c r="B118" s="36"/>
      <c r="C118" s="37">
        <f>SUM(C119:C120)</f>
        <v>7169.941999999999</v>
      </c>
      <c r="D118" s="37">
        <f>SUM(D119:D120)</f>
        <v>7169.941999999999</v>
      </c>
      <c r="E118" s="37">
        <f>SUM(E119:E120)</f>
        <v>3331.696</v>
      </c>
      <c r="F118" s="38">
        <f>+E118/D118*100-100</f>
        <v>-53.53245535319532</v>
      </c>
      <c r="G118" s="38"/>
      <c r="H118" s="37">
        <f>SUM(H119:H120)</f>
        <v>20622.022</v>
      </c>
      <c r="I118" s="37">
        <f>SUM(I119:I120)</f>
        <v>20622.022</v>
      </c>
      <c r="J118" s="37">
        <f>SUM(J119:J120)</f>
        <v>9643.375</v>
      </c>
      <c r="K118" s="38">
        <f>+J118/I118*100-100</f>
        <v>-53.23749048468671</v>
      </c>
      <c r="L118" s="38">
        <f t="shared" si="11"/>
        <v>2.965307767927563</v>
      </c>
      <c r="R118" s="41"/>
    </row>
    <row r="119" spans="1:18" s="168" customFormat="1" ht="11.25" customHeight="1" hidden="1" outlineLevel="1">
      <c r="A119" s="163" t="s">
        <v>370</v>
      </c>
      <c r="B119" s="171" t="s">
        <v>228</v>
      </c>
      <c r="C119" s="164">
        <v>2331.904</v>
      </c>
      <c r="D119" s="164">
        <v>2331.904</v>
      </c>
      <c r="E119" s="164">
        <v>658.054</v>
      </c>
      <c r="F119" s="38">
        <f>+E119/D119*100-100</f>
        <v>-71.78039919310572</v>
      </c>
      <c r="G119" s="165"/>
      <c r="H119" s="164">
        <v>5671.92</v>
      </c>
      <c r="I119" s="164">
        <v>5671.92</v>
      </c>
      <c r="J119" s="164">
        <v>1561.267</v>
      </c>
      <c r="K119" s="38">
        <f>+J119/I119*100-100</f>
        <v>-72.4737478666836</v>
      </c>
      <c r="L119" s="38">
        <f>+J119/$J$104*100</f>
        <v>0.48008473826942977</v>
      </c>
      <c r="M119" s="172"/>
      <c r="N119" s="172"/>
      <c r="O119" s="172"/>
      <c r="R119" s="41"/>
    </row>
    <row r="120" spans="1:18" s="168" customFormat="1" ht="11.25" customHeight="1" hidden="1" outlineLevel="1">
      <c r="A120" s="163" t="s">
        <v>369</v>
      </c>
      <c r="B120" s="171" t="s">
        <v>227</v>
      </c>
      <c r="C120" s="164">
        <v>4838.038</v>
      </c>
      <c r="D120" s="164">
        <v>4838.038</v>
      </c>
      <c r="E120" s="164">
        <v>2673.642</v>
      </c>
      <c r="F120" s="38">
        <f>+E120/D120*100-100</f>
        <v>-44.73706076719529</v>
      </c>
      <c r="G120" s="165"/>
      <c r="H120" s="164">
        <v>14950.102</v>
      </c>
      <c r="I120" s="164">
        <v>14950.102</v>
      </c>
      <c r="J120" s="164">
        <v>8082.108</v>
      </c>
      <c r="K120" s="38">
        <f>+J120/I120*100-100</f>
        <v>-45.939445764316524</v>
      </c>
      <c r="L120" s="38">
        <f t="shared" si="11"/>
        <v>2.4852230296581332</v>
      </c>
      <c r="M120" s="172"/>
      <c r="N120" s="172"/>
      <c r="O120" s="172"/>
      <c r="R120" s="41"/>
    </row>
    <row r="121" spans="1:18" s="168" customFormat="1" ht="11.25" customHeight="1" collapsed="1">
      <c r="A121" s="163" t="s">
        <v>9</v>
      </c>
      <c r="B121" s="171">
        <v>12060010</v>
      </c>
      <c r="C121" s="164">
        <v>2812.6</v>
      </c>
      <c r="D121" s="164">
        <v>2545.556</v>
      </c>
      <c r="E121" s="164">
        <v>2077.7</v>
      </c>
      <c r="F121" s="38">
        <f>+E121/D121*100-100</f>
        <v>-18.379324595491127</v>
      </c>
      <c r="G121" s="165"/>
      <c r="H121" s="164">
        <v>14514.66</v>
      </c>
      <c r="I121" s="164">
        <v>12341.119</v>
      </c>
      <c r="J121" s="164">
        <v>8053.462</v>
      </c>
      <c r="K121" s="38">
        <f>+J121/I121*100-100</f>
        <v>-34.74285435542758</v>
      </c>
      <c r="L121" s="38">
        <f t="shared" si="11"/>
        <v>2.4764144739066403</v>
      </c>
      <c r="M121" s="172"/>
      <c r="N121" s="172"/>
      <c r="O121" s="172"/>
      <c r="R121" s="41"/>
    </row>
    <row r="122" spans="1:18" s="168" customFormat="1" ht="11.25" customHeight="1">
      <c r="A122" s="163" t="s">
        <v>229</v>
      </c>
      <c r="B122" s="171">
        <v>12074010</v>
      </c>
      <c r="C122" s="164"/>
      <c r="D122" s="164"/>
      <c r="E122" s="164"/>
      <c r="F122" s="38"/>
      <c r="G122" s="165"/>
      <c r="H122" s="164"/>
      <c r="I122" s="164"/>
      <c r="J122" s="164"/>
      <c r="K122" s="38"/>
      <c r="L122" s="38">
        <f t="shared" si="11"/>
        <v>0</v>
      </c>
      <c r="M122" s="172"/>
      <c r="N122" s="172"/>
      <c r="O122" s="172"/>
      <c r="R122" s="41"/>
    </row>
    <row r="123" spans="1:18" s="168" customFormat="1" ht="11.25" customHeight="1">
      <c r="A123" s="163" t="s">
        <v>230</v>
      </c>
      <c r="B123" s="171">
        <v>12075010</v>
      </c>
      <c r="C123" s="164">
        <v>0.064</v>
      </c>
      <c r="D123" s="164">
        <v>0.064</v>
      </c>
      <c r="E123" s="164">
        <v>0</v>
      </c>
      <c r="F123" s="38"/>
      <c r="G123" s="165"/>
      <c r="H123" s="164">
        <v>0.534</v>
      </c>
      <c r="I123" s="164">
        <v>0.534</v>
      </c>
      <c r="J123" s="164">
        <v>0</v>
      </c>
      <c r="K123" s="38"/>
      <c r="L123" s="38">
        <f t="shared" si="11"/>
        <v>0</v>
      </c>
      <c r="M123" s="172"/>
      <c r="N123" s="172"/>
      <c r="O123" s="172"/>
      <c r="R123" s="41"/>
    </row>
    <row r="124" spans="1:18" s="168" customFormat="1" ht="11.25" customHeight="1">
      <c r="A124" s="163" t="s">
        <v>231</v>
      </c>
      <c r="B124" s="171">
        <v>12079911</v>
      </c>
      <c r="C124" s="164">
        <v>0</v>
      </c>
      <c r="D124" s="164">
        <v>0</v>
      </c>
      <c r="E124" s="164">
        <v>0.161</v>
      </c>
      <c r="F124" s="38"/>
      <c r="G124" s="165"/>
      <c r="H124" s="164">
        <v>0</v>
      </c>
      <c r="I124" s="164">
        <v>0</v>
      </c>
      <c r="J124" s="164">
        <v>0.465</v>
      </c>
      <c r="K124" s="38"/>
      <c r="L124" s="38">
        <f t="shared" si="11"/>
        <v>0.00014298605126175399</v>
      </c>
      <c r="M124" s="172"/>
      <c r="N124" s="172"/>
      <c r="O124" s="172"/>
      <c r="R124" s="41"/>
    </row>
    <row r="125" spans="1:18" s="168" customFormat="1" ht="11.25" customHeight="1">
      <c r="A125" s="163" t="s">
        <v>232</v>
      </c>
      <c r="B125" s="171">
        <v>12079110</v>
      </c>
      <c r="C125" s="164"/>
      <c r="D125" s="164"/>
      <c r="E125" s="164"/>
      <c r="F125" s="38"/>
      <c r="G125" s="165"/>
      <c r="H125" s="164"/>
      <c r="I125" s="164"/>
      <c r="J125" s="164"/>
      <c r="K125" s="38"/>
      <c r="L125" s="38"/>
      <c r="M125" s="172"/>
      <c r="N125" s="172"/>
      <c r="O125" s="172"/>
      <c r="R125" s="41"/>
    </row>
    <row r="126" spans="1:18" s="168" customFormat="1" ht="11.25" customHeight="1">
      <c r="A126" s="163" t="s">
        <v>220</v>
      </c>
      <c r="B126" s="171">
        <v>12079900</v>
      </c>
      <c r="C126" s="164"/>
      <c r="D126" s="164"/>
      <c r="E126" s="164"/>
      <c r="F126" s="38"/>
      <c r="G126" s="165"/>
      <c r="H126" s="164"/>
      <c r="I126" s="164"/>
      <c r="J126" s="164"/>
      <c r="K126" s="38"/>
      <c r="L126" s="38"/>
      <c r="M126" s="172"/>
      <c r="N126" s="172"/>
      <c r="O126" s="172"/>
      <c r="R126" s="41"/>
    </row>
    <row r="127" spans="1:18" s="168" customFormat="1" ht="11.25" customHeight="1">
      <c r="A127" s="163" t="s">
        <v>8</v>
      </c>
      <c r="B127" s="163">
        <v>12091000</v>
      </c>
      <c r="C127" s="164">
        <v>3.768</v>
      </c>
      <c r="D127" s="164">
        <v>3.768</v>
      </c>
      <c r="E127" s="164">
        <v>98.643</v>
      </c>
      <c r="F127" s="38">
        <f>+E127/D127*100-100</f>
        <v>2517.9140127388537</v>
      </c>
      <c r="G127" s="165"/>
      <c r="H127" s="164">
        <v>7.528</v>
      </c>
      <c r="I127" s="164">
        <v>7.528</v>
      </c>
      <c r="J127" s="164">
        <v>654.766</v>
      </c>
      <c r="K127" s="38">
        <f>+J127/I127*100-100</f>
        <v>8597.741764080765</v>
      </c>
      <c r="L127" s="38">
        <f t="shared" si="11"/>
        <v>0.20133850503323356</v>
      </c>
      <c r="M127" s="172"/>
      <c r="N127" s="172"/>
      <c r="O127" s="172"/>
      <c r="R127" s="41"/>
    </row>
    <row r="128" spans="1:18" ht="11.25" customHeight="1">
      <c r="A128" s="36" t="s">
        <v>217</v>
      </c>
      <c r="B128" s="36"/>
      <c r="C128" s="37">
        <f>SUM(C129:C136)</f>
        <v>1800.6760000000002</v>
      </c>
      <c r="D128" s="37">
        <f>SUM(D129:D136)</f>
        <v>1358.321</v>
      </c>
      <c r="E128" s="37">
        <f>SUM(E129:E136)</f>
        <v>1033.049</v>
      </c>
      <c r="F128" s="38">
        <f>+E128/D128*100-100</f>
        <v>-23.946622337429815</v>
      </c>
      <c r="G128" s="38"/>
      <c r="H128" s="37">
        <f>SUM(H129:H136)</f>
        <v>7722.1449999999995</v>
      </c>
      <c r="I128" s="37">
        <f>SUM(I129:I136)</f>
        <v>5434.027999999999</v>
      </c>
      <c r="J128" s="37">
        <f>SUM(J129:J136)</f>
        <v>2383.064</v>
      </c>
      <c r="K128" s="38">
        <f>+J128/I128*100-100</f>
        <v>-56.14553329500694</v>
      </c>
      <c r="L128" s="38">
        <f t="shared" si="11"/>
        <v>0.7327847554065386</v>
      </c>
      <c r="R128" s="41"/>
    </row>
    <row r="129" spans="1:18" ht="11.25" hidden="1" outlineLevel="1">
      <c r="A129" s="36" t="s">
        <v>371</v>
      </c>
      <c r="B129" s="36">
        <v>12092100</v>
      </c>
      <c r="C129" s="37">
        <v>695.4</v>
      </c>
      <c r="D129" s="37">
        <v>315.9</v>
      </c>
      <c r="E129" s="37">
        <v>90.5</v>
      </c>
      <c r="F129" s="38">
        <f>+E129/D129*100-100</f>
        <v>-71.3516935739158</v>
      </c>
      <c r="G129" s="38"/>
      <c r="H129" s="37">
        <v>3892.241</v>
      </c>
      <c r="I129" s="37">
        <v>1763.581</v>
      </c>
      <c r="J129" s="37">
        <v>471.368</v>
      </c>
      <c r="K129" s="38">
        <f>+J129/I129*100-100</f>
        <v>-73.2721094182802</v>
      </c>
      <c r="L129" s="38">
        <f t="shared" si="11"/>
        <v>0.14494419142182893</v>
      </c>
      <c r="R129" s="41"/>
    </row>
    <row r="130" spans="1:18" ht="11.25" hidden="1" outlineLevel="1">
      <c r="A130" s="36" t="s">
        <v>372</v>
      </c>
      <c r="B130" s="36">
        <v>12092200</v>
      </c>
      <c r="C130" s="37">
        <v>989.163</v>
      </c>
      <c r="D130" s="37">
        <v>966.138</v>
      </c>
      <c r="E130" s="37">
        <v>380.425</v>
      </c>
      <c r="F130" s="38">
        <f>+E130/D130*100-100</f>
        <v>-60.62415514139802</v>
      </c>
      <c r="G130" s="38"/>
      <c r="H130" s="37">
        <v>3615.632</v>
      </c>
      <c r="I130" s="37">
        <v>3513.096</v>
      </c>
      <c r="J130" s="37">
        <v>1256.015</v>
      </c>
      <c r="K130" s="38">
        <f>+J130/I130*100-100</f>
        <v>-64.24763228787371</v>
      </c>
      <c r="L130" s="38">
        <f t="shared" si="11"/>
        <v>0.38622069930221925</v>
      </c>
      <c r="R130" s="41"/>
    </row>
    <row r="131" spans="1:18" ht="11.25" hidden="1" outlineLevel="1">
      <c r="A131" s="36" t="s">
        <v>373</v>
      </c>
      <c r="B131" s="36">
        <v>12092300</v>
      </c>
      <c r="C131" s="37"/>
      <c r="D131" s="37"/>
      <c r="E131" s="37"/>
      <c r="F131" s="38"/>
      <c r="G131" s="38"/>
      <c r="H131" s="37"/>
      <c r="I131" s="37"/>
      <c r="J131" s="37"/>
      <c r="K131" s="38"/>
      <c r="L131" s="38">
        <f t="shared" si="11"/>
        <v>0</v>
      </c>
      <c r="R131" s="41"/>
    </row>
    <row r="132" spans="1:18" ht="11.25" hidden="1" outlineLevel="1">
      <c r="A132" s="36" t="s">
        <v>374</v>
      </c>
      <c r="B132" s="36">
        <v>12092400</v>
      </c>
      <c r="C132" s="37"/>
      <c r="D132" s="37"/>
      <c r="E132" s="37"/>
      <c r="F132" s="38"/>
      <c r="G132" s="38"/>
      <c r="H132" s="37"/>
      <c r="I132" s="37"/>
      <c r="J132" s="37"/>
      <c r="K132" s="38"/>
      <c r="L132" s="38">
        <f t="shared" si="11"/>
        <v>0</v>
      </c>
      <c r="R132" s="41"/>
    </row>
    <row r="133" spans="1:18" ht="11.25" hidden="1" outlineLevel="1">
      <c r="A133" s="36" t="s">
        <v>375</v>
      </c>
      <c r="B133" s="36">
        <v>12092500</v>
      </c>
      <c r="C133" s="37">
        <v>27.55</v>
      </c>
      <c r="D133" s="37">
        <v>3.55</v>
      </c>
      <c r="E133" s="37">
        <v>24</v>
      </c>
      <c r="F133" s="38">
        <f>+E133/D133*100-100</f>
        <v>576.0563380281691</v>
      </c>
      <c r="G133" s="38"/>
      <c r="H133" s="37">
        <v>56.035</v>
      </c>
      <c r="I133" s="37">
        <v>7.235</v>
      </c>
      <c r="J133" s="37">
        <v>32.164</v>
      </c>
      <c r="K133" s="38">
        <f>+J133/I133*100-100</f>
        <v>344.5611610228058</v>
      </c>
      <c r="L133" s="38">
        <f t="shared" si="11"/>
        <v>0.009890329790931303</v>
      </c>
      <c r="R133" s="41"/>
    </row>
    <row r="134" spans="1:18" ht="11.25" hidden="1" outlineLevel="1">
      <c r="A134" s="36" t="s">
        <v>376</v>
      </c>
      <c r="B134" s="36">
        <v>12092600</v>
      </c>
      <c r="C134" s="37"/>
      <c r="D134" s="37"/>
      <c r="E134" s="37"/>
      <c r="F134" s="38"/>
      <c r="G134" s="38"/>
      <c r="H134" s="37"/>
      <c r="I134" s="37"/>
      <c r="J134" s="37"/>
      <c r="K134" s="38"/>
      <c r="L134" s="38">
        <f t="shared" si="11"/>
        <v>0</v>
      </c>
      <c r="R134" s="41"/>
    </row>
    <row r="135" spans="1:18" ht="11.25" hidden="1" outlineLevel="1">
      <c r="A135" s="36" t="s">
        <v>377</v>
      </c>
      <c r="B135" s="36">
        <v>12092910</v>
      </c>
      <c r="C135" s="37">
        <v>0</v>
      </c>
      <c r="D135" s="37">
        <v>0</v>
      </c>
      <c r="E135" s="37">
        <v>175.05</v>
      </c>
      <c r="F135" s="38"/>
      <c r="G135" s="38"/>
      <c r="H135" s="37">
        <v>0</v>
      </c>
      <c r="I135" s="37">
        <v>0</v>
      </c>
      <c r="J135" s="37">
        <v>263.07</v>
      </c>
      <c r="K135" s="38"/>
      <c r="L135" s="38">
        <f t="shared" si="11"/>
        <v>0.0808932053880207</v>
      </c>
      <c r="R135" s="41"/>
    </row>
    <row r="136" spans="1:18" ht="11.25" hidden="1" outlineLevel="1">
      <c r="A136" s="36" t="s">
        <v>378</v>
      </c>
      <c r="B136" s="36">
        <v>12092990</v>
      </c>
      <c r="C136" s="37">
        <v>88.563</v>
      </c>
      <c r="D136" s="37">
        <v>72.733</v>
      </c>
      <c r="E136" s="37">
        <v>363.074</v>
      </c>
      <c r="F136" s="38">
        <f aca="true" t="shared" si="15" ref="F136:F149">+E136/D136*100-100</f>
        <v>399.1874389891796</v>
      </c>
      <c r="G136" s="38"/>
      <c r="H136" s="37">
        <v>158.237</v>
      </c>
      <c r="I136" s="37">
        <v>150.116</v>
      </c>
      <c r="J136" s="37">
        <v>360.447</v>
      </c>
      <c r="K136" s="38">
        <f aca="true" t="shared" si="16" ref="K136:K150">+J136/I136*100-100</f>
        <v>140.11231314450154</v>
      </c>
      <c r="L136" s="38">
        <f t="shared" si="11"/>
        <v>0.11083632950353857</v>
      </c>
      <c r="R136" s="41"/>
    </row>
    <row r="137" spans="1:18" ht="11.25" collapsed="1">
      <c r="A137" s="36" t="s">
        <v>218</v>
      </c>
      <c r="B137" s="36"/>
      <c r="C137" s="37">
        <f>SUM(C138:C146)</f>
        <v>2729.852</v>
      </c>
      <c r="D137" s="37">
        <f>SUM(D138:D146)</f>
        <v>2603.667</v>
      </c>
      <c r="E137" s="37">
        <f>SUM(E138:E146)</f>
        <v>2191.393</v>
      </c>
      <c r="F137" s="38">
        <f>+E137/D137*100-100</f>
        <v>-15.834359770277842</v>
      </c>
      <c r="G137" s="38"/>
      <c r="H137" s="37">
        <f>SUM(H138:H146)</f>
        <v>82936.798</v>
      </c>
      <c r="I137" s="37">
        <f>SUM(I138:I146)</f>
        <v>78703.877</v>
      </c>
      <c r="J137" s="37">
        <f>SUM(J138:J146)</f>
        <v>94985.937</v>
      </c>
      <c r="K137" s="38">
        <f t="shared" si="16"/>
        <v>20.687748330364997</v>
      </c>
      <c r="L137" s="38">
        <f t="shared" si="11"/>
        <v>29.207879692532764</v>
      </c>
      <c r="R137" s="41"/>
    </row>
    <row r="138" spans="1:18" ht="11.25" customHeight="1" hidden="1" outlineLevel="1" collapsed="1">
      <c r="A138" s="36" t="s">
        <v>379</v>
      </c>
      <c r="B138" s="36">
        <v>12099110</v>
      </c>
      <c r="C138" s="37">
        <v>4.429</v>
      </c>
      <c r="D138" s="37">
        <v>4.101</v>
      </c>
      <c r="E138" s="37">
        <v>4.464</v>
      </c>
      <c r="F138" s="38">
        <f t="shared" si="15"/>
        <v>8.851499634235566</v>
      </c>
      <c r="G138" s="38"/>
      <c r="H138" s="37">
        <v>7742.538</v>
      </c>
      <c r="I138" s="37">
        <v>7372.09</v>
      </c>
      <c r="J138" s="37">
        <v>7536.899</v>
      </c>
      <c r="K138" s="38">
        <f t="shared" si="16"/>
        <v>2.2355804120676908</v>
      </c>
      <c r="L138" s="38">
        <f t="shared" si="11"/>
        <v>2.3175729607928224</v>
      </c>
      <c r="R138" s="41"/>
    </row>
    <row r="139" spans="1:18" ht="11.25" customHeight="1" hidden="1" outlineLevel="1">
      <c r="A139" s="36" t="s">
        <v>380</v>
      </c>
      <c r="B139" s="36">
        <v>12099120</v>
      </c>
      <c r="C139" s="37">
        <v>76.013</v>
      </c>
      <c r="D139" s="37">
        <v>70.146</v>
      </c>
      <c r="E139" s="37">
        <v>87.354</v>
      </c>
      <c r="F139" s="38">
        <f t="shared" si="15"/>
        <v>24.531691044393128</v>
      </c>
      <c r="G139" s="38"/>
      <c r="H139" s="37">
        <v>4271.525</v>
      </c>
      <c r="I139" s="37">
        <v>4069.298</v>
      </c>
      <c r="J139" s="37">
        <v>4025.956</v>
      </c>
      <c r="K139" s="38">
        <f t="shared" si="16"/>
        <v>-1.0650977146426612</v>
      </c>
      <c r="L139" s="38">
        <f t="shared" si="11"/>
        <v>1.237968926867884</v>
      </c>
      <c r="R139" s="41"/>
    </row>
    <row r="140" spans="1:18" ht="11.25" customHeight="1" hidden="1" outlineLevel="1">
      <c r="A140" s="36" t="s">
        <v>381</v>
      </c>
      <c r="B140" s="36">
        <v>12099130</v>
      </c>
      <c r="C140" s="37">
        <v>133.464</v>
      </c>
      <c r="D140" s="37">
        <v>129.336</v>
      </c>
      <c r="E140" s="37">
        <v>182.153</v>
      </c>
      <c r="F140" s="38">
        <f t="shared" si="15"/>
        <v>40.837044597018604</v>
      </c>
      <c r="G140" s="38"/>
      <c r="H140" s="37">
        <v>7072.101</v>
      </c>
      <c r="I140" s="37">
        <v>6683.109</v>
      </c>
      <c r="J140" s="37">
        <v>9993.628</v>
      </c>
      <c r="K140" s="38">
        <f t="shared" si="16"/>
        <v>49.535612841268915</v>
      </c>
      <c r="L140" s="38">
        <f t="shared" si="11"/>
        <v>3.0730094741911826</v>
      </c>
      <c r="R140" s="41"/>
    </row>
    <row r="141" spans="1:18" ht="11.25" customHeight="1" hidden="1" outlineLevel="1">
      <c r="A141" s="36" t="s">
        <v>382</v>
      </c>
      <c r="B141" s="36">
        <v>12099140</v>
      </c>
      <c r="C141" s="37">
        <v>38.561</v>
      </c>
      <c r="D141" s="37">
        <v>30.555</v>
      </c>
      <c r="E141" s="37">
        <v>53.108</v>
      </c>
      <c r="F141" s="38">
        <f t="shared" si="15"/>
        <v>73.81116020291276</v>
      </c>
      <c r="G141" s="38"/>
      <c r="H141" s="37">
        <v>12480.151</v>
      </c>
      <c r="I141" s="37">
        <v>11552.41</v>
      </c>
      <c r="J141" s="37">
        <v>11510.406</v>
      </c>
      <c r="K141" s="38">
        <f t="shared" si="16"/>
        <v>-0.36359512863548105</v>
      </c>
      <c r="L141" s="38">
        <f t="shared" si="11"/>
        <v>3.539413983569034</v>
      </c>
      <c r="R141" s="41"/>
    </row>
    <row r="142" spans="1:18" ht="11.25" customHeight="1" hidden="1" outlineLevel="1">
      <c r="A142" s="36" t="s">
        <v>383</v>
      </c>
      <c r="B142" s="36">
        <v>12099150</v>
      </c>
      <c r="C142" s="37">
        <v>159.747</v>
      </c>
      <c r="D142" s="37">
        <v>152.789</v>
      </c>
      <c r="E142" s="37">
        <v>220.66</v>
      </c>
      <c r="F142" s="38">
        <f t="shared" si="15"/>
        <v>44.42139159232667</v>
      </c>
      <c r="G142" s="38"/>
      <c r="H142" s="37">
        <v>5691.44</v>
      </c>
      <c r="I142" s="37">
        <v>5490.57</v>
      </c>
      <c r="J142" s="37">
        <v>10619.635</v>
      </c>
      <c r="K142" s="38">
        <f t="shared" si="16"/>
        <v>93.41589306756859</v>
      </c>
      <c r="L142" s="38">
        <f t="shared" si="11"/>
        <v>3.2655046763249826</v>
      </c>
      <c r="R142" s="41"/>
    </row>
    <row r="143" spans="1:18" ht="11.25" customHeight="1" hidden="1" outlineLevel="1">
      <c r="A143" s="36" t="s">
        <v>384</v>
      </c>
      <c r="B143" s="36">
        <v>12099160</v>
      </c>
      <c r="C143" s="37">
        <v>54.982</v>
      </c>
      <c r="D143" s="37">
        <v>54.217</v>
      </c>
      <c r="E143" s="37">
        <v>54.337</v>
      </c>
      <c r="F143" s="38">
        <f t="shared" si="15"/>
        <v>0.22133279229763048</v>
      </c>
      <c r="G143" s="38"/>
      <c r="H143" s="37">
        <v>7863.009</v>
      </c>
      <c r="I143" s="37">
        <v>7833.184</v>
      </c>
      <c r="J143" s="37">
        <v>7256.983</v>
      </c>
      <c r="K143" s="38">
        <f t="shared" si="16"/>
        <v>-7.355897678389795</v>
      </c>
      <c r="L143" s="38">
        <f t="shared" si="11"/>
        <v>2.2314996628896284</v>
      </c>
      <c r="R143" s="41"/>
    </row>
    <row r="144" spans="1:18" ht="11.25" customHeight="1" hidden="1" outlineLevel="1">
      <c r="A144" s="36" t="s">
        <v>385</v>
      </c>
      <c r="B144" s="36">
        <v>12099170</v>
      </c>
      <c r="C144" s="37">
        <v>43.175</v>
      </c>
      <c r="D144" s="37">
        <v>43.075</v>
      </c>
      <c r="E144" s="37">
        <v>59.279</v>
      </c>
      <c r="F144" s="38">
        <f t="shared" si="15"/>
        <v>37.61810795124782</v>
      </c>
      <c r="G144" s="38"/>
      <c r="H144" s="37">
        <v>4620.693</v>
      </c>
      <c r="I144" s="37">
        <v>4542.37</v>
      </c>
      <c r="J144" s="37">
        <v>7615.089</v>
      </c>
      <c r="K144" s="38">
        <f t="shared" si="16"/>
        <v>67.64572238721195</v>
      </c>
      <c r="L144" s="38">
        <f t="shared" si="11"/>
        <v>2.3416161421867074</v>
      </c>
      <c r="R144" s="41"/>
    </row>
    <row r="145" spans="1:18" ht="11.25" customHeight="1" hidden="1" outlineLevel="1">
      <c r="A145" s="36" t="s">
        <v>386</v>
      </c>
      <c r="B145" s="36">
        <v>12099180</v>
      </c>
      <c r="C145" s="37">
        <v>260.063</v>
      </c>
      <c r="D145" s="37">
        <v>246.916</v>
      </c>
      <c r="E145" s="37">
        <v>277.44</v>
      </c>
      <c r="F145" s="38">
        <f t="shared" si="15"/>
        <v>12.362098851431242</v>
      </c>
      <c r="G145" s="38"/>
      <c r="H145" s="37">
        <v>10376.668</v>
      </c>
      <c r="I145" s="37">
        <v>9871.692</v>
      </c>
      <c r="J145" s="37">
        <v>14403.369</v>
      </c>
      <c r="K145" s="38">
        <f t="shared" si="16"/>
        <v>45.90577785449548</v>
      </c>
      <c r="L145" s="38">
        <f t="shared" si="11"/>
        <v>4.428991092851523</v>
      </c>
      <c r="R145" s="41"/>
    </row>
    <row r="146" spans="1:18" ht="11.25" customHeight="1" hidden="1" outlineLevel="1">
      <c r="A146" s="36" t="s">
        <v>387</v>
      </c>
      <c r="B146" s="36">
        <v>12099190</v>
      </c>
      <c r="C146" s="37">
        <v>1959.418</v>
      </c>
      <c r="D146" s="37">
        <v>1872.532</v>
      </c>
      <c r="E146" s="37">
        <v>1252.598</v>
      </c>
      <c r="F146" s="38">
        <f t="shared" si="15"/>
        <v>-33.10672394383647</v>
      </c>
      <c r="G146" s="38"/>
      <c r="H146" s="37">
        <v>22818.673</v>
      </c>
      <c r="I146" s="37">
        <v>21289.154</v>
      </c>
      <c r="J146" s="37">
        <v>22023.972</v>
      </c>
      <c r="K146" s="38">
        <f t="shared" si="16"/>
        <v>3.451607330192658</v>
      </c>
      <c r="L146" s="38">
        <f t="shared" si="11"/>
        <v>6.772302772858999</v>
      </c>
      <c r="M146" s="173"/>
      <c r="N146" s="174"/>
      <c r="O146" s="174"/>
      <c r="R146" s="41"/>
    </row>
    <row r="147" spans="1:18" ht="11.25" collapsed="1">
      <c r="A147" s="36" t="s">
        <v>7</v>
      </c>
      <c r="B147" s="36">
        <v>12099920</v>
      </c>
      <c r="C147" s="37">
        <v>26.68</v>
      </c>
      <c r="D147" s="37">
        <v>26.423</v>
      </c>
      <c r="E147" s="37">
        <v>14.937</v>
      </c>
      <c r="F147" s="38">
        <f t="shared" si="15"/>
        <v>-43.4697044241759</v>
      </c>
      <c r="G147" s="38"/>
      <c r="H147" s="37">
        <v>6869.862</v>
      </c>
      <c r="I147" s="37">
        <v>6726.492</v>
      </c>
      <c r="J147" s="37">
        <v>4761.17</v>
      </c>
      <c r="K147" s="38">
        <f t="shared" si="16"/>
        <v>-29.21763677114312</v>
      </c>
      <c r="L147" s="38">
        <f t="shared" si="11"/>
        <v>1.4640449412600542</v>
      </c>
      <c r="M147" s="173"/>
      <c r="N147" s="174"/>
      <c r="O147" s="174"/>
      <c r="R147" s="41"/>
    </row>
    <row r="148" spans="1:18" ht="9.75" customHeight="1">
      <c r="A148" s="36" t="s">
        <v>6</v>
      </c>
      <c r="B148" s="36">
        <v>12099930</v>
      </c>
      <c r="C148" s="37">
        <v>14.104</v>
      </c>
      <c r="D148" s="37">
        <v>11.456</v>
      </c>
      <c r="E148" s="37">
        <v>30.709</v>
      </c>
      <c r="F148" s="38">
        <f t="shared" si="15"/>
        <v>168.06040502793297</v>
      </c>
      <c r="G148" s="38"/>
      <c r="H148" s="37">
        <v>5525.52</v>
      </c>
      <c r="I148" s="37">
        <v>5205.13</v>
      </c>
      <c r="J148" s="37">
        <v>7243.496</v>
      </c>
      <c r="K148" s="38">
        <f t="shared" si="16"/>
        <v>39.160712604680384</v>
      </c>
      <c r="L148" s="38">
        <f t="shared" si="11"/>
        <v>2.2273524524092685</v>
      </c>
      <c r="M148" s="173"/>
      <c r="N148" s="174"/>
      <c r="O148" s="174"/>
      <c r="R148" s="41"/>
    </row>
    <row r="149" spans="1:18" ht="11.25">
      <c r="A149" s="36" t="s">
        <v>5</v>
      </c>
      <c r="B149" s="36">
        <v>12099990</v>
      </c>
      <c r="C149" s="37">
        <v>13.006</v>
      </c>
      <c r="D149" s="37">
        <v>11.798</v>
      </c>
      <c r="E149" s="37">
        <v>121.373</v>
      </c>
      <c r="F149" s="38">
        <f t="shared" si="15"/>
        <v>928.75911171385</v>
      </c>
      <c r="G149" s="38"/>
      <c r="H149" s="37">
        <v>531.161</v>
      </c>
      <c r="I149" s="37">
        <v>504.495</v>
      </c>
      <c r="J149" s="37">
        <v>921.825</v>
      </c>
      <c r="K149" s="38">
        <f t="shared" si="16"/>
        <v>82.72232628668272</v>
      </c>
      <c r="L149" s="38">
        <f t="shared" si="11"/>
        <v>0.283458315493261</v>
      </c>
      <c r="M149" s="173"/>
      <c r="N149" s="174"/>
      <c r="O149" s="174"/>
      <c r="R149" s="41"/>
    </row>
    <row r="150" spans="1:18" ht="11.25">
      <c r="A150" s="36" t="s">
        <v>219</v>
      </c>
      <c r="B150" s="36">
        <v>12093000</v>
      </c>
      <c r="C150" s="37">
        <v>20.567</v>
      </c>
      <c r="D150" s="37">
        <v>19.075</v>
      </c>
      <c r="E150" s="37">
        <v>23.069</v>
      </c>
      <c r="F150" s="38">
        <f>+E150/D150*100-100</f>
        <v>20.93840104849278</v>
      </c>
      <c r="G150" s="38"/>
      <c r="H150" s="37">
        <v>16405.741</v>
      </c>
      <c r="I150" s="37">
        <v>12149.213</v>
      </c>
      <c r="J150" s="37">
        <v>12733.549</v>
      </c>
      <c r="K150" s="38">
        <f t="shared" si="16"/>
        <v>4.809661333618905</v>
      </c>
      <c r="L150" s="38">
        <f t="shared" si="11"/>
        <v>3.915526645286142</v>
      </c>
      <c r="M150" s="173"/>
      <c r="N150" s="174"/>
      <c r="O150" s="174"/>
      <c r="R150" s="41"/>
    </row>
    <row r="151" spans="1:18" ht="11.25">
      <c r="A151" s="149"/>
      <c r="B151" s="149"/>
      <c r="C151" s="161"/>
      <c r="D151" s="161"/>
      <c r="E151" s="161"/>
      <c r="F151" s="161"/>
      <c r="G151" s="161"/>
      <c r="H151" s="161"/>
      <c r="I151" s="161"/>
      <c r="J151" s="161"/>
      <c r="K151" s="149"/>
      <c r="L151" s="149"/>
      <c r="M151" s="149"/>
      <c r="N151" s="149"/>
      <c r="O151" s="149"/>
      <c r="P151" s="168"/>
      <c r="R151" s="41"/>
    </row>
    <row r="152" spans="1:18" ht="11.25">
      <c r="A152" s="35" t="s">
        <v>75</v>
      </c>
      <c r="B152" s="35"/>
      <c r="C152" s="35"/>
      <c r="D152" s="35"/>
      <c r="E152" s="35"/>
      <c r="F152" s="35"/>
      <c r="G152" s="35"/>
      <c r="H152" s="35"/>
      <c r="I152" s="35"/>
      <c r="J152" s="35"/>
      <c r="K152" s="35"/>
      <c r="L152" s="35"/>
      <c r="M152" s="175"/>
      <c r="N152" s="176"/>
      <c r="O152" s="176"/>
      <c r="P152" s="168"/>
      <c r="R152" s="41"/>
    </row>
    <row r="153" spans="1:18" ht="19.5" customHeight="1">
      <c r="A153" s="329" t="s">
        <v>267</v>
      </c>
      <c r="B153" s="329"/>
      <c r="C153" s="329"/>
      <c r="D153" s="329"/>
      <c r="E153" s="329"/>
      <c r="F153" s="329"/>
      <c r="G153" s="329"/>
      <c r="H153" s="329"/>
      <c r="I153" s="329"/>
      <c r="J153" s="329"/>
      <c r="K153" s="329"/>
      <c r="L153" s="329"/>
      <c r="M153" s="175"/>
      <c r="N153" s="176"/>
      <c r="O153" s="176"/>
      <c r="P153" s="168"/>
      <c r="R153" s="41"/>
    </row>
    <row r="154" spans="1:18" ht="19.5" customHeight="1">
      <c r="A154" s="330" t="s">
        <v>263</v>
      </c>
      <c r="B154" s="330"/>
      <c r="C154" s="330"/>
      <c r="D154" s="330"/>
      <c r="E154" s="330"/>
      <c r="F154" s="330"/>
      <c r="G154" s="330"/>
      <c r="H154" s="330"/>
      <c r="I154" s="330"/>
      <c r="J154" s="330"/>
      <c r="K154" s="330"/>
      <c r="L154" s="330"/>
      <c r="M154" s="175"/>
      <c r="N154" s="176"/>
      <c r="O154" s="176"/>
      <c r="P154" s="168"/>
      <c r="R154" s="41"/>
    </row>
    <row r="155" spans="1:21" s="47" customFormat="1" ht="11.25">
      <c r="A155" s="44"/>
      <c r="B155" s="44"/>
      <c r="C155" s="331" t="s">
        <v>151</v>
      </c>
      <c r="D155" s="331"/>
      <c r="E155" s="331"/>
      <c r="F155" s="331"/>
      <c r="G155" s="254"/>
      <c r="H155" s="331" t="s">
        <v>152</v>
      </c>
      <c r="I155" s="331"/>
      <c r="J155" s="331"/>
      <c r="K155" s="331"/>
      <c r="L155" s="254"/>
      <c r="M155" s="338"/>
      <c r="N155" s="338"/>
      <c r="O155" s="338"/>
      <c r="P155" s="180"/>
      <c r="Q155" s="180"/>
      <c r="R155" s="180"/>
      <c r="S155" s="180"/>
      <c r="T155" s="180"/>
      <c r="U155" s="180"/>
    </row>
    <row r="156" spans="1:21" s="47" customFormat="1" ht="11.25">
      <c r="A156" s="44" t="s">
        <v>503</v>
      </c>
      <c r="B156" s="256" t="s">
        <v>138</v>
      </c>
      <c r="C156" s="255">
        <f>+C100</f>
        <v>2009</v>
      </c>
      <c r="D156" s="332" t="str">
        <f>+D100</f>
        <v>enero - septiembre</v>
      </c>
      <c r="E156" s="332"/>
      <c r="F156" s="332"/>
      <c r="G156" s="254"/>
      <c r="H156" s="255">
        <f>+H100</f>
        <v>2009</v>
      </c>
      <c r="I156" s="332" t="str">
        <f>+D156</f>
        <v>enero - septiembre</v>
      </c>
      <c r="J156" s="332"/>
      <c r="K156" s="332"/>
      <c r="L156" s="256" t="s">
        <v>338</v>
      </c>
      <c r="M156" s="339"/>
      <c r="N156" s="339"/>
      <c r="O156" s="339"/>
      <c r="P156" s="180"/>
      <c r="Q156" s="180"/>
      <c r="R156" s="180"/>
      <c r="S156" s="180"/>
      <c r="T156" s="180"/>
      <c r="U156" s="180"/>
    </row>
    <row r="157" spans="1:15" s="47" customFormat="1" ht="11.25">
      <c r="A157" s="257"/>
      <c r="B157" s="260" t="s">
        <v>48</v>
      </c>
      <c r="C157" s="257"/>
      <c r="D157" s="258">
        <f>+D101</f>
        <v>2009</v>
      </c>
      <c r="E157" s="258">
        <f>+E101</f>
        <v>2010</v>
      </c>
      <c r="F157" s="259" t="str">
        <f>+F101</f>
        <v>Var % 10/09</v>
      </c>
      <c r="G157" s="260"/>
      <c r="H157" s="257"/>
      <c r="I157" s="258">
        <f>+I101</f>
        <v>2009</v>
      </c>
      <c r="J157" s="258">
        <f>+J101</f>
        <v>2010</v>
      </c>
      <c r="K157" s="259" t="str">
        <f>+K101</f>
        <v>Var % 10/09</v>
      </c>
      <c r="L157" s="260">
        <v>2008</v>
      </c>
      <c r="M157" s="261"/>
      <c r="N157" s="261"/>
      <c r="O157" s="260"/>
    </row>
    <row r="158" spans="1:18" ht="11.25" customHeight="1">
      <c r="A158" s="35"/>
      <c r="B158" s="35"/>
      <c r="C158" s="37"/>
      <c r="D158" s="37"/>
      <c r="E158" s="37"/>
      <c r="F158" s="38"/>
      <c r="G158" s="38"/>
      <c r="H158" s="37"/>
      <c r="I158" s="37"/>
      <c r="J158" s="37"/>
      <c r="K158" s="38"/>
      <c r="L158" s="38"/>
      <c r="M158" s="175"/>
      <c r="N158" s="176"/>
      <c r="O158" s="176"/>
      <c r="P158" s="168"/>
      <c r="R158" s="41"/>
    </row>
    <row r="159" spans="1:15" s="47" customFormat="1" ht="11.25">
      <c r="A159" s="44" t="s">
        <v>493</v>
      </c>
      <c r="B159" s="44"/>
      <c r="C159" s="44"/>
      <c r="D159" s="44"/>
      <c r="E159" s="44"/>
      <c r="F159" s="44"/>
      <c r="G159" s="44"/>
      <c r="H159" s="45">
        <f>+H103</f>
        <v>6189274</v>
      </c>
      <c r="I159" s="45">
        <f>+I103</f>
        <v>5013430</v>
      </c>
      <c r="J159" s="45">
        <f>+J103</f>
        <v>5411463</v>
      </c>
      <c r="K159" s="43">
        <f>+J159/I159*100-100</f>
        <v>7.939334946334142</v>
      </c>
      <c r="L159" s="44"/>
      <c r="M159" s="46"/>
      <c r="N159" s="46"/>
      <c r="O159" s="46"/>
    </row>
    <row r="160" spans="1:18" s="157" customFormat="1" ht="11.25">
      <c r="A160" s="155" t="s">
        <v>510</v>
      </c>
      <c r="B160" s="155"/>
      <c r="C160" s="155">
        <f>+C162+C168+C173+C183</f>
        <v>11430.715</v>
      </c>
      <c r="D160" s="155">
        <f>+D162+D168+D173+D183</f>
        <v>7841.012000000001</v>
      </c>
      <c r="E160" s="155">
        <f>+E162+E168+E173+E183</f>
        <v>8205.044</v>
      </c>
      <c r="F160" s="43">
        <f>+E160/D160*100-100</f>
        <v>4.6426660232123</v>
      </c>
      <c r="G160" s="155"/>
      <c r="H160" s="155">
        <f>+H162+H168+H173+H183</f>
        <v>34281.971000000005</v>
      </c>
      <c r="I160" s="155">
        <f>+I162+I168+I173+I183</f>
        <v>23719.538999999997</v>
      </c>
      <c r="J160" s="155">
        <f>+J162+J168+J173+J183</f>
        <v>23844.525</v>
      </c>
      <c r="K160" s="156">
        <f>+J160/I160*100-100</f>
        <v>0.5269326693069445</v>
      </c>
      <c r="L160" s="156">
        <f>+J160/$J$159*100</f>
        <v>0.4406299183788192</v>
      </c>
      <c r="M160" s="162"/>
      <c r="N160" s="162"/>
      <c r="O160" s="162"/>
      <c r="R160" s="162"/>
    </row>
    <row r="161" spans="1:26" ht="11.25" customHeight="1">
      <c r="A161" s="44"/>
      <c r="B161" s="44"/>
      <c r="C161" s="45"/>
      <c r="D161" s="45"/>
      <c r="E161" s="45"/>
      <c r="F161" s="43"/>
      <c r="G161" s="43"/>
      <c r="H161" s="45"/>
      <c r="I161" s="45"/>
      <c r="J161" s="45"/>
      <c r="K161" s="43"/>
      <c r="M161" s="175"/>
      <c r="N161" s="176"/>
      <c r="O161" s="176"/>
      <c r="P161" s="167"/>
      <c r="Q161" s="146"/>
      <c r="R161" s="162"/>
      <c r="S161" s="146"/>
      <c r="T161" s="146"/>
      <c r="U161" s="146"/>
      <c r="V161" s="146"/>
      <c r="W161" s="146"/>
      <c r="X161" s="146"/>
      <c r="Y161" s="146"/>
      <c r="Z161" s="146"/>
    </row>
    <row r="162" spans="1:26" s="47" customFormat="1" ht="11.25" customHeight="1">
      <c r="A162" s="177" t="s">
        <v>278</v>
      </c>
      <c r="B162" s="178" t="s">
        <v>199</v>
      </c>
      <c r="C162" s="45">
        <f>SUM(C163:C166)</f>
        <v>10644.09</v>
      </c>
      <c r="D162" s="45">
        <f>SUM(D163:D166)</f>
        <v>7334.009000000001</v>
      </c>
      <c r="E162" s="45">
        <f>SUM(E163:E166)</f>
        <v>7897.882</v>
      </c>
      <c r="F162" s="43">
        <f>+E162/D162*100-100</f>
        <v>7.688468885162237</v>
      </c>
      <c r="G162" s="43"/>
      <c r="H162" s="45">
        <f>SUM(H163:H166)</f>
        <v>29992.459</v>
      </c>
      <c r="I162" s="45">
        <f>SUM(I163:I166)</f>
        <v>21212.431999999997</v>
      </c>
      <c r="J162" s="45">
        <f>SUM(J163:J166)</f>
        <v>21569.081000000002</v>
      </c>
      <c r="K162" s="43">
        <f>+J162/I162*100-100</f>
        <v>1.6813206519648674</v>
      </c>
      <c r="L162" s="43">
        <f>+J162/$J$162*100</f>
        <v>100</v>
      </c>
      <c r="M162" s="175"/>
      <c r="N162" s="176"/>
      <c r="O162" s="176"/>
      <c r="P162" s="179"/>
      <c r="Q162" s="179"/>
      <c r="R162" s="179"/>
      <c r="S162" s="152"/>
      <c r="T162" s="152"/>
      <c r="U162" s="152"/>
      <c r="V162" s="180"/>
      <c r="W162" s="180"/>
      <c r="X162" s="180"/>
      <c r="Y162" s="180"/>
      <c r="Z162" s="180"/>
    </row>
    <row r="163" spans="1:26" ht="11.25" customHeight="1">
      <c r="A163" s="21" t="s">
        <v>181</v>
      </c>
      <c r="B163" s="178" t="s">
        <v>200</v>
      </c>
      <c r="C163" s="37">
        <v>9819.931</v>
      </c>
      <c r="D163" s="37">
        <v>6540.594</v>
      </c>
      <c r="E163" s="37">
        <v>6853.718</v>
      </c>
      <c r="F163" s="38">
        <f>+E163/D163*100-100</f>
        <v>4.787393927829783</v>
      </c>
      <c r="G163" s="43"/>
      <c r="H163" s="37">
        <v>25121.215</v>
      </c>
      <c r="I163" s="37">
        <v>16594.691</v>
      </c>
      <c r="J163" s="37">
        <v>17010.526</v>
      </c>
      <c r="K163" s="38">
        <f>+J163/I163*100-100</f>
        <v>2.5058315337116284</v>
      </c>
      <c r="L163" s="38">
        <f>+J163/$J$162*100</f>
        <v>78.86532578740837</v>
      </c>
      <c r="M163" s="175"/>
      <c r="N163" s="176"/>
      <c r="O163" s="176"/>
      <c r="P163" s="167"/>
      <c r="Q163" s="146"/>
      <c r="R163" s="162"/>
      <c r="S163" s="146"/>
      <c r="T163" s="146"/>
      <c r="U163" s="146"/>
      <c r="V163" s="146"/>
      <c r="W163" s="146"/>
      <c r="X163" s="146"/>
      <c r="Y163" s="146"/>
      <c r="Z163" s="146"/>
    </row>
    <row r="164" spans="1:18" ht="11.25" customHeight="1">
      <c r="A164" s="21" t="s">
        <v>182</v>
      </c>
      <c r="B164" s="178" t="s">
        <v>201</v>
      </c>
      <c r="C164" s="37">
        <v>728.117</v>
      </c>
      <c r="D164" s="37">
        <v>728.117</v>
      </c>
      <c r="E164" s="37">
        <v>967.145</v>
      </c>
      <c r="F164" s="38">
        <f>+E164/D164*100-100</f>
        <v>32.82824051629066</v>
      </c>
      <c r="G164" s="43"/>
      <c r="H164" s="37">
        <v>4290.389</v>
      </c>
      <c r="I164" s="37">
        <v>4290.389</v>
      </c>
      <c r="J164" s="37">
        <v>4086.724</v>
      </c>
      <c r="K164" s="38">
        <f>+J164/I164*100-100</f>
        <v>-4.747005458013248</v>
      </c>
      <c r="L164" s="38">
        <f>+J164/$J$162*100</f>
        <v>18.947140121547136</v>
      </c>
      <c r="M164" s="175"/>
      <c r="N164" s="176"/>
      <c r="O164" s="176"/>
      <c r="P164" s="168"/>
      <c r="R164" s="41"/>
    </row>
    <row r="165" spans="1:18" ht="11.25" customHeight="1">
      <c r="A165" s="21" t="s">
        <v>183</v>
      </c>
      <c r="B165" s="178" t="s">
        <v>202</v>
      </c>
      <c r="C165" s="37">
        <v>55.969</v>
      </c>
      <c r="D165" s="37">
        <v>25.225</v>
      </c>
      <c r="E165" s="37">
        <v>29.219</v>
      </c>
      <c r="F165" s="38">
        <f>+E165/D165*100-100</f>
        <v>15.833498513379581</v>
      </c>
      <c r="G165" s="43"/>
      <c r="H165" s="37">
        <v>538.531</v>
      </c>
      <c r="I165" s="37">
        <v>285.028</v>
      </c>
      <c r="J165" s="37">
        <v>356.073</v>
      </c>
      <c r="K165" s="38">
        <f>+J165/I165*100-100</f>
        <v>24.92562134246458</v>
      </c>
      <c r="L165" s="38">
        <f>+J165/$J$162*100</f>
        <v>1.6508491947338875</v>
      </c>
      <c r="M165" s="175"/>
      <c r="N165" s="176"/>
      <c r="O165" s="176"/>
      <c r="P165" s="168"/>
      <c r="R165" s="41"/>
    </row>
    <row r="166" spans="1:18" ht="11.25" customHeight="1">
      <c r="A166" s="21" t="s">
        <v>184</v>
      </c>
      <c r="B166" s="181" t="s">
        <v>185</v>
      </c>
      <c r="C166" s="37">
        <v>40.073</v>
      </c>
      <c r="D166" s="37">
        <v>40.073</v>
      </c>
      <c r="E166" s="37">
        <v>47.8</v>
      </c>
      <c r="F166" s="38">
        <f>+E166/D166*100-100</f>
        <v>19.28230978464302</v>
      </c>
      <c r="G166" s="43"/>
      <c r="H166" s="37">
        <v>42.324</v>
      </c>
      <c r="I166" s="37">
        <v>42.324</v>
      </c>
      <c r="J166" s="37">
        <v>115.758</v>
      </c>
      <c r="K166" s="38">
        <f>+J166/I166*100-100</f>
        <v>173.50439466969095</v>
      </c>
      <c r="L166" s="38">
        <f>+J166/$J$162*100</f>
        <v>0.536684896310603</v>
      </c>
      <c r="M166" s="175"/>
      <c r="N166" s="176"/>
      <c r="O166" s="176"/>
      <c r="P166" s="168"/>
      <c r="R166" s="41"/>
    </row>
    <row r="167" spans="1:18" ht="11.25" customHeight="1">
      <c r="A167" s="21"/>
      <c r="B167" s="21"/>
      <c r="C167" s="37"/>
      <c r="D167" s="37"/>
      <c r="E167" s="37"/>
      <c r="F167" s="38"/>
      <c r="G167" s="43"/>
      <c r="H167" s="37"/>
      <c r="I167" s="37"/>
      <c r="J167" s="37"/>
      <c r="K167" s="38"/>
      <c r="L167" s="38"/>
      <c r="M167" s="175"/>
      <c r="N167" s="176"/>
      <c r="O167" s="176"/>
      <c r="P167" s="168"/>
      <c r="R167" s="41"/>
    </row>
    <row r="168" spans="1:18" s="47" customFormat="1" ht="11.25" customHeight="1">
      <c r="A168" s="177" t="s">
        <v>279</v>
      </c>
      <c r="B168" s="178" t="s">
        <v>203</v>
      </c>
      <c r="C168" s="45">
        <f>SUM(C169:C171)</f>
        <v>0.651</v>
      </c>
      <c r="D168" s="45">
        <f>SUM(D169:D171)</f>
        <v>0.651</v>
      </c>
      <c r="E168" s="45">
        <f>SUM(E169:E171)</f>
        <v>0.891</v>
      </c>
      <c r="F168" s="43">
        <f>+E168/D168*100-100</f>
        <v>36.86635944700461</v>
      </c>
      <c r="G168" s="43"/>
      <c r="H168" s="45">
        <f>SUM(H169:H171)</f>
        <v>23.467</v>
      </c>
      <c r="I168" s="45">
        <f>SUM(I169:I171)</f>
        <v>23.467</v>
      </c>
      <c r="J168" s="45">
        <f>SUM(J169:J171)</f>
        <v>24.53</v>
      </c>
      <c r="K168" s="43">
        <f>+J168/I168*100-100</f>
        <v>4.529765202198831</v>
      </c>
      <c r="L168" s="38"/>
      <c r="M168" s="46"/>
      <c r="N168" s="46"/>
      <c r="O168" s="46"/>
      <c r="R168" s="41"/>
    </row>
    <row r="169" spans="1:18" ht="11.25" customHeight="1">
      <c r="A169" s="21" t="s">
        <v>327</v>
      </c>
      <c r="B169" s="178" t="s">
        <v>204</v>
      </c>
      <c r="C169" s="37">
        <v>0.379</v>
      </c>
      <c r="D169" s="37">
        <v>0.379</v>
      </c>
      <c r="E169" s="37">
        <v>0.891</v>
      </c>
      <c r="F169" s="38">
        <f>+E169/D169*100-100</f>
        <v>135.09234828496042</v>
      </c>
      <c r="G169" s="43"/>
      <c r="H169" s="37">
        <v>22.608</v>
      </c>
      <c r="I169" s="37">
        <v>22.608</v>
      </c>
      <c r="J169" s="37">
        <v>24.53</v>
      </c>
      <c r="K169" s="38">
        <f>+J169/I169*100-100</f>
        <v>8.501415428167022</v>
      </c>
      <c r="L169" s="38"/>
      <c r="R169" s="41"/>
    </row>
    <row r="170" spans="1:18" ht="11.25" customHeight="1">
      <c r="A170" s="21" t="s">
        <v>209</v>
      </c>
      <c r="B170" s="178" t="s">
        <v>205</v>
      </c>
      <c r="C170" s="37">
        <v>0.272</v>
      </c>
      <c r="D170" s="37">
        <v>0.272</v>
      </c>
      <c r="E170" s="37">
        <v>0</v>
      </c>
      <c r="F170" s="38">
        <f>+E170/D170*100-100</f>
        <v>-100</v>
      </c>
      <c r="G170" s="43"/>
      <c r="H170" s="37">
        <v>0.859</v>
      </c>
      <c r="I170" s="37">
        <v>0.859</v>
      </c>
      <c r="J170" s="37">
        <v>0</v>
      </c>
      <c r="K170" s="38">
        <f>+J170/I170*100-100</f>
        <v>-100</v>
      </c>
      <c r="L170" s="38"/>
      <c r="R170" s="41"/>
    </row>
    <row r="171" spans="1:18" ht="11.25" customHeight="1">
      <c r="A171" s="21" t="s">
        <v>184</v>
      </c>
      <c r="B171" s="181" t="s">
        <v>185</v>
      </c>
      <c r="C171" s="37"/>
      <c r="D171" s="37"/>
      <c r="E171" s="37"/>
      <c r="F171" s="38"/>
      <c r="G171" s="43"/>
      <c r="H171" s="37"/>
      <c r="I171" s="37"/>
      <c r="J171" s="37"/>
      <c r="K171" s="38"/>
      <c r="L171" s="38"/>
      <c r="R171" s="41"/>
    </row>
    <row r="172" spans="1:18" ht="11.25" customHeight="1">
      <c r="A172" s="21"/>
      <c r="B172" s="21"/>
      <c r="C172" s="37"/>
      <c r="D172" s="37"/>
      <c r="E172" s="37"/>
      <c r="F172" s="38"/>
      <c r="G172" s="43"/>
      <c r="H172" s="37"/>
      <c r="I172" s="37"/>
      <c r="J172" s="37"/>
      <c r="K172" s="38"/>
      <c r="L172" s="38"/>
      <c r="R172" s="41"/>
    </row>
    <row r="173" spans="1:18" s="47" customFormat="1" ht="11.25" customHeight="1">
      <c r="A173" s="177" t="s">
        <v>179</v>
      </c>
      <c r="B173" s="178"/>
      <c r="C173" s="45">
        <f>SUM(C174:C181)</f>
        <v>257.118</v>
      </c>
      <c r="D173" s="45">
        <f>SUM(D174:D181)</f>
        <v>166.55200000000002</v>
      </c>
      <c r="E173" s="45">
        <f>SUM(E174:E181)</f>
        <v>128.978</v>
      </c>
      <c r="F173" s="43">
        <f aca="true" t="shared" si="17" ref="F173:F181">+E173/D173*100-100</f>
        <v>-22.559921225803365</v>
      </c>
      <c r="G173" s="45"/>
      <c r="H173" s="45">
        <f>SUM(H174:H181)</f>
        <v>2920.974</v>
      </c>
      <c r="I173" s="45">
        <f>SUM(I174:I181)</f>
        <v>1645.8189999999997</v>
      </c>
      <c r="J173" s="45">
        <f>SUM(J174:J181)</f>
        <v>1798.473</v>
      </c>
      <c r="K173" s="43">
        <f aca="true" t="shared" si="18" ref="K173:K181">+J173/I173*100-100</f>
        <v>9.275260523787864</v>
      </c>
      <c r="L173" s="43">
        <f aca="true" t="shared" si="19" ref="L173:L181">+J173/$J$173*100</f>
        <v>100</v>
      </c>
      <c r="M173" s="46"/>
      <c r="N173" s="46"/>
      <c r="O173" s="46"/>
      <c r="R173" s="41"/>
    </row>
    <row r="174" spans="1:18" ht="11.25" customHeight="1">
      <c r="A174" s="40" t="s">
        <v>337</v>
      </c>
      <c r="B174" s="178" t="s">
        <v>293</v>
      </c>
      <c r="C174" s="37">
        <v>57.974</v>
      </c>
      <c r="D174" s="37">
        <v>38.832</v>
      </c>
      <c r="E174" s="37">
        <v>17.527</v>
      </c>
      <c r="F174" s="38">
        <f t="shared" si="17"/>
        <v>-54.86454470539761</v>
      </c>
      <c r="G174" s="43"/>
      <c r="H174" s="37">
        <v>582.619</v>
      </c>
      <c r="I174" s="37">
        <v>490.784</v>
      </c>
      <c r="J174" s="37">
        <v>268.654</v>
      </c>
      <c r="K174" s="38">
        <f t="shared" si="18"/>
        <v>-45.26023668253244</v>
      </c>
      <c r="L174" s="38">
        <f t="shared" si="19"/>
        <v>14.937894536087004</v>
      </c>
      <c r="R174" s="41"/>
    </row>
    <row r="175" spans="1:18" ht="11.25" customHeight="1">
      <c r="A175" s="21" t="s">
        <v>331</v>
      </c>
      <c r="B175" s="178" t="s">
        <v>292</v>
      </c>
      <c r="C175" s="37">
        <v>47.729</v>
      </c>
      <c r="D175" s="37">
        <v>47.029</v>
      </c>
      <c r="E175" s="37">
        <v>0.676</v>
      </c>
      <c r="F175" s="38">
        <f t="shared" si="17"/>
        <v>-98.56258904080461</v>
      </c>
      <c r="G175" s="43"/>
      <c r="H175" s="37">
        <v>277.256</v>
      </c>
      <c r="I175" s="37">
        <v>275.869</v>
      </c>
      <c r="J175" s="37">
        <v>5.39</v>
      </c>
      <c r="K175" s="38">
        <f t="shared" si="18"/>
        <v>-98.04617408987599</v>
      </c>
      <c r="L175" s="38">
        <f t="shared" si="19"/>
        <v>0.299698688832137</v>
      </c>
      <c r="R175" s="41"/>
    </row>
    <row r="176" spans="1:18" ht="11.25" customHeight="1">
      <c r="A176" s="21" t="s">
        <v>333</v>
      </c>
      <c r="B176" s="178" t="s">
        <v>294</v>
      </c>
      <c r="C176" s="37">
        <v>71.017</v>
      </c>
      <c r="D176" s="37">
        <v>20.142</v>
      </c>
      <c r="E176" s="37">
        <v>42.462</v>
      </c>
      <c r="F176" s="38">
        <f t="shared" si="17"/>
        <v>110.81322609472747</v>
      </c>
      <c r="G176" s="43"/>
      <c r="H176" s="37">
        <v>1120.412</v>
      </c>
      <c r="I176" s="37">
        <v>293.429</v>
      </c>
      <c r="J176" s="37">
        <v>536.85</v>
      </c>
      <c r="K176" s="38">
        <f t="shared" si="18"/>
        <v>82.95737640110556</v>
      </c>
      <c r="L176" s="38">
        <f t="shared" si="19"/>
        <v>29.850323024032054</v>
      </c>
      <c r="R176" s="41"/>
    </row>
    <row r="177" spans="1:18" ht="11.25" customHeight="1">
      <c r="A177" s="21" t="s">
        <v>332</v>
      </c>
      <c r="B177" s="178" t="s">
        <v>295</v>
      </c>
      <c r="C177" s="182">
        <v>12.685</v>
      </c>
      <c r="D177" s="182">
        <v>7.531</v>
      </c>
      <c r="E177" s="37">
        <v>5.416</v>
      </c>
      <c r="F177" s="38">
        <f t="shared" si="17"/>
        <v>-28.08391979816757</v>
      </c>
      <c r="G177" s="43"/>
      <c r="H177" s="182">
        <v>136.1</v>
      </c>
      <c r="I177" s="182">
        <v>63.403</v>
      </c>
      <c r="J177" s="37">
        <v>96.075</v>
      </c>
      <c r="K177" s="38">
        <f t="shared" si="18"/>
        <v>51.53068466791794</v>
      </c>
      <c r="L177" s="38">
        <f t="shared" si="19"/>
        <v>5.342031823663742</v>
      </c>
      <c r="R177" s="41"/>
    </row>
    <row r="178" spans="1:18" ht="11.25" customHeight="1">
      <c r="A178" s="21" t="s">
        <v>335</v>
      </c>
      <c r="B178" s="178" t="s">
        <v>298</v>
      </c>
      <c r="C178" s="37"/>
      <c r="D178" s="37"/>
      <c r="E178" s="37"/>
      <c r="F178" s="38"/>
      <c r="G178" s="43"/>
      <c r="H178" s="37"/>
      <c r="I178" s="37"/>
      <c r="J178" s="37"/>
      <c r="K178" s="38"/>
      <c r="L178" s="38">
        <f t="shared" si="19"/>
        <v>0</v>
      </c>
      <c r="R178" s="41"/>
    </row>
    <row r="179" spans="1:18" ht="11.25" customHeight="1">
      <c r="A179" s="21" t="s">
        <v>334</v>
      </c>
      <c r="B179" s="178" t="s">
        <v>296</v>
      </c>
      <c r="C179" s="37">
        <v>7.5</v>
      </c>
      <c r="D179" s="37">
        <v>7.5</v>
      </c>
      <c r="E179" s="37">
        <v>0</v>
      </c>
      <c r="F179" s="38">
        <f t="shared" si="17"/>
        <v>-100</v>
      </c>
      <c r="G179" s="43"/>
      <c r="H179" s="37">
        <v>12.6</v>
      </c>
      <c r="I179" s="37">
        <v>12.6</v>
      </c>
      <c r="J179" s="37">
        <v>0</v>
      </c>
      <c r="K179" s="38">
        <f t="shared" si="18"/>
        <v>-100</v>
      </c>
      <c r="L179" s="38">
        <f t="shared" si="19"/>
        <v>0</v>
      </c>
      <c r="R179" s="41"/>
    </row>
    <row r="180" spans="1:18" ht="11.25" customHeight="1">
      <c r="A180" s="21" t="s">
        <v>336</v>
      </c>
      <c r="B180" s="178" t="s">
        <v>297</v>
      </c>
      <c r="C180" s="182"/>
      <c r="D180" s="182"/>
      <c r="E180" s="37"/>
      <c r="F180" s="38"/>
      <c r="G180" s="43"/>
      <c r="H180" s="182"/>
      <c r="I180" s="182"/>
      <c r="J180" s="37"/>
      <c r="K180" s="38"/>
      <c r="L180" s="38">
        <f t="shared" si="19"/>
        <v>0</v>
      </c>
      <c r="R180" s="41"/>
    </row>
    <row r="181" spans="1:18" ht="11.25" customHeight="1">
      <c r="A181" s="21" t="s">
        <v>180</v>
      </c>
      <c r="B181" s="183" t="s">
        <v>185</v>
      </c>
      <c r="C181" s="182">
        <v>60.213</v>
      </c>
      <c r="D181" s="182">
        <v>45.518</v>
      </c>
      <c r="E181" s="182">
        <v>62.897</v>
      </c>
      <c r="F181" s="38">
        <f t="shared" si="17"/>
        <v>38.18050002196932</v>
      </c>
      <c r="G181" s="43"/>
      <c r="H181" s="182">
        <v>791.987</v>
      </c>
      <c r="I181" s="182">
        <v>509.734</v>
      </c>
      <c r="J181" s="182">
        <v>891.504</v>
      </c>
      <c r="K181" s="38">
        <f t="shared" si="18"/>
        <v>74.89592611048118</v>
      </c>
      <c r="L181" s="38">
        <f t="shared" si="19"/>
        <v>49.570051927385066</v>
      </c>
      <c r="R181" s="41"/>
    </row>
    <row r="182" spans="1:18" ht="11.25" customHeight="1">
      <c r="A182" s="21"/>
      <c r="B182" s="21"/>
      <c r="C182" s="37"/>
      <c r="D182" s="37"/>
      <c r="E182" s="37"/>
      <c r="F182" s="38"/>
      <c r="G182" s="43"/>
      <c r="H182" s="37"/>
      <c r="I182" s="37"/>
      <c r="J182" s="37"/>
      <c r="K182" s="38"/>
      <c r="L182" s="38"/>
      <c r="R182" s="41"/>
    </row>
    <row r="183" spans="1:18" s="47" customFormat="1" ht="11.25" customHeight="1">
      <c r="A183" s="177" t="s">
        <v>178</v>
      </c>
      <c r="B183" s="158" t="s">
        <v>206</v>
      </c>
      <c r="C183" s="45">
        <v>528.856</v>
      </c>
      <c r="D183" s="45">
        <v>339.8</v>
      </c>
      <c r="E183" s="45">
        <v>177.293</v>
      </c>
      <c r="F183" s="43">
        <f>+E183/D183*100-100</f>
        <v>-47.82430841671571</v>
      </c>
      <c r="G183" s="43"/>
      <c r="H183" s="45">
        <v>1345.071</v>
      </c>
      <c r="I183" s="45">
        <v>837.821</v>
      </c>
      <c r="J183" s="45">
        <v>452.441</v>
      </c>
      <c r="K183" s="43">
        <f>+J183/I183*100-100</f>
        <v>-45.99789215118742</v>
      </c>
      <c r="L183" s="43">
        <f>+J183/$J$159*100</f>
        <v>0.008360788940070365</v>
      </c>
      <c r="M183" s="46"/>
      <c r="N183" s="46"/>
      <c r="O183" s="46"/>
      <c r="R183" s="41"/>
    </row>
    <row r="184" spans="1:18" ht="11.25" customHeight="1">
      <c r="A184" s="35"/>
      <c r="B184" s="35"/>
      <c r="C184" s="37"/>
      <c r="D184" s="37"/>
      <c r="E184" s="37"/>
      <c r="F184" s="38"/>
      <c r="G184" s="38"/>
      <c r="H184" s="37"/>
      <c r="I184" s="37"/>
      <c r="J184" s="37"/>
      <c r="K184" s="38"/>
      <c r="L184" s="38"/>
      <c r="R184" s="41"/>
    </row>
    <row r="185" spans="1:18" ht="11.25">
      <c r="A185" s="146"/>
      <c r="B185" s="149"/>
      <c r="C185" s="161"/>
      <c r="D185" s="161"/>
      <c r="E185" s="161"/>
      <c r="F185" s="161"/>
      <c r="G185" s="161"/>
      <c r="H185" s="161"/>
      <c r="I185" s="161"/>
      <c r="J185" s="161"/>
      <c r="K185" s="149"/>
      <c r="L185" s="149"/>
      <c r="M185" s="149"/>
      <c r="N185" s="149"/>
      <c r="O185" s="149"/>
      <c r="R185" s="41"/>
    </row>
    <row r="186" spans="1:18" ht="11.25">
      <c r="A186" s="35" t="s">
        <v>75</v>
      </c>
      <c r="B186" s="35"/>
      <c r="C186" s="35"/>
      <c r="D186" s="35"/>
      <c r="E186" s="35"/>
      <c r="F186" s="35"/>
      <c r="G186" s="35"/>
      <c r="H186" s="35"/>
      <c r="I186" s="35"/>
      <c r="J186" s="35"/>
      <c r="K186" s="35"/>
      <c r="L186" s="35"/>
      <c r="R186" s="41"/>
    </row>
    <row r="187" spans="1:18" ht="19.5" customHeight="1">
      <c r="A187" s="329" t="s">
        <v>270</v>
      </c>
      <c r="B187" s="329"/>
      <c r="C187" s="329"/>
      <c r="D187" s="329"/>
      <c r="E187" s="329"/>
      <c r="F187" s="329"/>
      <c r="G187" s="329"/>
      <c r="H187" s="329"/>
      <c r="I187" s="329"/>
      <c r="J187" s="329"/>
      <c r="K187" s="329"/>
      <c r="L187" s="329"/>
      <c r="R187" s="41"/>
    </row>
    <row r="188" spans="1:18" ht="19.5" customHeight="1">
      <c r="A188" s="330" t="s">
        <v>264</v>
      </c>
      <c r="B188" s="330"/>
      <c r="C188" s="330"/>
      <c r="D188" s="330"/>
      <c r="E188" s="330"/>
      <c r="F188" s="330"/>
      <c r="G188" s="330"/>
      <c r="H188" s="330"/>
      <c r="I188" s="330"/>
      <c r="J188" s="330"/>
      <c r="K188" s="330"/>
      <c r="L188" s="330"/>
      <c r="R188" s="41"/>
    </row>
    <row r="189" spans="1:21" s="47" customFormat="1" ht="11.25">
      <c r="A189" s="44"/>
      <c r="B189" s="44"/>
      <c r="C189" s="331" t="s">
        <v>151</v>
      </c>
      <c r="D189" s="331"/>
      <c r="E189" s="331"/>
      <c r="F189" s="331"/>
      <c r="G189" s="254"/>
      <c r="H189" s="331" t="s">
        <v>152</v>
      </c>
      <c r="I189" s="331"/>
      <c r="J189" s="331"/>
      <c r="K189" s="331"/>
      <c r="L189" s="254"/>
      <c r="M189" s="338"/>
      <c r="N189" s="338"/>
      <c r="O189" s="338"/>
      <c r="P189" s="180"/>
      <c r="Q189" s="180"/>
      <c r="R189" s="180"/>
      <c r="S189" s="180"/>
      <c r="T189" s="180"/>
      <c r="U189" s="180"/>
    </row>
    <row r="190" spans="1:21" s="47" customFormat="1" ht="11.25">
      <c r="A190" s="44" t="s">
        <v>503</v>
      </c>
      <c r="B190" s="256" t="s">
        <v>138</v>
      </c>
      <c r="C190" s="255">
        <f>+C156</f>
        <v>2009</v>
      </c>
      <c r="D190" s="332" t="str">
        <f>+D156</f>
        <v>enero - septiembre</v>
      </c>
      <c r="E190" s="332"/>
      <c r="F190" s="332"/>
      <c r="G190" s="254"/>
      <c r="H190" s="255">
        <f>+H156</f>
        <v>2009</v>
      </c>
      <c r="I190" s="332" t="str">
        <f>+D190</f>
        <v>enero - septiembre</v>
      </c>
      <c r="J190" s="332"/>
      <c r="K190" s="332"/>
      <c r="L190" s="256" t="s">
        <v>338</v>
      </c>
      <c r="M190" s="339"/>
      <c r="N190" s="339"/>
      <c r="O190" s="339"/>
      <c r="P190" s="180"/>
      <c r="Q190" s="180"/>
      <c r="R190" s="180"/>
      <c r="S190" s="180"/>
      <c r="T190" s="180"/>
      <c r="U190" s="180"/>
    </row>
    <row r="191" spans="1:15" s="47" customFormat="1" ht="11.25">
      <c r="A191" s="257"/>
      <c r="B191" s="260" t="s">
        <v>48</v>
      </c>
      <c r="C191" s="257"/>
      <c r="D191" s="258">
        <f>+D157</f>
        <v>2009</v>
      </c>
      <c r="E191" s="258">
        <f>+E157</f>
        <v>2010</v>
      </c>
      <c r="F191" s="259" t="str">
        <f>+F157</f>
        <v>Var % 10/09</v>
      </c>
      <c r="G191" s="260"/>
      <c r="H191" s="257"/>
      <c r="I191" s="258">
        <f>+I157</f>
        <v>2009</v>
      </c>
      <c r="J191" s="258">
        <f>+J157</f>
        <v>2010</v>
      </c>
      <c r="K191" s="259" t="str">
        <f>+K157</f>
        <v>Var % 10/09</v>
      </c>
      <c r="L191" s="260">
        <v>2008</v>
      </c>
      <c r="M191" s="261"/>
      <c r="N191" s="261"/>
      <c r="O191" s="260"/>
    </row>
    <row r="192" spans="1:18" ht="11.25">
      <c r="A192" s="35"/>
      <c r="B192" s="35"/>
      <c r="C192" s="35"/>
      <c r="D192" s="35"/>
      <c r="E192" s="35"/>
      <c r="F192" s="35"/>
      <c r="G192" s="35"/>
      <c r="H192" s="35"/>
      <c r="I192" s="35"/>
      <c r="J192" s="35"/>
      <c r="K192" s="35"/>
      <c r="L192" s="35"/>
      <c r="R192" s="41"/>
    </row>
    <row r="193" spans="1:15" s="47" customFormat="1" ht="11.25">
      <c r="A193" s="44" t="s">
        <v>493</v>
      </c>
      <c r="B193" s="44"/>
      <c r="C193" s="44"/>
      <c r="D193" s="44"/>
      <c r="E193" s="44"/>
      <c r="F193" s="44"/>
      <c r="G193" s="44"/>
      <c r="H193" s="45">
        <f>+H159</f>
        <v>6189274</v>
      </c>
      <c r="I193" s="45">
        <f>+I159</f>
        <v>5013430</v>
      </c>
      <c r="J193" s="45">
        <f>+J159</f>
        <v>5411463</v>
      </c>
      <c r="K193" s="43">
        <f>+J193/I193*100-100</f>
        <v>7.939334946334142</v>
      </c>
      <c r="L193" s="44"/>
      <c r="M193" s="46"/>
      <c r="N193" s="46"/>
      <c r="O193" s="46"/>
    </row>
    <row r="194" spans="1:18" s="157" customFormat="1" ht="11.25">
      <c r="A194" s="155" t="s">
        <v>504</v>
      </c>
      <c r="B194" s="155"/>
      <c r="C194" s="155">
        <f>+C196+C214</f>
        <v>143819.212</v>
      </c>
      <c r="D194" s="155">
        <f>+D196+D214</f>
        <v>108522.62999999999</v>
      </c>
      <c r="E194" s="155">
        <f>+E196+E214</f>
        <v>185641.89500000002</v>
      </c>
      <c r="F194" s="156">
        <f>+E194/D194*100-100</f>
        <v>71.0628419160133</v>
      </c>
      <c r="G194" s="155"/>
      <c r="H194" s="155">
        <f>+H196+H214</f>
        <v>207952.172</v>
      </c>
      <c r="I194" s="155">
        <f>+I196+I214</f>
        <v>151853.634</v>
      </c>
      <c r="J194" s="155">
        <f>+J196+J214</f>
        <v>182514.77300000002</v>
      </c>
      <c r="K194" s="156">
        <f>+J194/I194*100-100</f>
        <v>20.191244814068796</v>
      </c>
      <c r="L194" s="156">
        <f>+J194/$J$193*100</f>
        <v>3.3727436185002095</v>
      </c>
      <c r="M194" s="162"/>
      <c r="N194" s="162"/>
      <c r="O194" s="162"/>
      <c r="R194" s="46"/>
    </row>
    <row r="195" spans="1:18" ht="11.25" customHeight="1">
      <c r="A195" s="44"/>
      <c r="B195" s="44"/>
      <c r="C195" s="37"/>
      <c r="D195" s="37"/>
      <c r="E195" s="37"/>
      <c r="F195" s="38"/>
      <c r="G195" s="38"/>
      <c r="H195" s="37"/>
      <c r="I195" s="37"/>
      <c r="J195" s="37"/>
      <c r="K195" s="38"/>
      <c r="R195" s="41"/>
    </row>
    <row r="196" spans="1:18" ht="11.25" customHeight="1">
      <c r="A196" s="44" t="s">
        <v>497</v>
      </c>
      <c r="B196" s="44"/>
      <c r="C196" s="45">
        <f>SUM(C198:C212)</f>
        <v>44480.122</v>
      </c>
      <c r="D196" s="45">
        <f>SUM(D198:D212)</f>
        <v>41514.697</v>
      </c>
      <c r="E196" s="45">
        <f>SUM(E198:E212)</f>
        <v>92974.26400000001</v>
      </c>
      <c r="F196" s="43">
        <f>+E196/D196*100-100</f>
        <v>123.95505861454322</v>
      </c>
      <c r="G196" s="43"/>
      <c r="H196" s="45">
        <f>SUM(H198:H212)</f>
        <v>29240.145</v>
      </c>
      <c r="I196" s="45">
        <f>SUM(I198:I212)</f>
        <v>23453.842</v>
      </c>
      <c r="J196" s="45">
        <f>SUM(J198:J212)</f>
        <v>58092.85</v>
      </c>
      <c r="K196" s="43">
        <f>+J196/I196*100-100</f>
        <v>147.69012258204862</v>
      </c>
      <c r="L196" s="43">
        <f>+J196/J194*100</f>
        <v>31.82912212810302</v>
      </c>
      <c r="R196" s="41"/>
    </row>
    <row r="197" spans="1:18" ht="11.25" customHeight="1">
      <c r="A197" s="44"/>
      <c r="B197" s="44"/>
      <c r="C197" s="45"/>
      <c r="D197" s="45"/>
      <c r="E197" s="45"/>
      <c r="F197" s="43"/>
      <c r="G197" s="43"/>
      <c r="H197" s="45"/>
      <c r="I197" s="45"/>
      <c r="J197" s="45"/>
      <c r="K197" s="43"/>
      <c r="L197" s="38"/>
      <c r="R197" s="41"/>
    </row>
    <row r="198" spans="1:18" ht="11.25" customHeight="1">
      <c r="A198" s="163" t="s">
        <v>176</v>
      </c>
      <c r="B198" s="163"/>
      <c r="C198" s="37">
        <v>1330.948</v>
      </c>
      <c r="D198" s="37">
        <v>1330.948</v>
      </c>
      <c r="E198" s="37">
        <v>1272.534</v>
      </c>
      <c r="F198" s="38">
        <f aca="true" t="shared" si="20" ref="F198:F212">+E198/D198*100-100</f>
        <v>-4.388901745222213</v>
      </c>
      <c r="G198" s="38"/>
      <c r="H198" s="37">
        <v>1375.012</v>
      </c>
      <c r="I198" s="37">
        <v>1375.012</v>
      </c>
      <c r="J198" s="37">
        <v>1080.638</v>
      </c>
      <c r="K198" s="38">
        <f aca="true" t="shared" si="21" ref="K198:K212">+J198/I198*100-100</f>
        <v>-21.408831341108296</v>
      </c>
      <c r="L198" s="38">
        <f aca="true" t="shared" si="22" ref="L198:L212">+J198/$J$196*100</f>
        <v>1.860191056214319</v>
      </c>
      <c r="R198" s="41"/>
    </row>
    <row r="199" spans="1:18" ht="11.25" customHeight="1">
      <c r="A199" s="163" t="s">
        <v>164</v>
      </c>
      <c r="B199" s="163"/>
      <c r="C199" s="37">
        <v>5539.039</v>
      </c>
      <c r="D199" s="37">
        <v>3664.549</v>
      </c>
      <c r="E199" s="37">
        <v>4422.013</v>
      </c>
      <c r="F199" s="38">
        <f t="shared" si="20"/>
        <v>20.670046982589113</v>
      </c>
      <c r="G199" s="38"/>
      <c r="H199" s="37">
        <v>9758.334</v>
      </c>
      <c r="I199" s="37">
        <v>5901.947</v>
      </c>
      <c r="J199" s="37">
        <v>13107.767</v>
      </c>
      <c r="K199" s="38">
        <f t="shared" si="21"/>
        <v>122.09225192974452</v>
      </c>
      <c r="L199" s="38">
        <f t="shared" si="22"/>
        <v>22.563477260971016</v>
      </c>
      <c r="R199" s="41"/>
    </row>
    <row r="200" spans="1:18" ht="11.25" customHeight="1">
      <c r="A200" s="163" t="s">
        <v>165</v>
      </c>
      <c r="B200" s="163"/>
      <c r="C200" s="37"/>
      <c r="D200" s="37"/>
      <c r="E200" s="37"/>
      <c r="F200" s="38"/>
      <c r="G200" s="38"/>
      <c r="H200" s="37"/>
      <c r="I200" s="37"/>
      <c r="J200" s="37"/>
      <c r="K200" s="38"/>
      <c r="L200" s="38"/>
      <c r="R200" s="41"/>
    </row>
    <row r="201" spans="1:18" ht="11.25" customHeight="1">
      <c r="A201" s="163" t="s">
        <v>166</v>
      </c>
      <c r="B201" s="163"/>
      <c r="C201" s="37">
        <v>34195.69</v>
      </c>
      <c r="D201" s="37">
        <v>33920.721</v>
      </c>
      <c r="E201" s="37">
        <v>83899.009</v>
      </c>
      <c r="F201" s="38">
        <f t="shared" si="20"/>
        <v>147.33851913112343</v>
      </c>
      <c r="G201" s="38"/>
      <c r="H201" s="37">
        <v>12867.825</v>
      </c>
      <c r="I201" s="37">
        <v>12570.463</v>
      </c>
      <c r="J201" s="37">
        <v>39956.873</v>
      </c>
      <c r="K201" s="38">
        <f t="shared" si="21"/>
        <v>217.86317655920868</v>
      </c>
      <c r="L201" s="38">
        <f t="shared" si="22"/>
        <v>68.78105136862797</v>
      </c>
      <c r="R201" s="41"/>
    </row>
    <row r="202" spans="1:18" ht="11.25" customHeight="1">
      <c r="A202" s="163" t="s">
        <v>167</v>
      </c>
      <c r="B202" s="163"/>
      <c r="C202" s="37">
        <v>20.35</v>
      </c>
      <c r="D202" s="37">
        <v>20.16</v>
      </c>
      <c r="E202" s="37">
        <v>0.056</v>
      </c>
      <c r="F202" s="38">
        <f t="shared" si="20"/>
        <v>-99.72222222222223</v>
      </c>
      <c r="G202" s="38"/>
      <c r="H202" s="37">
        <v>17.269</v>
      </c>
      <c r="I202" s="37">
        <v>16.96</v>
      </c>
      <c r="J202" s="37">
        <v>0.336</v>
      </c>
      <c r="K202" s="38">
        <f t="shared" si="21"/>
        <v>-98.01886792452831</v>
      </c>
      <c r="L202" s="38">
        <f t="shared" si="22"/>
        <v>0.0005783844311305092</v>
      </c>
      <c r="R202" s="41"/>
    </row>
    <row r="203" spans="1:18" ht="11.25" customHeight="1">
      <c r="A203" s="163" t="s">
        <v>168</v>
      </c>
      <c r="B203" s="163"/>
      <c r="C203" s="37">
        <v>234.349</v>
      </c>
      <c r="D203" s="37">
        <v>0.233</v>
      </c>
      <c r="E203" s="37">
        <v>0.105</v>
      </c>
      <c r="F203" s="38">
        <f t="shared" si="20"/>
        <v>-54.935622317596575</v>
      </c>
      <c r="G203" s="38"/>
      <c r="H203" s="37">
        <v>369.927</v>
      </c>
      <c r="I203" s="37">
        <v>0.648</v>
      </c>
      <c r="J203" s="37">
        <v>0.425</v>
      </c>
      <c r="K203" s="38">
        <f t="shared" si="21"/>
        <v>-34.41358024691358</v>
      </c>
      <c r="L203" s="38">
        <f t="shared" si="22"/>
        <v>0.0007315874500906737</v>
      </c>
      <c r="R203" s="41"/>
    </row>
    <row r="204" spans="1:18" ht="11.25" customHeight="1">
      <c r="A204" s="163" t="s">
        <v>169</v>
      </c>
      <c r="B204" s="163"/>
      <c r="C204" s="37">
        <v>0.089</v>
      </c>
      <c r="D204" s="37">
        <v>0.089</v>
      </c>
      <c r="E204" s="37">
        <v>1.391</v>
      </c>
      <c r="F204" s="38">
        <f t="shared" si="20"/>
        <v>1462.9213483146068</v>
      </c>
      <c r="G204" s="38"/>
      <c r="H204" s="37">
        <v>3.974</v>
      </c>
      <c r="I204" s="37">
        <v>3.974</v>
      </c>
      <c r="J204" s="37">
        <v>192.772</v>
      </c>
      <c r="K204" s="38">
        <f t="shared" si="21"/>
        <v>4750.830397584297</v>
      </c>
      <c r="L204" s="38">
        <f t="shared" si="22"/>
        <v>0.33183429630324557</v>
      </c>
      <c r="R204" s="41"/>
    </row>
    <row r="205" spans="1:18" ht="11.25" customHeight="1">
      <c r="A205" s="163" t="s">
        <v>170</v>
      </c>
      <c r="B205" s="163"/>
      <c r="C205" s="37">
        <v>8.133</v>
      </c>
      <c r="D205" s="37">
        <v>3.148</v>
      </c>
      <c r="E205" s="37">
        <v>7.939</v>
      </c>
      <c r="F205" s="38">
        <f t="shared" si="20"/>
        <v>152.19186785260482</v>
      </c>
      <c r="G205" s="38"/>
      <c r="H205" s="37">
        <v>13.458</v>
      </c>
      <c r="I205" s="37">
        <v>6.828</v>
      </c>
      <c r="J205" s="37">
        <v>8.799</v>
      </c>
      <c r="K205" s="38">
        <f t="shared" si="21"/>
        <v>28.866432337434077</v>
      </c>
      <c r="L205" s="38">
        <f t="shared" si="22"/>
        <v>0.01514644229023021</v>
      </c>
      <c r="R205" s="41"/>
    </row>
    <row r="206" spans="1:18" ht="11.25" customHeight="1">
      <c r="A206" s="163" t="s">
        <v>171</v>
      </c>
      <c r="B206" s="163"/>
      <c r="C206" s="37">
        <v>1.165</v>
      </c>
      <c r="D206" s="37">
        <v>0.915</v>
      </c>
      <c r="E206" s="37">
        <v>1.012</v>
      </c>
      <c r="F206" s="38">
        <f t="shared" si="20"/>
        <v>10.601092896174862</v>
      </c>
      <c r="G206" s="38"/>
      <c r="H206" s="37">
        <v>2.246</v>
      </c>
      <c r="I206" s="37">
        <v>1.698</v>
      </c>
      <c r="J206" s="37">
        <v>1.815</v>
      </c>
      <c r="K206" s="38">
        <f t="shared" si="21"/>
        <v>6.8904593639576035</v>
      </c>
      <c r="L206" s="38">
        <f t="shared" si="22"/>
        <v>0.003124308757446054</v>
      </c>
      <c r="R206" s="41"/>
    </row>
    <row r="207" spans="1:18" ht="11.25" customHeight="1">
      <c r="A207" s="163" t="s">
        <v>172</v>
      </c>
      <c r="B207" s="163"/>
      <c r="C207" s="37">
        <v>1426.499</v>
      </c>
      <c r="D207" s="37">
        <v>1017.827</v>
      </c>
      <c r="E207" s="37">
        <v>796.182</v>
      </c>
      <c r="F207" s="38">
        <f t="shared" si="20"/>
        <v>-21.776294006741807</v>
      </c>
      <c r="G207" s="38"/>
      <c r="H207" s="37">
        <v>3697.394</v>
      </c>
      <c r="I207" s="37">
        <v>2660.682</v>
      </c>
      <c r="J207" s="37">
        <v>2169.005</v>
      </c>
      <c r="K207" s="38">
        <f t="shared" si="21"/>
        <v>-18.47935980323841</v>
      </c>
      <c r="L207" s="38">
        <f t="shared" si="22"/>
        <v>3.733686675726876</v>
      </c>
      <c r="R207" s="41"/>
    </row>
    <row r="208" spans="1:18" ht="11.25" customHeight="1">
      <c r="A208" s="163" t="s">
        <v>177</v>
      </c>
      <c r="B208" s="163"/>
      <c r="C208" s="37">
        <v>316.42</v>
      </c>
      <c r="D208" s="37">
        <v>316</v>
      </c>
      <c r="E208" s="37">
        <v>788.825</v>
      </c>
      <c r="F208" s="38">
        <f t="shared" si="20"/>
        <v>149.62816455696202</v>
      </c>
      <c r="G208" s="38"/>
      <c r="H208" s="37">
        <v>114.432</v>
      </c>
      <c r="I208" s="37">
        <v>114.03</v>
      </c>
      <c r="J208" s="37">
        <v>213.082</v>
      </c>
      <c r="K208" s="38">
        <f t="shared" si="21"/>
        <v>86.86486012452863</v>
      </c>
      <c r="L208" s="38">
        <f t="shared" si="22"/>
        <v>0.36679556950640224</v>
      </c>
      <c r="R208" s="41"/>
    </row>
    <row r="209" spans="1:18" ht="11.25" customHeight="1">
      <c r="A209" s="163" t="s">
        <v>173</v>
      </c>
      <c r="B209" s="163"/>
      <c r="C209" s="37">
        <v>41.82</v>
      </c>
      <c r="D209" s="37">
        <v>34.318</v>
      </c>
      <c r="E209" s="37">
        <v>77.867</v>
      </c>
      <c r="F209" s="38">
        <f t="shared" si="20"/>
        <v>126.8984206538843</v>
      </c>
      <c r="G209" s="38"/>
      <c r="H209" s="37">
        <v>67.107</v>
      </c>
      <c r="I209" s="37">
        <v>45.866</v>
      </c>
      <c r="J209" s="37">
        <v>126.84</v>
      </c>
      <c r="K209" s="38">
        <f t="shared" si="21"/>
        <v>176.54471721972703</v>
      </c>
      <c r="L209" s="38">
        <f t="shared" si="22"/>
        <v>0.21834012275176723</v>
      </c>
      <c r="R209" s="41"/>
    </row>
    <row r="210" spans="1:18" ht="11.25">
      <c r="A210" s="184" t="s">
        <v>174</v>
      </c>
      <c r="B210" s="184"/>
      <c r="C210" s="37">
        <v>211.246</v>
      </c>
      <c r="D210" s="37">
        <v>58.788</v>
      </c>
      <c r="E210" s="37">
        <v>786.853</v>
      </c>
      <c r="F210" s="38">
        <f t="shared" si="20"/>
        <v>1238.4585289514866</v>
      </c>
      <c r="G210" s="38"/>
      <c r="H210" s="37">
        <v>248.272</v>
      </c>
      <c r="I210" s="37">
        <v>62.543</v>
      </c>
      <c r="J210" s="37">
        <v>613.379</v>
      </c>
      <c r="K210" s="38">
        <f t="shared" si="21"/>
        <v>880.7316566202454</v>
      </c>
      <c r="L210" s="38">
        <f t="shared" si="22"/>
        <v>1.055859714233335</v>
      </c>
      <c r="R210" s="41"/>
    </row>
    <row r="211" spans="1:18" ht="11.25" customHeight="1">
      <c r="A211" s="163" t="s">
        <v>175</v>
      </c>
      <c r="B211" s="163"/>
      <c r="C211" s="37">
        <v>121.342</v>
      </c>
      <c r="D211" s="37">
        <v>120.058</v>
      </c>
      <c r="E211" s="37">
        <v>3.009</v>
      </c>
      <c r="F211" s="38">
        <f t="shared" si="20"/>
        <v>-97.49371137283646</v>
      </c>
      <c r="G211" s="38"/>
      <c r="H211" s="37">
        <v>51.092</v>
      </c>
      <c r="I211" s="37">
        <v>49.262</v>
      </c>
      <c r="J211" s="37">
        <v>4.329</v>
      </c>
      <c r="K211" s="38">
        <f t="shared" si="21"/>
        <v>-91.21229345134181</v>
      </c>
      <c r="L211" s="38">
        <f t="shared" si="22"/>
        <v>0.007451863697511827</v>
      </c>
      <c r="R211" s="41"/>
    </row>
    <row r="212" spans="1:18" ht="11.25" customHeight="1">
      <c r="A212" s="163" t="s">
        <v>207</v>
      </c>
      <c r="B212" s="163"/>
      <c r="C212" s="37">
        <v>1033.032</v>
      </c>
      <c r="D212" s="37">
        <v>1026.943</v>
      </c>
      <c r="E212" s="37">
        <v>917.469</v>
      </c>
      <c r="F212" s="38">
        <f t="shared" si="20"/>
        <v>-10.660182697579117</v>
      </c>
      <c r="G212" s="38"/>
      <c r="H212" s="37">
        <v>653.803</v>
      </c>
      <c r="I212" s="37">
        <v>643.929</v>
      </c>
      <c r="J212" s="37">
        <v>616.79</v>
      </c>
      <c r="K212" s="38">
        <f t="shared" si="21"/>
        <v>-4.214595087346581</v>
      </c>
      <c r="L212" s="38">
        <f t="shared" si="22"/>
        <v>1.061731349038651</v>
      </c>
      <c r="R212" s="41"/>
    </row>
    <row r="213" spans="1:18" ht="11.25" customHeight="1">
      <c r="A213" s="163"/>
      <c r="B213" s="163"/>
      <c r="C213" s="37"/>
      <c r="D213" s="37"/>
      <c r="E213" s="37"/>
      <c r="F213" s="37"/>
      <c r="G213" s="37"/>
      <c r="H213" s="37"/>
      <c r="I213" s="37"/>
      <c r="J213" s="37"/>
      <c r="K213" s="38"/>
      <c r="L213" s="38"/>
      <c r="R213" s="41"/>
    </row>
    <row r="214" spans="1:18" s="47" customFormat="1" ht="11.25" customHeight="1">
      <c r="A214" s="159" t="s">
        <v>498</v>
      </c>
      <c r="B214" s="159"/>
      <c r="C214" s="45">
        <f>SUM(C216:C219)</f>
        <v>99339.09</v>
      </c>
      <c r="D214" s="45">
        <f>SUM(D216:D219)</f>
        <v>67007.93299999999</v>
      </c>
      <c r="E214" s="45">
        <f>SUM(E216:E219)</f>
        <v>92667.63100000001</v>
      </c>
      <c r="F214" s="43">
        <f aca="true" t="shared" si="23" ref="F214:F219">+E214/D214*100-100</f>
        <v>38.29352264902727</v>
      </c>
      <c r="G214" s="43"/>
      <c r="H214" s="45">
        <f>SUM(H216:H219)</f>
        <v>178712.027</v>
      </c>
      <c r="I214" s="45">
        <f>SUM(I216:I219)</f>
        <v>128399.792</v>
      </c>
      <c r="J214" s="45">
        <f>SUM(J216:J219)</f>
        <v>124421.92300000001</v>
      </c>
      <c r="K214" s="43">
        <f aca="true" t="shared" si="24" ref="K214:K219">+J214/I214*100-100</f>
        <v>-3.098033834821152</v>
      </c>
      <c r="L214" s="43">
        <f>+J214/J194*100</f>
        <v>68.17087787189698</v>
      </c>
      <c r="M214" s="46"/>
      <c r="N214" s="46"/>
      <c r="O214" s="46"/>
      <c r="R214" s="46"/>
    </row>
    <row r="215" spans="1:18" ht="11.25" customHeight="1">
      <c r="A215" s="44"/>
      <c r="B215" s="44"/>
      <c r="C215" s="45"/>
      <c r="D215" s="45"/>
      <c r="E215" s="45"/>
      <c r="F215" s="38"/>
      <c r="G215" s="43"/>
      <c r="H215" s="45"/>
      <c r="I215" s="45"/>
      <c r="J215" s="45"/>
      <c r="K215" s="38"/>
      <c r="L215" s="38"/>
      <c r="R215" s="41"/>
    </row>
    <row r="216" spans="1:18" ht="11.25" customHeight="1">
      <c r="A216" s="35" t="s">
        <v>159</v>
      </c>
      <c r="B216" s="35"/>
      <c r="C216" s="37">
        <v>19334.224</v>
      </c>
      <c r="D216" s="37">
        <v>13498.288</v>
      </c>
      <c r="E216" s="37">
        <v>14834.895</v>
      </c>
      <c r="F216" s="38">
        <f t="shared" si="23"/>
        <v>9.902048319016473</v>
      </c>
      <c r="H216" s="37">
        <v>47384.879</v>
      </c>
      <c r="I216" s="37">
        <v>34227.566</v>
      </c>
      <c r="J216" s="37">
        <v>27960.698</v>
      </c>
      <c r="K216" s="38">
        <f t="shared" si="24"/>
        <v>-18.309417619704533</v>
      </c>
      <c r="L216" s="38">
        <f>+J216/$J$214*100</f>
        <v>22.47248501375437</v>
      </c>
      <c r="R216" s="41"/>
    </row>
    <row r="217" spans="1:18" ht="11.25" customHeight="1">
      <c r="A217" s="35" t="s">
        <v>160</v>
      </c>
      <c r="B217" s="35"/>
      <c r="C217" s="37">
        <v>5067.981</v>
      </c>
      <c r="D217" s="37">
        <v>3536.259</v>
      </c>
      <c r="E217" s="37">
        <v>1857.515</v>
      </c>
      <c r="F217" s="38">
        <f t="shared" si="23"/>
        <v>-47.472314669259234</v>
      </c>
      <c r="H217" s="37">
        <v>23433.826</v>
      </c>
      <c r="I217" s="37">
        <v>18436.889</v>
      </c>
      <c r="J217" s="37">
        <v>4270.509</v>
      </c>
      <c r="K217" s="38">
        <f t="shared" si="24"/>
        <v>-76.83714969483192</v>
      </c>
      <c r="L217" s="38">
        <f>+J217/$J$214*100</f>
        <v>3.432280177826861</v>
      </c>
      <c r="R217" s="41"/>
    </row>
    <row r="218" spans="1:18" ht="11.25" customHeight="1">
      <c r="A218" s="35" t="s">
        <v>161</v>
      </c>
      <c r="B218" s="35"/>
      <c r="C218" s="37">
        <v>4197.751</v>
      </c>
      <c r="D218" s="37">
        <v>3638.983</v>
      </c>
      <c r="E218" s="37">
        <v>2736.67</v>
      </c>
      <c r="F218" s="38">
        <f t="shared" si="23"/>
        <v>-24.79574650389958</v>
      </c>
      <c r="H218" s="37">
        <v>19449.165</v>
      </c>
      <c r="I218" s="37">
        <v>16799.569</v>
      </c>
      <c r="J218" s="37">
        <v>14747.348</v>
      </c>
      <c r="K218" s="38">
        <f t="shared" si="24"/>
        <v>-12.215914586856357</v>
      </c>
      <c r="L218" s="38">
        <f>+J218/$J$214*100</f>
        <v>11.852692551617288</v>
      </c>
      <c r="R218" s="41"/>
    </row>
    <row r="219" spans="1:18" ht="11.25" customHeight="1">
      <c r="A219" s="35" t="s">
        <v>208</v>
      </c>
      <c r="B219" s="35"/>
      <c r="C219" s="37">
        <v>70739.134</v>
      </c>
      <c r="D219" s="37">
        <v>46334.403</v>
      </c>
      <c r="E219" s="37">
        <v>73238.551</v>
      </c>
      <c r="F219" s="38">
        <f t="shared" si="23"/>
        <v>58.06516596318292</v>
      </c>
      <c r="H219" s="37">
        <v>88444.157</v>
      </c>
      <c r="I219" s="37">
        <v>58935.768</v>
      </c>
      <c r="J219" s="37">
        <v>77443.368</v>
      </c>
      <c r="K219" s="38">
        <f t="shared" si="24"/>
        <v>31.403001314923074</v>
      </c>
      <c r="L219" s="38">
        <f>+J219/$J$214*100</f>
        <v>62.24254225680148</v>
      </c>
      <c r="R219" s="41"/>
    </row>
    <row r="220" spans="1:18" ht="11.25">
      <c r="A220" s="149"/>
      <c r="B220" s="149"/>
      <c r="C220" s="161"/>
      <c r="D220" s="161"/>
      <c r="E220" s="161"/>
      <c r="F220" s="161"/>
      <c r="G220" s="161"/>
      <c r="H220" s="161"/>
      <c r="I220" s="161"/>
      <c r="J220" s="161"/>
      <c r="K220" s="149"/>
      <c r="L220" s="149"/>
      <c r="R220" s="41"/>
    </row>
    <row r="221" spans="1:18" ht="11.25">
      <c r="A221" s="35" t="s">
        <v>75</v>
      </c>
      <c r="B221" s="35"/>
      <c r="C221" s="35"/>
      <c r="D221" s="35"/>
      <c r="E221" s="35"/>
      <c r="F221" s="35"/>
      <c r="G221" s="35"/>
      <c r="H221" s="35"/>
      <c r="I221" s="35"/>
      <c r="J221" s="35"/>
      <c r="K221" s="35"/>
      <c r="L221" s="35"/>
      <c r="R221" s="41"/>
    </row>
    <row r="222" spans="1:18" ht="19.5" customHeight="1">
      <c r="A222" s="329" t="s">
        <v>271</v>
      </c>
      <c r="B222" s="329"/>
      <c r="C222" s="329"/>
      <c r="D222" s="329"/>
      <c r="E222" s="329"/>
      <c r="F222" s="329"/>
      <c r="G222" s="329"/>
      <c r="H222" s="329"/>
      <c r="I222" s="329"/>
      <c r="J222" s="329"/>
      <c r="K222" s="329"/>
      <c r="L222" s="329"/>
      <c r="R222" s="41"/>
    </row>
    <row r="223" spans="1:18" ht="19.5" customHeight="1">
      <c r="A223" s="330" t="s">
        <v>266</v>
      </c>
      <c r="B223" s="330"/>
      <c r="C223" s="330"/>
      <c r="D223" s="330"/>
      <c r="E223" s="330"/>
      <c r="F223" s="330"/>
      <c r="G223" s="330"/>
      <c r="H223" s="330"/>
      <c r="I223" s="330"/>
      <c r="J223" s="330"/>
      <c r="K223" s="330"/>
      <c r="L223" s="330"/>
      <c r="R223" s="41"/>
    </row>
    <row r="224" spans="1:21" s="47" customFormat="1" ht="11.25">
      <c r="A224" s="44"/>
      <c r="B224" s="44"/>
      <c r="C224" s="331" t="s">
        <v>225</v>
      </c>
      <c r="D224" s="331"/>
      <c r="E224" s="331"/>
      <c r="F224" s="331"/>
      <c r="G224" s="254"/>
      <c r="H224" s="331" t="s">
        <v>152</v>
      </c>
      <c r="I224" s="331"/>
      <c r="J224" s="331"/>
      <c r="K224" s="331"/>
      <c r="L224" s="254"/>
      <c r="M224" s="338"/>
      <c r="N224" s="338"/>
      <c r="O224" s="338"/>
      <c r="P224" s="180"/>
      <c r="Q224" s="180"/>
      <c r="R224" s="180"/>
      <c r="S224" s="180"/>
      <c r="T224" s="180"/>
      <c r="U224" s="180"/>
    </row>
    <row r="225" spans="1:21" s="47" customFormat="1" ht="11.25">
      <c r="A225" s="44" t="s">
        <v>163</v>
      </c>
      <c r="B225" s="256" t="s">
        <v>138</v>
      </c>
      <c r="C225" s="255">
        <f>+C190</f>
        <v>2009</v>
      </c>
      <c r="D225" s="332" t="str">
        <f>+D190</f>
        <v>enero - septiembre</v>
      </c>
      <c r="E225" s="332"/>
      <c r="F225" s="332"/>
      <c r="G225" s="254"/>
      <c r="H225" s="255">
        <f>+H190</f>
        <v>2009</v>
      </c>
      <c r="I225" s="332" t="str">
        <f>+D225</f>
        <v>enero - septiembre</v>
      </c>
      <c r="J225" s="332"/>
      <c r="K225" s="332"/>
      <c r="L225" s="256" t="s">
        <v>338</v>
      </c>
      <c r="M225" s="339"/>
      <c r="N225" s="339"/>
      <c r="O225" s="339"/>
      <c r="P225" s="180"/>
      <c r="Q225" s="180"/>
      <c r="R225" s="180"/>
      <c r="S225" s="180"/>
      <c r="T225" s="180"/>
      <c r="U225" s="180"/>
    </row>
    <row r="226" spans="1:15" s="47" customFormat="1" ht="11.25">
      <c r="A226" s="257"/>
      <c r="B226" s="260" t="s">
        <v>48</v>
      </c>
      <c r="C226" s="257"/>
      <c r="D226" s="258">
        <f>+D191</f>
        <v>2009</v>
      </c>
      <c r="E226" s="258">
        <f>+E191</f>
        <v>2010</v>
      </c>
      <c r="F226" s="259" t="str">
        <f>+F191</f>
        <v>Var % 10/09</v>
      </c>
      <c r="G226" s="260"/>
      <c r="H226" s="257"/>
      <c r="I226" s="258">
        <f>+I191</f>
        <v>2009</v>
      </c>
      <c r="J226" s="258">
        <f>+J191</f>
        <v>2010</v>
      </c>
      <c r="K226" s="259" t="str">
        <f>+K191</f>
        <v>Var % 10/09</v>
      </c>
      <c r="L226" s="260">
        <v>2008</v>
      </c>
      <c r="M226" s="261" t="s">
        <v>300</v>
      </c>
      <c r="N226" s="261" t="s">
        <v>300</v>
      </c>
      <c r="O226" s="260" t="s">
        <v>276</v>
      </c>
    </row>
    <row r="227" spans="1:18" ht="11.25" customHeight="1">
      <c r="A227" s="35"/>
      <c r="B227" s="35"/>
      <c r="C227" s="35"/>
      <c r="D227" s="35"/>
      <c r="E227" s="35"/>
      <c r="F227" s="35"/>
      <c r="G227" s="35"/>
      <c r="H227" s="35"/>
      <c r="I227" s="35"/>
      <c r="J227" s="35"/>
      <c r="K227" s="35"/>
      <c r="L227" s="35"/>
      <c r="R227" s="41"/>
    </row>
    <row r="228" spans="1:15" s="47" customFormat="1" ht="11.25">
      <c r="A228" s="44" t="s">
        <v>493</v>
      </c>
      <c r="B228" s="44"/>
      <c r="C228" s="44"/>
      <c r="D228" s="44"/>
      <c r="E228" s="44"/>
      <c r="F228" s="44"/>
      <c r="G228" s="44"/>
      <c r="H228" s="45">
        <f>+H193</f>
        <v>6189274</v>
      </c>
      <c r="I228" s="45">
        <f>+I193</f>
        <v>5013430</v>
      </c>
      <c r="J228" s="45">
        <f>+J193</f>
        <v>5411463</v>
      </c>
      <c r="K228" s="43">
        <f>+J228/I228*100-100</f>
        <v>7.939334946334142</v>
      </c>
      <c r="L228" s="44"/>
      <c r="M228" s="46"/>
      <c r="N228" s="46"/>
      <c r="O228" s="46"/>
    </row>
    <row r="229" spans="1:18" s="157" customFormat="1" ht="11.25">
      <c r="A229" s="155" t="s">
        <v>505</v>
      </c>
      <c r="B229" s="155"/>
      <c r="C229" s="155">
        <f>+C231+C246+C247+C248+C249+C250</f>
        <v>702534.876</v>
      </c>
      <c r="D229" s="155">
        <f>+D231+D246+D247+D248+D249+D250</f>
        <v>492553.544</v>
      </c>
      <c r="E229" s="155">
        <f>+E231+E246+E247+E248+E249+E250</f>
        <v>547259.8799999999</v>
      </c>
      <c r="F229" s="156">
        <f>+E229/D229*100-100</f>
        <v>11.10667797773472</v>
      </c>
      <c r="G229" s="155"/>
      <c r="H229" s="155">
        <f>+H231+H246+H247+H248+H249+H250</f>
        <v>1401300.3199999998</v>
      </c>
      <c r="I229" s="155">
        <f>+I231+I246+I247+I248+I249+I250</f>
        <v>1001332.1009999999</v>
      </c>
      <c r="J229" s="155">
        <f>+J231+J246+J247+J248+J249+J250</f>
        <v>1135318.178</v>
      </c>
      <c r="K229" s="156">
        <f>+J229/I229*100-100</f>
        <v>13.380783145391263</v>
      </c>
      <c r="L229" s="156">
        <f>+J229/$J$228*100</f>
        <v>20.97987509107981</v>
      </c>
      <c r="M229" s="162"/>
      <c r="N229" s="162"/>
      <c r="O229" s="162"/>
      <c r="R229" s="46"/>
    </row>
    <row r="230" spans="1:18" ht="11.25" customHeight="1">
      <c r="A230" s="35"/>
      <c r="B230" s="35"/>
      <c r="C230" s="37"/>
      <c r="D230" s="37"/>
      <c r="E230" s="37"/>
      <c r="F230" s="38"/>
      <c r="G230" s="38"/>
      <c r="H230" s="37"/>
      <c r="I230" s="37"/>
      <c r="J230" s="37"/>
      <c r="K230" s="38"/>
      <c r="L230" s="146"/>
      <c r="R230" s="41"/>
    </row>
    <row r="231" spans="1:18" s="47" customFormat="1" ht="11.25" customHeight="1">
      <c r="A231" s="44" t="s">
        <v>148</v>
      </c>
      <c r="B231" s="44">
        <v>22042110</v>
      </c>
      <c r="C231" s="45">
        <f>SUM(C232:C243)</f>
        <v>348413.008</v>
      </c>
      <c r="D231" s="45">
        <f>SUM(D232:D243)</f>
        <v>254395.31000000003</v>
      </c>
      <c r="E231" s="45">
        <f>SUM(E232:E243)</f>
        <v>283029.755</v>
      </c>
      <c r="F231" s="43">
        <f>+E231/D231*100-100</f>
        <v>11.255885574305594</v>
      </c>
      <c r="G231" s="43"/>
      <c r="H231" s="45">
        <f>SUM(H232:H243)</f>
        <v>1069254.9279999998</v>
      </c>
      <c r="I231" s="45">
        <f>SUM(I232:I243)</f>
        <v>770060.57</v>
      </c>
      <c r="J231" s="45">
        <f>SUM(J232:J243)</f>
        <v>866447.741</v>
      </c>
      <c r="K231" s="43">
        <f aca="true" t="shared" si="25" ref="K231:K250">+J231/I231*100-100</f>
        <v>12.516829812491252</v>
      </c>
      <c r="L231" s="43">
        <f>+J231/J229*100</f>
        <v>76.31761366900265</v>
      </c>
      <c r="M231" s="46">
        <f>+I231/D231</f>
        <v>3.0270234541666663</v>
      </c>
      <c r="N231" s="46">
        <f>+J231/E231</f>
        <v>3.0613309226091796</v>
      </c>
      <c r="O231" s="46">
        <f>+N231/M231*100-100</f>
        <v>1.1333730630758652</v>
      </c>
      <c r="P231" s="45"/>
      <c r="R231" s="46"/>
    </row>
    <row r="232" spans="1:18" ht="11.25" customHeight="1">
      <c r="A232" s="35" t="s">
        <v>284</v>
      </c>
      <c r="B232" s="185">
        <v>22042111</v>
      </c>
      <c r="C232" s="37">
        <v>50209.734</v>
      </c>
      <c r="D232" s="37">
        <v>36507.96</v>
      </c>
      <c r="E232" s="37">
        <v>39174.681</v>
      </c>
      <c r="F232" s="38">
        <f aca="true" t="shared" si="26" ref="F232:F243">+E232/D232*100-100</f>
        <v>7.304491951892132</v>
      </c>
      <c r="G232" s="38"/>
      <c r="H232" s="37">
        <v>140025.125</v>
      </c>
      <c r="I232" s="37">
        <v>100387.371</v>
      </c>
      <c r="J232" s="37">
        <v>108387.5</v>
      </c>
      <c r="K232" s="38">
        <f t="shared" si="25"/>
        <v>7.969258404027741</v>
      </c>
      <c r="L232" s="38">
        <f aca="true" t="shared" si="27" ref="L232:L243">+J232/$J$231*100</f>
        <v>12.509409958747874</v>
      </c>
      <c r="M232" s="41">
        <f aca="true" t="shared" si="28" ref="M232:M239">+I232/D232</f>
        <v>2.7497392623416923</v>
      </c>
      <c r="N232" s="41">
        <f aca="true" t="shared" si="29" ref="N232:N239">+J232/E232</f>
        <v>2.766774284645739</v>
      </c>
      <c r="O232" s="41">
        <f aca="true" t="shared" si="30" ref="O232:O239">+N232/M232*100-100</f>
        <v>0.6195140949305795</v>
      </c>
      <c r="P232" s="186"/>
      <c r="R232" s="41"/>
    </row>
    <row r="233" spans="1:18" ht="11.25" customHeight="1">
      <c r="A233" s="35" t="s">
        <v>285</v>
      </c>
      <c r="B233" s="185">
        <v>22042112</v>
      </c>
      <c r="C233" s="37">
        <v>32373.277</v>
      </c>
      <c r="D233" s="37">
        <v>24252.595</v>
      </c>
      <c r="E233" s="37">
        <v>26491.316</v>
      </c>
      <c r="F233" s="38">
        <f t="shared" si="26"/>
        <v>9.230851378996746</v>
      </c>
      <c r="G233" s="38"/>
      <c r="H233" s="37">
        <v>98808.142</v>
      </c>
      <c r="I233" s="37">
        <v>73168.944</v>
      </c>
      <c r="J233" s="37">
        <v>79897.836</v>
      </c>
      <c r="K233" s="38">
        <f t="shared" si="25"/>
        <v>9.196377085884947</v>
      </c>
      <c r="L233" s="38">
        <f t="shared" si="27"/>
        <v>9.221310440233463</v>
      </c>
      <c r="M233" s="41">
        <f t="shared" si="28"/>
        <v>3.016953196142516</v>
      </c>
      <c r="N233" s="41">
        <f t="shared" si="29"/>
        <v>3.0160010170880147</v>
      </c>
      <c r="O233" s="41">
        <f t="shared" si="30"/>
        <v>-0.03156094883138394</v>
      </c>
      <c r="P233" s="186"/>
      <c r="R233" s="41"/>
    </row>
    <row r="234" spans="1:18" ht="11.25" customHeight="1">
      <c r="A234" s="35" t="s">
        <v>280</v>
      </c>
      <c r="B234" s="185">
        <v>22042113</v>
      </c>
      <c r="C234" s="37">
        <v>26363.167</v>
      </c>
      <c r="D234" s="37">
        <v>19169.037</v>
      </c>
      <c r="E234" s="37">
        <v>19641.446</v>
      </c>
      <c r="F234" s="38">
        <f t="shared" si="26"/>
        <v>2.464437832740373</v>
      </c>
      <c r="G234" s="38"/>
      <c r="H234" s="37">
        <v>65514.734</v>
      </c>
      <c r="I234" s="37">
        <v>46720.712</v>
      </c>
      <c r="J234" s="37">
        <v>51029.866</v>
      </c>
      <c r="K234" s="38">
        <f t="shared" si="25"/>
        <v>9.223219885861326</v>
      </c>
      <c r="L234" s="38">
        <f t="shared" si="27"/>
        <v>5.889549200175017</v>
      </c>
      <c r="M234" s="41">
        <f t="shared" si="28"/>
        <v>2.437300945269186</v>
      </c>
      <c r="N234" s="41">
        <f t="shared" si="29"/>
        <v>2.5980707326741626</v>
      </c>
      <c r="O234" s="41">
        <f t="shared" si="30"/>
        <v>6.596222256304941</v>
      </c>
      <c r="P234" s="186"/>
      <c r="R234" s="41"/>
    </row>
    <row r="235" spans="1:18" ht="11.25" customHeight="1">
      <c r="A235" s="35" t="s">
        <v>281</v>
      </c>
      <c r="B235" s="185">
        <v>22042119</v>
      </c>
      <c r="C235" s="37">
        <v>3620.714</v>
      </c>
      <c r="D235" s="37">
        <v>2525.468</v>
      </c>
      <c r="E235" s="37">
        <v>3285.349</v>
      </c>
      <c r="F235" s="38">
        <f t="shared" si="26"/>
        <v>30.08872018968367</v>
      </c>
      <c r="G235" s="38"/>
      <c r="H235" s="37">
        <v>9905.012</v>
      </c>
      <c r="I235" s="37">
        <v>6624.998</v>
      </c>
      <c r="J235" s="37">
        <v>9121.54</v>
      </c>
      <c r="K235" s="38">
        <f t="shared" si="25"/>
        <v>37.68366420638921</v>
      </c>
      <c r="L235" s="38">
        <f t="shared" si="27"/>
        <v>1.0527513164813018</v>
      </c>
      <c r="M235" s="41">
        <f t="shared" si="28"/>
        <v>2.6232753691593005</v>
      </c>
      <c r="N235" s="41">
        <f t="shared" si="29"/>
        <v>2.7764295361010354</v>
      </c>
      <c r="O235" s="41">
        <f t="shared" si="30"/>
        <v>5.838280218016806</v>
      </c>
      <c r="P235" s="186"/>
      <c r="R235" s="41"/>
    </row>
    <row r="236" spans="1:18" ht="11.25" customHeight="1">
      <c r="A236" s="35" t="s">
        <v>286</v>
      </c>
      <c r="B236" s="185">
        <v>22042121</v>
      </c>
      <c r="C236" s="37">
        <v>77395.826</v>
      </c>
      <c r="D236" s="37">
        <v>56764.16</v>
      </c>
      <c r="E236" s="37">
        <v>60911.466</v>
      </c>
      <c r="F236" s="38">
        <f t="shared" si="26"/>
        <v>7.306205182988705</v>
      </c>
      <c r="G236" s="38"/>
      <c r="H236" s="37">
        <v>260822.241</v>
      </c>
      <c r="I236" s="37">
        <v>188488.955</v>
      </c>
      <c r="J236" s="37">
        <v>199115.229</v>
      </c>
      <c r="K236" s="38">
        <f t="shared" si="25"/>
        <v>5.637610967708966</v>
      </c>
      <c r="L236" s="38">
        <f t="shared" si="27"/>
        <v>22.98063917509827</v>
      </c>
      <c r="M236" s="41">
        <f t="shared" si="28"/>
        <v>3.3205627459298257</v>
      </c>
      <c r="N236" s="41">
        <f t="shared" si="29"/>
        <v>3.268928529810791</v>
      </c>
      <c r="O236" s="41">
        <f t="shared" si="30"/>
        <v>-1.5549839009163549</v>
      </c>
      <c r="P236" s="186"/>
      <c r="R236" s="41"/>
    </row>
    <row r="237" spans="1:18" ht="11.25" customHeight="1">
      <c r="A237" s="35" t="s">
        <v>287</v>
      </c>
      <c r="B237" s="185">
        <v>22042122</v>
      </c>
      <c r="C237" s="37">
        <v>36769.909</v>
      </c>
      <c r="D237" s="37">
        <v>27043.828</v>
      </c>
      <c r="E237" s="37">
        <v>28257.133</v>
      </c>
      <c r="F237" s="38">
        <f t="shared" si="26"/>
        <v>4.486439567652937</v>
      </c>
      <c r="G237" s="38"/>
      <c r="H237" s="37">
        <v>102308.171</v>
      </c>
      <c r="I237" s="37">
        <v>74387.718</v>
      </c>
      <c r="J237" s="37">
        <v>78823.286</v>
      </c>
      <c r="K237" s="38">
        <f t="shared" si="25"/>
        <v>5.9627692840369235</v>
      </c>
      <c r="L237" s="38">
        <f t="shared" si="27"/>
        <v>9.097292574048039</v>
      </c>
      <c r="M237" s="41">
        <f t="shared" si="28"/>
        <v>2.7506356718434977</v>
      </c>
      <c r="N237" s="41">
        <f t="shared" si="29"/>
        <v>2.789500477631612</v>
      </c>
      <c r="O237" s="41">
        <f t="shared" si="30"/>
        <v>1.4129390593581093</v>
      </c>
      <c r="P237" s="186"/>
      <c r="R237" s="41"/>
    </row>
    <row r="238" spans="1:18" ht="11.25" customHeight="1">
      <c r="A238" s="35" t="s">
        <v>288</v>
      </c>
      <c r="B238" s="185">
        <v>22042124</v>
      </c>
      <c r="C238" s="37">
        <v>18800.2</v>
      </c>
      <c r="D238" s="37">
        <v>13685.209</v>
      </c>
      <c r="E238" s="37">
        <v>15434.332</v>
      </c>
      <c r="F238" s="38">
        <f t="shared" si="26"/>
        <v>12.781120112962839</v>
      </c>
      <c r="G238" s="38"/>
      <c r="H238" s="37">
        <v>67652.716</v>
      </c>
      <c r="I238" s="37">
        <v>47828.049</v>
      </c>
      <c r="J238" s="37">
        <v>54339.925</v>
      </c>
      <c r="K238" s="38">
        <f t="shared" si="25"/>
        <v>13.615182170612911</v>
      </c>
      <c r="L238" s="38">
        <f t="shared" si="27"/>
        <v>6.271575587153618</v>
      </c>
      <c r="M238" s="41">
        <f t="shared" si="28"/>
        <v>3.494871653037962</v>
      </c>
      <c r="N238" s="41">
        <f t="shared" si="29"/>
        <v>3.5207176442751136</v>
      </c>
      <c r="O238" s="41">
        <f t="shared" si="30"/>
        <v>0.7395404982808031</v>
      </c>
      <c r="P238" s="186"/>
      <c r="R238" s="41"/>
    </row>
    <row r="239" spans="1:18" ht="11.25" customHeight="1">
      <c r="A239" s="35" t="s">
        <v>289</v>
      </c>
      <c r="B239" s="185">
        <v>22042125</v>
      </c>
      <c r="C239" s="37">
        <v>6253.598</v>
      </c>
      <c r="D239" s="37">
        <v>4509.116</v>
      </c>
      <c r="E239" s="37">
        <v>5137.491</v>
      </c>
      <c r="F239" s="38">
        <f t="shared" si="26"/>
        <v>13.93565834190116</v>
      </c>
      <c r="G239" s="38"/>
      <c r="H239" s="37">
        <v>25363.418</v>
      </c>
      <c r="I239" s="37">
        <v>17819.468</v>
      </c>
      <c r="J239" s="37">
        <v>20962.027</v>
      </c>
      <c r="K239" s="38">
        <f t="shared" si="25"/>
        <v>17.63553771638972</v>
      </c>
      <c r="L239" s="38">
        <f t="shared" si="27"/>
        <v>2.4193065557314433</v>
      </c>
      <c r="M239" s="41">
        <f t="shared" si="28"/>
        <v>3.9518761548826866</v>
      </c>
      <c r="N239" s="41">
        <f t="shared" si="29"/>
        <v>4.08020705048437</v>
      </c>
      <c r="O239" s="41">
        <f t="shared" si="30"/>
        <v>3.247341024164598</v>
      </c>
      <c r="P239" s="186"/>
      <c r="R239" s="41"/>
    </row>
    <row r="240" spans="1:18" ht="11.25" customHeight="1">
      <c r="A240" s="35" t="s">
        <v>290</v>
      </c>
      <c r="B240" s="185">
        <v>22042126</v>
      </c>
      <c r="C240" s="37">
        <v>4425.343</v>
      </c>
      <c r="D240" s="37">
        <v>3124.981</v>
      </c>
      <c r="E240" s="37">
        <v>3824.386</v>
      </c>
      <c r="F240" s="38">
        <f t="shared" si="26"/>
        <v>22.38109607706413</v>
      </c>
      <c r="G240" s="38"/>
      <c r="H240" s="37">
        <v>20615.286</v>
      </c>
      <c r="I240" s="37">
        <v>14181.314</v>
      </c>
      <c r="J240" s="37">
        <v>18687.23</v>
      </c>
      <c r="K240" s="38">
        <f t="shared" si="25"/>
        <v>31.77361420810513</v>
      </c>
      <c r="L240" s="38">
        <f t="shared" si="27"/>
        <v>2.156763658755964</v>
      </c>
      <c r="M240" s="41">
        <f aca="true" t="shared" si="31" ref="M240:M249">+I240/D240</f>
        <v>4.538048071332273</v>
      </c>
      <c r="N240" s="41">
        <f aca="true" t="shared" si="32" ref="N240:N249">+J240/E240</f>
        <v>4.886334695294878</v>
      </c>
      <c r="O240" s="41">
        <f aca="true" t="shared" si="33" ref="O240:O249">+N240/M240*100-100</f>
        <v>7.674811251180856</v>
      </c>
      <c r="P240" s="186"/>
      <c r="R240" s="41"/>
    </row>
    <row r="241" spans="1:18" ht="11.25" customHeight="1">
      <c r="A241" s="35" t="s">
        <v>282</v>
      </c>
      <c r="B241" s="185">
        <v>22042127</v>
      </c>
      <c r="C241" s="37">
        <v>78797.196</v>
      </c>
      <c r="D241" s="37">
        <v>56817.53</v>
      </c>
      <c r="E241" s="37">
        <v>67444.328</v>
      </c>
      <c r="F241" s="38">
        <f t="shared" si="26"/>
        <v>18.703379045164397</v>
      </c>
      <c r="G241" s="38"/>
      <c r="H241" s="37">
        <v>239619.308</v>
      </c>
      <c r="I241" s="37">
        <v>171466.842</v>
      </c>
      <c r="J241" s="37">
        <v>210849.916</v>
      </c>
      <c r="K241" s="38">
        <f t="shared" si="25"/>
        <v>22.968332267996146</v>
      </c>
      <c r="L241" s="38">
        <f t="shared" si="27"/>
        <v>24.33498363751865</v>
      </c>
      <c r="M241" s="41">
        <f t="shared" si="31"/>
        <v>3.017851039987131</v>
      </c>
      <c r="N241" s="41">
        <f t="shared" si="32"/>
        <v>3.1262809231341144</v>
      </c>
      <c r="O241" s="41">
        <f t="shared" si="33"/>
        <v>3.592950139362941</v>
      </c>
      <c r="P241" s="186"/>
      <c r="R241" s="41"/>
    </row>
    <row r="242" spans="1:18" ht="11.25" customHeight="1">
      <c r="A242" s="35" t="s">
        <v>283</v>
      </c>
      <c r="B242" s="185">
        <v>22042129</v>
      </c>
      <c r="C242" s="37">
        <v>3855.326</v>
      </c>
      <c r="D242" s="37">
        <v>2547.367</v>
      </c>
      <c r="E242" s="37">
        <v>4069.529</v>
      </c>
      <c r="F242" s="38">
        <f t="shared" si="26"/>
        <v>59.75432672245498</v>
      </c>
      <c r="G242" s="38"/>
      <c r="H242" s="37">
        <v>16212.147</v>
      </c>
      <c r="I242" s="37">
        <v>11331.754</v>
      </c>
      <c r="J242" s="37">
        <v>12152.856</v>
      </c>
      <c r="K242" s="38">
        <f t="shared" si="25"/>
        <v>7.246027402289172</v>
      </c>
      <c r="L242" s="38">
        <f t="shared" si="27"/>
        <v>1.4026069230642728</v>
      </c>
      <c r="M242" s="41">
        <f t="shared" si="31"/>
        <v>4.448418308001949</v>
      </c>
      <c r="N242" s="41">
        <f t="shared" si="32"/>
        <v>2.9863052947896427</v>
      </c>
      <c r="O242" s="41">
        <f t="shared" si="33"/>
        <v>-32.86815474574891</v>
      </c>
      <c r="P242" s="186"/>
      <c r="R242" s="41"/>
    </row>
    <row r="243" spans="1:18" ht="11.25" customHeight="1">
      <c r="A243" s="35" t="s">
        <v>291</v>
      </c>
      <c r="B243" s="185">
        <v>22042130</v>
      </c>
      <c r="C243" s="37">
        <v>9548.718</v>
      </c>
      <c r="D243" s="37">
        <v>7448.059</v>
      </c>
      <c r="E243" s="37">
        <v>9358.298</v>
      </c>
      <c r="F243" s="38">
        <f t="shared" si="26"/>
        <v>25.647474060020215</v>
      </c>
      <c r="G243" s="38"/>
      <c r="H243" s="37">
        <v>22408.628</v>
      </c>
      <c r="I243" s="37">
        <v>17654.445</v>
      </c>
      <c r="J243" s="37">
        <v>23080.53</v>
      </c>
      <c r="K243" s="38">
        <f t="shared" si="25"/>
        <v>30.734950886306535</v>
      </c>
      <c r="L243" s="38">
        <f t="shared" si="27"/>
        <v>2.66381097299208</v>
      </c>
      <c r="M243" s="41">
        <f t="shared" si="31"/>
        <v>2.370341722588395</v>
      </c>
      <c r="N243" s="41">
        <f t="shared" si="32"/>
        <v>2.466317058935289</v>
      </c>
      <c r="O243" s="41">
        <f t="shared" si="33"/>
        <v>4.049008437572013</v>
      </c>
      <c r="P243" s="186"/>
      <c r="R243" s="41"/>
    </row>
    <row r="244" spans="1:18" ht="11.25" customHeight="1">
      <c r="A244" s="35"/>
      <c r="B244" s="185"/>
      <c r="C244" s="37"/>
      <c r="D244" s="37"/>
      <c r="E244" s="37"/>
      <c r="F244" s="38"/>
      <c r="G244" s="38"/>
      <c r="H244" s="37"/>
      <c r="I244" s="37"/>
      <c r="J244" s="37"/>
      <c r="K244" s="38"/>
      <c r="L244" s="38"/>
      <c r="P244" s="186"/>
      <c r="R244" s="41"/>
    </row>
    <row r="245" spans="1:18" s="47" customFormat="1" ht="11.25" customHeight="1">
      <c r="A245" s="44" t="s">
        <v>340</v>
      </c>
      <c r="B245" s="44"/>
      <c r="C245" s="45">
        <f>SUM(C246:C249)</f>
        <v>339494.462</v>
      </c>
      <c r="D245" s="45">
        <f>SUM(D246:D249)</f>
        <v>228971.96500000003</v>
      </c>
      <c r="E245" s="45">
        <f>SUM(E246:E249)</f>
        <v>256454.18399999998</v>
      </c>
      <c r="F245" s="43">
        <f aca="true" t="shared" si="34" ref="F245:F250">+E245/D245*100-100</f>
        <v>12.002438377117457</v>
      </c>
      <c r="G245" s="43"/>
      <c r="H245" s="45">
        <f>SUM(H246:H249)</f>
        <v>304050.42199999996</v>
      </c>
      <c r="I245" s="45">
        <f>SUM(I246:I249)</f>
        <v>212738.19</v>
      </c>
      <c r="J245" s="45">
        <f>SUM(J246:J249)</f>
        <v>248830.893</v>
      </c>
      <c r="K245" s="43">
        <f>+J245/I245*100-100</f>
        <v>16.965784563646054</v>
      </c>
      <c r="L245" s="43">
        <f>+J245/J229*100</f>
        <v>21.917282557595055</v>
      </c>
      <c r="M245" s="46"/>
      <c r="N245" s="46"/>
      <c r="O245" s="46"/>
      <c r="P245" s="187"/>
      <c r="R245" s="46"/>
    </row>
    <row r="246" spans="1:18" ht="11.25" customHeight="1">
      <c r="A246" s="35" t="s">
        <v>149</v>
      </c>
      <c r="B246" s="35">
        <v>22042990</v>
      </c>
      <c r="C246" s="37">
        <v>289619.655</v>
      </c>
      <c r="D246" s="37">
        <v>194802.872</v>
      </c>
      <c r="E246" s="37">
        <v>218029.308</v>
      </c>
      <c r="F246" s="38">
        <f t="shared" si="34"/>
        <v>11.923045980554122</v>
      </c>
      <c r="G246" s="38"/>
      <c r="H246" s="37">
        <v>211210.998</v>
      </c>
      <c r="I246" s="37">
        <v>149579.171</v>
      </c>
      <c r="J246" s="37">
        <v>172930.094</v>
      </c>
      <c r="K246" s="38">
        <f t="shared" si="25"/>
        <v>15.611079299269548</v>
      </c>
      <c r="L246" s="38">
        <f>+J246/$J$229*100</f>
        <v>15.23186163588407</v>
      </c>
      <c r="M246" s="41">
        <f t="shared" si="31"/>
        <v>0.7678489000921916</v>
      </c>
      <c r="N246" s="41">
        <f t="shared" si="32"/>
        <v>0.7931506804580604</v>
      </c>
      <c r="O246" s="41">
        <f t="shared" si="33"/>
        <v>3.2951509551984515</v>
      </c>
      <c r="R246" s="41"/>
    </row>
    <row r="247" spans="1:18" ht="11.25" customHeight="1">
      <c r="A247" s="35" t="s">
        <v>76</v>
      </c>
      <c r="B247" s="35">
        <v>22042190</v>
      </c>
      <c r="C247" s="37">
        <v>47185.891</v>
      </c>
      <c r="D247" s="37">
        <v>32669.369</v>
      </c>
      <c r="E247" s="37">
        <v>36156.31</v>
      </c>
      <c r="F247" s="38">
        <f t="shared" si="34"/>
        <v>10.673426229934208</v>
      </c>
      <c r="G247" s="38"/>
      <c r="H247" s="37">
        <v>82325.766</v>
      </c>
      <c r="I247" s="37">
        <v>57341.269</v>
      </c>
      <c r="J247" s="37">
        <v>66567.495</v>
      </c>
      <c r="K247" s="38">
        <f t="shared" si="25"/>
        <v>16.09002758554226</v>
      </c>
      <c r="L247" s="38">
        <f>+J247/$J$229*100</f>
        <v>5.863333846839894</v>
      </c>
      <c r="M247" s="41">
        <f t="shared" si="31"/>
        <v>1.7551997713821776</v>
      </c>
      <c r="N247" s="41">
        <f t="shared" si="32"/>
        <v>1.8411031158876556</v>
      </c>
      <c r="O247" s="41">
        <f t="shared" si="33"/>
        <v>4.894220356343325</v>
      </c>
      <c r="R247" s="41"/>
    </row>
    <row r="248" spans="1:18" ht="11.25" customHeight="1">
      <c r="A248" s="35" t="s">
        <v>77</v>
      </c>
      <c r="B248" s="35">
        <v>22041000</v>
      </c>
      <c r="C248" s="37">
        <v>2438.165</v>
      </c>
      <c r="D248" s="37">
        <v>1307.108</v>
      </c>
      <c r="E248" s="37">
        <v>1974.044</v>
      </c>
      <c r="F248" s="38">
        <f t="shared" si="34"/>
        <v>51.02378686382457</v>
      </c>
      <c r="G248" s="38"/>
      <c r="H248" s="37">
        <v>9566.31</v>
      </c>
      <c r="I248" s="37">
        <v>5101.168</v>
      </c>
      <c r="J248" s="37">
        <v>7901.778</v>
      </c>
      <c r="K248" s="38">
        <f t="shared" si="25"/>
        <v>54.90134808341932</v>
      </c>
      <c r="L248" s="38">
        <f>+J248/$J$229*100</f>
        <v>0.6959967833792581</v>
      </c>
      <c r="M248" s="41">
        <f t="shared" si="31"/>
        <v>3.90263696649397</v>
      </c>
      <c r="N248" s="41">
        <f t="shared" si="32"/>
        <v>4.002837829349295</v>
      </c>
      <c r="O248" s="41">
        <f t="shared" si="33"/>
        <v>2.5675168793715386</v>
      </c>
      <c r="R248" s="41"/>
    </row>
    <row r="249" spans="1:18" ht="11.25" customHeight="1">
      <c r="A249" s="35" t="s">
        <v>78</v>
      </c>
      <c r="B249" s="35">
        <v>22082010</v>
      </c>
      <c r="C249" s="37">
        <v>250.751</v>
      </c>
      <c r="D249" s="37">
        <v>192.616</v>
      </c>
      <c r="E249" s="37">
        <v>294.522</v>
      </c>
      <c r="F249" s="38">
        <f t="shared" si="34"/>
        <v>52.90630061884784</v>
      </c>
      <c r="G249" s="38"/>
      <c r="H249" s="37">
        <v>947.348</v>
      </c>
      <c r="I249" s="37">
        <v>716.582</v>
      </c>
      <c r="J249" s="37">
        <v>1431.526</v>
      </c>
      <c r="K249" s="38">
        <f t="shared" si="25"/>
        <v>99.77141485552247</v>
      </c>
      <c r="L249" s="38">
        <f>+J249/$J$229*100</f>
        <v>0.12609029149183587</v>
      </c>
      <c r="M249" s="41">
        <f t="shared" si="31"/>
        <v>3.720262075840013</v>
      </c>
      <c r="N249" s="41">
        <f t="shared" si="32"/>
        <v>4.8605061761090855</v>
      </c>
      <c r="O249" s="41">
        <f t="shared" si="33"/>
        <v>30.649563848579476</v>
      </c>
      <c r="R249" s="41"/>
    </row>
    <row r="250" spans="1:18" ht="11.25" customHeight="1">
      <c r="A250" s="35" t="s">
        <v>10</v>
      </c>
      <c r="B250" s="42" t="s">
        <v>185</v>
      </c>
      <c r="C250" s="37">
        <v>14627.406</v>
      </c>
      <c r="D250" s="37">
        <v>9186.269</v>
      </c>
      <c r="E250" s="37">
        <v>7775.941</v>
      </c>
      <c r="F250" s="38">
        <f t="shared" si="34"/>
        <v>-15.352565878486686</v>
      </c>
      <c r="G250" s="38"/>
      <c r="H250" s="37">
        <v>27994.97</v>
      </c>
      <c r="I250" s="37">
        <v>18533.341</v>
      </c>
      <c r="J250" s="37">
        <v>20039.544</v>
      </c>
      <c r="K250" s="38">
        <f t="shared" si="25"/>
        <v>8.126991242431686</v>
      </c>
      <c r="L250" s="38">
        <f>+J250/$J$229*100</f>
        <v>1.7651037734022788</v>
      </c>
      <c r="R250" s="41"/>
    </row>
    <row r="251" spans="1:18" ht="11.25">
      <c r="A251" s="149"/>
      <c r="B251" s="149"/>
      <c r="C251" s="161"/>
      <c r="D251" s="161"/>
      <c r="E251" s="161"/>
      <c r="F251" s="161"/>
      <c r="G251" s="161"/>
      <c r="H251" s="161"/>
      <c r="I251" s="161"/>
      <c r="J251" s="161"/>
      <c r="K251" s="149"/>
      <c r="L251" s="149"/>
      <c r="R251" s="41"/>
    </row>
    <row r="252" spans="1:18" ht="11.25">
      <c r="A252" s="35" t="s">
        <v>75</v>
      </c>
      <c r="B252" s="35"/>
      <c r="C252" s="35"/>
      <c r="D252" s="35"/>
      <c r="E252" s="35"/>
      <c r="F252" s="35"/>
      <c r="G252" s="35"/>
      <c r="H252" s="35"/>
      <c r="I252" s="35"/>
      <c r="J252" s="35"/>
      <c r="K252" s="35"/>
      <c r="L252" s="35"/>
      <c r="R252" s="41"/>
    </row>
    <row r="253" spans="1:18" ht="19.5" customHeight="1">
      <c r="A253" s="329" t="s">
        <v>395</v>
      </c>
      <c r="B253" s="329"/>
      <c r="C253" s="329"/>
      <c r="D253" s="329"/>
      <c r="E253" s="329"/>
      <c r="F253" s="329"/>
      <c r="G253" s="329"/>
      <c r="H253" s="329"/>
      <c r="I253" s="329"/>
      <c r="J253" s="329"/>
      <c r="K253" s="329"/>
      <c r="L253" s="329"/>
      <c r="R253" s="41"/>
    </row>
    <row r="254" spans="1:18" ht="19.5" customHeight="1">
      <c r="A254" s="330" t="s">
        <v>268</v>
      </c>
      <c r="B254" s="330"/>
      <c r="C254" s="330"/>
      <c r="D254" s="330"/>
      <c r="E254" s="330"/>
      <c r="F254" s="330"/>
      <c r="G254" s="330"/>
      <c r="H254" s="330"/>
      <c r="I254" s="330"/>
      <c r="J254" s="330"/>
      <c r="K254" s="330"/>
      <c r="L254" s="330"/>
      <c r="R254" s="41"/>
    </row>
    <row r="255" spans="1:21" s="47" customFormat="1" ht="11.25">
      <c r="A255" s="44"/>
      <c r="B255" s="44"/>
      <c r="C255" s="331" t="s">
        <v>151</v>
      </c>
      <c r="D255" s="331"/>
      <c r="E255" s="331"/>
      <c r="F255" s="331"/>
      <c r="G255" s="254"/>
      <c r="H255" s="331" t="s">
        <v>152</v>
      </c>
      <c r="I255" s="331"/>
      <c r="J255" s="331"/>
      <c r="K255" s="331"/>
      <c r="L255" s="254"/>
      <c r="M255" s="338" t="s">
        <v>299</v>
      </c>
      <c r="N255" s="338" t="s">
        <v>299</v>
      </c>
      <c r="O255" s="338" t="s">
        <v>276</v>
      </c>
      <c r="P255" s="180"/>
      <c r="Q255" s="180"/>
      <c r="R255" s="180"/>
      <c r="S255" s="180"/>
      <c r="T255" s="180"/>
      <c r="U255" s="180"/>
    </row>
    <row r="256" spans="1:21" s="47" customFormat="1" ht="11.25">
      <c r="A256" s="44" t="s">
        <v>163</v>
      </c>
      <c r="B256" s="256" t="s">
        <v>138</v>
      </c>
      <c r="C256" s="255">
        <f>+C225</f>
        <v>2009</v>
      </c>
      <c r="D256" s="332" t="str">
        <f>+D225</f>
        <v>enero - septiembre</v>
      </c>
      <c r="E256" s="332"/>
      <c r="F256" s="332"/>
      <c r="G256" s="254"/>
      <c r="H256" s="255">
        <f>+H225</f>
        <v>2009</v>
      </c>
      <c r="I256" s="332" t="str">
        <f>+D256</f>
        <v>enero - septiembre</v>
      </c>
      <c r="J256" s="332"/>
      <c r="K256" s="332"/>
      <c r="L256" s="256" t="s">
        <v>338</v>
      </c>
      <c r="M256" s="339"/>
      <c r="N256" s="339"/>
      <c r="O256" s="339"/>
      <c r="P256" s="180"/>
      <c r="Q256" s="180"/>
      <c r="R256" s="180"/>
      <c r="S256" s="180"/>
      <c r="T256" s="180"/>
      <c r="U256" s="180"/>
    </row>
    <row r="257" spans="1:15" s="47" customFormat="1" ht="11.25">
      <c r="A257" s="257"/>
      <c r="B257" s="260" t="s">
        <v>48</v>
      </c>
      <c r="C257" s="257"/>
      <c r="D257" s="258">
        <f>+D226</f>
        <v>2009</v>
      </c>
      <c r="E257" s="258">
        <f>+E226</f>
        <v>2010</v>
      </c>
      <c r="F257" s="259" t="str">
        <f>+F226</f>
        <v>Var % 10/09</v>
      </c>
      <c r="G257" s="260"/>
      <c r="H257" s="257"/>
      <c r="I257" s="258">
        <f>+I226</f>
        <v>2009</v>
      </c>
      <c r="J257" s="258">
        <f>+J226</f>
        <v>2010</v>
      </c>
      <c r="K257" s="259" t="str">
        <f>+K226</f>
        <v>Var % 10/09</v>
      </c>
      <c r="L257" s="260">
        <v>2008</v>
      </c>
      <c r="M257" s="261"/>
      <c r="N257" s="261"/>
      <c r="O257" s="260"/>
    </row>
    <row r="258" spans="1:18" ht="11.25">
      <c r="A258" s="35"/>
      <c r="B258" s="35"/>
      <c r="C258" s="35"/>
      <c r="D258" s="35"/>
      <c r="E258" s="35"/>
      <c r="F258" s="35"/>
      <c r="G258" s="35"/>
      <c r="H258" s="35"/>
      <c r="I258" s="35"/>
      <c r="J258" s="35"/>
      <c r="K258" s="35"/>
      <c r="L258" s="35"/>
      <c r="R258" s="41"/>
    </row>
    <row r="259" spans="1:18" s="157" customFormat="1" ht="11.25">
      <c r="A259" s="155" t="s">
        <v>512</v>
      </c>
      <c r="B259" s="155"/>
      <c r="C259" s="155"/>
      <c r="D259" s="155"/>
      <c r="E259" s="155"/>
      <c r="F259" s="155"/>
      <c r="G259" s="155"/>
      <c r="H259" s="155">
        <f>(H261+H270)</f>
        <v>949455.969</v>
      </c>
      <c r="I259" s="155">
        <f>(+I261+I270)</f>
        <v>722470</v>
      </c>
      <c r="J259" s="155">
        <f>(+J261+J270)</f>
        <v>739037.33</v>
      </c>
      <c r="K259" s="156">
        <f>+J259/I259*100-100</f>
        <v>2.2931512727172105</v>
      </c>
      <c r="L259" s="155">
        <f>(+L261+L270)</f>
        <v>100</v>
      </c>
      <c r="M259" s="162"/>
      <c r="N259" s="162"/>
      <c r="O259" s="162"/>
      <c r="R259" s="162"/>
    </row>
    <row r="260" spans="1:18" ht="11.25" customHeight="1">
      <c r="A260" s="35"/>
      <c r="B260" s="35"/>
      <c r="C260" s="37"/>
      <c r="D260" s="37"/>
      <c r="E260" s="37"/>
      <c r="F260" s="38"/>
      <c r="G260" s="38"/>
      <c r="H260" s="37"/>
      <c r="I260" s="37"/>
      <c r="J260" s="37"/>
      <c r="K260" s="38"/>
      <c r="L260" s="38"/>
      <c r="R260" s="41"/>
    </row>
    <row r="261" spans="1:13" ht="11.25" customHeight="1">
      <c r="A261" s="44" t="s">
        <v>497</v>
      </c>
      <c r="B261" s="44"/>
      <c r="C261" s="45"/>
      <c r="D261" s="45"/>
      <c r="E261" s="45"/>
      <c r="F261" s="43"/>
      <c r="G261" s="43"/>
      <c r="H261" s="45">
        <f>SUM(H263:H268)</f>
        <v>84748.969</v>
      </c>
      <c r="I261" s="45">
        <f>SUM(I263:I268)</f>
        <v>71436</v>
      </c>
      <c r="J261" s="45">
        <f>SUM(J263:J268)</f>
        <v>70029.33</v>
      </c>
      <c r="K261" s="43">
        <f>+J261/I261*100-100</f>
        <v>-1.9691332101461398</v>
      </c>
      <c r="L261" s="188">
        <f>+J261/$J$259*100</f>
        <v>9.475750027403894</v>
      </c>
      <c r="M261" s="40"/>
    </row>
    <row r="262" spans="1:13" ht="11.25" customHeight="1">
      <c r="A262" s="44"/>
      <c r="B262" s="44"/>
      <c r="C262" s="37"/>
      <c r="D262" s="37"/>
      <c r="E262" s="37"/>
      <c r="F262" s="38"/>
      <c r="G262" s="38"/>
      <c r="H262" s="37"/>
      <c r="I262" s="37"/>
      <c r="J262" s="37"/>
      <c r="K262" s="38"/>
      <c r="L262" s="162"/>
      <c r="M262" s="40"/>
    </row>
    <row r="263" spans="1:13" ht="11.25" customHeight="1">
      <c r="A263" s="35" t="s">
        <v>79</v>
      </c>
      <c r="B263" s="35"/>
      <c r="C263" s="37">
        <v>1069147</v>
      </c>
      <c r="D263" s="37">
        <v>897761</v>
      </c>
      <c r="E263" s="37">
        <v>525254</v>
      </c>
      <c r="F263" s="38">
        <f aca="true" t="shared" si="35" ref="F263:F280">+E263/D263*100-100</f>
        <v>-41.49289176072474</v>
      </c>
      <c r="G263" s="38"/>
      <c r="H263" s="37">
        <v>2470.923</v>
      </c>
      <c r="I263" s="37">
        <v>1990.178</v>
      </c>
      <c r="J263" s="37">
        <v>1282.949</v>
      </c>
      <c r="K263" s="38">
        <f aca="true" t="shared" si="36" ref="K263:K280">+J263/I263*100-100</f>
        <v>-35.53596713459801</v>
      </c>
      <c r="L263" s="162">
        <f aca="true" t="shared" si="37" ref="L263:L268">+J263/$J$261*100</f>
        <v>1.8320166707292502</v>
      </c>
      <c r="M263" s="40"/>
    </row>
    <row r="264" spans="1:13" ht="11.25" customHeight="1">
      <c r="A264" s="35" t="s">
        <v>80</v>
      </c>
      <c r="B264" s="35"/>
      <c r="C264" s="37">
        <v>324</v>
      </c>
      <c r="D264" s="37">
        <v>284</v>
      </c>
      <c r="E264" s="37">
        <v>1189</v>
      </c>
      <c r="F264" s="38">
        <f t="shared" si="35"/>
        <v>318.6619718309859</v>
      </c>
      <c r="G264" s="38"/>
      <c r="H264" s="37">
        <v>5447.95</v>
      </c>
      <c r="I264" s="37">
        <v>5192.95</v>
      </c>
      <c r="J264" s="37">
        <v>1902.078</v>
      </c>
      <c r="K264" s="38">
        <f t="shared" si="36"/>
        <v>-63.371917696107225</v>
      </c>
      <c r="L264" s="162">
        <f t="shared" si="37"/>
        <v>2.716116233012653</v>
      </c>
      <c r="M264" s="40"/>
    </row>
    <row r="265" spans="1:13" ht="11.25" customHeight="1">
      <c r="A265" s="35" t="s">
        <v>81</v>
      </c>
      <c r="B265" s="35"/>
      <c r="C265" s="37">
        <v>400</v>
      </c>
      <c r="D265" s="37">
        <v>278</v>
      </c>
      <c r="E265" s="37">
        <v>1580</v>
      </c>
      <c r="F265" s="38">
        <f t="shared" si="35"/>
        <v>468.3453237410072</v>
      </c>
      <c r="G265" s="38"/>
      <c r="H265" s="37">
        <v>430.145</v>
      </c>
      <c r="I265" s="37">
        <v>328.466</v>
      </c>
      <c r="J265" s="37">
        <v>2348.796</v>
      </c>
      <c r="K265" s="38">
        <f t="shared" si="36"/>
        <v>615.0804040600854</v>
      </c>
      <c r="L265" s="162">
        <f t="shared" si="37"/>
        <v>3.354017523800384</v>
      </c>
      <c r="M265" s="40"/>
    </row>
    <row r="266" spans="1:13" ht="11.25" customHeight="1">
      <c r="A266" s="35" t="s">
        <v>82</v>
      </c>
      <c r="B266" s="35"/>
      <c r="C266" s="37">
        <v>4280.241</v>
      </c>
      <c r="D266" s="37">
        <v>3704.008</v>
      </c>
      <c r="E266" s="37">
        <v>3338.863</v>
      </c>
      <c r="F266" s="38">
        <f t="shared" si="35"/>
        <v>-9.858105058088427</v>
      </c>
      <c r="G266" s="38"/>
      <c r="H266" s="37">
        <v>8301.279</v>
      </c>
      <c r="I266" s="37">
        <v>7083.281</v>
      </c>
      <c r="J266" s="37">
        <v>9123.686</v>
      </c>
      <c r="K266" s="38">
        <f t="shared" si="36"/>
        <v>28.805930472051017</v>
      </c>
      <c r="L266" s="162">
        <f t="shared" si="37"/>
        <v>13.0283782523694</v>
      </c>
      <c r="M266" s="40"/>
    </row>
    <row r="267" spans="1:13" ht="11.25" customHeight="1">
      <c r="A267" s="35" t="s">
        <v>83</v>
      </c>
      <c r="B267" s="35"/>
      <c r="C267" s="37">
        <v>9827.249</v>
      </c>
      <c r="D267" s="37">
        <v>9098.324</v>
      </c>
      <c r="E267" s="37">
        <v>7652.742</v>
      </c>
      <c r="F267" s="38">
        <f t="shared" si="35"/>
        <v>-15.888442750554944</v>
      </c>
      <c r="G267" s="38"/>
      <c r="H267" s="37">
        <v>28986.731</v>
      </c>
      <c r="I267" s="37">
        <v>26713.761</v>
      </c>
      <c r="J267" s="37">
        <v>25579.315</v>
      </c>
      <c r="K267" s="38">
        <f t="shared" si="36"/>
        <v>-4.2466727167320215</v>
      </c>
      <c r="L267" s="162">
        <f t="shared" si="37"/>
        <v>36.526573936948985</v>
      </c>
      <c r="M267" s="40"/>
    </row>
    <row r="268" spans="1:13" ht="11.25" customHeight="1">
      <c r="A268" s="35" t="s">
        <v>84</v>
      </c>
      <c r="B268" s="35"/>
      <c r="C268" s="189"/>
      <c r="D268" s="189"/>
      <c r="E268" s="37"/>
      <c r="F268" s="190"/>
      <c r="G268" s="38"/>
      <c r="H268" s="37">
        <v>39111.941</v>
      </c>
      <c r="I268" s="37">
        <v>30127.364</v>
      </c>
      <c r="J268" s="37">
        <v>29792.506</v>
      </c>
      <c r="K268" s="38">
        <f t="shared" si="36"/>
        <v>-1.1114746049471762</v>
      </c>
      <c r="L268" s="162">
        <f t="shared" si="37"/>
        <v>42.54289738313932</v>
      </c>
      <c r="M268" s="40"/>
    </row>
    <row r="269" spans="1:13" ht="11.25" customHeight="1">
      <c r="A269" s="35"/>
      <c r="B269" s="35"/>
      <c r="C269" s="37"/>
      <c r="D269" s="37"/>
      <c r="E269" s="37"/>
      <c r="F269" s="38"/>
      <c r="G269" s="38"/>
      <c r="H269" s="37"/>
      <c r="I269" s="37"/>
      <c r="J269" s="37"/>
      <c r="K269" s="38"/>
      <c r="L269" s="162"/>
      <c r="M269" s="40"/>
    </row>
    <row r="270" spans="1:18" ht="11.25" customHeight="1">
      <c r="A270" s="44" t="s">
        <v>498</v>
      </c>
      <c r="B270" s="44"/>
      <c r="C270" s="37"/>
      <c r="D270" s="37"/>
      <c r="E270" s="37"/>
      <c r="F270" s="38"/>
      <c r="G270" s="38"/>
      <c r="H270" s="45">
        <f>(H272+H282+H289)</f>
        <v>864707</v>
      </c>
      <c r="I270" s="45">
        <f>(I272+I282+I289)</f>
        <v>651034</v>
      </c>
      <c r="J270" s="45">
        <f>(J272+J282+J289)</f>
        <v>669008</v>
      </c>
      <c r="K270" s="43">
        <f t="shared" si="36"/>
        <v>2.760838911639027</v>
      </c>
      <c r="L270" s="188">
        <f>+J270/$J$259*100</f>
        <v>90.52424997259611</v>
      </c>
      <c r="M270" s="40"/>
      <c r="R270" s="283"/>
    </row>
    <row r="271" spans="1:13" ht="11.25" customHeight="1">
      <c r="A271" s="44"/>
      <c r="B271" s="44"/>
      <c r="C271" s="37"/>
      <c r="D271" s="37"/>
      <c r="E271" s="37"/>
      <c r="F271" s="38"/>
      <c r="G271" s="38"/>
      <c r="H271" s="37"/>
      <c r="I271" s="37"/>
      <c r="J271" s="37"/>
      <c r="K271" s="38"/>
      <c r="L271" s="162"/>
      <c r="M271" s="40"/>
    </row>
    <row r="272" spans="1:18" ht="11.25" customHeight="1">
      <c r="A272" s="44" t="s">
        <v>85</v>
      </c>
      <c r="B272" s="44"/>
      <c r="C272" s="45">
        <f>SUM(C273:C280)</f>
        <v>65069.39400000001</v>
      </c>
      <c r="D272" s="45">
        <f>SUM(D273:D280)</f>
        <v>48120.64599999999</v>
      </c>
      <c r="E272" s="45">
        <f>SUM(E273:E280)</f>
        <v>48378.634</v>
      </c>
      <c r="F272" s="43">
        <f t="shared" si="35"/>
        <v>0.5361274659529727</v>
      </c>
      <c r="G272" s="38"/>
      <c r="H272" s="45">
        <f>SUM(H273:H280)</f>
        <v>129439.959</v>
      </c>
      <c r="I272" s="45">
        <f>SUM(I273:I280)</f>
        <v>95745.166</v>
      </c>
      <c r="J272" s="45">
        <f>SUM(J273:J280)</f>
        <v>114328.599</v>
      </c>
      <c r="K272" s="43">
        <f t="shared" si="36"/>
        <v>19.409265006653186</v>
      </c>
      <c r="L272" s="188">
        <f>+J272/$J$259*100</f>
        <v>15.469935598517063</v>
      </c>
      <c r="M272" s="40"/>
      <c r="R272" s="39"/>
    </row>
    <row r="273" spans="1:15" ht="11.25" customHeight="1">
      <c r="A273" s="35" t="s">
        <v>86</v>
      </c>
      <c r="B273" s="35"/>
      <c r="C273" s="37">
        <v>2608.932</v>
      </c>
      <c r="D273" s="37">
        <v>2183.9</v>
      </c>
      <c r="E273" s="37">
        <v>1066.241</v>
      </c>
      <c r="F273" s="38">
        <f t="shared" si="35"/>
        <v>-51.1772059160218</v>
      </c>
      <c r="G273" s="38"/>
      <c r="H273" s="37">
        <v>3326.417</v>
      </c>
      <c r="I273" s="37">
        <v>2597.179</v>
      </c>
      <c r="J273" s="37">
        <v>1060.748</v>
      </c>
      <c r="K273" s="38">
        <f t="shared" si="36"/>
        <v>-59.15768608940701</v>
      </c>
      <c r="L273" s="162">
        <f>+J273/$J$272*100</f>
        <v>0.9278063487859237</v>
      </c>
      <c r="M273" s="39">
        <f>+I273/D273*1000</f>
        <v>1189.2389761435963</v>
      </c>
      <c r="N273" s="39">
        <f>+J273/E273*1000</f>
        <v>994.8482566324124</v>
      </c>
      <c r="O273" s="38">
        <f aca="true" t="shared" si="38" ref="O273:O287">+N273/M273*100-100</f>
        <v>-16.34580798398858</v>
      </c>
    </row>
    <row r="274" spans="1:15" ht="11.25" customHeight="1">
      <c r="A274" s="35" t="s">
        <v>87</v>
      </c>
      <c r="B274" s="35"/>
      <c r="C274" s="37">
        <v>230.167</v>
      </c>
      <c r="D274" s="37">
        <v>67.682</v>
      </c>
      <c r="E274" s="37">
        <v>2041.813</v>
      </c>
      <c r="F274" s="38">
        <f t="shared" si="35"/>
        <v>2916.774031500251</v>
      </c>
      <c r="G274" s="38"/>
      <c r="H274" s="37">
        <v>632.698</v>
      </c>
      <c r="I274" s="37">
        <v>186.154</v>
      </c>
      <c r="J274" s="37">
        <v>6233.099</v>
      </c>
      <c r="K274" s="38">
        <f t="shared" si="36"/>
        <v>3248.35619970562</v>
      </c>
      <c r="L274" s="162">
        <f aca="true" t="shared" si="39" ref="L274:L280">+J274/$J$272*100</f>
        <v>5.451915841284821</v>
      </c>
      <c r="M274" s="39">
        <f aca="true" t="shared" si="40" ref="M274:M287">+I274/D274*1000</f>
        <v>2750.4210868473156</v>
      </c>
      <c r="N274" s="39">
        <f aca="true" t="shared" si="41" ref="N274:N279">+J274/E274*1000</f>
        <v>3052.7276493978634</v>
      </c>
      <c r="O274" s="38">
        <f t="shared" si="38"/>
        <v>10.991282898324073</v>
      </c>
    </row>
    <row r="275" spans="1:15" ht="11.25" customHeight="1">
      <c r="A275" s="35" t="s">
        <v>88</v>
      </c>
      <c r="B275" s="35"/>
      <c r="C275" s="37">
        <v>13880.635</v>
      </c>
      <c r="D275" s="37">
        <v>10455.595</v>
      </c>
      <c r="E275" s="37">
        <v>7251.108</v>
      </c>
      <c r="F275" s="38">
        <f t="shared" si="35"/>
        <v>-30.648537935908948</v>
      </c>
      <c r="G275" s="38"/>
      <c r="H275" s="37">
        <v>44491.247</v>
      </c>
      <c r="I275" s="37">
        <v>35815.651</v>
      </c>
      <c r="J275" s="37">
        <v>21829.533</v>
      </c>
      <c r="K275" s="38">
        <f t="shared" si="36"/>
        <v>-39.05029675434351</v>
      </c>
      <c r="L275" s="162">
        <f t="shared" si="39"/>
        <v>19.09367663991054</v>
      </c>
      <c r="M275" s="39">
        <f t="shared" si="40"/>
        <v>3425.5009877486646</v>
      </c>
      <c r="N275" s="39">
        <f t="shared" si="41"/>
        <v>3010.509979992023</v>
      </c>
      <c r="O275" s="38">
        <f t="shared" si="38"/>
        <v>-12.114753702914129</v>
      </c>
    </row>
    <row r="276" spans="1:15" ht="11.25" customHeight="1">
      <c r="A276" s="35" t="s">
        <v>89</v>
      </c>
      <c r="B276" s="35"/>
      <c r="C276" s="37">
        <v>45.489</v>
      </c>
      <c r="D276" s="37">
        <v>30.746</v>
      </c>
      <c r="E276" s="37">
        <v>26.477</v>
      </c>
      <c r="F276" s="38">
        <f t="shared" si="35"/>
        <v>-13.884732973394904</v>
      </c>
      <c r="G276" s="38"/>
      <c r="H276" s="37">
        <v>51.305</v>
      </c>
      <c r="I276" s="37">
        <v>30.489</v>
      </c>
      <c r="J276" s="37">
        <v>24.869</v>
      </c>
      <c r="K276" s="38">
        <f t="shared" si="36"/>
        <v>-18.4328774312047</v>
      </c>
      <c r="L276" s="162">
        <f t="shared" si="39"/>
        <v>0.021752212672526493</v>
      </c>
      <c r="M276" s="39">
        <f t="shared" si="40"/>
        <v>991.6411890977689</v>
      </c>
      <c r="N276" s="39">
        <f t="shared" si="41"/>
        <v>939.2680439626846</v>
      </c>
      <c r="O276" s="38">
        <f t="shared" si="38"/>
        <v>-5.281461249379461</v>
      </c>
    </row>
    <row r="277" spans="1:21" ht="11.25" customHeight="1">
      <c r="A277" s="35" t="s">
        <v>90</v>
      </c>
      <c r="B277" s="35"/>
      <c r="C277" s="37">
        <v>9146.571</v>
      </c>
      <c r="D277" s="37">
        <v>6283.19</v>
      </c>
      <c r="E277" s="37">
        <v>7845.98</v>
      </c>
      <c r="F277" s="38">
        <f t="shared" si="35"/>
        <v>24.87255677450466</v>
      </c>
      <c r="G277" s="38"/>
      <c r="H277" s="37">
        <v>27658.046</v>
      </c>
      <c r="I277" s="37">
        <v>18466.904</v>
      </c>
      <c r="J277" s="37">
        <v>31905.02</v>
      </c>
      <c r="K277" s="38">
        <f t="shared" si="36"/>
        <v>72.76864600584918</v>
      </c>
      <c r="L277" s="162">
        <f t="shared" si="39"/>
        <v>27.90642085975356</v>
      </c>
      <c r="M277" s="39">
        <f t="shared" si="40"/>
        <v>2939.096860034473</v>
      </c>
      <c r="N277" s="39">
        <f t="shared" si="41"/>
        <v>4066.416177456481</v>
      </c>
      <c r="O277" s="38">
        <f t="shared" si="38"/>
        <v>38.35597706054455</v>
      </c>
      <c r="R277" s="101"/>
      <c r="S277" s="50"/>
      <c r="T277" s="50"/>
      <c r="U277" s="50"/>
    </row>
    <row r="278" spans="1:21" ht="11.25" customHeight="1">
      <c r="A278" s="35" t="s">
        <v>150</v>
      </c>
      <c r="B278" s="35"/>
      <c r="C278" s="37">
        <v>24610.749</v>
      </c>
      <c r="D278" s="37">
        <v>17786.074</v>
      </c>
      <c r="E278" s="37">
        <v>19963.915</v>
      </c>
      <c r="F278" s="38">
        <f t="shared" si="35"/>
        <v>12.24464150998135</v>
      </c>
      <c r="G278" s="38"/>
      <c r="H278" s="37">
        <v>40149.982</v>
      </c>
      <c r="I278" s="37">
        <v>29017.827</v>
      </c>
      <c r="J278" s="37">
        <v>36177.576</v>
      </c>
      <c r="K278" s="38">
        <f t="shared" si="36"/>
        <v>24.673622184045698</v>
      </c>
      <c r="L278" s="162">
        <f t="shared" si="39"/>
        <v>31.643505051610056</v>
      </c>
      <c r="M278" s="39">
        <f t="shared" si="40"/>
        <v>1631.491412888533</v>
      </c>
      <c r="N278" s="39">
        <f t="shared" si="41"/>
        <v>1812.1483686942165</v>
      </c>
      <c r="O278" s="38">
        <f t="shared" si="38"/>
        <v>11.073117172332076</v>
      </c>
      <c r="R278" s="101"/>
      <c r="S278" s="50"/>
      <c r="T278" s="50"/>
      <c r="U278" s="50"/>
    </row>
    <row r="279" spans="1:15" ht="11.25" customHeight="1">
      <c r="A279" s="35" t="s">
        <v>91</v>
      </c>
      <c r="B279" s="35"/>
      <c r="C279" s="37">
        <v>3810.731</v>
      </c>
      <c r="D279" s="37">
        <v>2842.647</v>
      </c>
      <c r="E279" s="37">
        <v>2723.513</v>
      </c>
      <c r="F279" s="38">
        <f t="shared" si="35"/>
        <v>-4.190953009642072</v>
      </c>
      <c r="G279" s="38"/>
      <c r="H279" s="37">
        <v>5387.128</v>
      </c>
      <c r="I279" s="37">
        <v>4047.94</v>
      </c>
      <c r="J279" s="37">
        <v>4555.594</v>
      </c>
      <c r="K279" s="38">
        <f t="shared" si="36"/>
        <v>12.541045568857243</v>
      </c>
      <c r="L279" s="162">
        <f t="shared" si="39"/>
        <v>3.984649545123876</v>
      </c>
      <c r="M279" s="39">
        <f t="shared" si="40"/>
        <v>1424.0037542473617</v>
      </c>
      <c r="N279" s="39">
        <f t="shared" si="41"/>
        <v>1672.6903818707676</v>
      </c>
      <c r="O279" s="38">
        <f t="shared" si="38"/>
        <v>17.46390252705801</v>
      </c>
    </row>
    <row r="280" spans="1:21" ht="11.25" customHeight="1">
      <c r="A280" s="35" t="s">
        <v>10</v>
      </c>
      <c r="B280" s="35"/>
      <c r="C280" s="291">
        <v>10736.12</v>
      </c>
      <c r="D280" s="291">
        <v>8470.812</v>
      </c>
      <c r="E280" s="291">
        <v>7459.587</v>
      </c>
      <c r="F280" s="38">
        <f t="shared" si="35"/>
        <v>-11.93775756090443</v>
      </c>
      <c r="G280" s="38"/>
      <c r="H280" s="37">
        <v>7743.136</v>
      </c>
      <c r="I280" s="37">
        <v>5583.022</v>
      </c>
      <c r="J280" s="37">
        <v>12542.16</v>
      </c>
      <c r="K280" s="38">
        <f t="shared" si="36"/>
        <v>124.6482281459754</v>
      </c>
      <c r="L280" s="162">
        <f t="shared" si="39"/>
        <v>10.970273500858696</v>
      </c>
      <c r="M280" s="39"/>
      <c r="O280" s="38"/>
      <c r="S280" s="39"/>
      <c r="T280" s="39"/>
      <c r="U280" s="39"/>
    </row>
    <row r="281" spans="1:21" ht="11.25" customHeight="1">
      <c r="A281" s="35"/>
      <c r="B281" s="35"/>
      <c r="C281" s="37"/>
      <c r="D281" s="37"/>
      <c r="E281" s="37"/>
      <c r="F281" s="38"/>
      <c r="G281" s="38"/>
      <c r="H281" s="37"/>
      <c r="I281" s="37"/>
      <c r="J281" s="37"/>
      <c r="K281" s="38"/>
      <c r="L281" s="162"/>
      <c r="M281" s="39"/>
      <c r="O281" s="38"/>
      <c r="S281" s="39"/>
      <c r="T281" s="39"/>
      <c r="U281" s="39"/>
    </row>
    <row r="282" spans="1:15" ht="11.25" customHeight="1">
      <c r="A282" s="44" t="s">
        <v>92</v>
      </c>
      <c r="B282" s="44"/>
      <c r="C282" s="45">
        <f>SUM(C283:C287)</f>
        <v>241947.644</v>
      </c>
      <c r="D282" s="45">
        <f>SUM(D283:D287)</f>
        <v>185800.15300000002</v>
      </c>
      <c r="E282" s="45">
        <f>SUM(E283:E287)</f>
        <v>160076.61500000002</v>
      </c>
      <c r="F282" s="43">
        <f aca="true" t="shared" si="42" ref="F282:F287">+E282/D282*100-100</f>
        <v>-13.844734562732029</v>
      </c>
      <c r="G282" s="43"/>
      <c r="H282" s="45">
        <f>SUM(H283:H287)</f>
        <v>614378.3859999999</v>
      </c>
      <c r="I282" s="45">
        <f>SUM(I283:I287)</f>
        <v>468491.141</v>
      </c>
      <c r="J282" s="45">
        <f>SUM(J283:J287)</f>
        <v>457422.861</v>
      </c>
      <c r="K282" s="43">
        <f aca="true" t="shared" si="43" ref="K282:K287">+J282/I282*100-100</f>
        <v>-2.3625377368662015</v>
      </c>
      <c r="L282" s="188">
        <f>+J282/$J$259*100</f>
        <v>61.894418919271644</v>
      </c>
      <c r="M282" s="39">
        <f t="shared" si="40"/>
        <v>2521.4787686423488</v>
      </c>
      <c r="N282" s="39">
        <f aca="true" t="shared" si="44" ref="N282:N287">+J282/E282*1000</f>
        <v>2857.524573467523</v>
      </c>
      <c r="O282" s="38">
        <f t="shared" si="38"/>
        <v>13.327330335052267</v>
      </c>
    </row>
    <row r="283" spans="1:15" ht="11.25" customHeight="1">
      <c r="A283" s="35" t="s">
        <v>93</v>
      </c>
      <c r="B283" s="35"/>
      <c r="C283" s="37">
        <v>4490.372</v>
      </c>
      <c r="D283" s="37">
        <v>3657.144</v>
      </c>
      <c r="E283" s="37">
        <v>3745.991</v>
      </c>
      <c r="F283" s="38">
        <f t="shared" si="42"/>
        <v>2.4294093970595725</v>
      </c>
      <c r="G283" s="38"/>
      <c r="H283" s="37">
        <v>24267.514</v>
      </c>
      <c r="I283" s="37">
        <v>19663.1</v>
      </c>
      <c r="J283" s="37">
        <v>25397.154</v>
      </c>
      <c r="K283" s="38">
        <f t="shared" si="43"/>
        <v>29.16149538984189</v>
      </c>
      <c r="L283" s="162">
        <f>+J283/$J$282*100</f>
        <v>5.552226651828843</v>
      </c>
      <c r="M283" s="39">
        <f t="shared" si="40"/>
        <v>5376.627226053992</v>
      </c>
      <c r="N283" s="39">
        <f t="shared" si="44"/>
        <v>6779.82248222166</v>
      </c>
      <c r="O283" s="38">
        <f t="shared" si="38"/>
        <v>26.098057335425494</v>
      </c>
    </row>
    <row r="284" spans="1:15" ht="11.25" customHeight="1">
      <c r="A284" s="35" t="s">
        <v>94</v>
      </c>
      <c r="B284" s="35"/>
      <c r="C284" s="37">
        <v>99361.848</v>
      </c>
      <c r="D284" s="37">
        <v>75546.812</v>
      </c>
      <c r="E284" s="37">
        <v>63576.961</v>
      </c>
      <c r="F284" s="38">
        <f t="shared" si="42"/>
        <v>-15.844283409338317</v>
      </c>
      <c r="G284" s="38"/>
      <c r="H284" s="37">
        <v>201075.513</v>
      </c>
      <c r="I284" s="37">
        <v>150468.386</v>
      </c>
      <c r="J284" s="37">
        <v>146918.189</v>
      </c>
      <c r="K284" s="38">
        <f t="shared" si="43"/>
        <v>-2.3594305052225195</v>
      </c>
      <c r="L284" s="162">
        <f>+J284/$J$282*100</f>
        <v>32.1186808807092</v>
      </c>
      <c r="M284" s="39">
        <f t="shared" si="40"/>
        <v>1991.723833429265</v>
      </c>
      <c r="N284" s="39">
        <f t="shared" si="44"/>
        <v>2310.8715278164996</v>
      </c>
      <c r="O284" s="38">
        <f t="shared" si="38"/>
        <v>16.02369209177658</v>
      </c>
    </row>
    <row r="285" spans="1:27" ht="11.25" customHeight="1">
      <c r="A285" s="35" t="s">
        <v>95</v>
      </c>
      <c r="B285" s="35"/>
      <c r="C285" s="37">
        <v>5793.352</v>
      </c>
      <c r="D285" s="37">
        <v>5379.001</v>
      </c>
      <c r="E285" s="37">
        <v>6294.571</v>
      </c>
      <c r="F285" s="38">
        <f t="shared" si="42"/>
        <v>17.021190366017763</v>
      </c>
      <c r="G285" s="38"/>
      <c r="H285" s="37">
        <v>26625.792</v>
      </c>
      <c r="I285" s="37">
        <v>24349.399</v>
      </c>
      <c r="J285" s="37">
        <v>29965.967</v>
      </c>
      <c r="K285" s="38">
        <f t="shared" si="43"/>
        <v>23.066557002084537</v>
      </c>
      <c r="L285" s="162">
        <f>+J285/$J$282*100</f>
        <v>6.551042712314286</v>
      </c>
      <c r="M285" s="39">
        <f t="shared" si="40"/>
        <v>4526.7511569527505</v>
      </c>
      <c r="N285" s="39">
        <f t="shared" si="44"/>
        <v>4760.605130993042</v>
      </c>
      <c r="O285" s="38">
        <f t="shared" si="38"/>
        <v>5.16604438662614</v>
      </c>
      <c r="V285" s="39"/>
      <c r="W285" s="39"/>
      <c r="X285" s="39"/>
      <c r="Y285" s="39"/>
      <c r="Z285" s="39"/>
      <c r="AA285" s="39"/>
    </row>
    <row r="286" spans="1:15" ht="11.25" customHeight="1">
      <c r="A286" s="35" t="s">
        <v>96</v>
      </c>
      <c r="B286" s="35"/>
      <c r="C286" s="37">
        <v>112084.74</v>
      </c>
      <c r="D286" s="37">
        <v>86107.856</v>
      </c>
      <c r="E286" s="37">
        <v>69260.562</v>
      </c>
      <c r="F286" s="38">
        <f t="shared" si="42"/>
        <v>-19.565339078933746</v>
      </c>
      <c r="G286" s="38"/>
      <c r="H286" s="37">
        <v>340323.502</v>
      </c>
      <c r="I286" s="37">
        <v>257630.649</v>
      </c>
      <c r="J286" s="37">
        <v>235445.572</v>
      </c>
      <c r="K286" s="38">
        <f t="shared" si="43"/>
        <v>-8.611194780633426</v>
      </c>
      <c r="L286" s="162">
        <f>+J286/$J$282*100</f>
        <v>51.47219172327288</v>
      </c>
      <c r="M286" s="39">
        <f t="shared" si="40"/>
        <v>2991.952894518707</v>
      </c>
      <c r="N286" s="39">
        <f t="shared" si="44"/>
        <v>3399.4175790834615</v>
      </c>
      <c r="O286" s="38">
        <f t="shared" si="38"/>
        <v>13.6186864877196</v>
      </c>
    </row>
    <row r="287" spans="1:25" ht="11.25" customHeight="1">
      <c r="A287" s="35" t="s">
        <v>97</v>
      </c>
      <c r="B287" s="35"/>
      <c r="C287" s="37">
        <v>20217.332</v>
      </c>
      <c r="D287" s="37">
        <v>15109.34</v>
      </c>
      <c r="E287" s="37">
        <v>17198.53</v>
      </c>
      <c r="F287" s="38">
        <f t="shared" si="42"/>
        <v>13.827142681281885</v>
      </c>
      <c r="G287" s="38"/>
      <c r="H287" s="37">
        <v>22086.065</v>
      </c>
      <c r="I287" s="37">
        <v>16379.607</v>
      </c>
      <c r="J287" s="37">
        <v>19695.979</v>
      </c>
      <c r="K287" s="38">
        <f t="shared" si="43"/>
        <v>20.246957085112</v>
      </c>
      <c r="L287" s="162">
        <f>+J287/$J$282*100</f>
        <v>4.3058580318748</v>
      </c>
      <c r="M287" s="39">
        <f t="shared" si="40"/>
        <v>1084.0716404555064</v>
      </c>
      <c r="N287" s="39">
        <f t="shared" si="44"/>
        <v>1145.2129338960947</v>
      </c>
      <c r="O287" s="38">
        <f t="shared" si="38"/>
        <v>5.639967983564048</v>
      </c>
      <c r="T287" s="39"/>
      <c r="U287" s="39"/>
      <c r="V287" s="39"/>
      <c r="W287" s="39"/>
      <c r="X287" s="39"/>
      <c r="Y287" s="39"/>
    </row>
    <row r="288" spans="1:25" ht="11.25" customHeight="1">
      <c r="A288" s="35"/>
      <c r="B288" s="35"/>
      <c r="C288" s="37"/>
      <c r="D288" s="37"/>
      <c r="E288" s="37"/>
      <c r="F288" s="38"/>
      <c r="G288" s="38"/>
      <c r="H288" s="37"/>
      <c r="I288" s="37"/>
      <c r="J288" s="37"/>
      <c r="K288" s="38"/>
      <c r="L288" s="162"/>
      <c r="M288" s="40"/>
      <c r="O288" s="191"/>
      <c r="Q288" s="270"/>
      <c r="R288" s="270"/>
      <c r="S288" s="270"/>
      <c r="T288" s="271"/>
      <c r="U288" s="271"/>
      <c r="V288" s="271"/>
      <c r="W288" s="39"/>
      <c r="X288" s="39"/>
      <c r="Y288" s="39"/>
    </row>
    <row r="289" spans="1:26" ht="11.25" customHeight="1">
      <c r="A289" s="44" t="s">
        <v>98</v>
      </c>
      <c r="B289" s="44"/>
      <c r="C289" s="37"/>
      <c r="D289" s="37"/>
      <c r="E289" s="37"/>
      <c r="F289" s="38"/>
      <c r="G289" s="38"/>
      <c r="H289" s="45">
        <v>120888.65500000003</v>
      </c>
      <c r="I289" s="45">
        <v>86797.69299999997</v>
      </c>
      <c r="J289" s="45">
        <v>97256.54000000004</v>
      </c>
      <c r="K289" s="43">
        <f>+J289/I289*100-100</f>
        <v>12.049683163814123</v>
      </c>
      <c r="L289" s="188">
        <f>+J289/$J$259*100</f>
        <v>13.15989545480741</v>
      </c>
      <c r="M289" s="40"/>
      <c r="O289" s="191"/>
      <c r="Q289" s="270"/>
      <c r="R289" s="50"/>
      <c r="S289" s="269"/>
      <c r="T289" s="269"/>
      <c r="U289" s="269"/>
      <c r="V289" s="269"/>
      <c r="W289" s="269"/>
      <c r="X289" s="269"/>
      <c r="Y289" s="269"/>
      <c r="Z289" s="269"/>
    </row>
    <row r="290" spans="1:26" ht="11.25" customHeight="1">
      <c r="A290" s="146" t="s">
        <v>233</v>
      </c>
      <c r="B290" s="35">
        <v>16010000</v>
      </c>
      <c r="C290" s="37">
        <v>3861.534</v>
      </c>
      <c r="D290" s="37">
        <v>2710.565</v>
      </c>
      <c r="E290" s="37">
        <v>3130.291</v>
      </c>
      <c r="F290" s="38">
        <f>+E290/D290*100-100</f>
        <v>15.484815896316832</v>
      </c>
      <c r="G290" s="38"/>
      <c r="H290" s="37">
        <v>7054.276</v>
      </c>
      <c r="I290" s="37">
        <v>4852.46</v>
      </c>
      <c r="J290" s="37">
        <v>6372.472</v>
      </c>
      <c r="K290" s="38">
        <f>+J290/I290*100-100</f>
        <v>31.32456527204758</v>
      </c>
      <c r="L290" s="162">
        <f>+J290/$J$289*100</f>
        <v>6.552229803774632</v>
      </c>
      <c r="M290" s="40"/>
      <c r="O290" s="191"/>
      <c r="Q290" s="270"/>
      <c r="R290" s="271"/>
      <c r="S290" s="269"/>
      <c r="T290" s="269"/>
      <c r="U290" s="269"/>
      <c r="V290" s="269"/>
      <c r="W290" s="269"/>
      <c r="X290" s="269"/>
      <c r="Y290" s="269"/>
      <c r="Z290" s="269"/>
    </row>
    <row r="291" spans="1:26" ht="15">
      <c r="A291" s="35" t="s">
        <v>10</v>
      </c>
      <c r="B291" s="35"/>
      <c r="C291" s="37"/>
      <c r="D291" s="37"/>
      <c r="E291" s="37"/>
      <c r="F291" s="37"/>
      <c r="G291" s="37"/>
      <c r="H291" s="37">
        <f>+H289-H290</f>
        <v>113834.37900000003</v>
      </c>
      <c r="I291" s="37">
        <f>+I289-I290</f>
        <v>81945.23299999996</v>
      </c>
      <c r="J291" s="37">
        <f>+(J289-J290)</f>
        <v>90884.06800000004</v>
      </c>
      <c r="K291" s="38">
        <f>+J291/I291*100-100</f>
        <v>10.90830384239689</v>
      </c>
      <c r="L291" s="162">
        <f>+J291/$J$289*100</f>
        <v>93.44777019622538</v>
      </c>
      <c r="M291" s="40"/>
      <c r="Q291" s="270"/>
      <c r="R291" s="271"/>
      <c r="S291" s="269"/>
      <c r="T291" s="269"/>
      <c r="U291" s="269"/>
      <c r="V291" s="269"/>
      <c r="W291" s="269"/>
      <c r="X291" s="269"/>
      <c r="Y291" s="269"/>
      <c r="Z291" s="269"/>
    </row>
    <row r="292" spans="1:26" ht="15">
      <c r="A292" s="149"/>
      <c r="B292" s="149"/>
      <c r="C292" s="161"/>
      <c r="D292" s="161"/>
      <c r="E292" s="161"/>
      <c r="F292" s="161"/>
      <c r="G292" s="161"/>
      <c r="H292" s="161"/>
      <c r="I292" s="161"/>
      <c r="J292" s="161"/>
      <c r="K292" s="149"/>
      <c r="L292" s="149"/>
      <c r="Q292" s="270"/>
      <c r="R292" s="272"/>
      <c r="S292" s="269"/>
      <c r="T292" s="269"/>
      <c r="U292" s="269"/>
      <c r="V292" s="269"/>
      <c r="W292" s="269"/>
      <c r="X292" s="269"/>
      <c r="Y292" s="269"/>
      <c r="Z292" s="269"/>
    </row>
    <row r="293" spans="1:26" ht="15">
      <c r="A293" s="35" t="s">
        <v>339</v>
      </c>
      <c r="B293" s="35"/>
      <c r="C293" s="35"/>
      <c r="D293" s="35"/>
      <c r="E293" s="35"/>
      <c r="F293" s="35"/>
      <c r="G293" s="35"/>
      <c r="H293" s="35"/>
      <c r="I293" s="35"/>
      <c r="J293" s="35"/>
      <c r="K293" s="35"/>
      <c r="L293" s="35"/>
      <c r="Q293" s="270"/>
      <c r="R293" s="272"/>
      <c r="S293" s="269"/>
      <c r="T293" s="269"/>
      <c r="U293" s="269"/>
      <c r="V293" s="269"/>
      <c r="W293" s="269"/>
      <c r="X293" s="269"/>
      <c r="Y293" s="269"/>
      <c r="Z293" s="269"/>
    </row>
    <row r="294" spans="1:26" ht="19.5" customHeight="1">
      <c r="A294" s="329" t="s">
        <v>396</v>
      </c>
      <c r="B294" s="329"/>
      <c r="C294" s="329"/>
      <c r="D294" s="329"/>
      <c r="E294" s="329"/>
      <c r="F294" s="329"/>
      <c r="G294" s="329"/>
      <c r="H294" s="329"/>
      <c r="I294" s="329"/>
      <c r="J294" s="329"/>
      <c r="K294" s="329"/>
      <c r="L294" s="329"/>
      <c r="Q294" s="270"/>
      <c r="R294" s="272"/>
      <c r="S294" s="269"/>
      <c r="T294" s="269"/>
      <c r="U294" s="269"/>
      <c r="V294" s="269"/>
      <c r="W294" s="269"/>
      <c r="X294" s="269"/>
      <c r="Y294" s="269"/>
      <c r="Z294" s="269"/>
    </row>
    <row r="295" spans="1:26" ht="19.5" customHeight="1">
      <c r="A295" s="330" t="s">
        <v>269</v>
      </c>
      <c r="B295" s="330"/>
      <c r="C295" s="330"/>
      <c r="D295" s="330"/>
      <c r="E295" s="330"/>
      <c r="F295" s="330"/>
      <c r="G295" s="330"/>
      <c r="H295" s="330"/>
      <c r="I295" s="330"/>
      <c r="J295" s="330"/>
      <c r="K295" s="330"/>
      <c r="L295" s="330"/>
      <c r="Q295" s="270"/>
      <c r="R295" s="272"/>
      <c r="S295" s="269"/>
      <c r="T295" s="269"/>
      <c r="U295" s="269"/>
      <c r="V295" s="269"/>
      <c r="W295" s="269"/>
      <c r="X295" s="269"/>
      <c r="Y295" s="269"/>
      <c r="Z295" s="269"/>
    </row>
    <row r="296" spans="1:26" ht="15">
      <c r="A296" s="35"/>
      <c r="B296" s="35"/>
      <c r="C296" s="336" t="s">
        <v>151</v>
      </c>
      <c r="D296" s="336"/>
      <c r="E296" s="336"/>
      <c r="F296" s="336"/>
      <c r="G296" s="42"/>
      <c r="H296" s="336" t="s">
        <v>152</v>
      </c>
      <c r="I296" s="336"/>
      <c r="J296" s="336"/>
      <c r="K296" s="336"/>
      <c r="L296" s="42"/>
      <c r="M296" s="333" t="s">
        <v>299</v>
      </c>
      <c r="N296" s="333" t="s">
        <v>299</v>
      </c>
      <c r="O296" s="333" t="s">
        <v>276</v>
      </c>
      <c r="P296" s="146"/>
      <c r="Q296" s="273"/>
      <c r="R296" s="273"/>
      <c r="S296" s="274"/>
      <c r="T296" s="274"/>
      <c r="U296" s="274"/>
      <c r="V296" s="269"/>
      <c r="W296" s="269"/>
      <c r="X296" s="269"/>
      <c r="Y296" s="269"/>
      <c r="Z296" s="269"/>
    </row>
    <row r="297" spans="1:26" ht="15">
      <c r="A297" s="35" t="s">
        <v>163</v>
      </c>
      <c r="B297" s="148" t="s">
        <v>138</v>
      </c>
      <c r="C297" s="147">
        <f>+C256</f>
        <v>2009</v>
      </c>
      <c r="D297" s="334" t="str">
        <f>+D256</f>
        <v>enero - septiembre</v>
      </c>
      <c r="E297" s="334"/>
      <c r="F297" s="334"/>
      <c r="G297" s="42"/>
      <c r="H297" s="147">
        <f>+H256</f>
        <v>2009</v>
      </c>
      <c r="I297" s="334" t="str">
        <f>+D297</f>
        <v>enero - septiembre</v>
      </c>
      <c r="J297" s="334"/>
      <c r="K297" s="334"/>
      <c r="L297" s="148" t="s">
        <v>338</v>
      </c>
      <c r="M297" s="335"/>
      <c r="N297" s="335"/>
      <c r="O297" s="335"/>
      <c r="P297" s="146"/>
      <c r="Q297" s="273"/>
      <c r="R297" s="273"/>
      <c r="S297" s="274"/>
      <c r="T297" s="274"/>
      <c r="U297" s="274"/>
      <c r="V297" s="269"/>
      <c r="W297" s="269"/>
      <c r="X297" s="269"/>
      <c r="Y297" s="269"/>
      <c r="Z297" s="269"/>
    </row>
    <row r="298" spans="1:15" ht="11.25">
      <c r="A298" s="149"/>
      <c r="B298" s="153" t="s">
        <v>48</v>
      </c>
      <c r="C298" s="149"/>
      <c r="D298" s="150">
        <f>+D257</f>
        <v>2009</v>
      </c>
      <c r="E298" s="150">
        <f>+E257</f>
        <v>2010</v>
      </c>
      <c r="F298" s="151" t="str">
        <f>+F257</f>
        <v>Var % 10/09</v>
      </c>
      <c r="G298" s="153"/>
      <c r="H298" s="149"/>
      <c r="I298" s="150">
        <f>+I257</f>
        <v>2009</v>
      </c>
      <c r="J298" s="150">
        <f>+J257</f>
        <v>2010</v>
      </c>
      <c r="K298" s="151" t="str">
        <f>+K257</f>
        <v>Var % 10/09</v>
      </c>
      <c r="L298" s="153">
        <v>2008</v>
      </c>
      <c r="M298" s="154"/>
      <c r="N298" s="154"/>
      <c r="O298" s="153"/>
    </row>
    <row r="299" spans="1:18" ht="11.25">
      <c r="A299" s="35"/>
      <c r="B299" s="35"/>
      <c r="C299" s="37"/>
      <c r="D299" s="37"/>
      <c r="E299" s="37"/>
      <c r="F299" s="38"/>
      <c r="G299" s="38"/>
      <c r="H299" s="37"/>
      <c r="I299" s="37"/>
      <c r="J299" s="37"/>
      <c r="K299" s="38"/>
      <c r="L299" s="38"/>
      <c r="R299" s="41"/>
    </row>
    <row r="300" spans="1:18" s="157" customFormat="1" ht="11.25">
      <c r="A300" s="155" t="s">
        <v>499</v>
      </c>
      <c r="B300" s="155"/>
      <c r="C300" s="155"/>
      <c r="D300" s="155"/>
      <c r="E300" s="155"/>
      <c r="F300" s="155"/>
      <c r="G300" s="155"/>
      <c r="H300" s="155">
        <f>+H302+H312</f>
        <v>3661025.808</v>
      </c>
      <c r="I300" s="155">
        <f>+I302+I312</f>
        <v>2620450.799</v>
      </c>
      <c r="J300" s="155">
        <f>+J302+J312</f>
        <v>3089051.193</v>
      </c>
      <c r="K300" s="156">
        <f>+J300/I300*100-100</f>
        <v>17.882434357432857</v>
      </c>
      <c r="L300" s="155">
        <f>+L302+L312</f>
        <v>100.00000000000001</v>
      </c>
      <c r="M300" s="162"/>
      <c r="N300" s="162"/>
      <c r="O300" s="162"/>
      <c r="R300" s="162"/>
    </row>
    <row r="301" spans="1:23" ht="18">
      <c r="A301" s="35"/>
      <c r="B301" s="35"/>
      <c r="C301" s="37"/>
      <c r="D301" s="37"/>
      <c r="E301" s="37"/>
      <c r="F301" s="38"/>
      <c r="G301" s="38"/>
      <c r="H301" s="37"/>
      <c r="I301" s="37"/>
      <c r="J301" s="37"/>
      <c r="K301" s="38"/>
      <c r="L301" s="38"/>
      <c r="R301" s="275"/>
      <c r="S301" s="276"/>
      <c r="T301" s="276"/>
      <c r="U301" s="276"/>
      <c r="V301" s="276"/>
      <c r="W301" s="276"/>
    </row>
    <row r="302" spans="1:23" ht="15" customHeight="1">
      <c r="A302" s="44" t="s">
        <v>497</v>
      </c>
      <c r="B302" s="44"/>
      <c r="C302" s="45"/>
      <c r="D302" s="45"/>
      <c r="E302" s="45"/>
      <c r="F302" s="43"/>
      <c r="G302" s="43"/>
      <c r="H302" s="45">
        <f>+H304+H307+H310</f>
        <v>279676.618</v>
      </c>
      <c r="I302" s="45">
        <f>+I304+I307+I310</f>
        <v>224440.621</v>
      </c>
      <c r="J302" s="45">
        <f>+J304+J307+J310</f>
        <v>242396.456</v>
      </c>
      <c r="K302" s="43">
        <f>+J302/I302*100-100</f>
        <v>8.000260790581223</v>
      </c>
      <c r="L302" s="43">
        <f>+J302/$J$300*100</f>
        <v>7.846954966278541</v>
      </c>
      <c r="R302" s="275"/>
      <c r="S302" s="276"/>
      <c r="T302" s="276"/>
      <c r="U302" s="276"/>
      <c r="V302" s="276"/>
      <c r="W302" s="276"/>
    </row>
    <row r="303" spans="1:23" ht="18">
      <c r="A303" s="44"/>
      <c r="B303" s="44"/>
      <c r="C303" s="37"/>
      <c r="D303" s="37"/>
      <c r="E303" s="37"/>
      <c r="F303" s="38"/>
      <c r="G303" s="38"/>
      <c r="H303" s="37"/>
      <c r="I303" s="37"/>
      <c r="J303" s="37"/>
      <c r="K303" s="43"/>
      <c r="L303" s="38"/>
      <c r="R303" s="275"/>
      <c r="S303" s="276"/>
      <c r="T303" s="276"/>
      <c r="U303" s="276"/>
      <c r="V303" s="276"/>
      <c r="W303" s="276"/>
    </row>
    <row r="304" spans="1:23" ht="14.25" customHeight="1">
      <c r="A304" s="44" t="s">
        <v>100</v>
      </c>
      <c r="B304" s="44"/>
      <c r="C304" s="45">
        <f>+C305+C306</f>
        <v>3645266.542</v>
      </c>
      <c r="D304" s="45">
        <f>+D305+D306</f>
        <v>2887437.787</v>
      </c>
      <c r="E304" s="45">
        <f>+E305+E306</f>
        <v>3307093.497</v>
      </c>
      <c r="F304" s="43">
        <f aca="true" t="shared" si="45" ref="F304:F309">+E304/D304*100-100</f>
        <v>14.533844223047836</v>
      </c>
      <c r="G304" s="37"/>
      <c r="H304" s="45">
        <f>+H305+H306</f>
        <v>273744.614</v>
      </c>
      <c r="I304" s="45">
        <f>+I305+I306</f>
        <v>219783.266</v>
      </c>
      <c r="J304" s="45">
        <f>+J305+J306</f>
        <v>236738.705</v>
      </c>
      <c r="K304" s="43">
        <f aca="true" t="shared" si="46" ref="K304:K310">+J304/I304*100-100</f>
        <v>7.714617818082644</v>
      </c>
      <c r="L304" s="43">
        <f aca="true" t="shared" si="47" ref="L304:L331">+J304/$J$300*100</f>
        <v>7.663799989345142</v>
      </c>
      <c r="R304" s="275"/>
      <c r="S304" s="276"/>
      <c r="T304" s="276"/>
      <c r="U304" s="276"/>
      <c r="V304" s="276"/>
      <c r="W304" s="276"/>
    </row>
    <row r="305" spans="1:15" ht="11.25" customHeight="1">
      <c r="A305" s="35" t="s">
        <v>125</v>
      </c>
      <c r="B305" s="35"/>
      <c r="C305" s="37">
        <v>0</v>
      </c>
      <c r="D305" s="37">
        <v>0</v>
      </c>
      <c r="E305" s="37">
        <v>0</v>
      </c>
      <c r="F305" s="38"/>
      <c r="G305" s="38"/>
      <c r="H305" s="37">
        <v>0</v>
      </c>
      <c r="I305" s="37">
        <v>0</v>
      </c>
      <c r="J305" s="37">
        <v>0</v>
      </c>
      <c r="K305" s="38"/>
      <c r="L305" s="162">
        <f t="shared" si="47"/>
        <v>0</v>
      </c>
      <c r="M305" s="39"/>
      <c r="N305" s="39"/>
      <c r="O305" s="38"/>
    </row>
    <row r="306" spans="1:15" ht="11.25" customHeight="1">
      <c r="A306" s="35" t="s">
        <v>126</v>
      </c>
      <c r="B306" s="35"/>
      <c r="C306" s="37">
        <v>3645266.542</v>
      </c>
      <c r="D306" s="37">
        <v>2887437.787</v>
      </c>
      <c r="E306" s="37">
        <v>3307093.497</v>
      </c>
      <c r="F306" s="38">
        <f t="shared" si="45"/>
        <v>14.533844223047836</v>
      </c>
      <c r="G306" s="38"/>
      <c r="H306" s="37">
        <v>273744.614</v>
      </c>
      <c r="I306" s="37">
        <v>219783.266</v>
      </c>
      <c r="J306" s="37">
        <v>236738.705</v>
      </c>
      <c r="K306" s="38">
        <f t="shared" si="46"/>
        <v>7.714617818082644</v>
      </c>
      <c r="L306" s="162">
        <f t="shared" si="47"/>
        <v>7.663799989345142</v>
      </c>
      <c r="M306" s="39"/>
      <c r="N306" s="39"/>
      <c r="O306" s="38"/>
    </row>
    <row r="307" spans="1:23" ht="18">
      <c r="A307" s="44" t="s">
        <v>127</v>
      </c>
      <c r="B307" s="44"/>
      <c r="C307" s="45">
        <f>+C308+C309</f>
        <v>35399</v>
      </c>
      <c r="D307" s="45">
        <f>+D308+D309</f>
        <v>6450</v>
      </c>
      <c r="E307" s="45">
        <f>+E308+E309</f>
        <v>525494</v>
      </c>
      <c r="F307" s="43">
        <f t="shared" si="45"/>
        <v>8047.193798449613</v>
      </c>
      <c r="G307" s="38"/>
      <c r="H307" s="45">
        <f>+H308+H309</f>
        <v>1798.397</v>
      </c>
      <c r="I307" s="45">
        <f>+I308+I309</f>
        <v>1183.288</v>
      </c>
      <c r="J307" s="45">
        <f>+J308+J309</f>
        <v>3121.5209999999997</v>
      </c>
      <c r="K307" s="43">
        <f t="shared" si="46"/>
        <v>163.8006132065904</v>
      </c>
      <c r="L307" s="38">
        <f t="shared" si="47"/>
        <v>0.10105112557129448</v>
      </c>
      <c r="R307" s="275"/>
      <c r="S307" s="276"/>
      <c r="T307" s="276"/>
      <c r="U307" s="276"/>
      <c r="V307" s="276"/>
      <c r="W307" s="276"/>
    </row>
    <row r="308" spans="1:15" ht="11.25" customHeight="1">
      <c r="A308" s="35" t="s">
        <v>125</v>
      </c>
      <c r="B308" s="35"/>
      <c r="C308" s="37">
        <v>33491</v>
      </c>
      <c r="D308" s="37">
        <v>5616</v>
      </c>
      <c r="E308" s="37">
        <v>500675</v>
      </c>
      <c r="F308" s="38"/>
      <c r="G308" s="38"/>
      <c r="H308" s="37">
        <v>1300.542</v>
      </c>
      <c r="I308" s="37">
        <v>888.851</v>
      </c>
      <c r="J308" s="37">
        <v>1142.158</v>
      </c>
      <c r="K308" s="38">
        <f t="shared" si="46"/>
        <v>28.49825223800164</v>
      </c>
      <c r="L308" s="162">
        <f t="shared" si="47"/>
        <v>0.03697439532851406</v>
      </c>
      <c r="M308" s="39"/>
      <c r="N308" s="39"/>
      <c r="O308" s="38"/>
    </row>
    <row r="309" spans="1:15" ht="11.25" customHeight="1">
      <c r="A309" s="35" t="s">
        <v>126</v>
      </c>
      <c r="B309" s="35"/>
      <c r="C309" s="37">
        <v>1908</v>
      </c>
      <c r="D309" s="37">
        <v>834</v>
      </c>
      <c r="E309" s="37">
        <v>24819</v>
      </c>
      <c r="F309" s="38">
        <f t="shared" si="45"/>
        <v>2875.8992805755393</v>
      </c>
      <c r="G309" s="38"/>
      <c r="H309" s="37">
        <v>497.855</v>
      </c>
      <c r="I309" s="37">
        <v>294.437</v>
      </c>
      <c r="J309" s="37">
        <v>1979.363</v>
      </c>
      <c r="K309" s="38">
        <f t="shared" si="46"/>
        <v>572.2534871636377</v>
      </c>
      <c r="L309" s="162">
        <f t="shared" si="47"/>
        <v>0.06407673024278042</v>
      </c>
      <c r="M309" s="39"/>
      <c r="N309" s="39"/>
      <c r="O309" s="38"/>
    </row>
    <row r="310" spans="1:15" ht="11.25" customHeight="1">
      <c r="A310" s="44" t="s">
        <v>101</v>
      </c>
      <c r="B310" s="44"/>
      <c r="C310" s="45"/>
      <c r="D310" s="45"/>
      <c r="E310" s="45"/>
      <c r="F310" s="43"/>
      <c r="G310" s="43"/>
      <c r="H310" s="45">
        <v>4133.607</v>
      </c>
      <c r="I310" s="45">
        <v>3474.067</v>
      </c>
      <c r="J310" s="45">
        <v>2536.23</v>
      </c>
      <c r="K310" s="43">
        <f t="shared" si="46"/>
        <v>-26.995363071581522</v>
      </c>
      <c r="L310" s="188">
        <f t="shared" si="47"/>
        <v>0.08210385136210335</v>
      </c>
      <c r="M310" s="39"/>
      <c r="N310" s="39"/>
      <c r="O310" s="38"/>
    </row>
    <row r="311" spans="1:15" ht="11.25" customHeight="1">
      <c r="A311" s="35"/>
      <c r="B311" s="35"/>
      <c r="C311" s="37"/>
      <c r="D311" s="37"/>
      <c r="E311" s="37"/>
      <c r="F311" s="38"/>
      <c r="G311" s="38"/>
      <c r="H311" s="37"/>
      <c r="I311" s="37"/>
      <c r="J311" s="37"/>
      <c r="K311" s="38"/>
      <c r="L311" s="162"/>
      <c r="M311" s="39"/>
      <c r="N311" s="39"/>
      <c r="O311" s="38"/>
    </row>
    <row r="312" spans="1:15" ht="11.25" customHeight="1">
      <c r="A312" s="44" t="s">
        <v>498</v>
      </c>
      <c r="B312" s="44"/>
      <c r="C312" s="45"/>
      <c r="D312" s="45"/>
      <c r="E312" s="45"/>
      <c r="F312" s="43"/>
      <c r="G312" s="43"/>
      <c r="H312" s="45">
        <f>+H314+H321+H326+H330+H331</f>
        <v>3381349.1900000004</v>
      </c>
      <c r="I312" s="45">
        <f>+I314+I321+I326+I330+I331</f>
        <v>2396010.1780000003</v>
      </c>
      <c r="J312" s="45">
        <f>+J314+J321+J326+J330+J331</f>
        <v>2846654.737</v>
      </c>
      <c r="K312" s="43">
        <f>+J312/I312*100-100</f>
        <v>18.80812373577487</v>
      </c>
      <c r="L312" s="188">
        <f t="shared" si="47"/>
        <v>92.15304503372147</v>
      </c>
      <c r="M312" s="39"/>
      <c r="N312" s="39"/>
      <c r="O312" s="38"/>
    </row>
    <row r="313" spans="1:15" ht="11.25" customHeight="1">
      <c r="A313" s="35"/>
      <c r="B313" s="35"/>
      <c r="C313" s="37"/>
      <c r="D313" s="37"/>
      <c r="E313" s="37"/>
      <c r="F313" s="38"/>
      <c r="G313" s="38"/>
      <c r="H313" s="37"/>
      <c r="I313" s="37"/>
      <c r="J313" s="37"/>
      <c r="K313" s="38"/>
      <c r="L313" s="162"/>
      <c r="M313" s="39"/>
      <c r="N313" s="39"/>
      <c r="O313" s="38"/>
    </row>
    <row r="314" spans="1:18" ht="11.25">
      <c r="A314" s="44" t="s">
        <v>102</v>
      </c>
      <c r="B314" s="44"/>
      <c r="C314" s="45">
        <f>+C315+C316+C317+C318</f>
        <v>4307485.916</v>
      </c>
      <c r="D314" s="45">
        <f>+D315+D316+D317+D318</f>
        <v>3209329.693</v>
      </c>
      <c r="E314" s="45">
        <f>+E315+E316+E317+E318</f>
        <v>2391332.074</v>
      </c>
      <c r="F314" s="43">
        <f>+E314/D314*100-100</f>
        <v>-25.488114255888632</v>
      </c>
      <c r="G314" s="38"/>
      <c r="H314" s="45">
        <f>SUM(H315:H319)</f>
        <v>2012559.415</v>
      </c>
      <c r="I314" s="45">
        <f>SUM(I315:I319)</f>
        <v>1390992.667</v>
      </c>
      <c r="J314" s="45">
        <f>SUM(J315:J319)</f>
        <v>1693018.9589999998</v>
      </c>
      <c r="K314" s="43">
        <f>+J314/I314*100-100</f>
        <v>21.713003897525212</v>
      </c>
      <c r="L314" s="43">
        <f t="shared" si="47"/>
        <v>54.80708648780234</v>
      </c>
      <c r="M314" s="39">
        <f>+I314/D314*1000</f>
        <v>433.42155529671845</v>
      </c>
      <c r="N314" s="39">
        <f>+J314/E314*1000</f>
        <v>707.9815377410439</v>
      </c>
      <c r="O314" s="38">
        <f>+N314/M314*100-100</f>
        <v>63.34709916685222</v>
      </c>
      <c r="R314" s="41"/>
    </row>
    <row r="315" spans="1:18" ht="11.25">
      <c r="A315" s="35" t="s">
        <v>134</v>
      </c>
      <c r="B315" s="35"/>
      <c r="C315" s="37">
        <v>388410.994</v>
      </c>
      <c r="D315" s="37">
        <v>272803.394</v>
      </c>
      <c r="E315" s="37">
        <v>184920.991</v>
      </c>
      <c r="F315" s="38">
        <f>+E315/D315*100-100</f>
        <v>-32.21455631889974</v>
      </c>
      <c r="G315" s="38"/>
      <c r="H315" s="37">
        <v>172748.701</v>
      </c>
      <c r="I315" s="37">
        <v>109492.65</v>
      </c>
      <c r="J315" s="37">
        <v>121535.766</v>
      </c>
      <c r="K315" s="38">
        <f>+J315/I315*100-100</f>
        <v>10.999017742286824</v>
      </c>
      <c r="L315" s="38">
        <f t="shared" si="47"/>
        <v>3.9344043981986543</v>
      </c>
      <c r="M315" s="39">
        <f>+I315/D315*1000</f>
        <v>401.36102558899984</v>
      </c>
      <c r="N315" s="39">
        <f>+J315/E315*1000</f>
        <v>657.2307737632663</v>
      </c>
      <c r="O315" s="38">
        <f>+N315/M315*100-100</f>
        <v>63.750521814811464</v>
      </c>
      <c r="R315" s="41"/>
    </row>
    <row r="316" spans="1:18" ht="11.25">
      <c r="A316" s="35" t="s">
        <v>135</v>
      </c>
      <c r="B316" s="35"/>
      <c r="C316" s="37">
        <v>0</v>
      </c>
      <c r="D316" s="37">
        <v>0</v>
      </c>
      <c r="E316" s="37">
        <v>0</v>
      </c>
      <c r="F316" s="38"/>
      <c r="G316" s="38"/>
      <c r="H316" s="37">
        <v>0</v>
      </c>
      <c r="I316" s="37">
        <v>0</v>
      </c>
      <c r="J316" s="37">
        <v>0</v>
      </c>
      <c r="K316" s="38"/>
      <c r="L316" s="38">
        <f t="shared" si="47"/>
        <v>0</v>
      </c>
      <c r="M316" s="39"/>
      <c r="N316" s="39"/>
      <c r="O316" s="38"/>
      <c r="R316" s="41"/>
    </row>
    <row r="317" spans="1:18" ht="11.25">
      <c r="A317" s="35" t="s">
        <v>136</v>
      </c>
      <c r="B317" s="35"/>
      <c r="C317" s="37">
        <v>2047265.653</v>
      </c>
      <c r="D317" s="37">
        <v>1573958.654</v>
      </c>
      <c r="E317" s="37">
        <v>1143773.369</v>
      </c>
      <c r="F317" s="38">
        <f>+E317/D317*100-100</f>
        <v>-27.331422201386502</v>
      </c>
      <c r="G317" s="38"/>
      <c r="H317" s="37">
        <v>1004098.076</v>
      </c>
      <c r="I317" s="37">
        <v>728530.077</v>
      </c>
      <c r="J317" s="37">
        <v>832784.475</v>
      </c>
      <c r="K317" s="38">
        <f>+J317/I317*100-100</f>
        <v>14.310239383569055</v>
      </c>
      <c r="L317" s="38">
        <f t="shared" si="47"/>
        <v>26.9592319119588</v>
      </c>
      <c r="M317" s="39">
        <f>+I317/D317*1000</f>
        <v>462.8648123307056</v>
      </c>
      <c r="N317" s="39">
        <f>+J317/E317*1000</f>
        <v>728.1026972398411</v>
      </c>
      <c r="O317" s="38">
        <f>+N317/M317*100-100</f>
        <v>57.30353179658633</v>
      </c>
      <c r="R317" s="41"/>
    </row>
    <row r="318" spans="1:18" ht="11.25">
      <c r="A318" s="35" t="s">
        <v>137</v>
      </c>
      <c r="B318" s="35"/>
      <c r="C318" s="37">
        <v>1871809.269</v>
      </c>
      <c r="D318" s="37">
        <v>1362567.645</v>
      </c>
      <c r="E318" s="37">
        <v>1062637.714</v>
      </c>
      <c r="F318" s="38">
        <f>+E318/D318*100-100</f>
        <v>-22.01211309402551</v>
      </c>
      <c r="G318" s="38"/>
      <c r="H318" s="37">
        <v>835712.638</v>
      </c>
      <c r="I318" s="37">
        <v>552969.94</v>
      </c>
      <c r="J318" s="37">
        <v>738698.718</v>
      </c>
      <c r="K318" s="38">
        <f>+J318/I318*100-100</f>
        <v>33.58749989194712</v>
      </c>
      <c r="L318" s="38">
        <f t="shared" si="47"/>
        <v>23.913450177644886</v>
      </c>
      <c r="M318" s="39">
        <f>+I318/D318*1000</f>
        <v>405.82934875134214</v>
      </c>
      <c r="N318" s="39">
        <f>+J318/E318*1000</f>
        <v>695.1557508902795</v>
      </c>
      <c r="O318" s="38">
        <f>+N318/M318*100-100</f>
        <v>71.29262657546536</v>
      </c>
      <c r="R318" s="41"/>
    </row>
    <row r="319" spans="1:18" ht="11.25">
      <c r="A319" s="35" t="s">
        <v>10</v>
      </c>
      <c r="B319" s="35"/>
      <c r="C319" s="37">
        <v>0</v>
      </c>
      <c r="D319" s="37">
        <v>0</v>
      </c>
      <c r="E319" s="37">
        <v>0</v>
      </c>
      <c r="F319" s="38"/>
      <c r="G319" s="38"/>
      <c r="H319" s="37">
        <v>0</v>
      </c>
      <c r="I319" s="37">
        <v>0</v>
      </c>
      <c r="J319" s="37">
        <v>0</v>
      </c>
      <c r="K319" s="38"/>
      <c r="L319" s="38">
        <f t="shared" si="47"/>
        <v>0</v>
      </c>
      <c r="M319" s="39"/>
      <c r="N319" s="39"/>
      <c r="O319" s="38"/>
      <c r="R319" s="41"/>
    </row>
    <row r="320" spans="1:18" ht="11.25">
      <c r="A320" s="35"/>
      <c r="B320" s="35"/>
      <c r="C320" s="37"/>
      <c r="D320" s="37"/>
      <c r="E320" s="37"/>
      <c r="F320" s="38"/>
      <c r="G320" s="38"/>
      <c r="H320" s="37"/>
      <c r="I320" s="37"/>
      <c r="J320" s="37"/>
      <c r="K320" s="38"/>
      <c r="L320" s="38"/>
      <c r="M320" s="39"/>
      <c r="N320" s="39"/>
      <c r="O320" s="38"/>
      <c r="R320" s="41"/>
    </row>
    <row r="321" spans="1:18" ht="11.25">
      <c r="A321" s="44" t="s">
        <v>526</v>
      </c>
      <c r="B321" s="44"/>
      <c r="C321" s="37"/>
      <c r="D321" s="37"/>
      <c r="E321" s="37"/>
      <c r="F321" s="38"/>
      <c r="G321" s="38"/>
      <c r="H321" s="45">
        <f>+H322+H323+H324</f>
        <v>430750.29099999997</v>
      </c>
      <c r="I321" s="45">
        <f>+I322+I323+I324</f>
        <v>307942.903</v>
      </c>
      <c r="J321" s="45">
        <f>+J322+J323+J324</f>
        <v>383459.88000000006</v>
      </c>
      <c r="K321" s="43">
        <f aca="true" t="shared" si="48" ref="K321:K331">+J321/I321*100-100</f>
        <v>24.523045104890784</v>
      </c>
      <c r="L321" s="43">
        <f t="shared" si="47"/>
        <v>12.413516515004549</v>
      </c>
      <c r="M321" s="39"/>
      <c r="N321" s="39"/>
      <c r="O321" s="38"/>
      <c r="R321" s="41"/>
    </row>
    <row r="322" spans="1:18" ht="11.25">
      <c r="A322" s="35" t="s">
        <v>128</v>
      </c>
      <c r="B322" s="35"/>
      <c r="C322" s="37">
        <v>2921475</v>
      </c>
      <c r="D322" s="37">
        <v>1770372</v>
      </c>
      <c r="E322" s="37">
        <v>2348627</v>
      </c>
      <c r="F322" s="38"/>
      <c r="G322" s="38"/>
      <c r="H322" s="37">
        <v>425389.452</v>
      </c>
      <c r="I322" s="37">
        <v>303554.969</v>
      </c>
      <c r="J322" s="37">
        <v>379561.498</v>
      </c>
      <c r="K322" s="38">
        <f t="shared" si="48"/>
        <v>25.03880244503594</v>
      </c>
      <c r="L322" s="38">
        <f t="shared" si="47"/>
        <v>12.287316534608173</v>
      </c>
      <c r="M322" s="39">
        <f>+I322/D322*1000</f>
        <v>171.46394599553088</v>
      </c>
      <c r="N322" s="39">
        <f>+J322/E322*1000</f>
        <v>161.60995253822765</v>
      </c>
      <c r="O322" s="38">
        <f>+N322/M322*100-100</f>
        <v>-5.746976951971035</v>
      </c>
      <c r="R322" s="41"/>
    </row>
    <row r="323" spans="1:18" ht="11.25">
      <c r="A323" s="35" t="s">
        <v>129</v>
      </c>
      <c r="B323" s="35"/>
      <c r="C323" s="37">
        <v>26582</v>
      </c>
      <c r="D323" s="37">
        <v>24946</v>
      </c>
      <c r="E323" s="37">
        <v>6324</v>
      </c>
      <c r="F323" s="38"/>
      <c r="G323" s="38"/>
      <c r="H323" s="37">
        <v>3292.887</v>
      </c>
      <c r="I323" s="37">
        <v>2582.061</v>
      </c>
      <c r="J323" s="37">
        <v>2982.954</v>
      </c>
      <c r="K323" s="38">
        <f t="shared" si="48"/>
        <v>15.526085557235092</v>
      </c>
      <c r="L323" s="38">
        <f t="shared" si="47"/>
        <v>0.096565379258187</v>
      </c>
      <c r="M323" s="39">
        <f>+I323/D323*1000</f>
        <v>103.50601298805421</v>
      </c>
      <c r="N323" s="39">
        <f>+J323/E323*1000</f>
        <v>471.6878557874763</v>
      </c>
      <c r="O323" s="38">
        <f>+N323/M323*100-100</f>
        <v>355.710583540605</v>
      </c>
      <c r="R323" s="41"/>
    </row>
    <row r="324" spans="1:18" ht="11.25">
      <c r="A324" s="35" t="s">
        <v>130</v>
      </c>
      <c r="B324" s="35"/>
      <c r="C324" s="189"/>
      <c r="D324" s="189"/>
      <c r="E324" s="189"/>
      <c r="F324" s="38"/>
      <c r="G324" s="38"/>
      <c r="H324" s="37">
        <v>2067.952</v>
      </c>
      <c r="I324" s="37">
        <v>1805.873</v>
      </c>
      <c r="J324" s="37">
        <v>915.428</v>
      </c>
      <c r="K324" s="38">
        <f t="shared" si="48"/>
        <v>-49.30828469111616</v>
      </c>
      <c r="L324" s="38">
        <f t="shared" si="47"/>
        <v>0.029634601138188388</v>
      </c>
      <c r="M324" s="39"/>
      <c r="N324" s="39"/>
      <c r="O324" s="38"/>
      <c r="R324" s="41"/>
    </row>
    <row r="325" spans="1:18" ht="11.25">
      <c r="A325" s="35"/>
      <c r="B325" s="35"/>
      <c r="C325" s="37"/>
      <c r="D325" s="37"/>
      <c r="E325" s="37"/>
      <c r="F325" s="38"/>
      <c r="G325" s="38"/>
      <c r="H325" s="37"/>
      <c r="I325" s="37"/>
      <c r="J325" s="37"/>
      <c r="K325" s="38"/>
      <c r="L325" s="38"/>
      <c r="M325" s="39"/>
      <c r="N325" s="39"/>
      <c r="O325" s="38"/>
      <c r="R325" s="41"/>
    </row>
    <row r="326" spans="1:18" ht="11.25">
      <c r="A326" s="44" t="s">
        <v>527</v>
      </c>
      <c r="B326" s="44"/>
      <c r="C326" s="37"/>
      <c r="D326" s="37"/>
      <c r="E326" s="37"/>
      <c r="F326" s="38"/>
      <c r="G326" s="38"/>
      <c r="H326" s="45">
        <f>SUM(H327:H329)</f>
        <v>799994.338</v>
      </c>
      <c r="I326" s="45">
        <f>SUM(I327:I329)</f>
        <v>593857.4650000001</v>
      </c>
      <c r="J326" s="45">
        <f>SUM(J327:J329)</f>
        <v>683160.571</v>
      </c>
      <c r="K326" s="43">
        <f t="shared" si="48"/>
        <v>15.03780136871731</v>
      </c>
      <c r="L326" s="43">
        <f t="shared" si="47"/>
        <v>22.115547082809385</v>
      </c>
      <c r="M326" s="39"/>
      <c r="N326" s="39"/>
      <c r="O326" s="38"/>
      <c r="R326" s="41"/>
    </row>
    <row r="327" spans="1:18" ht="11.25">
      <c r="A327" s="35" t="s">
        <v>131</v>
      </c>
      <c r="B327" s="35"/>
      <c r="C327" s="189"/>
      <c r="D327" s="189"/>
      <c r="E327" s="189"/>
      <c r="F327" s="38"/>
      <c r="G327" s="38"/>
      <c r="H327" s="37">
        <v>436825.465</v>
      </c>
      <c r="I327" s="37">
        <v>317883.889</v>
      </c>
      <c r="J327" s="37">
        <v>376028.788</v>
      </c>
      <c r="K327" s="38">
        <f t="shared" si="48"/>
        <v>18.291238094170907</v>
      </c>
      <c r="L327" s="38">
        <f t="shared" si="47"/>
        <v>12.172954234365129</v>
      </c>
      <c r="M327" s="39"/>
      <c r="N327" s="39"/>
      <c r="O327" s="38"/>
      <c r="R327" s="41"/>
    </row>
    <row r="328" spans="1:18" ht="11.25">
      <c r="A328" s="35" t="s">
        <v>132</v>
      </c>
      <c r="B328" s="35"/>
      <c r="C328" s="189"/>
      <c r="D328" s="189"/>
      <c r="E328" s="189"/>
      <c r="F328" s="38"/>
      <c r="G328" s="38"/>
      <c r="H328" s="37">
        <v>10993.857</v>
      </c>
      <c r="I328" s="37">
        <v>8274.27</v>
      </c>
      <c r="J328" s="37">
        <v>12890.81</v>
      </c>
      <c r="K328" s="38">
        <f t="shared" si="48"/>
        <v>55.79392502299294</v>
      </c>
      <c r="L328" s="38">
        <f t="shared" si="47"/>
        <v>0.4173064541374857</v>
      </c>
      <c r="M328" s="39"/>
      <c r="N328" s="39"/>
      <c r="O328" s="38"/>
      <c r="R328" s="41"/>
    </row>
    <row r="329" spans="1:18" ht="11.25">
      <c r="A329" s="35" t="s">
        <v>133</v>
      </c>
      <c r="B329" s="35"/>
      <c r="C329" s="189"/>
      <c r="D329" s="189"/>
      <c r="E329" s="189"/>
      <c r="F329" s="38"/>
      <c r="G329" s="38"/>
      <c r="H329" s="37">
        <v>352175.016</v>
      </c>
      <c r="I329" s="37">
        <v>267699.306</v>
      </c>
      <c r="J329" s="37">
        <v>294240.973</v>
      </c>
      <c r="K329" s="38">
        <f t="shared" si="48"/>
        <v>9.914731344129834</v>
      </c>
      <c r="L329" s="38">
        <f t="shared" si="47"/>
        <v>9.525286394306772</v>
      </c>
      <c r="M329" s="39"/>
      <c r="N329" s="39"/>
      <c r="O329" s="38"/>
      <c r="R329" s="41"/>
    </row>
    <row r="330" spans="1:18" ht="11.25">
      <c r="A330" s="44" t="s">
        <v>25</v>
      </c>
      <c r="B330" s="44"/>
      <c r="C330" s="45">
        <v>230597.986</v>
      </c>
      <c r="D330" s="45">
        <v>165949.794</v>
      </c>
      <c r="E330" s="45">
        <v>148127.153</v>
      </c>
      <c r="F330" s="43">
        <f>+E330/D330*100-100</f>
        <v>-10.739778923738825</v>
      </c>
      <c r="G330" s="38"/>
      <c r="H330" s="45">
        <v>137420.492</v>
      </c>
      <c r="I330" s="45">
        <v>103009.906</v>
      </c>
      <c r="J330" s="45">
        <v>85714.282</v>
      </c>
      <c r="K330" s="43">
        <f t="shared" si="48"/>
        <v>-16.79025316264243</v>
      </c>
      <c r="L330" s="38">
        <f t="shared" si="47"/>
        <v>2.7747769993010927</v>
      </c>
      <c r="M330" s="39">
        <f>+I330/D330*1000</f>
        <v>620.729339380801</v>
      </c>
      <c r="N330" s="39">
        <f>+J330/E330*1000</f>
        <v>578.6534086697799</v>
      </c>
      <c r="O330" s="38">
        <f>+N330/M330*100-100</f>
        <v>-6.778466562091836</v>
      </c>
      <c r="R330" s="41"/>
    </row>
    <row r="331" spans="1:18" ht="11.25">
      <c r="A331" s="44" t="s">
        <v>103</v>
      </c>
      <c r="B331" s="44"/>
      <c r="C331" s="45"/>
      <c r="D331" s="45"/>
      <c r="E331" s="45"/>
      <c r="F331" s="43"/>
      <c r="G331" s="43"/>
      <c r="H331" s="45">
        <v>624.654</v>
      </c>
      <c r="I331" s="45">
        <v>207.237</v>
      </c>
      <c r="J331" s="45">
        <v>1301.045</v>
      </c>
      <c r="K331" s="43">
        <f t="shared" si="48"/>
        <v>527.8053629419458</v>
      </c>
      <c r="L331" s="38">
        <f t="shared" si="47"/>
        <v>0.04211794880409417</v>
      </c>
      <c r="M331" s="39"/>
      <c r="N331" s="39"/>
      <c r="O331" s="38"/>
      <c r="R331" s="41"/>
    </row>
    <row r="332" spans="1:18" ht="11.25">
      <c r="A332" s="149"/>
      <c r="B332" s="149"/>
      <c r="C332" s="161"/>
      <c r="D332" s="161"/>
      <c r="E332" s="161"/>
      <c r="F332" s="161"/>
      <c r="G332" s="161"/>
      <c r="H332" s="161"/>
      <c r="I332" s="161"/>
      <c r="J332" s="161"/>
      <c r="K332" s="149"/>
      <c r="L332" s="149"/>
      <c r="R332" s="41"/>
    </row>
    <row r="333" spans="1:18" ht="11.25">
      <c r="A333" s="35" t="s">
        <v>528</v>
      </c>
      <c r="B333" s="35"/>
      <c r="C333" s="35"/>
      <c r="D333" s="35"/>
      <c r="E333" s="35"/>
      <c r="F333" s="35"/>
      <c r="G333" s="35"/>
      <c r="H333" s="35"/>
      <c r="I333" s="35"/>
      <c r="J333" s="35"/>
      <c r="K333" s="35"/>
      <c r="L333" s="35"/>
      <c r="R333" s="41"/>
    </row>
    <row r="334" spans="1:22" ht="19.5" customHeight="1">
      <c r="A334" s="329" t="s">
        <v>397</v>
      </c>
      <c r="B334" s="329"/>
      <c r="C334" s="329"/>
      <c r="D334" s="329"/>
      <c r="E334" s="329"/>
      <c r="F334" s="329"/>
      <c r="G334" s="329"/>
      <c r="H334" s="329"/>
      <c r="I334" s="329"/>
      <c r="J334" s="329"/>
      <c r="K334" s="329"/>
      <c r="L334" s="144"/>
      <c r="Q334" s="230"/>
      <c r="R334" s="230"/>
      <c r="S334" s="230"/>
      <c r="T334" s="230"/>
      <c r="U334" s="230"/>
      <c r="V334" s="230"/>
    </row>
    <row r="335" spans="1:23" ht="19.5" customHeight="1">
      <c r="A335" s="330" t="s">
        <v>363</v>
      </c>
      <c r="B335" s="330"/>
      <c r="C335" s="330"/>
      <c r="D335" s="330"/>
      <c r="E335" s="330"/>
      <c r="F335" s="330"/>
      <c r="G335" s="330"/>
      <c r="H335" s="330"/>
      <c r="I335" s="330"/>
      <c r="J335" s="330"/>
      <c r="K335" s="330"/>
      <c r="L335" s="145"/>
      <c r="Q335" s="230"/>
      <c r="R335" s="230"/>
      <c r="S335" s="230"/>
      <c r="T335" s="230"/>
      <c r="U335" s="230"/>
      <c r="V335" s="230"/>
      <c r="W335" s="230"/>
    </row>
    <row r="336" spans="1:23" ht="12.75">
      <c r="A336" s="35"/>
      <c r="B336" s="35"/>
      <c r="C336" s="336" t="s">
        <v>151</v>
      </c>
      <c r="D336" s="336"/>
      <c r="E336" s="336"/>
      <c r="F336" s="336"/>
      <c r="G336" s="42"/>
      <c r="H336" s="336" t="s">
        <v>303</v>
      </c>
      <c r="I336" s="336"/>
      <c r="J336" s="336"/>
      <c r="K336" s="336"/>
      <c r="L336" s="42"/>
      <c r="M336" s="333"/>
      <c r="N336" s="333"/>
      <c r="O336" s="333"/>
      <c r="P336" s="146"/>
      <c r="Q336" s="230"/>
      <c r="R336" s="230"/>
      <c r="S336" s="230"/>
      <c r="T336" s="230"/>
      <c r="U336" s="230"/>
      <c r="V336" s="230"/>
      <c r="W336" s="230"/>
    </row>
    <row r="337" spans="1:23" ht="12.75">
      <c r="A337" s="35" t="s">
        <v>163</v>
      </c>
      <c r="B337" s="148" t="s">
        <v>138</v>
      </c>
      <c r="C337" s="147">
        <f>+C297</f>
        <v>2009</v>
      </c>
      <c r="D337" s="334" t="str">
        <f>+D297</f>
        <v>enero - septiembre</v>
      </c>
      <c r="E337" s="334"/>
      <c r="F337" s="334"/>
      <c r="G337" s="42"/>
      <c r="H337" s="147">
        <f>+H297</f>
        <v>2009</v>
      </c>
      <c r="I337" s="334" t="str">
        <f>+D337</f>
        <v>enero - septiembre</v>
      </c>
      <c r="J337" s="334"/>
      <c r="K337" s="334"/>
      <c r="L337" s="148" t="s">
        <v>338</v>
      </c>
      <c r="M337" s="337" t="s">
        <v>299</v>
      </c>
      <c r="N337" s="335"/>
      <c r="O337" s="335"/>
      <c r="P337" s="146"/>
      <c r="Q337" s="230"/>
      <c r="R337" s="101"/>
      <c r="S337" s="49"/>
      <c r="T337" s="49"/>
      <c r="U337" s="49"/>
      <c r="V337" s="230"/>
      <c r="W337" s="230"/>
    </row>
    <row r="338" spans="1:23" ht="12.75">
      <c r="A338" s="149"/>
      <c r="B338" s="153" t="s">
        <v>48</v>
      </c>
      <c r="C338" s="149"/>
      <c r="D338" s="150">
        <f>+D298</f>
        <v>2009</v>
      </c>
      <c r="E338" s="150">
        <f>+E298</f>
        <v>2010</v>
      </c>
      <c r="F338" s="151" t="str">
        <f>+F298</f>
        <v>Var % 10/09</v>
      </c>
      <c r="G338" s="153"/>
      <c r="H338" s="149"/>
      <c r="I338" s="150">
        <f>+I298</f>
        <v>2009</v>
      </c>
      <c r="J338" s="150">
        <f>+J298</f>
        <v>2010</v>
      </c>
      <c r="K338" s="151" t="str">
        <f>+K298</f>
        <v>Var % 10/09</v>
      </c>
      <c r="L338" s="153">
        <v>2008</v>
      </c>
      <c r="M338" s="154"/>
      <c r="N338" s="154"/>
      <c r="O338" s="153"/>
      <c r="Q338" s="230"/>
      <c r="R338" s="53"/>
      <c r="S338" s="268"/>
      <c r="T338" s="268"/>
      <c r="U338" s="268"/>
      <c r="V338" s="230"/>
      <c r="W338" s="230"/>
    </row>
    <row r="339" spans="1:22" ht="12.75">
      <c r="A339" s="35"/>
      <c r="B339" s="35"/>
      <c r="C339" s="35"/>
      <c r="D339" s="35"/>
      <c r="E339" s="35"/>
      <c r="F339" s="35"/>
      <c r="G339" s="35"/>
      <c r="H339" s="35"/>
      <c r="I339" s="35"/>
      <c r="J339" s="35"/>
      <c r="K339" s="35"/>
      <c r="L339" s="35"/>
      <c r="M339" s="40"/>
      <c r="N339" s="40"/>
      <c r="O339" s="40"/>
      <c r="Q339" s="230"/>
      <c r="R339" s="101"/>
      <c r="S339" s="268"/>
      <c r="T339" s="268"/>
      <c r="U339" s="268"/>
      <c r="V339" s="230"/>
    </row>
    <row r="340" spans="1:23" s="157" customFormat="1" ht="12.75">
      <c r="A340" s="155" t="s">
        <v>500</v>
      </c>
      <c r="B340" s="155"/>
      <c r="C340" s="155"/>
      <c r="D340" s="155"/>
      <c r="E340" s="155"/>
      <c r="F340" s="155"/>
      <c r="G340" s="155"/>
      <c r="H340" s="155">
        <f>+H342+H351</f>
        <v>2962102</v>
      </c>
      <c r="I340" s="155">
        <f>(I342+I351)</f>
        <v>2122459</v>
      </c>
      <c r="J340" s="155">
        <f>(J342+J351)</f>
        <v>2776795</v>
      </c>
      <c r="K340" s="156">
        <f>+J340/I340*100-100</f>
        <v>30.829146758547523</v>
      </c>
      <c r="L340" s="155">
        <f>(L342+L351)</f>
        <v>100</v>
      </c>
      <c r="M340" s="40"/>
      <c r="N340" s="40"/>
      <c r="O340" s="40"/>
      <c r="Q340" s="230"/>
      <c r="R340" s="101"/>
      <c r="S340" s="268"/>
      <c r="T340" s="268"/>
      <c r="U340" s="268"/>
      <c r="V340" s="230"/>
      <c r="W340" s="49"/>
    </row>
    <row r="341" spans="1:23" ht="12.75">
      <c r="A341" s="35"/>
      <c r="B341" s="35"/>
      <c r="C341" s="37"/>
      <c r="D341" s="37"/>
      <c r="E341" s="37"/>
      <c r="F341" s="38"/>
      <c r="G341" s="38"/>
      <c r="H341" s="37"/>
      <c r="I341" s="37"/>
      <c r="J341" s="37"/>
      <c r="K341" s="38"/>
      <c r="L341" s="38"/>
      <c r="M341" s="40"/>
      <c r="N341" s="40"/>
      <c r="O341" s="40"/>
      <c r="Q341" s="230"/>
      <c r="R341" s="101"/>
      <c r="S341" s="49"/>
      <c r="T341" s="49"/>
      <c r="U341" s="49"/>
      <c r="V341" s="230"/>
      <c r="W341" s="50"/>
    </row>
    <row r="342" spans="1:23" ht="12.75">
      <c r="A342" s="44" t="s">
        <v>497</v>
      </c>
      <c r="B342" s="44"/>
      <c r="C342" s="45"/>
      <c r="D342" s="45"/>
      <c r="E342" s="45"/>
      <c r="F342" s="43"/>
      <c r="G342" s="43"/>
      <c r="H342" s="45">
        <f>SUM(H344:H349)</f>
        <v>704758</v>
      </c>
      <c r="I342" s="45">
        <f>SUM(I344:I349)</f>
        <v>502343</v>
      </c>
      <c r="J342" s="45">
        <f>SUM(J344:J349)</f>
        <v>544200</v>
      </c>
      <c r="K342" s="43">
        <f>+J342/I342*100-100</f>
        <v>8.332354586408087</v>
      </c>
      <c r="L342" s="43">
        <f>+J342/$J$340*100</f>
        <v>19.598133819745424</v>
      </c>
      <c r="M342" s="40"/>
      <c r="N342" s="40"/>
      <c r="O342" s="40"/>
      <c r="P342" s="49"/>
      <c r="Q342" s="230"/>
      <c r="R342" s="53"/>
      <c r="S342" s="268"/>
      <c r="T342" s="268"/>
      <c r="U342" s="268"/>
      <c r="V342" s="230"/>
      <c r="W342" s="50"/>
    </row>
    <row r="343" spans="1:23" ht="12.75">
      <c r="A343" s="44"/>
      <c r="B343" s="44"/>
      <c r="C343" s="37"/>
      <c r="D343" s="37"/>
      <c r="E343" s="37"/>
      <c r="F343" s="38"/>
      <c r="G343" s="38"/>
      <c r="H343" s="37"/>
      <c r="I343" s="37"/>
      <c r="J343" s="37"/>
      <c r="K343" s="38"/>
      <c r="L343" s="43"/>
      <c r="M343" s="40"/>
      <c r="N343" s="40"/>
      <c r="O343" s="40"/>
      <c r="P343" s="50"/>
      <c r="Q343" s="230"/>
      <c r="R343" s="101"/>
      <c r="S343" s="268"/>
      <c r="T343" s="268"/>
      <c r="U343" s="268"/>
      <c r="V343" s="230"/>
      <c r="W343" s="50"/>
    </row>
    <row r="344" spans="1:25" ht="12.75">
      <c r="A344" s="35" t="s">
        <v>104</v>
      </c>
      <c r="B344" s="36">
        <v>10059000</v>
      </c>
      <c r="C344" s="37">
        <v>739969.296</v>
      </c>
      <c r="D344" s="37">
        <v>478479.184</v>
      </c>
      <c r="E344" s="37">
        <v>398066.093</v>
      </c>
      <c r="F344" s="38">
        <f>+E344/D344*100-100</f>
        <v>-16.805974781966697</v>
      </c>
      <c r="G344" s="38"/>
      <c r="H344" s="248">
        <v>144346.276</v>
      </c>
      <c r="I344" s="248">
        <v>94707.999</v>
      </c>
      <c r="J344" s="248">
        <v>80816.535</v>
      </c>
      <c r="K344" s="38">
        <f aca="true" t="shared" si="49" ref="K344:K370">+J344/I344*100-100</f>
        <v>-14.667677647798243</v>
      </c>
      <c r="L344" s="38">
        <f aca="true" t="shared" si="50" ref="L344:L370">+J344/$J$340*100</f>
        <v>2.9104249683538037</v>
      </c>
      <c r="M344" s="39">
        <f>+I344/D344*1000</f>
        <v>197.93546337430638</v>
      </c>
      <c r="N344" s="39">
        <f>+J344/E344*1000</f>
        <v>203.02290604791602</v>
      </c>
      <c r="O344" s="38">
        <f>+N344/M344*100-100</f>
        <v>2.57025324662969</v>
      </c>
      <c r="P344" s="49"/>
      <c r="Q344" s="230"/>
      <c r="R344" s="101"/>
      <c r="S344" s="268"/>
      <c r="T344" s="268"/>
      <c r="U344" s="268"/>
      <c r="V344" s="230"/>
      <c r="W344" s="49"/>
      <c r="X344" s="49"/>
      <c r="Y344" s="49"/>
    </row>
    <row r="345" spans="1:25" ht="12.75">
      <c r="A345" s="35" t="s">
        <v>105</v>
      </c>
      <c r="B345" s="36">
        <v>10019000</v>
      </c>
      <c r="C345" s="37">
        <v>663605.357</v>
      </c>
      <c r="D345" s="37">
        <v>502783.835</v>
      </c>
      <c r="E345" s="37">
        <v>457547.292</v>
      </c>
      <c r="F345" s="38">
        <f>+E345/D345*100-100</f>
        <v>-8.997215075540367</v>
      </c>
      <c r="G345" s="38"/>
      <c r="H345" s="248">
        <v>160742.949</v>
      </c>
      <c r="I345" s="248">
        <v>121320.243</v>
      </c>
      <c r="J345" s="248">
        <v>108214.61</v>
      </c>
      <c r="K345" s="38">
        <f t="shared" si="49"/>
        <v>-10.802511333578522</v>
      </c>
      <c r="L345" s="38">
        <f t="shared" si="50"/>
        <v>3.897104755662553</v>
      </c>
      <c r="M345" s="39">
        <f aca="true" t="shared" si="51" ref="M345:M369">+I345/D345*1000</f>
        <v>241.29702379950223</v>
      </c>
      <c r="N345" s="39">
        <f aca="true" t="shared" si="52" ref="N345:N369">+J345/E345*1000</f>
        <v>236.51021848906495</v>
      </c>
      <c r="O345" s="38">
        <f aca="true" t="shared" si="53" ref="O345:O369">+N345/M345*100-100</f>
        <v>-1.9837813310182923</v>
      </c>
      <c r="P345" s="50"/>
      <c r="Q345" s="230"/>
      <c r="R345" s="101"/>
      <c r="S345" s="287"/>
      <c r="T345" s="50"/>
      <c r="U345" s="50"/>
      <c r="V345" s="230"/>
      <c r="W345" s="50"/>
      <c r="X345" s="50"/>
      <c r="Y345" s="50"/>
    </row>
    <row r="346" spans="1:25" ht="12.75">
      <c r="A346" s="35" t="s">
        <v>106</v>
      </c>
      <c r="B346" s="36">
        <v>10011000</v>
      </c>
      <c r="C346" s="37">
        <v>22398.576</v>
      </c>
      <c r="D346" s="37">
        <v>4967.986</v>
      </c>
      <c r="E346" s="37">
        <v>5004.504</v>
      </c>
      <c r="F346" s="38">
        <f>+E346/D346*100-100</f>
        <v>0.735066483681706</v>
      </c>
      <c r="G346" s="38"/>
      <c r="H346" s="248">
        <v>6537.184</v>
      </c>
      <c r="I346" s="248">
        <v>1592.455</v>
      </c>
      <c r="J346" s="248">
        <v>1527.327</v>
      </c>
      <c r="K346" s="38">
        <f t="shared" si="49"/>
        <v>-4.089785896618736</v>
      </c>
      <c r="L346" s="38">
        <f t="shared" si="50"/>
        <v>0.05500323214353238</v>
      </c>
      <c r="M346" s="39">
        <f t="shared" si="51"/>
        <v>320.54337512223265</v>
      </c>
      <c r="N346" s="39">
        <f t="shared" si="52"/>
        <v>305.190484411642</v>
      </c>
      <c r="O346" s="38">
        <f t="shared" si="53"/>
        <v>-4.789645302990948</v>
      </c>
      <c r="P346" s="49"/>
      <c r="Q346" s="230"/>
      <c r="R346" s="230"/>
      <c r="S346" s="277"/>
      <c r="T346" s="277"/>
      <c r="U346" s="277"/>
      <c r="V346" s="230"/>
      <c r="W346" s="50"/>
      <c r="X346" s="50"/>
      <c r="Y346" s="50"/>
    </row>
    <row r="347" spans="1:25" ht="12.75">
      <c r="A347" s="35" t="s">
        <v>107</v>
      </c>
      <c r="B347" s="36">
        <v>10030000</v>
      </c>
      <c r="C347" s="37">
        <v>68997.179</v>
      </c>
      <c r="D347" s="37">
        <v>68997.153</v>
      </c>
      <c r="E347" s="37">
        <v>41792.169</v>
      </c>
      <c r="F347" s="38">
        <f>+E347/D347*100-100</f>
        <v>-39.42913992407774</v>
      </c>
      <c r="G347" s="38"/>
      <c r="H347" s="248">
        <v>15079.861</v>
      </c>
      <c r="I347" s="248">
        <v>15079.403</v>
      </c>
      <c r="J347" s="248">
        <v>9979.871</v>
      </c>
      <c r="K347" s="38">
        <f t="shared" si="49"/>
        <v>-33.81786400960304</v>
      </c>
      <c r="L347" s="38">
        <f t="shared" si="50"/>
        <v>0.35940251260896106</v>
      </c>
      <c r="M347" s="39">
        <f t="shared" si="51"/>
        <v>218.55109007178888</v>
      </c>
      <c r="N347" s="39">
        <f t="shared" si="52"/>
        <v>238.79763215926886</v>
      </c>
      <c r="O347" s="38">
        <f t="shared" si="53"/>
        <v>9.263985862907148</v>
      </c>
      <c r="P347" s="50"/>
      <c r="Q347" s="234"/>
      <c r="R347" s="268"/>
      <c r="S347" s="268"/>
      <c r="T347" s="268"/>
      <c r="U347" s="50"/>
      <c r="V347" s="50"/>
      <c r="W347" s="50"/>
      <c r="X347" s="50"/>
      <c r="Y347" s="50"/>
    </row>
    <row r="348" spans="1:25" ht="12.75">
      <c r="A348" s="36" t="s">
        <v>47</v>
      </c>
      <c r="B348" s="36">
        <v>12010000</v>
      </c>
      <c r="C348" s="37">
        <v>21180.876</v>
      </c>
      <c r="D348" s="37">
        <v>18371.481</v>
      </c>
      <c r="E348" s="37">
        <v>28238.295</v>
      </c>
      <c r="F348" s="38">
        <f>+E348/D348*100-100</f>
        <v>53.70723242181728</v>
      </c>
      <c r="G348" s="38"/>
      <c r="H348" s="248">
        <v>9460.379</v>
      </c>
      <c r="I348" s="248">
        <v>7291.884</v>
      </c>
      <c r="J348" s="248">
        <v>12077.202</v>
      </c>
      <c r="K348" s="38">
        <f t="shared" si="49"/>
        <v>65.6252622778969</v>
      </c>
      <c r="L348" s="38">
        <f t="shared" si="50"/>
        <v>0.4349331513489472</v>
      </c>
      <c r="M348" s="39">
        <f t="shared" si="51"/>
        <v>396.9132374248979</v>
      </c>
      <c r="N348" s="39">
        <f t="shared" si="52"/>
        <v>427.6887822016167</v>
      </c>
      <c r="O348" s="38">
        <f t="shared" si="53"/>
        <v>7.753720933165397</v>
      </c>
      <c r="P348" s="50"/>
      <c r="Q348" s="234"/>
      <c r="R348" s="268"/>
      <c r="S348" s="268"/>
      <c r="T348" s="268"/>
      <c r="U348" s="268"/>
      <c r="W348" s="49"/>
      <c r="X348" s="49"/>
      <c r="Y348" s="49"/>
    </row>
    <row r="349" spans="1:25" ht="12.75">
      <c r="A349" s="35" t="s">
        <v>108</v>
      </c>
      <c r="B349" s="42" t="s">
        <v>185</v>
      </c>
      <c r="C349" s="37"/>
      <c r="D349" s="37"/>
      <c r="E349" s="37"/>
      <c r="F349" s="38"/>
      <c r="G349" s="38"/>
      <c r="H349" s="37">
        <v>368591.351</v>
      </c>
      <c r="I349" s="37">
        <v>262351.01600000006</v>
      </c>
      <c r="J349" s="37">
        <v>331584.455</v>
      </c>
      <c r="K349" s="38">
        <f t="shared" si="49"/>
        <v>26.38962107164089</v>
      </c>
      <c r="L349" s="38">
        <f t="shared" si="50"/>
        <v>11.94126519962763</v>
      </c>
      <c r="M349" s="39"/>
      <c r="N349" s="39"/>
      <c r="O349" s="38"/>
      <c r="P349" s="50"/>
      <c r="Q349" s="234"/>
      <c r="R349" s="268"/>
      <c r="S349" s="268"/>
      <c r="T349" s="268"/>
      <c r="U349" s="49"/>
      <c r="V349" s="49"/>
      <c r="W349" s="50"/>
      <c r="X349" s="50"/>
      <c r="Y349" s="50"/>
    </row>
    <row r="350" spans="1:25" ht="12.75">
      <c r="A350" s="35"/>
      <c r="B350" s="35"/>
      <c r="C350" s="37"/>
      <c r="D350" s="37"/>
      <c r="E350" s="37"/>
      <c r="F350" s="38"/>
      <c r="G350" s="38"/>
      <c r="H350" s="37"/>
      <c r="I350" s="37"/>
      <c r="J350" s="37"/>
      <c r="K350" s="38"/>
      <c r="L350" s="43"/>
      <c r="M350" s="39"/>
      <c r="N350" s="39"/>
      <c r="O350" s="38"/>
      <c r="Q350" s="234"/>
      <c r="R350" s="268"/>
      <c r="S350" s="268"/>
      <c r="T350" s="268"/>
      <c r="U350" s="50"/>
      <c r="V350" s="50"/>
      <c r="W350" s="50"/>
      <c r="X350" s="50"/>
      <c r="Y350" s="50"/>
    </row>
    <row r="351" spans="1:25" ht="12.75">
      <c r="A351" s="44" t="s">
        <v>498</v>
      </c>
      <c r="B351" s="44"/>
      <c r="C351" s="37"/>
      <c r="D351" s="37"/>
      <c r="E351" s="37"/>
      <c r="F351" s="38"/>
      <c r="G351" s="38"/>
      <c r="H351" s="45">
        <f>SUM(H353:H370)</f>
        <v>2257344</v>
      </c>
      <c r="I351" s="45">
        <f>SUM(I353:I370)</f>
        <v>1620116</v>
      </c>
      <c r="J351" s="45">
        <f>SUM(J353:J370)-1</f>
        <v>2232595</v>
      </c>
      <c r="K351" s="43">
        <f t="shared" si="49"/>
        <v>37.80463868019328</v>
      </c>
      <c r="L351" s="43">
        <f t="shared" si="50"/>
        <v>80.40186618025457</v>
      </c>
      <c r="M351" s="39"/>
      <c r="N351" s="39"/>
      <c r="O351" s="38"/>
      <c r="P351" s="39"/>
      <c r="Q351" s="39"/>
      <c r="R351" s="39"/>
      <c r="S351" s="39"/>
      <c r="T351" s="268"/>
      <c r="U351" s="50"/>
      <c r="V351" s="50"/>
      <c r="W351" s="50"/>
      <c r="X351" s="50"/>
      <c r="Y351" s="50"/>
    </row>
    <row r="352" spans="1:23" ht="12.75">
      <c r="A352" s="35"/>
      <c r="B352" s="35"/>
      <c r="C352" s="37"/>
      <c r="D352" s="37"/>
      <c r="E352" s="37"/>
      <c r="F352" s="38"/>
      <c r="G352" s="38"/>
      <c r="H352" s="37"/>
      <c r="I352" s="37"/>
      <c r="J352" s="37"/>
      <c r="K352" s="38"/>
      <c r="L352" s="43"/>
      <c r="M352" s="39"/>
      <c r="N352" s="39"/>
      <c r="O352" s="38"/>
      <c r="P352" s="39"/>
      <c r="Q352" s="39"/>
      <c r="R352" s="39"/>
      <c r="S352" s="39"/>
      <c r="T352" s="39"/>
      <c r="U352" s="50"/>
      <c r="V352" s="50"/>
      <c r="W352" s="39"/>
    </row>
    <row r="353" spans="1:25" ht="11.25" customHeight="1">
      <c r="A353" s="35" t="s">
        <v>109</v>
      </c>
      <c r="B353" s="36">
        <v>10062000</v>
      </c>
      <c r="C353" s="266">
        <v>67.319</v>
      </c>
      <c r="D353" s="266">
        <v>0.378</v>
      </c>
      <c r="E353" s="266">
        <v>134.422</v>
      </c>
      <c r="F353" s="38"/>
      <c r="G353" s="38"/>
      <c r="H353" s="267">
        <v>25.099</v>
      </c>
      <c r="I353" s="267">
        <v>4.081</v>
      </c>
      <c r="J353" s="267">
        <v>87.099</v>
      </c>
      <c r="K353" s="38"/>
      <c r="L353" s="38">
        <f t="shared" si="50"/>
        <v>0.003136673755174581</v>
      </c>
      <c r="M353" s="39">
        <f t="shared" si="51"/>
        <v>10796.296296296297</v>
      </c>
      <c r="N353" s="39">
        <f t="shared" si="52"/>
        <v>647.9519721474164</v>
      </c>
      <c r="O353" s="38">
        <f t="shared" si="53"/>
        <v>-93.99838653585583</v>
      </c>
      <c r="Q353" s="39"/>
      <c r="R353" s="39"/>
      <c r="S353" s="39"/>
      <c r="T353" s="49"/>
      <c r="U353" s="49"/>
      <c r="V353" s="49"/>
      <c r="W353" s="39"/>
      <c r="X353" s="39"/>
      <c r="Y353" s="39"/>
    </row>
    <row r="354" spans="1:22" ht="12.75">
      <c r="A354" s="35" t="s">
        <v>110</v>
      </c>
      <c r="B354" s="36">
        <v>10063000</v>
      </c>
      <c r="C354" s="266">
        <v>97500.548</v>
      </c>
      <c r="D354" s="266">
        <v>72175.124</v>
      </c>
      <c r="E354" s="266">
        <v>73209.961</v>
      </c>
      <c r="F354" s="38">
        <f aca="true" t="shared" si="54" ref="F354:F369">+E354/D354*100-100</f>
        <v>1.4337862446900544</v>
      </c>
      <c r="G354" s="38"/>
      <c r="H354" s="267">
        <v>51325.753</v>
      </c>
      <c r="I354" s="267">
        <v>37754.219</v>
      </c>
      <c r="J354" s="267">
        <v>41300.725</v>
      </c>
      <c r="K354" s="38">
        <f t="shared" si="49"/>
        <v>9.393668029525386</v>
      </c>
      <c r="L354" s="38">
        <f t="shared" si="50"/>
        <v>1.4873523252526744</v>
      </c>
      <c r="M354" s="39">
        <f t="shared" si="51"/>
        <v>523.0918480999076</v>
      </c>
      <c r="N354" s="39">
        <f t="shared" si="52"/>
        <v>564.1407867981244</v>
      </c>
      <c r="O354" s="38">
        <f t="shared" si="53"/>
        <v>7.847367311749181</v>
      </c>
      <c r="T354" s="50"/>
      <c r="U354" s="50"/>
      <c r="V354" s="50"/>
    </row>
    <row r="355" spans="1:22" ht="12.75">
      <c r="A355" s="35" t="s">
        <v>111</v>
      </c>
      <c r="B355" s="36">
        <v>10064000</v>
      </c>
      <c r="C355" s="266">
        <v>21461.32</v>
      </c>
      <c r="D355" s="266">
        <v>14705.628</v>
      </c>
      <c r="E355" s="266">
        <v>18500.572</v>
      </c>
      <c r="F355" s="38">
        <f t="shared" si="54"/>
        <v>25.806065541709614</v>
      </c>
      <c r="G355" s="38"/>
      <c r="H355" s="267">
        <v>7472.525</v>
      </c>
      <c r="I355" s="267">
        <v>5219.047</v>
      </c>
      <c r="J355" s="267">
        <v>6533.177</v>
      </c>
      <c r="K355" s="38">
        <f t="shared" si="49"/>
        <v>25.179501161802136</v>
      </c>
      <c r="L355" s="38">
        <f t="shared" si="50"/>
        <v>0.23527761321955704</v>
      </c>
      <c r="M355" s="39">
        <f t="shared" si="51"/>
        <v>354.90133437347924</v>
      </c>
      <c r="N355" s="39">
        <f t="shared" si="52"/>
        <v>353.13378418786186</v>
      </c>
      <c r="O355" s="38">
        <f t="shared" si="53"/>
        <v>-0.49803988163012036</v>
      </c>
      <c r="Q355" s="39"/>
      <c r="R355" s="39"/>
      <c r="S355" s="39"/>
      <c r="T355" s="39"/>
      <c r="U355" s="50"/>
      <c r="V355" s="50"/>
    </row>
    <row r="356" spans="1:22" ht="12.75">
      <c r="A356" s="35" t="s">
        <v>112</v>
      </c>
      <c r="B356" s="36">
        <v>11010000</v>
      </c>
      <c r="C356" s="266">
        <v>2865.63</v>
      </c>
      <c r="D356" s="266">
        <v>1694.968</v>
      </c>
      <c r="E356" s="266">
        <v>2339.699</v>
      </c>
      <c r="F356" s="38">
        <f t="shared" si="54"/>
        <v>38.03794525914353</v>
      </c>
      <c r="G356" s="38"/>
      <c r="H356" s="267">
        <v>959.741</v>
      </c>
      <c r="I356" s="267">
        <v>598.793</v>
      </c>
      <c r="J356" s="267">
        <v>673.431</v>
      </c>
      <c r="K356" s="38">
        <f t="shared" si="49"/>
        <v>12.464741571795273</v>
      </c>
      <c r="L356" s="38">
        <f t="shared" si="50"/>
        <v>0.024252096391703386</v>
      </c>
      <c r="M356" s="39">
        <f t="shared" si="51"/>
        <v>353.2768760236181</v>
      </c>
      <c r="N356" s="39">
        <f t="shared" si="52"/>
        <v>287.8280496764755</v>
      </c>
      <c r="O356" s="38">
        <f t="shared" si="53"/>
        <v>-18.526212947707094</v>
      </c>
      <c r="P356" s="39"/>
      <c r="T356" s="50"/>
      <c r="U356" s="50"/>
      <c r="V356" s="50"/>
    </row>
    <row r="357" spans="1:15" ht="11.25">
      <c r="A357" s="35" t="s">
        <v>113</v>
      </c>
      <c r="B357" s="36">
        <v>15121110</v>
      </c>
      <c r="C357" s="266">
        <v>2420.644</v>
      </c>
      <c r="D357" s="266">
        <v>1666.644</v>
      </c>
      <c r="E357" s="266">
        <v>2858.175</v>
      </c>
      <c r="F357" s="38">
        <f t="shared" si="54"/>
        <v>71.49283230251933</v>
      </c>
      <c r="G357" s="38"/>
      <c r="H357" s="267">
        <v>2951.75</v>
      </c>
      <c r="I357" s="267">
        <v>2157.414</v>
      </c>
      <c r="J357" s="267">
        <v>3264.6</v>
      </c>
      <c r="K357" s="38">
        <f t="shared" si="49"/>
        <v>51.32005261855164</v>
      </c>
      <c r="L357" s="38">
        <f t="shared" si="50"/>
        <v>0.11756719527368782</v>
      </c>
      <c r="M357" s="39">
        <f t="shared" si="51"/>
        <v>1294.4660047376647</v>
      </c>
      <c r="N357" s="39">
        <f t="shared" si="52"/>
        <v>1142.197381196043</v>
      </c>
      <c r="O357" s="38">
        <f t="shared" si="53"/>
        <v>-11.763045378119486</v>
      </c>
    </row>
    <row r="358" spans="1:22" ht="11.25">
      <c r="A358" s="35" t="s">
        <v>114</v>
      </c>
      <c r="B358" s="36">
        <v>15121910</v>
      </c>
      <c r="C358" s="266">
        <v>9516.363</v>
      </c>
      <c r="D358" s="266">
        <v>6785.453</v>
      </c>
      <c r="E358" s="266">
        <v>5772.556</v>
      </c>
      <c r="F358" s="38">
        <f t="shared" si="54"/>
        <v>-14.927477944361272</v>
      </c>
      <c r="G358" s="38"/>
      <c r="H358" s="267">
        <v>11580.559</v>
      </c>
      <c r="I358" s="267">
        <v>8014.526</v>
      </c>
      <c r="J358" s="267">
        <v>8301.153</v>
      </c>
      <c r="K358" s="38">
        <f t="shared" si="49"/>
        <v>3.5763437538289793</v>
      </c>
      <c r="L358" s="38">
        <f t="shared" si="50"/>
        <v>0.29894727554608824</v>
      </c>
      <c r="M358" s="39">
        <f t="shared" si="51"/>
        <v>1181.1335219623509</v>
      </c>
      <c r="N358" s="39">
        <f t="shared" si="52"/>
        <v>1438.0376734327047</v>
      </c>
      <c r="O358" s="38">
        <f t="shared" si="53"/>
        <v>21.75064433388782</v>
      </c>
      <c r="T358" s="39"/>
      <c r="U358" s="39"/>
      <c r="V358" s="39"/>
    </row>
    <row r="359" spans="1:15" ht="11.25">
      <c r="A359" s="35" t="s">
        <v>115</v>
      </c>
      <c r="B359" s="36">
        <v>15071000</v>
      </c>
      <c r="C359" s="266">
        <v>0</v>
      </c>
      <c r="D359" s="266">
        <v>0</v>
      </c>
      <c r="E359" s="266">
        <v>0.001</v>
      </c>
      <c r="F359" s="38"/>
      <c r="G359" s="38"/>
      <c r="H359" s="267">
        <v>0</v>
      </c>
      <c r="I359" s="267">
        <v>0</v>
      </c>
      <c r="J359" s="267">
        <v>0.07</v>
      </c>
      <c r="K359" s="38"/>
      <c r="L359" s="38">
        <f t="shared" si="50"/>
        <v>2.520891891551231E-06</v>
      </c>
      <c r="M359" s="39"/>
      <c r="N359" s="39"/>
      <c r="O359" s="38"/>
    </row>
    <row r="360" spans="1:15" ht="11.25">
      <c r="A360" s="35" t="s">
        <v>116</v>
      </c>
      <c r="B360" s="36">
        <v>15079000</v>
      </c>
      <c r="C360" s="266">
        <v>3830.066</v>
      </c>
      <c r="D360" s="266">
        <v>2247.133</v>
      </c>
      <c r="E360" s="266">
        <v>2891.375</v>
      </c>
      <c r="F360" s="38">
        <f t="shared" si="54"/>
        <v>28.66950910337752</v>
      </c>
      <c r="G360" s="38"/>
      <c r="H360" s="267">
        <v>4306.931</v>
      </c>
      <c r="I360" s="267">
        <v>2620.425</v>
      </c>
      <c r="J360" s="267">
        <v>3051.639</v>
      </c>
      <c r="K360" s="38">
        <f t="shared" si="49"/>
        <v>16.45588024843299</v>
      </c>
      <c r="L360" s="38">
        <f t="shared" si="50"/>
        <v>0.10989788587202151</v>
      </c>
      <c r="M360" s="39">
        <f t="shared" si="51"/>
        <v>1166.1192283678806</v>
      </c>
      <c r="N360" s="39">
        <f t="shared" si="52"/>
        <v>1055.4282996844063</v>
      </c>
      <c r="O360" s="38">
        <f t="shared" si="53"/>
        <v>-9.49224796150554</v>
      </c>
    </row>
    <row r="361" spans="1:15" ht="11.25">
      <c r="A361" s="35" t="s">
        <v>117</v>
      </c>
      <c r="B361" s="36">
        <v>15179000</v>
      </c>
      <c r="C361" s="266">
        <v>207950.302</v>
      </c>
      <c r="D361" s="266">
        <v>164104.296</v>
      </c>
      <c r="E361" s="266">
        <v>176331.773</v>
      </c>
      <c r="F361" s="38">
        <f t="shared" si="54"/>
        <v>7.451040160459897</v>
      </c>
      <c r="G361" s="38"/>
      <c r="H361" s="267">
        <v>218468.654</v>
      </c>
      <c r="I361" s="267">
        <v>170951.466</v>
      </c>
      <c r="J361" s="267">
        <v>189058.006</v>
      </c>
      <c r="K361" s="38">
        <f t="shared" si="49"/>
        <v>10.591626046658178</v>
      </c>
      <c r="L361" s="38">
        <f t="shared" si="50"/>
        <v>6.808497062260628</v>
      </c>
      <c r="M361" s="39">
        <f t="shared" si="51"/>
        <v>1041.7245018375388</v>
      </c>
      <c r="N361" s="39">
        <f t="shared" si="52"/>
        <v>1072.172092320537</v>
      </c>
      <c r="O361" s="38">
        <f t="shared" si="53"/>
        <v>2.9228064070001807</v>
      </c>
    </row>
    <row r="362" spans="1:15" ht="11.25">
      <c r="A362" s="35" t="s">
        <v>14</v>
      </c>
      <c r="B362" s="36">
        <v>17019900</v>
      </c>
      <c r="C362" s="266">
        <v>561959.045</v>
      </c>
      <c r="D362" s="266">
        <v>436467.302</v>
      </c>
      <c r="E362" s="266">
        <v>304864.657</v>
      </c>
      <c r="F362" s="38">
        <f t="shared" si="54"/>
        <v>-30.151776409587725</v>
      </c>
      <c r="G362" s="38"/>
      <c r="H362" s="267">
        <v>261097.274</v>
      </c>
      <c r="I362" s="267">
        <v>193160.652</v>
      </c>
      <c r="J362" s="267">
        <v>191917.928</v>
      </c>
      <c r="K362" s="38">
        <f t="shared" si="49"/>
        <v>-0.6433629143061665</v>
      </c>
      <c r="L362" s="38">
        <f t="shared" si="50"/>
        <v>6.911490693407328</v>
      </c>
      <c r="M362" s="39">
        <f t="shared" si="51"/>
        <v>442.5546910728263</v>
      </c>
      <c r="N362" s="39">
        <f t="shared" si="52"/>
        <v>629.518455463337</v>
      </c>
      <c r="O362" s="38">
        <f t="shared" si="53"/>
        <v>42.24647668682019</v>
      </c>
    </row>
    <row r="363" spans="1:18" ht="11.25">
      <c r="A363" s="35" t="s">
        <v>87</v>
      </c>
      <c r="B363" s="42" t="s">
        <v>185</v>
      </c>
      <c r="C363" s="266">
        <v>4651.193</v>
      </c>
      <c r="D363" s="266">
        <v>3898.783</v>
      </c>
      <c r="E363" s="266">
        <v>2430.313</v>
      </c>
      <c r="F363" s="38">
        <f t="shared" si="54"/>
        <v>-37.664830281654545</v>
      </c>
      <c r="G363" s="38"/>
      <c r="H363" s="267">
        <v>10229.896</v>
      </c>
      <c r="I363" s="267">
        <v>8610.311</v>
      </c>
      <c r="J363" s="267">
        <v>7668.555</v>
      </c>
      <c r="K363" s="38">
        <f t="shared" si="49"/>
        <v>-10.93753756397416</v>
      </c>
      <c r="L363" s="38">
        <f t="shared" si="50"/>
        <v>0.2761656874202093</v>
      </c>
      <c r="M363" s="39">
        <f t="shared" si="51"/>
        <v>2208.461204432255</v>
      </c>
      <c r="N363" s="39">
        <f t="shared" si="52"/>
        <v>3155.3775172169185</v>
      </c>
      <c r="O363" s="38">
        <f t="shared" si="53"/>
        <v>42.87674652759384</v>
      </c>
      <c r="R363" s="41"/>
    </row>
    <row r="364" spans="1:18" ht="11.25">
      <c r="A364" s="35" t="s">
        <v>88</v>
      </c>
      <c r="B364" s="42" t="s">
        <v>185</v>
      </c>
      <c r="C364" s="266">
        <v>1662.193</v>
      </c>
      <c r="D364" s="266">
        <v>1449.715</v>
      </c>
      <c r="E364" s="266">
        <v>1173.925</v>
      </c>
      <c r="F364" s="38">
        <f t="shared" si="54"/>
        <v>-19.023739148729234</v>
      </c>
      <c r="G364" s="43"/>
      <c r="H364" s="267">
        <v>3693.684</v>
      </c>
      <c r="I364" s="267">
        <v>3176.999</v>
      </c>
      <c r="J364" s="267">
        <v>3319.431</v>
      </c>
      <c r="K364" s="38">
        <f t="shared" si="49"/>
        <v>4.4832245776596125</v>
      </c>
      <c r="L364" s="38">
        <f t="shared" si="50"/>
        <v>0.11954180989233992</v>
      </c>
      <c r="M364" s="39">
        <f t="shared" si="51"/>
        <v>2191.4645292350565</v>
      </c>
      <c r="N364" s="39">
        <f t="shared" si="52"/>
        <v>2827.634644461955</v>
      </c>
      <c r="O364" s="38">
        <f t="shared" si="53"/>
        <v>29.029450704774007</v>
      </c>
      <c r="R364" s="41"/>
    </row>
    <row r="365" spans="1:18" ht="11.25">
      <c r="A365" s="35" t="s">
        <v>90</v>
      </c>
      <c r="B365" s="42" t="s">
        <v>185</v>
      </c>
      <c r="C365" s="266">
        <v>9242.531</v>
      </c>
      <c r="D365" s="266">
        <v>7318.519</v>
      </c>
      <c r="E365" s="266">
        <v>6033.648</v>
      </c>
      <c r="F365" s="38">
        <f t="shared" si="54"/>
        <v>-17.556434573716345</v>
      </c>
      <c r="G365" s="38"/>
      <c r="H365" s="267">
        <v>31052.014</v>
      </c>
      <c r="I365" s="267">
        <v>23616.883</v>
      </c>
      <c r="J365" s="267">
        <v>24206.184</v>
      </c>
      <c r="K365" s="38">
        <f t="shared" si="49"/>
        <v>2.495253078062845</v>
      </c>
      <c r="L365" s="38">
        <f t="shared" si="50"/>
        <v>0.8717310424428163</v>
      </c>
      <c r="M365" s="39">
        <f t="shared" si="51"/>
        <v>3227.0030316242946</v>
      </c>
      <c r="N365" s="39">
        <f t="shared" si="52"/>
        <v>4011.865458508684</v>
      </c>
      <c r="O365" s="38">
        <f t="shared" si="53"/>
        <v>24.3217133418475</v>
      </c>
      <c r="R365" s="41"/>
    </row>
    <row r="366" spans="1:18" ht="11.25">
      <c r="A366" s="35" t="s">
        <v>118</v>
      </c>
      <c r="B366" s="42" t="s">
        <v>185</v>
      </c>
      <c r="C366" s="266">
        <v>114765.255</v>
      </c>
      <c r="D366" s="266">
        <v>82460.983</v>
      </c>
      <c r="E366" s="266">
        <v>91588.975</v>
      </c>
      <c r="F366" s="38">
        <f t="shared" si="54"/>
        <v>11.069467847600151</v>
      </c>
      <c r="G366" s="38"/>
      <c r="H366" s="267">
        <v>437184.973</v>
      </c>
      <c r="I366" s="267">
        <v>305576.966</v>
      </c>
      <c r="J366" s="267">
        <v>459489.177</v>
      </c>
      <c r="K366" s="38">
        <f t="shared" si="49"/>
        <v>50.36773975954719</v>
      </c>
      <c r="L366" s="38">
        <f t="shared" si="50"/>
        <v>16.547464865069262</v>
      </c>
      <c r="M366" s="39">
        <f t="shared" si="51"/>
        <v>3705.715780759005</v>
      </c>
      <c r="N366" s="39">
        <f t="shared" si="52"/>
        <v>5016.861221560783</v>
      </c>
      <c r="O366" s="38">
        <f t="shared" si="53"/>
        <v>35.38170540788826</v>
      </c>
      <c r="P366" s="39"/>
      <c r="R366" s="41"/>
    </row>
    <row r="367" spans="1:18" ht="11.25">
      <c r="A367" s="35" t="s">
        <v>119</v>
      </c>
      <c r="B367" s="42" t="s">
        <v>185</v>
      </c>
      <c r="C367" s="266">
        <v>3087.06</v>
      </c>
      <c r="D367" s="266">
        <v>2468.686</v>
      </c>
      <c r="E367" s="266">
        <v>5067.662</v>
      </c>
      <c r="F367" s="38">
        <f t="shared" si="54"/>
        <v>105.27770643978212</v>
      </c>
      <c r="G367" s="38"/>
      <c r="H367" s="267">
        <v>8811.458</v>
      </c>
      <c r="I367" s="267">
        <v>6971.661</v>
      </c>
      <c r="J367" s="267">
        <v>17089.909</v>
      </c>
      <c r="K367" s="38">
        <f t="shared" si="49"/>
        <v>145.13396448852004</v>
      </c>
      <c r="L367" s="38">
        <f t="shared" si="50"/>
        <v>0.6154544717921201</v>
      </c>
      <c r="M367" s="39">
        <f t="shared" si="51"/>
        <v>2824.03715984941</v>
      </c>
      <c r="N367" s="39">
        <f t="shared" si="52"/>
        <v>3372.345866792221</v>
      </c>
      <c r="O367" s="38">
        <f t="shared" si="53"/>
        <v>19.415775214942627</v>
      </c>
      <c r="P367" s="39"/>
      <c r="Q367" s="39"/>
      <c r="R367" s="41"/>
    </row>
    <row r="368" spans="1:18" ht="11.25">
      <c r="A368" s="35" t="s">
        <v>120</v>
      </c>
      <c r="B368" s="42" t="s">
        <v>185</v>
      </c>
      <c r="C368" s="266">
        <v>5282.273</v>
      </c>
      <c r="D368" s="266">
        <v>3536.645</v>
      </c>
      <c r="E368" s="266">
        <v>9797.569</v>
      </c>
      <c r="F368" s="38">
        <f t="shared" si="54"/>
        <v>177.03003835556012</v>
      </c>
      <c r="G368" s="38"/>
      <c r="H368" s="267">
        <v>12032.355</v>
      </c>
      <c r="I368" s="267">
        <v>7785.567</v>
      </c>
      <c r="J368" s="267">
        <v>26994.926</v>
      </c>
      <c r="K368" s="38">
        <f t="shared" si="49"/>
        <v>246.73037943158153</v>
      </c>
      <c r="L368" s="38">
        <f t="shared" si="50"/>
        <v>0.9721612866632214</v>
      </c>
      <c r="M368" s="39">
        <f t="shared" si="51"/>
        <v>2201.399066064024</v>
      </c>
      <c r="N368" s="39">
        <f t="shared" si="52"/>
        <v>2755.2677608088293</v>
      </c>
      <c r="O368" s="38">
        <f t="shared" si="53"/>
        <v>25.15984962849518</v>
      </c>
      <c r="P368" s="39"/>
      <c r="Q368" s="39"/>
      <c r="R368" s="41"/>
    </row>
    <row r="369" spans="1:18" ht="11.25">
      <c r="A369" s="35" t="s">
        <v>121</v>
      </c>
      <c r="B369" s="42" t="s">
        <v>185</v>
      </c>
      <c r="C369" s="266">
        <v>35736.985</v>
      </c>
      <c r="D369" s="266">
        <v>24525.281</v>
      </c>
      <c r="E369" s="266">
        <v>50872.994</v>
      </c>
      <c r="F369" s="38">
        <f t="shared" si="54"/>
        <v>107.43083025226093</v>
      </c>
      <c r="G369" s="38"/>
      <c r="H369" s="267">
        <v>48942.473</v>
      </c>
      <c r="I369" s="267">
        <v>32482.616</v>
      </c>
      <c r="J369" s="267">
        <v>83260.492</v>
      </c>
      <c r="K369" s="38">
        <f t="shared" si="49"/>
        <v>156.32323455721667</v>
      </c>
      <c r="L369" s="38">
        <f t="shared" si="50"/>
        <v>2.998438559562373</v>
      </c>
      <c r="M369" s="39">
        <f t="shared" si="51"/>
        <v>1324.4543864757352</v>
      </c>
      <c r="N369" s="39">
        <f t="shared" si="52"/>
        <v>1636.6343997760384</v>
      </c>
      <c r="O369" s="38">
        <f t="shared" si="53"/>
        <v>23.57046165485464</v>
      </c>
      <c r="R369" s="41"/>
    </row>
    <row r="370" spans="1:21" ht="11.25">
      <c r="A370" s="35" t="s">
        <v>108</v>
      </c>
      <c r="B370" s="42" t="s">
        <v>185</v>
      </c>
      <c r="C370" s="37"/>
      <c r="D370" s="37"/>
      <c r="E370" s="37"/>
      <c r="F370" s="38"/>
      <c r="G370" s="38"/>
      <c r="H370" s="37">
        <v>1147208.861</v>
      </c>
      <c r="I370" s="37">
        <v>811414.374</v>
      </c>
      <c r="J370" s="37">
        <v>1166379.498</v>
      </c>
      <c r="K370" s="38">
        <f t="shared" si="49"/>
        <v>43.74646732595349</v>
      </c>
      <c r="L370" s="38">
        <f t="shared" si="50"/>
        <v>42.004523128282784</v>
      </c>
      <c r="M370" s="39"/>
      <c r="N370" s="39"/>
      <c r="O370" s="38"/>
      <c r="R370" s="41"/>
      <c r="S370" s="39"/>
      <c r="T370" s="39"/>
      <c r="U370" s="39"/>
    </row>
    <row r="371" spans="1:18" ht="11.25">
      <c r="A371" s="149"/>
      <c r="B371" s="149"/>
      <c r="C371" s="161"/>
      <c r="D371" s="161"/>
      <c r="E371" s="161"/>
      <c r="F371" s="161"/>
      <c r="G371" s="161"/>
      <c r="H371" s="192"/>
      <c r="I371" s="192"/>
      <c r="J371" s="192"/>
      <c r="K371" s="149"/>
      <c r="L371" s="149"/>
      <c r="R371" s="41"/>
    </row>
    <row r="372" spans="1:18" ht="11.25">
      <c r="A372" s="35" t="s">
        <v>122</v>
      </c>
      <c r="B372" s="35"/>
      <c r="C372" s="35"/>
      <c r="D372" s="35"/>
      <c r="E372" s="35"/>
      <c r="F372" s="35"/>
      <c r="G372" s="35"/>
      <c r="H372" s="35"/>
      <c r="I372" s="35"/>
      <c r="J372" s="35"/>
      <c r="K372" s="35"/>
      <c r="L372" s="35"/>
      <c r="R372" s="41"/>
    </row>
    <row r="373" ht="11.25">
      <c r="R373" s="41"/>
    </row>
    <row r="374" spans="1:18" ht="19.5" customHeight="1">
      <c r="A374" s="329" t="s">
        <v>398</v>
      </c>
      <c r="B374" s="329"/>
      <c r="C374" s="329"/>
      <c r="D374" s="329"/>
      <c r="E374" s="329"/>
      <c r="F374" s="329"/>
      <c r="G374" s="329"/>
      <c r="H374" s="329"/>
      <c r="I374" s="329"/>
      <c r="J374" s="329"/>
      <c r="K374" s="329"/>
      <c r="L374" s="144"/>
      <c r="R374" s="41"/>
    </row>
    <row r="375" spans="1:20" ht="19.5" customHeight="1">
      <c r="A375" s="330" t="s">
        <v>364</v>
      </c>
      <c r="B375" s="330"/>
      <c r="C375" s="330"/>
      <c r="D375" s="330"/>
      <c r="E375" s="330"/>
      <c r="F375" s="330"/>
      <c r="G375" s="330"/>
      <c r="H375" s="330"/>
      <c r="I375" s="330"/>
      <c r="J375" s="330"/>
      <c r="K375" s="330"/>
      <c r="L375" s="145"/>
      <c r="R375" s="41"/>
      <c r="S375" s="39"/>
      <c r="T375" s="39"/>
    </row>
    <row r="376" spans="1:21" ht="12.75">
      <c r="A376" s="35"/>
      <c r="B376" s="35"/>
      <c r="C376" s="336" t="s">
        <v>151</v>
      </c>
      <c r="D376" s="336"/>
      <c r="E376" s="336"/>
      <c r="F376" s="336"/>
      <c r="G376" s="42"/>
      <c r="H376" s="336" t="s">
        <v>303</v>
      </c>
      <c r="I376" s="336"/>
      <c r="J376" s="336"/>
      <c r="K376" s="336"/>
      <c r="L376" s="42"/>
      <c r="M376" s="333"/>
      <c r="N376" s="333"/>
      <c r="O376" s="333"/>
      <c r="P376" s="146"/>
      <c r="Q376" s="146"/>
      <c r="R376" s="49"/>
      <c r="S376" s="49"/>
      <c r="T376" s="49"/>
      <c r="U376" s="146"/>
    </row>
    <row r="377" spans="1:18" ht="12.75">
      <c r="A377" s="35" t="s">
        <v>163</v>
      </c>
      <c r="B377" s="148" t="s">
        <v>138</v>
      </c>
      <c r="C377" s="147">
        <f>+C337</f>
        <v>2009</v>
      </c>
      <c r="D377" s="334" t="str">
        <f>+D337</f>
        <v>enero - septiembre</v>
      </c>
      <c r="E377" s="334"/>
      <c r="F377" s="334"/>
      <c r="G377" s="42"/>
      <c r="H377" s="147">
        <f>+H337</f>
        <v>2009</v>
      </c>
      <c r="I377" s="334" t="str">
        <f>+D377</f>
        <v>enero - septiembre</v>
      </c>
      <c r="J377" s="334"/>
      <c r="K377" s="334"/>
      <c r="L377" s="148" t="s">
        <v>338</v>
      </c>
      <c r="M377" s="335"/>
      <c r="N377" s="335"/>
      <c r="O377" s="335"/>
      <c r="P377" s="146"/>
      <c r="Q377" s="146"/>
      <c r="R377" s="50"/>
    </row>
    <row r="378" spans="1:18" ht="12.75">
      <c r="A378" s="149"/>
      <c r="B378" s="153" t="s">
        <v>48</v>
      </c>
      <c r="C378" s="149"/>
      <c r="D378" s="150">
        <f>+D338</f>
        <v>2009</v>
      </c>
      <c r="E378" s="150">
        <f>+E338</f>
        <v>2010</v>
      </c>
      <c r="F378" s="151" t="str">
        <f>+F338</f>
        <v>Var % 10/09</v>
      </c>
      <c r="G378" s="153"/>
      <c r="H378" s="149"/>
      <c r="I378" s="150">
        <f>+I338</f>
        <v>2009</v>
      </c>
      <c r="J378" s="150">
        <f>+J338</f>
        <v>2010</v>
      </c>
      <c r="K378" s="151" t="str">
        <f>+K338</f>
        <v>Var % 10/09</v>
      </c>
      <c r="L378" s="153">
        <v>2008</v>
      </c>
      <c r="M378" s="154"/>
      <c r="N378" s="154"/>
      <c r="O378" s="153"/>
      <c r="R378" s="50"/>
    </row>
    <row r="379" spans="1:18" s="157" customFormat="1" ht="12.75">
      <c r="A379" s="155" t="s">
        <v>501</v>
      </c>
      <c r="B379" s="155"/>
      <c r="C379" s="155"/>
      <c r="D379" s="155"/>
      <c r="E379" s="155"/>
      <c r="F379" s="155"/>
      <c r="G379" s="155"/>
      <c r="H379" s="155">
        <f>+H389+H381+H395+H400</f>
        <v>561793.3470000001</v>
      </c>
      <c r="I379" s="155">
        <f>+I389+I381+I395+I400</f>
        <v>434864.689</v>
      </c>
      <c r="J379" s="155">
        <f>+J389+J381+J395+J400</f>
        <v>570433.6140000001</v>
      </c>
      <c r="K379" s="156">
        <f>+J379/I379*100-100</f>
        <v>31.174967393133187</v>
      </c>
      <c r="L379" s="155"/>
      <c r="R379" s="50"/>
    </row>
    <row r="380" spans="1:18" ht="12.75">
      <c r="A380" s="146"/>
      <c r="B380" s="157"/>
      <c r="C380" s="157"/>
      <c r="D380" s="157"/>
      <c r="F380" s="157"/>
      <c r="G380" s="157"/>
      <c r="H380" s="157"/>
      <c r="J380" s="193"/>
      <c r="K380" s="157"/>
      <c r="M380" s="40"/>
      <c r="N380" s="40"/>
      <c r="O380" s="40"/>
      <c r="R380" s="49"/>
    </row>
    <row r="381" spans="1:18" ht="12.75">
      <c r="A381" s="180" t="s">
        <v>346</v>
      </c>
      <c r="B381" s="194"/>
      <c r="C381" s="48">
        <f>SUM(C382:C387)</f>
        <v>786542.7339999999</v>
      </c>
      <c r="D381" s="48">
        <f>SUM(D382:D387)</f>
        <v>598642.4019999999</v>
      </c>
      <c r="E381" s="48">
        <f>SUM(E382:E387)</f>
        <v>823786.0040000001</v>
      </c>
      <c r="F381" s="43">
        <f aca="true" t="shared" si="55" ref="F381:F398">+E381/D381*100-100</f>
        <v>37.60903024039385</v>
      </c>
      <c r="G381" s="48"/>
      <c r="H381" s="48">
        <f>SUM(H382:H387)</f>
        <v>276404.61100000003</v>
      </c>
      <c r="I381" s="48">
        <f>SUM(I382:I387)</f>
        <v>209782.003</v>
      </c>
      <c r="J381" s="48">
        <f>SUM(J382:J387)</f>
        <v>321061.814</v>
      </c>
      <c r="K381" s="43">
        <f aca="true" t="shared" si="56" ref="K381:K398">+J381/I381*100-100</f>
        <v>53.04545166345849</v>
      </c>
      <c r="L381" s="46">
        <f aca="true" t="shared" si="57" ref="L381:L387">+J381/$J$381*100</f>
        <v>100</v>
      </c>
      <c r="M381" s="39">
        <f aca="true" t="shared" si="58" ref="M381:M408">+I381/D381*1000</f>
        <v>350.4295758187875</v>
      </c>
      <c r="N381" s="39">
        <f aca="true" t="shared" si="59" ref="N381:N408">+J381/E381*1000</f>
        <v>389.73934060671417</v>
      </c>
      <c r="O381" s="38">
        <f aca="true" t="shared" si="60" ref="O381:O408">+N381/M381*100-100</f>
        <v>11.217593348414852</v>
      </c>
      <c r="R381" s="50"/>
    </row>
    <row r="382" spans="1:18" ht="12.75">
      <c r="A382" s="146" t="s">
        <v>347</v>
      </c>
      <c r="B382" s="194" t="s">
        <v>185</v>
      </c>
      <c r="C382" s="195">
        <v>411932.266</v>
      </c>
      <c r="D382" s="195">
        <v>253516.533</v>
      </c>
      <c r="E382" s="195">
        <v>364491.018</v>
      </c>
      <c r="F382" s="38">
        <f t="shared" si="55"/>
        <v>43.774062262045845</v>
      </c>
      <c r="G382" s="195"/>
      <c r="H382" s="195">
        <v>126030.243</v>
      </c>
      <c r="I382" s="195">
        <v>76728.072</v>
      </c>
      <c r="J382" s="195">
        <v>118297.12</v>
      </c>
      <c r="K382" s="38">
        <f t="shared" si="56"/>
        <v>54.17710482807388</v>
      </c>
      <c r="L382" s="41">
        <f t="shared" si="57"/>
        <v>36.84559011430739</v>
      </c>
      <c r="M382" s="39">
        <f t="shared" si="58"/>
        <v>302.6551013933281</v>
      </c>
      <c r="N382" s="39">
        <f t="shared" si="59"/>
        <v>324.5542802374351</v>
      </c>
      <c r="O382" s="38">
        <f t="shared" si="60"/>
        <v>7.235687997093095</v>
      </c>
      <c r="R382" s="50"/>
    </row>
    <row r="383" spans="1:18" ht="12.75">
      <c r="A383" s="146" t="s">
        <v>348</v>
      </c>
      <c r="B383" s="194" t="s">
        <v>185</v>
      </c>
      <c r="C383" s="195">
        <v>108157.474</v>
      </c>
      <c r="D383" s="195">
        <v>107053.383</v>
      </c>
      <c r="E383" s="195">
        <v>108975.952</v>
      </c>
      <c r="F383" s="38">
        <f t="shared" si="55"/>
        <v>1.7958974729458248</v>
      </c>
      <c r="G383" s="195"/>
      <c r="H383" s="195">
        <v>33796.602</v>
      </c>
      <c r="I383" s="195">
        <v>33493.858</v>
      </c>
      <c r="J383" s="195">
        <v>41459.31</v>
      </c>
      <c r="K383" s="38">
        <f t="shared" si="56"/>
        <v>23.781828895315655</v>
      </c>
      <c r="L383" s="41">
        <f t="shared" si="57"/>
        <v>12.913186243942418</v>
      </c>
      <c r="M383" s="39">
        <f t="shared" si="58"/>
        <v>312.87061708269414</v>
      </c>
      <c r="N383" s="39">
        <f t="shared" si="59"/>
        <v>380.44457735042306</v>
      </c>
      <c r="O383" s="38">
        <f t="shared" si="60"/>
        <v>21.598052542552622</v>
      </c>
      <c r="R383" s="50"/>
    </row>
    <row r="384" spans="1:18" ht="11.25">
      <c r="A384" s="146" t="s">
        <v>349</v>
      </c>
      <c r="B384" s="194" t="s">
        <v>185</v>
      </c>
      <c r="C384" s="195">
        <v>31404.79</v>
      </c>
      <c r="D384" s="195">
        <v>24879.247</v>
      </c>
      <c r="E384" s="195">
        <v>20032.233</v>
      </c>
      <c r="F384" s="38">
        <f t="shared" si="55"/>
        <v>-19.482157156926817</v>
      </c>
      <c r="G384" s="195"/>
      <c r="H384" s="195">
        <v>13840.464</v>
      </c>
      <c r="I384" s="195">
        <v>11367.584</v>
      </c>
      <c r="J384" s="195">
        <v>8464.192</v>
      </c>
      <c r="K384" s="38">
        <f t="shared" si="56"/>
        <v>-25.540976868963554</v>
      </c>
      <c r="L384" s="41">
        <f t="shared" si="57"/>
        <v>2.6363122710071023</v>
      </c>
      <c r="M384" s="39">
        <f t="shared" si="58"/>
        <v>456.9102915373605</v>
      </c>
      <c r="N384" s="39">
        <f t="shared" si="59"/>
        <v>422.52863173067124</v>
      </c>
      <c r="O384" s="38">
        <f t="shared" si="60"/>
        <v>-7.524816237122977</v>
      </c>
      <c r="R384" s="39"/>
    </row>
    <row r="385" spans="1:15" ht="11.25">
      <c r="A385" s="146" t="s">
        <v>350</v>
      </c>
      <c r="B385" s="194" t="s">
        <v>185</v>
      </c>
      <c r="C385" s="195">
        <v>42673.497</v>
      </c>
      <c r="D385" s="195">
        <v>41673</v>
      </c>
      <c r="E385" s="195">
        <v>62856.935</v>
      </c>
      <c r="F385" s="38">
        <f t="shared" si="55"/>
        <v>50.83371727497419</v>
      </c>
      <c r="G385" s="195"/>
      <c r="H385" s="195">
        <v>16155.407</v>
      </c>
      <c r="I385" s="195">
        <v>15597.921</v>
      </c>
      <c r="J385" s="195">
        <v>30806.164</v>
      </c>
      <c r="K385" s="38">
        <f t="shared" si="56"/>
        <v>97.50173116019755</v>
      </c>
      <c r="L385" s="41">
        <f t="shared" si="57"/>
        <v>9.595088128418784</v>
      </c>
      <c r="M385" s="39">
        <f t="shared" si="58"/>
        <v>374.29321143186235</v>
      </c>
      <c r="N385" s="39">
        <f t="shared" si="59"/>
        <v>490.09968430691066</v>
      </c>
      <c r="O385" s="38">
        <f t="shared" si="60"/>
        <v>30.940040945981764</v>
      </c>
    </row>
    <row r="386" spans="1:15" ht="11.25">
      <c r="A386" s="146" t="s">
        <v>351</v>
      </c>
      <c r="B386" s="194" t="s">
        <v>185</v>
      </c>
      <c r="C386" s="195">
        <v>51092.73</v>
      </c>
      <c r="D386" s="195">
        <v>49985.437</v>
      </c>
      <c r="E386" s="195">
        <v>69411.027</v>
      </c>
      <c r="F386" s="38">
        <f t="shared" si="55"/>
        <v>38.862499091485404</v>
      </c>
      <c r="G386" s="195"/>
      <c r="H386" s="195">
        <v>18762.314</v>
      </c>
      <c r="I386" s="195">
        <v>18112.193</v>
      </c>
      <c r="J386" s="195">
        <v>31955.308</v>
      </c>
      <c r="K386" s="38">
        <f t="shared" si="56"/>
        <v>76.4298116743787</v>
      </c>
      <c r="L386" s="41">
        <f t="shared" si="57"/>
        <v>9.95300798991935</v>
      </c>
      <c r="M386" s="39">
        <f t="shared" si="58"/>
        <v>362.34939788562815</v>
      </c>
      <c r="N386" s="39">
        <f t="shared" si="59"/>
        <v>460.3779742374364</v>
      </c>
      <c r="O386" s="38">
        <f t="shared" si="60"/>
        <v>27.053605421679208</v>
      </c>
    </row>
    <row r="387" spans="1:15" ht="11.25">
      <c r="A387" s="146" t="s">
        <v>352</v>
      </c>
      <c r="B387" s="194" t="s">
        <v>185</v>
      </c>
      <c r="C387" s="195">
        <v>141281.977</v>
      </c>
      <c r="D387" s="195">
        <v>121534.802</v>
      </c>
      <c r="E387" s="195">
        <v>198018.839</v>
      </c>
      <c r="F387" s="38">
        <f t="shared" si="55"/>
        <v>62.93179874518577</v>
      </c>
      <c r="G387" s="195"/>
      <c r="H387" s="195">
        <v>67819.581</v>
      </c>
      <c r="I387" s="195">
        <v>54482.375</v>
      </c>
      <c r="J387" s="195">
        <v>90079.72</v>
      </c>
      <c r="K387" s="38">
        <f t="shared" si="56"/>
        <v>65.33735910007593</v>
      </c>
      <c r="L387" s="41">
        <f t="shared" si="57"/>
        <v>28.05681525240494</v>
      </c>
      <c r="M387" s="39">
        <f t="shared" si="58"/>
        <v>448.28620365053956</v>
      </c>
      <c r="N387" s="39">
        <f t="shared" si="59"/>
        <v>454.904798224779</v>
      </c>
      <c r="O387" s="38">
        <f t="shared" si="60"/>
        <v>1.4764216521369775</v>
      </c>
    </row>
    <row r="388" spans="1:15" ht="11.25">
      <c r="A388" s="146"/>
      <c r="B388" s="194"/>
      <c r="C388" s="157"/>
      <c r="D388" s="157"/>
      <c r="E388" s="157"/>
      <c r="F388" s="38"/>
      <c r="G388" s="157"/>
      <c r="H388" s="157"/>
      <c r="I388" s="157"/>
      <c r="J388" s="196"/>
      <c r="K388" s="38"/>
      <c r="M388" s="39"/>
      <c r="N388" s="39"/>
      <c r="O388" s="38"/>
    </row>
    <row r="389" spans="1:15" ht="11.25">
      <c r="A389" s="180" t="s">
        <v>341</v>
      </c>
      <c r="C389" s="48">
        <f>SUM(C390:C393)</f>
        <v>30813.127</v>
      </c>
      <c r="D389" s="48">
        <f>SUM(D390:D393)</f>
        <v>24148.739999999998</v>
      </c>
      <c r="E389" s="48">
        <f>SUM(E390:E393)</f>
        <v>25525.909</v>
      </c>
      <c r="F389" s="43">
        <f>+E389/D389*100-100</f>
        <v>5.7028606875555425</v>
      </c>
      <c r="G389" s="48"/>
      <c r="H389" s="48">
        <f>SUM(H390:H393)</f>
        <v>212392.125</v>
      </c>
      <c r="I389" s="48">
        <f>SUM(I390:I393)</f>
        <v>169038.466</v>
      </c>
      <c r="J389" s="48">
        <f>SUM(J390:J393)</f>
        <v>177642.219</v>
      </c>
      <c r="K389" s="43">
        <f>+J389/I389*100-100</f>
        <v>5.089819615376797</v>
      </c>
      <c r="L389" s="46">
        <f>+J389/$J$389*100</f>
        <v>100</v>
      </c>
      <c r="M389" s="40"/>
      <c r="N389" s="40"/>
      <c r="O389" s="40"/>
    </row>
    <row r="390" spans="1:15" ht="11.25">
      <c r="A390" s="146" t="s">
        <v>342</v>
      </c>
      <c r="B390" s="194" t="s">
        <v>185</v>
      </c>
      <c r="C390" s="39">
        <v>8390.476</v>
      </c>
      <c r="D390" s="195">
        <v>6357.919</v>
      </c>
      <c r="E390" s="195">
        <v>5904.67</v>
      </c>
      <c r="F390" s="38">
        <f>+E390/D390*100-100</f>
        <v>-7.128889185282162</v>
      </c>
      <c r="G390" s="39"/>
      <c r="H390" s="195">
        <v>55821.618</v>
      </c>
      <c r="I390" s="195">
        <v>46878.618</v>
      </c>
      <c r="J390" s="195">
        <v>43145.307</v>
      </c>
      <c r="K390" s="38">
        <f>+J390/I390*100-100</f>
        <v>-7.963782123440595</v>
      </c>
      <c r="L390" s="41">
        <f>+J390/$J$389*100</f>
        <v>24.28775504093427</v>
      </c>
      <c r="M390" s="39">
        <f aca="true" t="shared" si="61" ref="M390:N393">+I390/D390*1000</f>
        <v>7373.264428187903</v>
      </c>
      <c r="N390" s="39">
        <f t="shared" si="61"/>
        <v>7306.98023767628</v>
      </c>
      <c r="O390" s="38">
        <f>+N390/M390*100-100</f>
        <v>-0.8989802435162773</v>
      </c>
    </row>
    <row r="391" spans="1:15" ht="11.25">
      <c r="A391" s="146" t="s">
        <v>343</v>
      </c>
      <c r="B391" s="194" t="s">
        <v>185</v>
      </c>
      <c r="C391" s="39">
        <v>3208.664</v>
      </c>
      <c r="D391" s="195">
        <v>2597.236</v>
      </c>
      <c r="E391" s="195">
        <v>2950.857</v>
      </c>
      <c r="F391" s="38">
        <f>+E391/D391*100-100</f>
        <v>13.615281784173632</v>
      </c>
      <c r="G391" s="195"/>
      <c r="H391" s="195">
        <v>48786.494</v>
      </c>
      <c r="I391" s="195">
        <v>35529.899</v>
      </c>
      <c r="J391" s="195">
        <v>41442.203</v>
      </c>
      <c r="K391" s="38">
        <f>+J391/I391*100-100</f>
        <v>16.64036252959798</v>
      </c>
      <c r="L391" s="41">
        <f>+J391/$J$389*100</f>
        <v>23.329027994184198</v>
      </c>
      <c r="M391" s="39">
        <f t="shared" si="61"/>
        <v>13679.888543051151</v>
      </c>
      <c r="N391" s="39">
        <f t="shared" si="61"/>
        <v>14044.124469603237</v>
      </c>
      <c r="O391" s="38">
        <f>+N391/M391*100-100</f>
        <v>2.662565015831973</v>
      </c>
    </row>
    <row r="392" spans="1:15" ht="11.25">
      <c r="A392" s="146" t="s">
        <v>344</v>
      </c>
      <c r="B392" s="194" t="s">
        <v>185</v>
      </c>
      <c r="C392" s="39">
        <v>6825.37</v>
      </c>
      <c r="D392" s="195">
        <v>4805.168</v>
      </c>
      <c r="E392" s="195">
        <v>4901.912</v>
      </c>
      <c r="F392" s="38">
        <f>+E392/D392*100-100</f>
        <v>2.0133323122105224</v>
      </c>
      <c r="G392" s="195"/>
      <c r="H392" s="195">
        <v>61423.109</v>
      </c>
      <c r="I392" s="195">
        <v>47594.026</v>
      </c>
      <c r="J392" s="195">
        <v>46737.548</v>
      </c>
      <c r="K392" s="38">
        <f>+J392/I392*100-100</f>
        <v>-1.7995493804201317</v>
      </c>
      <c r="L392" s="41">
        <f>+J392/$J$389*100</f>
        <v>26.30993255043724</v>
      </c>
      <c r="M392" s="39">
        <f t="shared" si="61"/>
        <v>9904.75796059576</v>
      </c>
      <c r="N392" s="39">
        <f t="shared" si="61"/>
        <v>9534.554679888173</v>
      </c>
      <c r="O392" s="38">
        <f>+N392/M392*100-100</f>
        <v>-3.737630764733197</v>
      </c>
    </row>
    <row r="393" spans="1:15" ht="11.25">
      <c r="A393" s="146" t="s">
        <v>345</v>
      </c>
      <c r="B393" s="194" t="s">
        <v>185</v>
      </c>
      <c r="C393" s="195">
        <v>12388.617</v>
      </c>
      <c r="D393" s="195">
        <v>10388.417</v>
      </c>
      <c r="E393" s="195">
        <v>11768.47</v>
      </c>
      <c r="F393" s="38">
        <f>+E393/D393*100-100</f>
        <v>13.284536036626179</v>
      </c>
      <c r="G393" s="195"/>
      <c r="H393" s="195">
        <v>46360.904</v>
      </c>
      <c r="I393" s="195">
        <v>39035.923</v>
      </c>
      <c r="J393" s="195">
        <v>46317.161</v>
      </c>
      <c r="K393" s="38">
        <f>+J393/I393*100-100</f>
        <v>18.65266001267601</v>
      </c>
      <c r="L393" s="41">
        <f>+J393/$J$389*100</f>
        <v>26.07328441444429</v>
      </c>
      <c r="M393" s="39">
        <f t="shared" si="61"/>
        <v>3757.6392052802657</v>
      </c>
      <c r="N393" s="39">
        <f t="shared" si="61"/>
        <v>3935.699457958426</v>
      </c>
      <c r="O393" s="38">
        <f>+N393/M393*100-100</f>
        <v>4.738620259974624</v>
      </c>
    </row>
    <row r="394" spans="1:15" ht="11.25">
      <c r="A394" s="146"/>
      <c r="B394" s="194"/>
      <c r="C394" s="195"/>
      <c r="D394" s="195"/>
      <c r="E394" s="195"/>
      <c r="F394" s="38"/>
      <c r="G394" s="195"/>
      <c r="H394" s="195"/>
      <c r="I394" s="195"/>
      <c r="J394" s="195"/>
      <c r="K394" s="38"/>
      <c r="L394" s="41"/>
      <c r="M394" s="39"/>
      <c r="N394" s="39"/>
      <c r="O394" s="38"/>
    </row>
    <row r="395" spans="1:15" ht="11.25">
      <c r="A395" s="180" t="s">
        <v>353</v>
      </c>
      <c r="B395" s="194"/>
      <c r="C395" s="48">
        <f>SUM(C396:C398)</f>
        <v>2394.757</v>
      </c>
      <c r="D395" s="48">
        <f>SUM(D396:D398)</f>
        <v>1806.484</v>
      </c>
      <c r="E395" s="48">
        <f>SUM(E396:E398)</f>
        <v>2148.19</v>
      </c>
      <c r="F395" s="43">
        <f t="shared" si="55"/>
        <v>18.91552872873494</v>
      </c>
      <c r="G395" s="48"/>
      <c r="H395" s="48">
        <f>SUM(H396:H398)</f>
        <v>52929.337</v>
      </c>
      <c r="I395" s="48">
        <f>SUM(I396:I398)</f>
        <v>40930.363000000005</v>
      </c>
      <c r="J395" s="48">
        <f>SUM(J396:J398)</f>
        <v>50902.475</v>
      </c>
      <c r="K395" s="43">
        <f t="shared" si="56"/>
        <v>24.36360508212448</v>
      </c>
      <c r="L395" s="46">
        <f>+J395/$J$395*100</f>
        <v>100</v>
      </c>
      <c r="M395" s="39">
        <f t="shared" si="58"/>
        <v>22657.473301728664</v>
      </c>
      <c r="N395" s="39">
        <f t="shared" si="59"/>
        <v>23695.518087320022</v>
      </c>
      <c r="O395" s="38">
        <f t="shared" si="60"/>
        <v>4.58146754392142</v>
      </c>
    </row>
    <row r="396" spans="1:15" ht="11.25">
      <c r="A396" s="146" t="s">
        <v>354</v>
      </c>
      <c r="B396" s="194" t="s">
        <v>185</v>
      </c>
      <c r="C396" s="195">
        <v>1567.764</v>
      </c>
      <c r="D396" s="195">
        <v>1149.489</v>
      </c>
      <c r="E396" s="195">
        <v>1632.107</v>
      </c>
      <c r="F396" s="38">
        <f t="shared" si="55"/>
        <v>41.985438747130246</v>
      </c>
      <c r="G396" s="195"/>
      <c r="H396" s="195">
        <v>11376.667</v>
      </c>
      <c r="I396" s="195">
        <v>9198.914</v>
      </c>
      <c r="J396" s="195">
        <v>10231.402</v>
      </c>
      <c r="K396" s="38">
        <f t="shared" si="56"/>
        <v>11.224020574602605</v>
      </c>
      <c r="L396" s="41">
        <f>+J396/$J$395*100</f>
        <v>20.1000088895481</v>
      </c>
      <c r="M396" s="39">
        <f t="shared" si="58"/>
        <v>8002.6115952392765</v>
      </c>
      <c r="N396" s="39">
        <f t="shared" si="59"/>
        <v>6268.83041369224</v>
      </c>
      <c r="O396" s="38">
        <f t="shared" si="60"/>
        <v>-21.665192180243466</v>
      </c>
    </row>
    <row r="397" spans="1:15" ht="11.25">
      <c r="A397" s="146" t="s">
        <v>355</v>
      </c>
      <c r="B397" s="194" t="s">
        <v>185</v>
      </c>
      <c r="C397" s="195">
        <v>142.767</v>
      </c>
      <c r="D397" s="195">
        <v>103.373</v>
      </c>
      <c r="E397" s="195">
        <v>103.427</v>
      </c>
      <c r="F397" s="38">
        <f t="shared" si="55"/>
        <v>0.05223801185995569</v>
      </c>
      <c r="G397" s="195"/>
      <c r="H397" s="195">
        <v>28787.966</v>
      </c>
      <c r="I397" s="195">
        <v>22207.205</v>
      </c>
      <c r="J397" s="195">
        <v>30817.444</v>
      </c>
      <c r="K397" s="38">
        <f t="shared" si="56"/>
        <v>38.77227683537839</v>
      </c>
      <c r="L397" s="41">
        <f>+J397/$J$395*100</f>
        <v>60.5421327744869</v>
      </c>
      <c r="M397" s="39">
        <f t="shared" si="58"/>
        <v>214825.97003085914</v>
      </c>
      <c r="N397" s="39">
        <f t="shared" si="59"/>
        <v>297963.2397729799</v>
      </c>
      <c r="O397" s="38">
        <f t="shared" si="60"/>
        <v>38.69982280549152</v>
      </c>
    </row>
    <row r="398" spans="1:15" ht="11.25">
      <c r="A398" s="146" t="s">
        <v>356</v>
      </c>
      <c r="B398" s="194" t="s">
        <v>185</v>
      </c>
      <c r="C398" s="195">
        <v>684.226</v>
      </c>
      <c r="D398" s="195">
        <v>553.622</v>
      </c>
      <c r="E398" s="195">
        <v>412.656</v>
      </c>
      <c r="F398" s="38">
        <f t="shared" si="55"/>
        <v>-25.462499683899836</v>
      </c>
      <c r="G398" s="195"/>
      <c r="H398" s="195">
        <v>12764.704</v>
      </c>
      <c r="I398" s="195">
        <v>9524.244</v>
      </c>
      <c r="J398" s="195">
        <v>9853.629</v>
      </c>
      <c r="K398" s="38">
        <f t="shared" si="56"/>
        <v>3.4583847284886957</v>
      </c>
      <c r="L398" s="41">
        <f>+J398/$J$395*100</f>
        <v>19.357858335965002</v>
      </c>
      <c r="M398" s="39">
        <f t="shared" si="58"/>
        <v>17203.51431120873</v>
      </c>
      <c r="N398" s="39">
        <f t="shared" si="59"/>
        <v>23878.555019192743</v>
      </c>
      <c r="O398" s="38">
        <f t="shared" si="60"/>
        <v>38.8004484853131</v>
      </c>
    </row>
    <row r="399" spans="1:15" ht="11.25">
      <c r="A399" s="146"/>
      <c r="C399" s="157"/>
      <c r="D399" s="157"/>
      <c r="E399" s="157"/>
      <c r="F399" s="196"/>
      <c r="G399" s="157"/>
      <c r="H399" s="157"/>
      <c r="I399" s="157"/>
      <c r="J399" s="195"/>
      <c r="K399" s="196"/>
      <c r="M399" s="39"/>
      <c r="N399" s="39"/>
      <c r="O399" s="38"/>
    </row>
    <row r="400" spans="1:15" ht="11.25">
      <c r="A400" s="180" t="s">
        <v>356</v>
      </c>
      <c r="C400" s="48"/>
      <c r="D400" s="48"/>
      <c r="E400" s="48"/>
      <c r="F400" s="196"/>
      <c r="G400" s="48"/>
      <c r="H400" s="48">
        <f>SUM(H401:H402)</f>
        <v>20067.273999999998</v>
      </c>
      <c r="I400" s="48">
        <f>SUM(I401:I402)</f>
        <v>15113.857</v>
      </c>
      <c r="J400" s="48">
        <f>SUM(J401:J402)</f>
        <v>20827.106</v>
      </c>
      <c r="K400" s="43">
        <f>+J400/I400*100-100</f>
        <v>37.80139642713306</v>
      </c>
      <c r="L400" s="46">
        <f>+J400/$J$400*100</f>
        <v>100</v>
      </c>
      <c r="M400" s="39"/>
      <c r="N400" s="39"/>
      <c r="O400" s="38"/>
    </row>
    <row r="401" spans="1:15" ht="22.5">
      <c r="A401" s="197" t="s">
        <v>357</v>
      </c>
      <c r="C401" s="195">
        <v>536.349</v>
      </c>
      <c r="D401" s="195">
        <v>308.185</v>
      </c>
      <c r="E401" s="195">
        <v>318.294</v>
      </c>
      <c r="F401" s="38">
        <f>+E401/D401*100-100</f>
        <v>3.2801726235864805</v>
      </c>
      <c r="G401" s="195"/>
      <c r="H401" s="195">
        <v>11868.546</v>
      </c>
      <c r="I401" s="195">
        <v>8737.995</v>
      </c>
      <c r="J401" s="195">
        <v>9119.146</v>
      </c>
      <c r="K401" s="38">
        <f>+J401/I401*100-100</f>
        <v>4.361996087203067</v>
      </c>
      <c r="L401" s="41">
        <f>+J401/$J$400*100</f>
        <v>43.7849886585299</v>
      </c>
      <c r="M401" s="39">
        <f t="shared" si="58"/>
        <v>28353.08337524539</v>
      </c>
      <c r="N401" s="39">
        <f t="shared" si="59"/>
        <v>28650.07194606245</v>
      </c>
      <c r="O401" s="38">
        <f t="shared" si="60"/>
        <v>1.0474648096875114</v>
      </c>
    </row>
    <row r="402" spans="1:15" ht="11.25">
      <c r="A402" s="146" t="s">
        <v>358</v>
      </c>
      <c r="C402" s="195">
        <v>3263.158</v>
      </c>
      <c r="D402" s="195">
        <v>2582.849</v>
      </c>
      <c r="E402" s="195">
        <v>4194.358</v>
      </c>
      <c r="F402" s="38">
        <f>+E402/D402*100-100</f>
        <v>62.39269117164804</v>
      </c>
      <c r="G402" s="195"/>
      <c r="H402" s="195">
        <v>8198.728</v>
      </c>
      <c r="I402" s="195">
        <v>6375.862</v>
      </c>
      <c r="J402" s="195">
        <v>11707.96</v>
      </c>
      <c r="K402" s="38">
        <f>+J402/I402*100-100</f>
        <v>83.6294449283877</v>
      </c>
      <c r="L402" s="41">
        <f>+J402/$J$400*100</f>
        <v>56.2150113414701</v>
      </c>
      <c r="M402" s="39">
        <f t="shared" si="58"/>
        <v>2468.5384240425974</v>
      </c>
      <c r="N402" s="39">
        <f t="shared" si="59"/>
        <v>2791.359249735001</v>
      </c>
      <c r="O402" s="38">
        <f t="shared" si="60"/>
        <v>13.077407365761658</v>
      </c>
    </row>
    <row r="403" spans="1:15" ht="11.25">
      <c r="A403" s="146"/>
      <c r="C403" s="157"/>
      <c r="D403" s="157"/>
      <c r="E403" s="157"/>
      <c r="G403" s="157"/>
      <c r="H403" s="157"/>
      <c r="I403" s="157"/>
      <c r="M403" s="39"/>
      <c r="N403" s="39"/>
      <c r="O403" s="38"/>
    </row>
    <row r="404" spans="1:15" s="157" customFormat="1" ht="11.25">
      <c r="A404" s="155" t="s">
        <v>502</v>
      </c>
      <c r="B404" s="155"/>
      <c r="C404" s="155"/>
      <c r="D404" s="155"/>
      <c r="E404" s="155"/>
      <c r="F404" s="155"/>
      <c r="G404" s="155"/>
      <c r="H404" s="155">
        <f>SUM(H406:H409)</f>
        <v>304560.892</v>
      </c>
      <c r="I404" s="155">
        <f>SUM(I406:I409)</f>
        <v>226372.434</v>
      </c>
      <c r="J404" s="155">
        <f>SUM(J406:J409)</f>
        <v>294579.454</v>
      </c>
      <c r="K404" s="156">
        <f>+J404/I404*100-100</f>
        <v>30.130444239513707</v>
      </c>
      <c r="L404" s="155"/>
      <c r="M404" s="39"/>
      <c r="N404" s="39"/>
      <c r="O404" s="38"/>
    </row>
    <row r="405" spans="1:15" ht="11.25">
      <c r="A405" s="146"/>
      <c r="C405" s="157"/>
      <c r="D405" s="157"/>
      <c r="E405" s="157"/>
      <c r="F405" s="39"/>
      <c r="G405" s="157"/>
      <c r="H405" s="157"/>
      <c r="I405" s="157"/>
      <c r="J405" s="39"/>
      <c r="K405" s="39"/>
      <c r="M405" s="39"/>
      <c r="N405" s="39"/>
      <c r="O405" s="38"/>
    </row>
    <row r="406" spans="1:15" ht="11.25">
      <c r="A406" s="146" t="s">
        <v>359</v>
      </c>
      <c r="C406" s="195">
        <v>28557</v>
      </c>
      <c r="D406" s="195">
        <v>1167</v>
      </c>
      <c r="E406" s="195">
        <v>2415</v>
      </c>
      <c r="F406" s="38">
        <f>+E406/D406*100-100</f>
        <v>106.94087403598971</v>
      </c>
      <c r="G406" s="195"/>
      <c r="H406" s="195">
        <v>40681.513</v>
      </c>
      <c r="I406" s="195">
        <v>29779.063</v>
      </c>
      <c r="J406" s="195">
        <v>55700.023</v>
      </c>
      <c r="K406" s="38">
        <f>+J406/I406*100-100</f>
        <v>87.04424313149141</v>
      </c>
      <c r="L406" s="41">
        <f>+J406/$J$404*100</f>
        <v>18.908319043866513</v>
      </c>
      <c r="M406" s="39">
        <f t="shared" si="58"/>
        <v>25517.620394173093</v>
      </c>
      <c r="N406" s="39">
        <f t="shared" si="59"/>
        <v>23064.1917184265</v>
      </c>
      <c r="O406" s="38">
        <f t="shared" si="60"/>
        <v>-9.614645244533975</v>
      </c>
    </row>
    <row r="407" spans="1:15" ht="11.25">
      <c r="A407" s="146" t="s">
        <v>360</v>
      </c>
      <c r="C407" s="195">
        <v>134</v>
      </c>
      <c r="D407" s="195">
        <v>64</v>
      </c>
      <c r="E407" s="195">
        <v>45</v>
      </c>
      <c r="F407" s="38">
        <f>+E407/D407*100-100</f>
        <v>-29.6875</v>
      </c>
      <c r="G407" s="195"/>
      <c r="H407" s="195">
        <v>5450.618</v>
      </c>
      <c r="I407" s="195">
        <v>2876.202</v>
      </c>
      <c r="J407" s="195">
        <v>2506.139</v>
      </c>
      <c r="K407" s="38">
        <f>+J407/I407*100-100</f>
        <v>-12.866377257230198</v>
      </c>
      <c r="L407" s="41">
        <f>+J407/$J$404*100</f>
        <v>0.8507514580429633</v>
      </c>
      <c r="M407" s="39">
        <f t="shared" si="58"/>
        <v>44940.65625</v>
      </c>
      <c r="N407" s="39">
        <f t="shared" si="59"/>
        <v>55691.97777777778</v>
      </c>
      <c r="O407" s="38">
        <f t="shared" si="60"/>
        <v>23.923374567494832</v>
      </c>
    </row>
    <row r="408" spans="1:15" ht="22.5">
      <c r="A408" s="197" t="s">
        <v>361</v>
      </c>
      <c r="C408" s="195">
        <v>577</v>
      </c>
      <c r="D408" s="195">
        <v>464</v>
      </c>
      <c r="E408" s="195">
        <v>624</v>
      </c>
      <c r="F408" s="38">
        <f>+E408/D408*100-100</f>
        <v>34.48275862068965</v>
      </c>
      <c r="G408" s="195"/>
      <c r="H408" s="195">
        <v>3868.218</v>
      </c>
      <c r="I408" s="195">
        <v>3635.371</v>
      </c>
      <c r="J408" s="195">
        <v>4440.388</v>
      </c>
      <c r="K408" s="38">
        <f>+J408/I408*100-100</f>
        <v>22.144012261747136</v>
      </c>
      <c r="L408" s="41">
        <f>+J408/$J$404*100</f>
        <v>1.5073651402721384</v>
      </c>
      <c r="M408" s="39">
        <f t="shared" si="58"/>
        <v>7834.851293103448</v>
      </c>
      <c r="N408" s="39">
        <f t="shared" si="59"/>
        <v>7116.00641025641</v>
      </c>
      <c r="O408" s="38">
        <f t="shared" si="60"/>
        <v>-9.174965241264943</v>
      </c>
    </row>
    <row r="409" spans="1:15" ht="11.25">
      <c r="A409" s="146" t="s">
        <v>362</v>
      </c>
      <c r="C409" s="157"/>
      <c r="D409" s="157"/>
      <c r="E409" s="157"/>
      <c r="G409" s="157"/>
      <c r="H409" s="157">
        <v>254560.543</v>
      </c>
      <c r="I409" s="157">
        <v>190081.798</v>
      </c>
      <c r="J409" s="195">
        <v>231932.904</v>
      </c>
      <c r="K409" s="38">
        <f>+J409/I409*100-100</f>
        <v>22.017419048193148</v>
      </c>
      <c r="L409" s="41">
        <f>+J409/$J$404*100</f>
        <v>78.73356435781838</v>
      </c>
      <c r="M409" s="39"/>
      <c r="N409" s="39"/>
      <c r="O409" s="38"/>
    </row>
    <row r="410" spans="3:15" ht="11.25">
      <c r="C410" s="195"/>
      <c r="D410" s="195"/>
      <c r="E410" s="195"/>
      <c r="G410" s="157"/>
      <c r="H410" s="157"/>
      <c r="I410" s="157"/>
      <c r="J410" s="195"/>
      <c r="M410" s="40"/>
      <c r="N410" s="40"/>
      <c r="O410" s="40"/>
    </row>
    <row r="411" spans="1:15" ht="11.25">
      <c r="A411" s="198"/>
      <c r="B411" s="198"/>
      <c r="C411" s="198"/>
      <c r="D411" s="199"/>
      <c r="E411" s="199"/>
      <c r="F411" s="199"/>
      <c r="G411" s="199"/>
      <c r="H411" s="199"/>
      <c r="I411" s="199"/>
      <c r="J411" s="199"/>
      <c r="K411" s="199"/>
      <c r="L411" s="199"/>
      <c r="M411" s="40"/>
      <c r="N411" s="40"/>
      <c r="O411" s="40"/>
    </row>
    <row r="412" spans="1:15" ht="11.25">
      <c r="A412" s="146" t="s">
        <v>472</v>
      </c>
      <c r="B412" s="157"/>
      <c r="C412" s="157"/>
      <c r="D412" s="157"/>
      <c r="F412" s="157"/>
      <c r="G412" s="157"/>
      <c r="H412" s="157"/>
      <c r="J412" s="193"/>
      <c r="K412" s="157"/>
      <c r="M412" s="40"/>
      <c r="N412" s="40"/>
      <c r="O412" s="40"/>
    </row>
    <row r="413" spans="13:15" ht="11.25">
      <c r="M413" s="40"/>
      <c r="N413" s="40"/>
      <c r="O413" s="40"/>
    </row>
  </sheetData>
  <sheetProtection/>
  <mergeCells count="80">
    <mergeCell ref="A45:L45"/>
    <mergeCell ref="A46:L46"/>
    <mergeCell ref="C47:F47"/>
    <mergeCell ref="H47:K47"/>
    <mergeCell ref="M47:O47"/>
    <mergeCell ref="D48:F48"/>
    <mergeCell ref="I48:K48"/>
    <mergeCell ref="M48:O48"/>
    <mergeCell ref="M3:O3"/>
    <mergeCell ref="M4:O4"/>
    <mergeCell ref="D100:F100"/>
    <mergeCell ref="I100:K100"/>
    <mergeCell ref="C99:F99"/>
    <mergeCell ref="H99:K99"/>
    <mergeCell ref="D4:F4"/>
    <mergeCell ref="I4:K4"/>
    <mergeCell ref="M99:O99"/>
    <mergeCell ref="M100:O100"/>
    <mergeCell ref="D256:F256"/>
    <mergeCell ref="I256:K256"/>
    <mergeCell ref="D297:F297"/>
    <mergeCell ref="I297:K297"/>
    <mergeCell ref="A294:L294"/>
    <mergeCell ref="A295:L295"/>
    <mergeCell ref="C296:F296"/>
    <mergeCell ref="H296:K296"/>
    <mergeCell ref="A253:L253"/>
    <mergeCell ref="A254:L254"/>
    <mergeCell ref="A222:L222"/>
    <mergeCell ref="A223:L223"/>
    <mergeCell ref="D225:F225"/>
    <mergeCell ref="I225:K225"/>
    <mergeCell ref="C224:F224"/>
    <mergeCell ref="H224:K224"/>
    <mergeCell ref="D156:F156"/>
    <mergeCell ref="I156:K156"/>
    <mergeCell ref="M296:O296"/>
    <mergeCell ref="M297:O297"/>
    <mergeCell ref="M255:O255"/>
    <mergeCell ref="M256:O256"/>
    <mergeCell ref="C189:F189"/>
    <mergeCell ref="H189:K189"/>
    <mergeCell ref="C255:F255"/>
    <mergeCell ref="H255:K255"/>
    <mergeCell ref="A187:L187"/>
    <mergeCell ref="A188:L188"/>
    <mergeCell ref="M224:O224"/>
    <mergeCell ref="M225:O225"/>
    <mergeCell ref="M155:O155"/>
    <mergeCell ref="M156:O156"/>
    <mergeCell ref="M189:O189"/>
    <mergeCell ref="M190:O190"/>
    <mergeCell ref="C155:F155"/>
    <mergeCell ref="H155:K155"/>
    <mergeCell ref="D190:F190"/>
    <mergeCell ref="I190:K190"/>
    <mergeCell ref="A1:L1"/>
    <mergeCell ref="A2:L2"/>
    <mergeCell ref="A97:L97"/>
    <mergeCell ref="A98:L98"/>
    <mergeCell ref="C3:F3"/>
    <mergeCell ref="H3:K3"/>
    <mergeCell ref="A153:L153"/>
    <mergeCell ref="A154:L154"/>
    <mergeCell ref="A374:K374"/>
    <mergeCell ref="A375:K375"/>
    <mergeCell ref="M336:O336"/>
    <mergeCell ref="M337:O337"/>
    <mergeCell ref="A335:K335"/>
    <mergeCell ref="A334:K334"/>
    <mergeCell ref="D337:F337"/>
    <mergeCell ref="I337:K337"/>
    <mergeCell ref="C336:F336"/>
    <mergeCell ref="H336:K336"/>
    <mergeCell ref="M376:O376"/>
    <mergeCell ref="D377:F377"/>
    <mergeCell ref="I377:K377"/>
    <mergeCell ref="M377:O377"/>
    <mergeCell ref="C376:F376"/>
    <mergeCell ref="H376:K376"/>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4" max="15" man="1"/>
    <brk id="96" max="15" man="1"/>
    <brk id="152" max="255" man="1"/>
    <brk id="186" max="255" man="1"/>
    <brk id="221" max="255" man="1"/>
    <brk id="252" max="255" man="1"/>
    <brk id="293" max="255" man="1"/>
    <brk id="333" max="255" man="1"/>
    <brk id="373" max="255" man="1"/>
  </rowBreaks>
</worksheet>
</file>

<file path=xl/worksheets/sheet2.xml><?xml version="1.0" encoding="utf-8"?>
<worksheet xmlns="http://schemas.openxmlformats.org/spreadsheetml/2006/main" xmlns:r="http://schemas.openxmlformats.org/officeDocument/2006/relationships">
  <dimension ref="A1:G52"/>
  <sheetViews>
    <sheetView zoomScalePageLayoutView="0" workbookViewId="0" topLeftCell="A1">
      <selection activeCell="A5" sqref="A5:G5"/>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299" t="s">
        <v>58</v>
      </c>
      <c r="B5" s="299"/>
      <c r="C5" s="299"/>
      <c r="D5" s="299"/>
      <c r="E5" s="299"/>
      <c r="F5" s="299"/>
      <c r="G5" s="299"/>
    </row>
    <row r="6" spans="1:7" ht="12.75">
      <c r="A6" s="6"/>
      <c r="B6" s="6"/>
      <c r="C6" s="6"/>
      <c r="D6" s="6"/>
      <c r="E6" s="6"/>
      <c r="F6" s="6"/>
      <c r="G6" s="6"/>
    </row>
    <row r="7" spans="1:7" ht="12.75">
      <c r="A7" s="6"/>
      <c r="B7" s="6"/>
      <c r="C7" s="6"/>
      <c r="D7" s="6"/>
      <c r="E7" s="6"/>
      <c r="F7" s="6"/>
      <c r="G7" s="6"/>
    </row>
    <row r="8" spans="1:7" ht="12.75">
      <c r="A8" s="14" t="s">
        <v>59</v>
      </c>
      <c r="B8" s="15" t="s">
        <v>60</v>
      </c>
      <c r="C8" s="15"/>
      <c r="D8" s="15"/>
      <c r="E8" s="15"/>
      <c r="F8" s="15"/>
      <c r="G8" s="16" t="s">
        <v>61</v>
      </c>
    </row>
    <row r="9" spans="1:7" ht="12.75">
      <c r="A9" s="6"/>
      <c r="B9" s="6"/>
      <c r="C9" s="6"/>
      <c r="D9" s="6"/>
      <c r="E9" s="6"/>
      <c r="F9" s="6"/>
      <c r="G9" s="7"/>
    </row>
    <row r="10" spans="1:7" ht="12.75">
      <c r="A10" s="8" t="s">
        <v>62</v>
      </c>
      <c r="B10" s="228" t="s">
        <v>430</v>
      </c>
      <c r="C10" s="6"/>
      <c r="D10" s="6"/>
      <c r="E10" s="6"/>
      <c r="F10" s="6"/>
      <c r="G10" s="9">
        <v>4</v>
      </c>
    </row>
    <row r="11" spans="1:7" ht="12.75">
      <c r="A11" s="8" t="s">
        <v>63</v>
      </c>
      <c r="B11" s="228" t="s">
        <v>474</v>
      </c>
      <c r="C11" s="6"/>
      <c r="D11" s="6"/>
      <c r="E11" s="6"/>
      <c r="F11" s="6"/>
      <c r="G11" s="9">
        <v>5</v>
      </c>
    </row>
    <row r="12" spans="1:7" ht="12.75">
      <c r="A12" s="8" t="s">
        <v>64</v>
      </c>
      <c r="B12" s="228" t="s">
        <v>475</v>
      </c>
      <c r="C12" s="6"/>
      <c r="D12" s="6"/>
      <c r="E12" s="6"/>
      <c r="F12" s="6"/>
      <c r="G12" s="9">
        <v>6</v>
      </c>
    </row>
    <row r="13" spans="1:7" ht="12.75">
      <c r="A13" s="8" t="s">
        <v>65</v>
      </c>
      <c r="B13" s="228" t="s">
        <v>431</v>
      </c>
      <c r="C13" s="6"/>
      <c r="D13" s="6"/>
      <c r="E13" s="6"/>
      <c r="F13" s="6"/>
      <c r="G13" s="9">
        <v>7</v>
      </c>
    </row>
    <row r="14" spans="1:7" ht="12.75">
      <c r="A14" s="8" t="s">
        <v>66</v>
      </c>
      <c r="B14" s="228" t="s">
        <v>447</v>
      </c>
      <c r="C14" s="6"/>
      <c r="D14" s="6"/>
      <c r="E14" s="6"/>
      <c r="F14" s="6"/>
      <c r="G14" s="9">
        <v>9</v>
      </c>
    </row>
    <row r="15" spans="1:7" ht="12.75">
      <c r="A15" s="8" t="s">
        <v>67</v>
      </c>
      <c r="B15" s="228" t="s">
        <v>445</v>
      </c>
      <c r="C15" s="6"/>
      <c r="D15" s="6"/>
      <c r="E15" s="6"/>
      <c r="F15" s="6"/>
      <c r="G15" s="9">
        <v>11</v>
      </c>
    </row>
    <row r="16" spans="1:7" ht="12.75">
      <c r="A16" s="8" t="s">
        <v>68</v>
      </c>
      <c r="B16" s="228" t="s">
        <v>446</v>
      </c>
      <c r="C16" s="6"/>
      <c r="D16" s="6"/>
      <c r="E16" s="6"/>
      <c r="F16" s="6"/>
      <c r="G16" s="9">
        <v>12</v>
      </c>
    </row>
    <row r="17" spans="1:7" ht="12.75">
      <c r="A17" s="8" t="s">
        <v>72</v>
      </c>
      <c r="B17" s="228" t="s">
        <v>432</v>
      </c>
      <c r="C17" s="6"/>
      <c r="D17" s="6"/>
      <c r="E17" s="6"/>
      <c r="F17" s="6"/>
      <c r="G17" s="9">
        <v>13</v>
      </c>
    </row>
    <row r="18" spans="1:7" ht="12.75">
      <c r="A18" s="8" t="s">
        <v>73</v>
      </c>
      <c r="B18" s="228" t="s">
        <v>259</v>
      </c>
      <c r="C18" s="6"/>
      <c r="D18" s="6"/>
      <c r="E18" s="6"/>
      <c r="F18" s="6"/>
      <c r="G18" s="9">
        <v>14</v>
      </c>
    </row>
    <row r="19" spans="1:7" ht="12.75">
      <c r="A19" s="8" t="s">
        <v>99</v>
      </c>
      <c r="B19" s="228" t="s">
        <v>507</v>
      </c>
      <c r="E19" s="6"/>
      <c r="F19" s="6"/>
      <c r="G19" s="9">
        <v>15</v>
      </c>
    </row>
    <row r="20" spans="1:7" ht="12.75">
      <c r="A20" s="8" t="s">
        <v>123</v>
      </c>
      <c r="B20" s="228" t="s">
        <v>433</v>
      </c>
      <c r="C20" s="6"/>
      <c r="D20" s="6"/>
      <c r="E20" s="6"/>
      <c r="F20" s="6"/>
      <c r="G20" s="9">
        <v>16</v>
      </c>
    </row>
    <row r="21" spans="1:7" ht="12.75">
      <c r="A21" s="8" t="s">
        <v>124</v>
      </c>
      <c r="B21" s="228" t="s">
        <v>434</v>
      </c>
      <c r="C21" s="6"/>
      <c r="D21" s="6"/>
      <c r="E21" s="6"/>
      <c r="F21" s="6"/>
      <c r="G21" s="9">
        <v>18</v>
      </c>
    </row>
    <row r="22" spans="1:7" ht="12.75">
      <c r="A22" s="8" t="s">
        <v>157</v>
      </c>
      <c r="B22" s="228" t="s">
        <v>435</v>
      </c>
      <c r="C22" s="6"/>
      <c r="D22" s="6"/>
      <c r="E22" s="6"/>
      <c r="F22" s="6"/>
      <c r="G22" s="9">
        <v>19</v>
      </c>
    </row>
    <row r="23" spans="1:7" ht="12.75">
      <c r="A23" s="8" t="s">
        <v>158</v>
      </c>
      <c r="B23" s="228" t="s">
        <v>448</v>
      </c>
      <c r="C23" s="6"/>
      <c r="D23" s="6"/>
      <c r="E23" s="6"/>
      <c r="F23" s="6"/>
      <c r="G23" s="9">
        <v>20</v>
      </c>
    </row>
    <row r="24" spans="1:7" ht="12.75">
      <c r="A24" s="8" t="s">
        <v>162</v>
      </c>
      <c r="B24" s="228" t="s">
        <v>436</v>
      </c>
      <c r="C24" s="6"/>
      <c r="D24" s="6"/>
      <c r="E24" s="6"/>
      <c r="F24" s="6"/>
      <c r="G24" s="9">
        <v>21</v>
      </c>
    </row>
    <row r="25" spans="1:7" ht="12.75">
      <c r="A25" s="8" t="s">
        <v>365</v>
      </c>
      <c r="B25" s="228" t="s">
        <v>437</v>
      </c>
      <c r="C25" s="6"/>
      <c r="D25" s="6"/>
      <c r="E25" s="6"/>
      <c r="F25" s="6"/>
      <c r="G25" s="9">
        <v>22</v>
      </c>
    </row>
    <row r="26" spans="1:7" ht="12.75">
      <c r="A26" s="8" t="s">
        <v>399</v>
      </c>
      <c r="B26" s="228" t="s">
        <v>438</v>
      </c>
      <c r="C26" s="6"/>
      <c r="D26" s="6"/>
      <c r="E26" s="6"/>
      <c r="F26" s="6"/>
      <c r="G26" s="9">
        <v>23</v>
      </c>
    </row>
    <row r="27" spans="1:7" ht="12.75">
      <c r="A27" s="8" t="s">
        <v>400</v>
      </c>
      <c r="B27" s="228" t="s">
        <v>439</v>
      </c>
      <c r="C27" s="6"/>
      <c r="D27" s="6"/>
      <c r="E27" s="6"/>
      <c r="F27" s="6"/>
      <c r="G27" s="9">
        <v>24</v>
      </c>
    </row>
    <row r="28" spans="1:7" ht="12.75">
      <c r="A28" s="8" t="s">
        <v>506</v>
      </c>
      <c r="B28" s="228" t="s">
        <v>440</v>
      </c>
      <c r="C28" s="6"/>
      <c r="D28" s="6"/>
      <c r="E28" s="6"/>
      <c r="F28" s="6"/>
      <c r="G28" s="9">
        <v>25</v>
      </c>
    </row>
    <row r="29" spans="1:7" ht="12.75">
      <c r="A29" s="8"/>
      <c r="B29" s="6"/>
      <c r="C29" s="6"/>
      <c r="D29" s="6"/>
      <c r="E29" s="6"/>
      <c r="F29" s="6"/>
      <c r="G29" s="9"/>
    </row>
    <row r="30" spans="1:7" ht="12.75">
      <c r="A30" s="8"/>
      <c r="B30" s="6"/>
      <c r="C30" s="6"/>
      <c r="D30" s="6"/>
      <c r="E30" s="6"/>
      <c r="F30" s="6"/>
      <c r="G30" s="9"/>
    </row>
    <row r="31" spans="1:7" ht="12.75">
      <c r="A31" s="14" t="s">
        <v>74</v>
      </c>
      <c r="B31" s="15" t="s">
        <v>60</v>
      </c>
      <c r="C31" s="15"/>
      <c r="D31" s="15"/>
      <c r="E31" s="15"/>
      <c r="F31" s="15"/>
      <c r="G31" s="16" t="s">
        <v>61</v>
      </c>
    </row>
    <row r="32" spans="1:7" ht="12.75">
      <c r="A32" s="10"/>
      <c r="B32" s="6"/>
      <c r="C32" s="6"/>
      <c r="D32" s="6"/>
      <c r="E32" s="6"/>
      <c r="F32" s="6"/>
      <c r="G32" s="9"/>
    </row>
    <row r="33" spans="1:7" ht="12.75">
      <c r="A33" s="8" t="s">
        <v>62</v>
      </c>
      <c r="B33" s="228" t="s">
        <v>430</v>
      </c>
      <c r="C33" s="6"/>
      <c r="D33" s="6"/>
      <c r="E33" s="6"/>
      <c r="F33" s="6"/>
      <c r="G33" s="9">
        <v>4</v>
      </c>
    </row>
    <row r="34" spans="1:7" ht="12.75">
      <c r="A34" s="8" t="s">
        <v>63</v>
      </c>
      <c r="B34" s="228" t="s">
        <v>441</v>
      </c>
      <c r="C34" s="6"/>
      <c r="D34" s="6"/>
      <c r="E34" s="6"/>
      <c r="F34" s="6"/>
      <c r="G34" s="9">
        <v>5</v>
      </c>
    </row>
    <row r="35" spans="1:7" ht="12.75">
      <c r="A35" s="8" t="s">
        <v>64</v>
      </c>
      <c r="B35" s="228" t="s">
        <v>442</v>
      </c>
      <c r="C35" s="6"/>
      <c r="D35" s="6"/>
      <c r="E35" s="6"/>
      <c r="F35" s="6"/>
      <c r="G35" s="9">
        <v>6</v>
      </c>
    </row>
    <row r="36" spans="1:7" ht="12.75">
      <c r="A36" s="8" t="s">
        <v>65</v>
      </c>
      <c r="B36" s="228" t="s">
        <v>443</v>
      </c>
      <c r="C36" s="6"/>
      <c r="D36" s="6"/>
      <c r="E36" s="6"/>
      <c r="F36" s="6"/>
      <c r="G36" s="9">
        <v>8</v>
      </c>
    </row>
    <row r="37" spans="1:7" ht="12.75">
      <c r="A37" s="8" t="s">
        <v>66</v>
      </c>
      <c r="B37" s="228" t="s">
        <v>444</v>
      </c>
      <c r="C37" s="6"/>
      <c r="D37" s="6"/>
      <c r="E37" s="6"/>
      <c r="F37" s="6"/>
      <c r="G37" s="9">
        <v>8</v>
      </c>
    </row>
    <row r="38" spans="1:7" ht="12.75">
      <c r="A38" s="8" t="s">
        <v>67</v>
      </c>
      <c r="B38" s="228" t="s">
        <v>449</v>
      </c>
      <c r="C38" s="6"/>
      <c r="D38" s="6"/>
      <c r="E38" s="6"/>
      <c r="F38" s="6"/>
      <c r="G38" s="9">
        <v>8</v>
      </c>
    </row>
    <row r="39" spans="1:7" ht="12.75">
      <c r="A39" s="8" t="s">
        <v>68</v>
      </c>
      <c r="B39" s="228" t="s">
        <v>450</v>
      </c>
      <c r="C39" s="6"/>
      <c r="D39" s="6"/>
      <c r="E39" s="6"/>
      <c r="F39" s="6"/>
      <c r="G39" s="9">
        <v>8</v>
      </c>
    </row>
    <row r="40" spans="1:7" ht="12.75">
      <c r="A40" s="8" t="s">
        <v>72</v>
      </c>
      <c r="B40" s="228" t="s">
        <v>445</v>
      </c>
      <c r="C40" s="6"/>
      <c r="D40" s="6"/>
      <c r="E40" s="6"/>
      <c r="F40" s="6"/>
      <c r="G40" s="9">
        <v>9</v>
      </c>
    </row>
    <row r="41" spans="1:7" ht="12.75">
      <c r="A41" s="8" t="s">
        <v>73</v>
      </c>
      <c r="B41" s="228" t="s">
        <v>446</v>
      </c>
      <c r="C41" s="6"/>
      <c r="D41" s="6"/>
      <c r="E41" s="6"/>
      <c r="F41" s="6"/>
      <c r="G41" s="9">
        <v>10</v>
      </c>
    </row>
    <row r="42" spans="1:7" ht="12.75">
      <c r="A42" s="8" t="s">
        <v>99</v>
      </c>
      <c r="B42" s="228" t="s">
        <v>432</v>
      </c>
      <c r="C42" s="6"/>
      <c r="D42" s="6"/>
      <c r="E42" s="6"/>
      <c r="F42" s="6"/>
      <c r="G42" s="9">
        <v>11</v>
      </c>
    </row>
    <row r="43" spans="1:7" ht="12.75">
      <c r="A43" s="8" t="s">
        <v>123</v>
      </c>
      <c r="B43" s="228" t="s">
        <v>259</v>
      </c>
      <c r="C43" s="6"/>
      <c r="D43" s="6"/>
      <c r="E43" s="6"/>
      <c r="F43" s="6"/>
      <c r="G43" s="9">
        <v>12</v>
      </c>
    </row>
    <row r="44" spans="1:7" ht="12.75">
      <c r="A44" s="8" t="s">
        <v>124</v>
      </c>
      <c r="B44" s="228" t="s">
        <v>487</v>
      </c>
      <c r="C44" s="6"/>
      <c r="D44" s="6"/>
      <c r="E44" s="6"/>
      <c r="F44" s="6"/>
      <c r="G44" s="9"/>
    </row>
    <row r="45" spans="1:7" ht="12.75">
      <c r="A45" s="17"/>
      <c r="B45" s="18"/>
      <c r="C45" s="18"/>
      <c r="D45" s="18"/>
      <c r="E45" s="18"/>
      <c r="F45" s="18"/>
      <c r="G45" s="19"/>
    </row>
    <row r="46" spans="1:7" ht="12.75">
      <c r="A46" s="8"/>
      <c r="B46" s="6"/>
      <c r="C46" s="6"/>
      <c r="D46" s="6"/>
      <c r="E46" s="6"/>
      <c r="F46" s="6"/>
      <c r="G46" s="9"/>
    </row>
    <row r="47" spans="1:7" ht="81.75" customHeight="1">
      <c r="A47" s="300" t="s">
        <v>454</v>
      </c>
      <c r="B47" s="301"/>
      <c r="C47" s="301"/>
      <c r="D47" s="301"/>
      <c r="E47" s="301"/>
      <c r="F47" s="301"/>
      <c r="G47" s="301"/>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row r="52" spans="1:7" ht="12.75">
      <c r="A52" s="11"/>
      <c r="B52" s="11"/>
      <c r="C52" s="11"/>
      <c r="D52" s="11"/>
      <c r="E52" s="11"/>
      <c r="F52" s="11"/>
      <c r="G52" s="11"/>
    </row>
  </sheetData>
  <sheetProtection/>
  <mergeCells count="2">
    <mergeCell ref="A5:G5"/>
    <mergeCell ref="A47:G47"/>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D52"/>
  <sheetViews>
    <sheetView zoomScalePageLayoutView="0" workbookViewId="0" topLeftCell="A1">
      <selection activeCell="A1" sqref="A1:G1"/>
    </sheetView>
  </sheetViews>
  <sheetFormatPr defaultColWidth="11.421875" defaultRowHeight="12.75"/>
  <cols>
    <col min="1" max="1" width="18.28125" style="1" bestFit="1" customWidth="1"/>
    <col min="2" max="2" width="17.140625" style="1" bestFit="1" customWidth="1"/>
    <col min="3" max="3" width="10.7109375" style="1" customWidth="1"/>
    <col min="4" max="4" width="10.28125" style="1" customWidth="1"/>
    <col min="5" max="5" width="10.421875" style="1" customWidth="1"/>
    <col min="6" max="6" width="10.28125" style="1" bestFit="1" customWidth="1"/>
    <col min="7" max="7" width="13.00390625" style="1" bestFit="1" customWidth="1"/>
    <col min="8" max="9" width="11.421875" style="61" customWidth="1"/>
    <col min="10" max="10" width="13.421875" style="61" bestFit="1" customWidth="1"/>
    <col min="11" max="11" width="13.421875" style="61" customWidth="1"/>
    <col min="12" max="12" width="13.421875" style="61" bestFit="1" customWidth="1"/>
    <col min="13" max="13" width="17.140625" style="61" bestFit="1" customWidth="1"/>
    <col min="14" max="14" width="17.421875" style="61" bestFit="1" customWidth="1"/>
    <col min="15" max="15" width="12.8515625" style="61" bestFit="1" customWidth="1"/>
    <col min="16" max="16" width="18.8515625" style="56" customWidth="1"/>
    <col min="17" max="20" width="11.421875" style="56" customWidth="1"/>
    <col min="21" max="22" width="11.421875" style="61" customWidth="1"/>
    <col min="23" max="23" width="18.140625" style="61" bestFit="1" customWidth="1"/>
    <col min="24" max="24" width="19.7109375" style="61" bestFit="1" customWidth="1"/>
    <col min="25" max="25" width="18.140625" style="1" bestFit="1" customWidth="1"/>
    <col min="26" max="26" width="19.7109375" style="1" bestFit="1" customWidth="1"/>
    <col min="27" max="27" width="18.140625" style="1" bestFit="1" customWidth="1"/>
    <col min="28" max="28" width="17.140625" style="1" bestFit="1" customWidth="1"/>
    <col min="29" max="29" width="18.140625" style="1" bestFit="1" customWidth="1"/>
    <col min="30" max="30" width="19.7109375" style="1" bestFit="1" customWidth="1"/>
    <col min="31" max="16384" width="11.421875" style="1" customWidth="1"/>
  </cols>
  <sheetData>
    <row r="1" spans="1:26" s="61" customFormat="1" ht="15.75" customHeight="1">
      <c r="A1" s="302" t="s">
        <v>234</v>
      </c>
      <c r="B1" s="302"/>
      <c r="C1" s="302"/>
      <c r="D1" s="302"/>
      <c r="E1" s="302"/>
      <c r="F1" s="302"/>
      <c r="G1" s="302"/>
      <c r="H1" s="278"/>
      <c r="I1" s="279"/>
      <c r="J1" s="279"/>
      <c r="K1" s="279"/>
      <c r="L1" s="279"/>
      <c r="M1" s="279"/>
      <c r="N1" s="279"/>
      <c r="O1" s="279"/>
      <c r="P1" s="279"/>
      <c r="Q1" s="279"/>
      <c r="R1" s="279"/>
      <c r="S1" s="279"/>
      <c r="T1" s="279"/>
      <c r="U1" s="279"/>
      <c r="V1" s="279"/>
      <c r="W1" s="57"/>
      <c r="X1" s="57"/>
      <c r="Y1" s="57"/>
      <c r="Z1" s="56"/>
    </row>
    <row r="2" spans="1:26" s="61" customFormat="1" ht="15.75" customHeight="1">
      <c r="A2" s="303" t="s">
        <v>235</v>
      </c>
      <c r="B2" s="303"/>
      <c r="C2" s="303"/>
      <c r="D2" s="303"/>
      <c r="E2" s="303"/>
      <c r="F2" s="303"/>
      <c r="G2" s="303"/>
      <c r="H2" s="305"/>
      <c r="I2" s="305"/>
      <c r="J2" s="305"/>
      <c r="K2" s="305"/>
      <c r="L2" s="305"/>
      <c r="M2" s="305"/>
      <c r="N2" s="305"/>
      <c r="O2" s="305"/>
      <c r="P2" s="305"/>
      <c r="Q2" s="305"/>
      <c r="R2" s="305"/>
      <c r="S2" s="305"/>
      <c r="T2" s="305"/>
      <c r="U2" s="305"/>
      <c r="V2" s="305"/>
      <c r="W2" s="57"/>
      <c r="Z2" s="56"/>
    </row>
    <row r="3" spans="1:26" s="61" customFormat="1" ht="15.75" customHeight="1">
      <c r="A3" s="303" t="s">
        <v>236</v>
      </c>
      <c r="B3" s="303"/>
      <c r="C3" s="303"/>
      <c r="D3" s="303"/>
      <c r="E3" s="303"/>
      <c r="F3" s="303"/>
      <c r="G3" s="303"/>
      <c r="H3" s="278"/>
      <c r="I3" s="279"/>
      <c r="J3" s="279"/>
      <c r="K3" s="279"/>
      <c r="L3" s="279"/>
      <c r="M3" s="279"/>
      <c r="N3" s="279"/>
      <c r="O3" s="279"/>
      <c r="P3" s="279"/>
      <c r="Q3" s="279"/>
      <c r="R3" s="279"/>
      <c r="S3" s="279"/>
      <c r="T3" s="279"/>
      <c r="U3" s="280"/>
      <c r="V3" s="281"/>
      <c r="W3" s="57"/>
      <c r="X3" s="57"/>
      <c r="Y3" s="57"/>
      <c r="Z3" s="56"/>
    </row>
    <row r="4" spans="1:26" s="61" customFormat="1" ht="15.75" customHeight="1" thickBot="1">
      <c r="A4" s="303" t="s">
        <v>455</v>
      </c>
      <c r="B4" s="303"/>
      <c r="C4" s="303"/>
      <c r="D4" s="303"/>
      <c r="E4" s="303"/>
      <c r="F4" s="303"/>
      <c r="G4" s="303"/>
      <c r="H4" s="62"/>
      <c r="J4" s="282"/>
      <c r="K4" s="282"/>
      <c r="L4" s="282"/>
      <c r="P4" s="56"/>
      <c r="Q4" s="56"/>
      <c r="R4" s="56"/>
      <c r="S4" s="56"/>
      <c r="T4" s="56"/>
      <c r="Z4" s="56"/>
    </row>
    <row r="5" spans="1:26" s="61" customFormat="1" ht="13.5" thickTop="1">
      <c r="A5" s="69" t="s">
        <v>237</v>
      </c>
      <c r="B5" s="86">
        <v>2009</v>
      </c>
      <c r="C5" s="306" t="s">
        <v>541</v>
      </c>
      <c r="D5" s="306"/>
      <c r="E5" s="306"/>
      <c r="F5" s="87" t="s">
        <v>252</v>
      </c>
      <c r="G5" s="87" t="s">
        <v>243</v>
      </c>
      <c r="H5" s="64"/>
      <c r="I5" s="279"/>
      <c r="J5" s="279"/>
      <c r="K5" s="279"/>
      <c r="L5" s="279"/>
      <c r="M5" s="279"/>
      <c r="P5" s="56"/>
      <c r="Q5" s="56"/>
      <c r="R5" s="56"/>
      <c r="S5" s="56"/>
      <c r="T5" s="56"/>
      <c r="Z5" s="56"/>
    </row>
    <row r="6" spans="1:26" s="61" customFormat="1" ht="13.5" thickBot="1">
      <c r="A6" s="70"/>
      <c r="B6" s="88" t="s">
        <v>242</v>
      </c>
      <c r="C6" s="88">
        <v>2008</v>
      </c>
      <c r="D6" s="236">
        <v>2009</v>
      </c>
      <c r="E6" s="236">
        <v>2010</v>
      </c>
      <c r="F6" s="90" t="s">
        <v>456</v>
      </c>
      <c r="G6" s="90">
        <v>2010</v>
      </c>
      <c r="I6" s="279"/>
      <c r="J6" s="279"/>
      <c r="K6" s="279"/>
      <c r="L6" s="279"/>
      <c r="M6" s="279"/>
      <c r="W6" s="65"/>
      <c r="X6" s="66"/>
      <c r="Y6" s="66"/>
      <c r="Z6" s="56"/>
    </row>
    <row r="7" spans="1:26" s="61" customFormat="1" ht="13.5" thickTop="1">
      <c r="A7" s="64"/>
      <c r="B7" s="64"/>
      <c r="C7" s="64"/>
      <c r="D7" s="99"/>
      <c r="E7" s="99"/>
      <c r="F7" s="240"/>
      <c r="G7" s="240"/>
      <c r="I7" s="279"/>
      <c r="J7" s="279"/>
      <c r="K7" s="279"/>
      <c r="L7" s="279"/>
      <c r="M7" s="279"/>
      <c r="W7" s="65"/>
      <c r="X7" s="66"/>
      <c r="Y7" s="66"/>
      <c r="Z7" s="56"/>
    </row>
    <row r="8" spans="1:25" s="241" customFormat="1" ht="12.75">
      <c r="A8" s="64" t="s">
        <v>477</v>
      </c>
      <c r="B8" s="231">
        <f>53735.4*1000</f>
        <v>53735400</v>
      </c>
      <c r="C8" s="231">
        <v>54331400</v>
      </c>
      <c r="D8" s="231">
        <v>38445700</v>
      </c>
      <c r="E8" s="231">
        <v>49487300</v>
      </c>
      <c r="F8" s="54">
        <f>+(E8-D8)/D8</f>
        <v>0.2871998689060155</v>
      </c>
      <c r="G8" s="289">
        <f>+E12/E8</f>
        <v>0.1867054981783205</v>
      </c>
      <c r="H8" s="61"/>
      <c r="I8" s="279"/>
      <c r="J8" s="279"/>
      <c r="K8" s="279"/>
      <c r="L8" s="279"/>
      <c r="M8" s="279"/>
      <c r="N8" s="288"/>
      <c r="O8" s="288"/>
      <c r="Q8" s="61"/>
      <c r="R8" s="61"/>
      <c r="S8" s="61"/>
      <c r="T8" s="61"/>
      <c r="U8" s="61"/>
      <c r="V8" s="61"/>
      <c r="W8" s="242"/>
      <c r="X8" s="242"/>
      <c r="Y8" s="218"/>
    </row>
    <row r="9" spans="1:25" s="241" customFormat="1" ht="12.75">
      <c r="A9" s="64" t="s">
        <v>478</v>
      </c>
      <c r="B9" s="231">
        <f>39753.9*1000</f>
        <v>39753900</v>
      </c>
      <c r="C9" s="231">
        <v>44803700</v>
      </c>
      <c r="D9" s="231">
        <v>28211300</v>
      </c>
      <c r="E9" s="231">
        <v>39243300</v>
      </c>
      <c r="F9" s="54">
        <f>+(E9-D9)/D9</f>
        <v>0.391048976828434</v>
      </c>
      <c r="G9" s="289">
        <f>+E17/E9</f>
        <v>0.07075844793888383</v>
      </c>
      <c r="H9" s="61"/>
      <c r="I9" s="279"/>
      <c r="J9" s="279"/>
      <c r="K9" s="279"/>
      <c r="L9" s="279"/>
      <c r="M9" s="279"/>
      <c r="N9" s="288"/>
      <c r="O9" s="288"/>
      <c r="Q9" s="61"/>
      <c r="R9" s="61"/>
      <c r="S9" s="61"/>
      <c r="T9" s="61"/>
      <c r="U9" s="61"/>
      <c r="V9" s="61"/>
      <c r="W9" s="242"/>
      <c r="X9" s="242"/>
      <c r="Y9" s="218"/>
    </row>
    <row r="10" spans="1:25" s="241" customFormat="1" ht="12.75">
      <c r="A10" s="64" t="s">
        <v>50</v>
      </c>
      <c r="B10" s="290">
        <f>+B8-B9</f>
        <v>13981500</v>
      </c>
      <c r="C10" s="290">
        <f>+C8-C9</f>
        <v>9527700</v>
      </c>
      <c r="D10" s="290">
        <f>+D8-D9</f>
        <v>10234400</v>
      </c>
      <c r="E10" s="290">
        <f>+E8-E9</f>
        <v>10244000</v>
      </c>
      <c r="F10" s="54">
        <f>+(E10-D10)/D10</f>
        <v>0.0009380129758461659</v>
      </c>
      <c r="G10" s="289"/>
      <c r="H10" s="61"/>
      <c r="I10" s="279"/>
      <c r="J10" s="279"/>
      <c r="K10" s="279"/>
      <c r="L10" s="279"/>
      <c r="M10" s="279"/>
      <c r="N10" s="288"/>
      <c r="O10" s="288"/>
      <c r="Q10" s="61"/>
      <c r="R10" s="61"/>
      <c r="S10" s="61"/>
      <c r="T10" s="61"/>
      <c r="U10" s="61"/>
      <c r="V10" s="61"/>
      <c r="W10" s="242"/>
      <c r="X10" s="242"/>
      <c r="Y10" s="218"/>
    </row>
    <row r="11" spans="1:26" s="61" customFormat="1" ht="15.75" customHeight="1">
      <c r="A11" s="303" t="s">
        <v>239</v>
      </c>
      <c r="B11" s="303"/>
      <c r="C11" s="303"/>
      <c r="D11" s="303"/>
      <c r="E11" s="303"/>
      <c r="F11" s="303"/>
      <c r="G11" s="303"/>
      <c r="I11" s="279"/>
      <c r="J11" s="279"/>
      <c r="K11" s="279"/>
      <c r="L11" s="279"/>
      <c r="M11" s="279"/>
      <c r="N11" s="288"/>
      <c r="O11" s="288"/>
      <c r="W11" s="57"/>
      <c r="X11" s="57"/>
      <c r="Y11" s="57"/>
      <c r="Z11" s="56"/>
    </row>
    <row r="12" spans="1:26" s="61" customFormat="1" ht="15.75" customHeight="1">
      <c r="A12" s="53" t="s">
        <v>467</v>
      </c>
      <c r="B12" s="237">
        <v>10799756</v>
      </c>
      <c r="C12" s="237">
        <v>10221407</v>
      </c>
      <c r="D12" s="237">
        <v>8356350</v>
      </c>
      <c r="E12" s="237">
        <v>9239551</v>
      </c>
      <c r="F12" s="54">
        <f>+(E12-D12)/D12</f>
        <v>0.10569219814871325</v>
      </c>
      <c r="G12" s="55"/>
      <c r="I12" s="279"/>
      <c r="J12" s="279"/>
      <c r="K12" s="279"/>
      <c r="L12" s="279"/>
      <c r="M12" s="279"/>
      <c r="W12" s="57"/>
      <c r="X12" s="57"/>
      <c r="Y12" s="57"/>
      <c r="Z12" s="56"/>
    </row>
    <row r="13" spans="1:26" s="61" customFormat="1" ht="15.75" customHeight="1">
      <c r="A13" s="234" t="s">
        <v>22</v>
      </c>
      <c r="B13" s="231">
        <v>6189274</v>
      </c>
      <c r="C13" s="57">
        <v>5600201</v>
      </c>
      <c r="D13" s="231">
        <v>5013430</v>
      </c>
      <c r="E13" s="231">
        <v>5411463</v>
      </c>
      <c r="F13" s="58">
        <f aca="true" t="shared" si="0" ref="F13:F25">+(E13-D13)/D13</f>
        <v>0.07939334946334146</v>
      </c>
      <c r="G13" s="58">
        <f>+E13/$E$12</f>
        <v>0.5856846290474504</v>
      </c>
      <c r="I13" s="279"/>
      <c r="J13" s="279"/>
      <c r="K13" s="279"/>
      <c r="L13" s="279"/>
      <c r="M13" s="279"/>
      <c r="W13" s="57"/>
      <c r="X13" s="57"/>
      <c r="Y13" s="57"/>
      <c r="Z13" s="56"/>
    </row>
    <row r="14" spans="1:26" s="61" customFormat="1" ht="15.75" customHeight="1">
      <c r="A14" s="234" t="s">
        <v>23</v>
      </c>
      <c r="B14" s="231">
        <v>949456</v>
      </c>
      <c r="C14" s="57">
        <v>853785</v>
      </c>
      <c r="D14" s="231">
        <v>722469</v>
      </c>
      <c r="E14" s="231">
        <v>739037</v>
      </c>
      <c r="F14" s="58">
        <f t="shared" si="0"/>
        <v>0.02293247184308254</v>
      </c>
      <c r="G14" s="58">
        <f>+E14/$E$12</f>
        <v>0.07998624608490175</v>
      </c>
      <c r="H14" s="60"/>
      <c r="M14" s="57"/>
      <c r="N14" s="50"/>
      <c r="P14" s="56"/>
      <c r="Q14" s="56"/>
      <c r="R14" s="56"/>
      <c r="S14" s="56"/>
      <c r="T14" s="56"/>
      <c r="Z14" s="56"/>
    </row>
    <row r="15" spans="1:26" s="61" customFormat="1" ht="15.75" customHeight="1">
      <c r="A15" s="234" t="s">
        <v>24</v>
      </c>
      <c r="B15" s="231">
        <v>3661026</v>
      </c>
      <c r="C15" s="57">
        <v>3767421</v>
      </c>
      <c r="D15" s="231">
        <v>2620451</v>
      </c>
      <c r="E15" s="231">
        <v>3089051</v>
      </c>
      <c r="F15" s="58">
        <f t="shared" si="0"/>
        <v>0.17882417950192545</v>
      </c>
      <c r="G15" s="58">
        <f>+E15/$E$12</f>
        <v>0.33432912486764776</v>
      </c>
      <c r="H15" s="60"/>
      <c r="M15" s="57"/>
      <c r="N15" s="50"/>
      <c r="P15" s="56"/>
      <c r="Q15" s="56"/>
      <c r="R15" s="56"/>
      <c r="S15" s="56"/>
      <c r="T15" s="56"/>
      <c r="W15" s="57"/>
      <c r="X15" s="57"/>
      <c r="Y15" s="57"/>
      <c r="Z15" s="56"/>
    </row>
    <row r="16" spans="1:26" s="61" customFormat="1" ht="15.75" customHeight="1">
      <c r="A16" s="303" t="s">
        <v>241</v>
      </c>
      <c r="B16" s="303"/>
      <c r="C16" s="303"/>
      <c r="D16" s="303"/>
      <c r="E16" s="303"/>
      <c r="F16" s="303"/>
      <c r="G16" s="303"/>
      <c r="M16" s="57"/>
      <c r="N16" s="50"/>
      <c r="P16" s="56"/>
      <c r="Q16" s="56"/>
      <c r="R16" s="56"/>
      <c r="S16" s="56"/>
      <c r="T16" s="56"/>
      <c r="W16" s="57"/>
      <c r="X16" s="57"/>
      <c r="Y16" s="57"/>
      <c r="Z16" s="56"/>
    </row>
    <row r="17" spans="1:26" s="61" customFormat="1" ht="15.75" customHeight="1">
      <c r="A17" s="59" t="s">
        <v>467</v>
      </c>
      <c r="B17" s="49">
        <v>2962102</v>
      </c>
      <c r="C17" s="237">
        <v>3120942</v>
      </c>
      <c r="D17" s="49">
        <v>2122459</v>
      </c>
      <c r="E17" s="49">
        <v>2776795</v>
      </c>
      <c r="F17" s="54">
        <f t="shared" si="0"/>
        <v>0.30829146758547515</v>
      </c>
      <c r="G17" s="55"/>
      <c r="H17" s="55"/>
      <c r="M17" s="57"/>
      <c r="N17" s="50"/>
      <c r="P17" s="56"/>
      <c r="Q17" s="56"/>
      <c r="R17" s="56"/>
      <c r="S17" s="56"/>
      <c r="T17" s="56"/>
      <c r="W17" s="57"/>
      <c r="X17" s="57"/>
      <c r="Y17" s="57"/>
      <c r="Z17" s="56"/>
    </row>
    <row r="18" spans="1:26" s="61" customFormat="1" ht="15.75" customHeight="1">
      <c r="A18" s="234" t="s">
        <v>22</v>
      </c>
      <c r="B18" s="50">
        <v>2168635</v>
      </c>
      <c r="C18" s="57">
        <v>2399897</v>
      </c>
      <c r="D18" s="50">
        <v>1554907</v>
      </c>
      <c r="E18" s="50">
        <v>1855215</v>
      </c>
      <c r="F18" s="58">
        <f t="shared" si="0"/>
        <v>0.19313566663472478</v>
      </c>
      <c r="G18" s="58">
        <f>+E18/$E$17</f>
        <v>0.6681137786548881</v>
      </c>
      <c r="H18" s="60"/>
      <c r="M18" s="57"/>
      <c r="N18" s="57"/>
      <c r="P18" s="56"/>
      <c r="Q18" s="56"/>
      <c r="R18" s="56"/>
      <c r="S18" s="56"/>
      <c r="T18" s="56"/>
      <c r="W18" s="57"/>
      <c r="X18" s="57"/>
      <c r="Y18" s="57"/>
      <c r="Z18" s="56"/>
    </row>
    <row r="19" spans="1:26" s="61" customFormat="1" ht="15.75" customHeight="1">
      <c r="A19" s="234" t="s">
        <v>23</v>
      </c>
      <c r="B19" s="50">
        <v>649270</v>
      </c>
      <c r="C19" s="57">
        <v>539568</v>
      </c>
      <c r="D19" s="50">
        <v>457840</v>
      </c>
      <c r="E19" s="50">
        <v>736541</v>
      </c>
      <c r="F19" s="58">
        <f t="shared" si="0"/>
        <v>0.6087301240608073</v>
      </c>
      <c r="G19" s="58">
        <f>+E19/$E$17</f>
        <v>0.2652486049564336</v>
      </c>
      <c r="H19" s="60"/>
      <c r="N19" s="57"/>
      <c r="P19" s="56"/>
      <c r="Q19" s="56"/>
      <c r="R19" s="56"/>
      <c r="S19" s="56"/>
      <c r="T19" s="56"/>
      <c r="W19" s="57"/>
      <c r="Z19" s="56"/>
    </row>
    <row r="20" spans="1:26" s="61" customFormat="1" ht="15.75" customHeight="1">
      <c r="A20" s="234" t="s">
        <v>24</v>
      </c>
      <c r="B20" s="50">
        <v>144197</v>
      </c>
      <c r="C20" s="57">
        <v>181477</v>
      </c>
      <c r="D20" s="50">
        <v>109712</v>
      </c>
      <c r="E20" s="50">
        <v>185039</v>
      </c>
      <c r="F20" s="58">
        <f t="shared" si="0"/>
        <v>0.6865885226775558</v>
      </c>
      <c r="G20" s="58">
        <f>+E20/$E$17</f>
        <v>0.06663761638867831</v>
      </c>
      <c r="H20" s="60"/>
      <c r="J20" s="279"/>
      <c r="K20" s="279"/>
      <c r="L20" s="279"/>
      <c r="M20" s="279"/>
      <c r="N20" s="279"/>
      <c r="O20" s="281"/>
      <c r="P20" s="281"/>
      <c r="Q20" s="281"/>
      <c r="R20" s="281"/>
      <c r="S20" s="281"/>
      <c r="T20" s="281"/>
      <c r="U20" s="281"/>
      <c r="V20" s="281"/>
      <c r="W20" s="281"/>
      <c r="X20" s="281"/>
      <c r="Z20" s="56"/>
    </row>
    <row r="21" spans="1:26" s="61" customFormat="1" ht="15.75" customHeight="1">
      <c r="A21" s="303" t="s">
        <v>253</v>
      </c>
      <c r="B21" s="303"/>
      <c r="C21" s="303"/>
      <c r="D21" s="303"/>
      <c r="E21" s="303"/>
      <c r="F21" s="303"/>
      <c r="G21" s="303"/>
      <c r="J21" s="305"/>
      <c r="K21" s="305"/>
      <c r="L21" s="305"/>
      <c r="M21" s="305"/>
      <c r="N21" s="305"/>
      <c r="O21" s="305"/>
      <c r="P21" s="305"/>
      <c r="Q21" s="305"/>
      <c r="R21" s="305"/>
      <c r="S21" s="305"/>
      <c r="T21" s="305"/>
      <c r="U21" s="305"/>
      <c r="V21" s="305"/>
      <c r="W21" s="305"/>
      <c r="X21" s="305"/>
      <c r="Y21" s="56"/>
      <c r="Z21" s="56"/>
    </row>
    <row r="22" spans="1:26" s="61" customFormat="1" ht="15.75" customHeight="1">
      <c r="A22" s="59" t="s">
        <v>467</v>
      </c>
      <c r="B22" s="49">
        <v>7837654</v>
      </c>
      <c r="C22" s="237">
        <v>7100465</v>
      </c>
      <c r="D22" s="49">
        <v>6233891</v>
      </c>
      <c r="E22" s="49">
        <v>6462756</v>
      </c>
      <c r="F22" s="54">
        <f t="shared" si="0"/>
        <v>0.036713025620755964</v>
      </c>
      <c r="G22" s="60"/>
      <c r="H22" s="60"/>
      <c r="J22" s="278"/>
      <c r="K22" s="278"/>
      <c r="L22" s="278"/>
      <c r="M22" s="279"/>
      <c r="N22" s="279"/>
      <c r="O22" s="279"/>
      <c r="P22" s="279"/>
      <c r="Q22" s="279"/>
      <c r="R22" s="279"/>
      <c r="S22" s="279"/>
      <c r="T22" s="279"/>
      <c r="U22" s="279"/>
      <c r="V22" s="279"/>
      <c r="W22" s="281"/>
      <c r="X22" s="281"/>
      <c r="Y22" s="68"/>
      <c r="Z22" s="68"/>
    </row>
    <row r="23" spans="1:26" s="61" customFormat="1" ht="15.75" customHeight="1">
      <c r="A23" s="234" t="s">
        <v>22</v>
      </c>
      <c r="B23" s="50">
        <v>4020639</v>
      </c>
      <c r="C23" s="57">
        <v>3200304</v>
      </c>
      <c r="D23" s="50">
        <v>3458523</v>
      </c>
      <c r="E23" s="50">
        <v>3556248</v>
      </c>
      <c r="F23" s="58">
        <f t="shared" si="0"/>
        <v>0.02825628165549282</v>
      </c>
      <c r="G23" s="58">
        <f>+E23/$E$22</f>
        <v>0.5502680280672827</v>
      </c>
      <c r="H23" s="60"/>
      <c r="P23" s="56"/>
      <c r="Q23" s="56"/>
      <c r="R23" s="56"/>
      <c r="S23" s="56"/>
      <c r="T23" s="56"/>
      <c r="V23" s="57"/>
      <c r="W23" s="67"/>
      <c r="X23" s="68"/>
      <c r="Y23" s="68"/>
      <c r="Z23" s="68"/>
    </row>
    <row r="24" spans="1:26" s="61" customFormat="1" ht="15.75" customHeight="1">
      <c r="A24" s="234" t="s">
        <v>23</v>
      </c>
      <c r="B24" s="50">
        <v>300186</v>
      </c>
      <c r="C24" s="57">
        <v>314217</v>
      </c>
      <c r="D24" s="50">
        <v>264629</v>
      </c>
      <c r="E24" s="50">
        <v>2496</v>
      </c>
      <c r="F24" s="58">
        <f t="shared" si="0"/>
        <v>-0.9905679271735146</v>
      </c>
      <c r="G24" s="58">
        <f>+E24/$E$22</f>
        <v>0.0003862129407330247</v>
      </c>
      <c r="H24" s="60"/>
      <c r="P24" s="56"/>
      <c r="Q24" s="56"/>
      <c r="R24" s="56"/>
      <c r="S24" s="56"/>
      <c r="T24" s="56"/>
      <c r="V24" s="57"/>
      <c r="W24" s="67"/>
      <c r="X24" s="68"/>
      <c r="Y24" s="68"/>
      <c r="Z24" s="68"/>
    </row>
    <row r="25" spans="1:26" s="61" customFormat="1" ht="15.75" customHeight="1" thickBot="1">
      <c r="A25" s="235" t="s">
        <v>24</v>
      </c>
      <c r="B25" s="109">
        <v>3516829</v>
      </c>
      <c r="C25" s="109">
        <v>3585944</v>
      </c>
      <c r="D25" s="109">
        <v>2510739</v>
      </c>
      <c r="E25" s="109">
        <v>2904012</v>
      </c>
      <c r="F25" s="110">
        <f t="shared" si="0"/>
        <v>0.15663635288255767</v>
      </c>
      <c r="G25" s="110">
        <f>+E25/$E$22</f>
        <v>0.4493457589919842</v>
      </c>
      <c r="H25" s="60"/>
      <c r="P25" s="56"/>
      <c r="Q25" s="56"/>
      <c r="R25" s="56"/>
      <c r="S25" s="56"/>
      <c r="T25" s="56"/>
      <c r="V25" s="57"/>
      <c r="W25" s="67"/>
      <c r="X25" s="68"/>
      <c r="Y25" s="68"/>
      <c r="Z25" s="68"/>
    </row>
    <row r="26" spans="1:26" ht="27" customHeight="1" thickTop="1">
      <c r="A26" s="304" t="s">
        <v>542</v>
      </c>
      <c r="B26" s="304"/>
      <c r="C26" s="304"/>
      <c r="D26" s="304"/>
      <c r="E26" s="304"/>
      <c r="F26" s="304"/>
      <c r="G26" s="304"/>
      <c r="H26" s="55"/>
      <c r="V26" s="57"/>
      <c r="W26" s="67"/>
      <c r="X26" s="68"/>
      <c r="Y26" s="52"/>
      <c r="Z26" s="52"/>
    </row>
    <row r="27" spans="8:27" ht="33" customHeight="1">
      <c r="H27" s="101"/>
      <c r="J27" s="57"/>
      <c r="K27" s="57"/>
      <c r="L27" s="57"/>
      <c r="M27" s="57"/>
      <c r="N27" s="57"/>
      <c r="AA27" s="217" t="s">
        <v>392</v>
      </c>
    </row>
    <row r="28" spans="1:30" ht="12.75">
      <c r="A28" s="33"/>
      <c r="B28" s="33"/>
      <c r="C28" s="33"/>
      <c r="D28" s="33"/>
      <c r="E28" s="33"/>
      <c r="F28" s="33"/>
      <c r="G28" s="33"/>
      <c r="J28" s="57"/>
      <c r="K28" s="57"/>
      <c r="L28" s="57"/>
      <c r="M28" s="57"/>
      <c r="N28" s="57"/>
      <c r="AA28" s="217" t="s">
        <v>548</v>
      </c>
      <c r="AB28" s="217" t="s">
        <v>549</v>
      </c>
      <c r="AC28" s="217" t="s">
        <v>550</v>
      </c>
      <c r="AD28" s="1" t="s">
        <v>389</v>
      </c>
    </row>
    <row r="29" spans="1:30" ht="12.75">
      <c r="A29" s="33"/>
      <c r="B29" s="33"/>
      <c r="C29" s="33"/>
      <c r="D29" s="33"/>
      <c r="E29" s="33"/>
      <c r="F29" s="33"/>
      <c r="G29" s="33"/>
      <c r="J29" s="57"/>
      <c r="K29" s="57"/>
      <c r="L29" s="57"/>
      <c r="M29" s="57"/>
      <c r="N29" s="57"/>
      <c r="Z29" s="232" t="s">
        <v>543</v>
      </c>
      <c r="AA29" s="74">
        <v>2537530.4860000005</v>
      </c>
      <c r="AB29" s="74">
        <v>224691.06699999998</v>
      </c>
      <c r="AC29" s="74">
        <v>2459391.666</v>
      </c>
      <c r="AD29" s="51">
        <f>SUM(AA29:AC29)</f>
        <v>5221613.2190000005</v>
      </c>
    </row>
    <row r="30" spans="1:30" ht="12.75">
      <c r="A30" s="33"/>
      <c r="B30" s="33"/>
      <c r="C30" s="33"/>
      <c r="D30" s="33"/>
      <c r="E30" s="33"/>
      <c r="F30" s="33"/>
      <c r="G30" s="33"/>
      <c r="Z30" s="232" t="s">
        <v>544</v>
      </c>
      <c r="AA30" s="74">
        <v>2968019.217</v>
      </c>
      <c r="AB30" s="74">
        <v>275411.73699999996</v>
      </c>
      <c r="AC30" s="74">
        <v>3245388.062</v>
      </c>
      <c r="AD30" s="51">
        <f>SUM(AA30:AC30)</f>
        <v>6488819.016</v>
      </c>
    </row>
    <row r="31" spans="1:30" ht="12.75">
      <c r="A31" s="33"/>
      <c r="B31" s="33"/>
      <c r="C31" s="33"/>
      <c r="D31" s="33"/>
      <c r="E31" s="33"/>
      <c r="F31" s="33"/>
      <c r="G31" s="33"/>
      <c r="J31" s="57"/>
      <c r="K31" s="57"/>
      <c r="L31" s="57"/>
      <c r="M31" s="57"/>
      <c r="N31" s="57"/>
      <c r="Z31" s="232" t="s">
        <v>545</v>
      </c>
      <c r="AA31" s="74">
        <v>3200303.725</v>
      </c>
      <c r="AB31" s="74">
        <v>314216.94499999995</v>
      </c>
      <c r="AC31" s="74">
        <v>3585944.011</v>
      </c>
      <c r="AD31" s="51">
        <f>SUM(AA31:AC31)</f>
        <v>7100464.681</v>
      </c>
    </row>
    <row r="32" spans="1:30" ht="12.75">
      <c r="A32" s="33"/>
      <c r="B32" s="33"/>
      <c r="C32" s="33"/>
      <c r="D32" s="33"/>
      <c r="E32" s="33"/>
      <c r="F32" s="33"/>
      <c r="G32" s="33"/>
      <c r="J32" s="57"/>
      <c r="K32" s="57"/>
      <c r="L32" s="57"/>
      <c r="M32" s="57"/>
      <c r="N32" s="57"/>
      <c r="Z32" s="232" t="s">
        <v>546</v>
      </c>
      <c r="AA32" s="74">
        <v>3458523.433</v>
      </c>
      <c r="AB32" s="74">
        <v>264628.85699999996</v>
      </c>
      <c r="AC32" s="74">
        <v>2510738.751</v>
      </c>
      <c r="AD32" s="51">
        <f>SUM(AA32:AC32)</f>
        <v>6233891.041</v>
      </c>
    </row>
    <row r="33" spans="1:30" ht="12.75">
      <c r="A33" s="33"/>
      <c r="B33" s="33"/>
      <c r="C33" s="33"/>
      <c r="D33" s="33"/>
      <c r="E33" s="33"/>
      <c r="F33" s="33"/>
      <c r="G33" s="33"/>
      <c r="J33" s="57"/>
      <c r="K33" s="57"/>
      <c r="L33" s="57"/>
      <c r="M33" s="57"/>
      <c r="N33" s="57"/>
      <c r="Z33" s="232" t="s">
        <v>547</v>
      </c>
      <c r="AA33" s="74">
        <v>3556247.722</v>
      </c>
      <c r="AB33" s="74">
        <v>2495.9100000000326</v>
      </c>
      <c r="AC33" s="74">
        <v>2904012.2479999997</v>
      </c>
      <c r="AD33" s="51">
        <f>SUM(AA33:AC33)</f>
        <v>6462755.88</v>
      </c>
    </row>
    <row r="34" spans="1:14" ht="12.75">
      <c r="A34" s="33"/>
      <c r="B34" s="33"/>
      <c r="C34" s="33"/>
      <c r="D34" s="33"/>
      <c r="E34" s="33"/>
      <c r="F34" s="33"/>
      <c r="G34" s="33"/>
      <c r="J34" s="57"/>
      <c r="K34" s="57"/>
      <c r="L34" s="57"/>
      <c r="M34" s="57"/>
      <c r="N34" s="57"/>
    </row>
    <row r="35" spans="1:7" ht="12.75">
      <c r="A35" s="33"/>
      <c r="B35" s="33"/>
      <c r="C35" s="33"/>
      <c r="D35" s="33"/>
      <c r="E35" s="33"/>
      <c r="F35" s="33"/>
      <c r="G35" s="33"/>
    </row>
    <row r="36" spans="1:14" ht="12.75">
      <c r="A36" s="33"/>
      <c r="B36" s="33"/>
      <c r="C36" s="33"/>
      <c r="D36" s="33"/>
      <c r="E36" s="33"/>
      <c r="F36" s="33"/>
      <c r="G36" s="33"/>
      <c r="J36" s="57"/>
      <c r="K36" s="57"/>
      <c r="L36" s="57"/>
      <c r="M36" s="57"/>
      <c r="N36" s="57"/>
    </row>
    <row r="37" spans="1:14" ht="12.75">
      <c r="A37" s="33"/>
      <c r="B37" s="33"/>
      <c r="C37" s="33"/>
      <c r="D37" s="33"/>
      <c r="E37" s="33"/>
      <c r="F37" s="33"/>
      <c r="G37" s="33"/>
      <c r="J37" s="57"/>
      <c r="K37" s="57"/>
      <c r="L37" s="57"/>
      <c r="M37" s="57"/>
      <c r="N37" s="57"/>
    </row>
    <row r="38" spans="1:14" ht="12.75">
      <c r="A38" s="33"/>
      <c r="B38" s="33"/>
      <c r="C38" s="33"/>
      <c r="D38" s="33"/>
      <c r="E38" s="33"/>
      <c r="F38" s="33"/>
      <c r="G38" s="33"/>
      <c r="J38" s="57"/>
      <c r="K38" s="57"/>
      <c r="L38" s="57"/>
      <c r="M38" s="57"/>
      <c r="N38" s="57"/>
    </row>
    <row r="39" spans="1:14" ht="12.75">
      <c r="A39" s="33"/>
      <c r="B39" s="33"/>
      <c r="C39" s="33"/>
      <c r="D39" s="33"/>
      <c r="E39" s="33"/>
      <c r="F39" s="33"/>
      <c r="G39" s="33"/>
      <c r="J39" s="57"/>
      <c r="K39" s="57"/>
      <c r="L39" s="57"/>
      <c r="M39" s="57"/>
      <c r="N39" s="57"/>
    </row>
    <row r="40" spans="1:7" ht="12.75">
      <c r="A40" s="33"/>
      <c r="B40" s="33"/>
      <c r="C40" s="33"/>
      <c r="D40" s="33"/>
      <c r="E40" s="33"/>
      <c r="F40" s="33"/>
      <c r="G40" s="33"/>
    </row>
    <row r="41" spans="1:14" ht="12.75">
      <c r="A41" s="33"/>
      <c r="B41" s="33"/>
      <c r="C41" s="33"/>
      <c r="D41" s="33"/>
      <c r="E41" s="33"/>
      <c r="F41" s="33"/>
      <c r="G41" s="33"/>
      <c r="J41" s="57"/>
      <c r="K41" s="57"/>
      <c r="L41" s="57"/>
      <c r="M41" s="57"/>
      <c r="N41" s="57"/>
    </row>
    <row r="42" spans="1:14" ht="12.75">
      <c r="A42" s="33"/>
      <c r="B42" s="33"/>
      <c r="C42" s="33"/>
      <c r="D42" s="33"/>
      <c r="E42" s="33"/>
      <c r="F42" s="33"/>
      <c r="G42" s="33"/>
      <c r="J42" s="57"/>
      <c r="K42" s="57"/>
      <c r="L42" s="57"/>
      <c r="M42" s="57"/>
      <c r="N42" s="57"/>
    </row>
    <row r="43" spans="1:14" ht="12.75">
      <c r="A43" s="33"/>
      <c r="B43" s="33"/>
      <c r="C43" s="33"/>
      <c r="D43" s="33"/>
      <c r="E43" s="33"/>
      <c r="F43" s="33"/>
      <c r="G43" s="33"/>
      <c r="J43" s="57"/>
      <c r="K43" s="57"/>
      <c r="L43" s="57"/>
      <c r="M43" s="57"/>
      <c r="N43" s="57"/>
    </row>
    <row r="44" spans="1:14" ht="12.75">
      <c r="A44" s="33"/>
      <c r="B44" s="33"/>
      <c r="C44" s="33"/>
      <c r="D44" s="33"/>
      <c r="E44" s="33"/>
      <c r="F44" s="33"/>
      <c r="G44" s="33"/>
      <c r="J44" s="57"/>
      <c r="K44" s="57"/>
      <c r="L44" s="57"/>
      <c r="M44" s="57"/>
      <c r="N44" s="57"/>
    </row>
    <row r="45" spans="1:7" ht="12.75">
      <c r="A45" s="33"/>
      <c r="B45" s="33"/>
      <c r="C45" s="33"/>
      <c r="D45" s="33"/>
      <c r="E45" s="33"/>
      <c r="F45" s="33"/>
      <c r="G45" s="33"/>
    </row>
    <row r="46" spans="1:7" ht="12.75">
      <c r="A46" s="33"/>
      <c r="B46" s="33"/>
      <c r="C46" s="33"/>
      <c r="D46" s="33"/>
      <c r="E46" s="33"/>
      <c r="F46" s="33"/>
      <c r="G46" s="33"/>
    </row>
    <row r="47" spans="1:7" ht="12.75">
      <c r="A47" s="33"/>
      <c r="B47" s="33"/>
      <c r="C47" s="33"/>
      <c r="D47" s="33"/>
      <c r="E47" s="33"/>
      <c r="F47" s="33"/>
      <c r="G47" s="33"/>
    </row>
    <row r="48" spans="1:7" ht="12.75">
      <c r="A48" s="33"/>
      <c r="B48" s="33"/>
      <c r="C48" s="33"/>
      <c r="D48" s="33"/>
      <c r="E48" s="33"/>
      <c r="F48" s="33"/>
      <c r="G48" s="33"/>
    </row>
    <row r="49" spans="1:7" ht="12.75">
      <c r="A49" s="33"/>
      <c r="B49" s="33"/>
      <c r="C49" s="33"/>
      <c r="D49" s="33"/>
      <c r="E49" s="33"/>
      <c r="F49" s="33"/>
      <c r="G49" s="33"/>
    </row>
    <row r="50" spans="1:7" ht="12.75">
      <c r="A50" s="33"/>
      <c r="B50" s="33"/>
      <c r="C50" s="33"/>
      <c r="D50" s="33"/>
      <c r="E50" s="33"/>
      <c r="F50" s="33"/>
      <c r="G50" s="33"/>
    </row>
    <row r="51" spans="1:7" ht="12.75">
      <c r="A51" s="33"/>
      <c r="B51" s="33"/>
      <c r="C51" s="33"/>
      <c r="D51" s="33"/>
      <c r="E51" s="33"/>
      <c r="F51" s="33"/>
      <c r="G51" s="33"/>
    </row>
    <row r="52" spans="1:7" ht="12.75">
      <c r="A52" s="33"/>
      <c r="B52" s="33"/>
      <c r="C52" s="33"/>
      <c r="D52" s="33"/>
      <c r="E52" s="33"/>
      <c r="F52" s="33"/>
      <c r="G52" s="33"/>
    </row>
  </sheetData>
  <sheetProtection/>
  <mergeCells count="11">
    <mergeCell ref="A26:G26"/>
    <mergeCell ref="J21:X21"/>
    <mergeCell ref="H2:V2"/>
    <mergeCell ref="A11:G11"/>
    <mergeCell ref="C5:E5"/>
    <mergeCell ref="A1:G1"/>
    <mergeCell ref="A2:G2"/>
    <mergeCell ref="A3:G3"/>
    <mergeCell ref="A4:G4"/>
    <mergeCell ref="A16:G16"/>
    <mergeCell ref="A21:G21"/>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drawing r:id="rId1"/>
</worksheet>
</file>

<file path=xl/worksheets/sheet4.xml><?xml version="1.0" encoding="utf-8"?>
<worksheet xmlns="http://schemas.openxmlformats.org/spreadsheetml/2006/main" xmlns:r="http://schemas.openxmlformats.org/officeDocument/2006/relationships">
  <dimension ref="A1:AC49"/>
  <sheetViews>
    <sheetView zoomScalePageLayoutView="0" workbookViewId="0" topLeftCell="A1">
      <selection activeCell="A1" sqref="A1:F1"/>
    </sheetView>
  </sheetViews>
  <sheetFormatPr defaultColWidth="11.421875" defaultRowHeight="12.75"/>
  <cols>
    <col min="1" max="1" width="15.140625" style="0" customWidth="1"/>
    <col min="2" max="2" width="13.421875" style="0" bestFit="1" customWidth="1"/>
    <col min="3" max="3" width="15.00390625" style="0" customWidth="1"/>
    <col min="4" max="4" width="14.28125" style="0" customWidth="1"/>
    <col min="5" max="5" width="14.7109375" style="0" customWidth="1"/>
    <col min="6" max="6" width="13.421875" style="0" bestFit="1" customWidth="1"/>
    <col min="7" max="12" width="13.421875" style="0" customWidth="1"/>
    <col min="16" max="16" width="12.8515625" style="0" bestFit="1" customWidth="1"/>
    <col min="17" max="17" width="14.421875" style="0" bestFit="1" customWidth="1"/>
    <col min="18" max="18" width="14.7109375" style="0" customWidth="1"/>
    <col min="19" max="19" width="13.57421875" style="0" bestFit="1" customWidth="1"/>
    <col min="20" max="20" width="14.421875" style="0" bestFit="1" customWidth="1"/>
    <col min="21" max="21" width="12.7109375" style="0" bestFit="1" customWidth="1"/>
  </cols>
  <sheetData>
    <row r="1" spans="1:29" s="61" customFormat="1" ht="15.75" customHeight="1">
      <c r="A1" s="302" t="s">
        <v>244</v>
      </c>
      <c r="B1" s="302"/>
      <c r="C1" s="302"/>
      <c r="D1" s="302"/>
      <c r="E1" s="302"/>
      <c r="F1" s="302"/>
      <c r="G1" s="223"/>
      <c r="H1" s="223"/>
      <c r="I1" s="223"/>
      <c r="J1" s="223"/>
      <c r="K1" s="223"/>
      <c r="L1" s="223"/>
      <c r="P1" s="218" t="s">
        <v>391</v>
      </c>
      <c r="Q1" s="56"/>
      <c r="R1" s="56"/>
      <c r="S1" s="56"/>
      <c r="T1" s="56"/>
      <c r="U1" s="56"/>
      <c r="V1" s="56"/>
      <c r="W1" s="56"/>
      <c r="Z1" s="57"/>
      <c r="AA1" s="57"/>
      <c r="AB1" s="57"/>
      <c r="AC1" s="56"/>
    </row>
    <row r="2" spans="1:20" ht="13.5" customHeight="1">
      <c r="A2" s="303" t="s">
        <v>473</v>
      </c>
      <c r="B2" s="303"/>
      <c r="C2" s="303"/>
      <c r="D2" s="303"/>
      <c r="E2" s="303"/>
      <c r="F2" s="303"/>
      <c r="G2" s="223"/>
      <c r="H2" s="223"/>
      <c r="I2" s="223"/>
      <c r="J2" s="223"/>
      <c r="K2" s="223"/>
      <c r="L2" s="223"/>
      <c r="P2" s="50" t="s">
        <v>237</v>
      </c>
      <c r="Q2" s="239" t="s">
        <v>22</v>
      </c>
      <c r="R2" s="239" t="s">
        <v>23</v>
      </c>
      <c r="S2" s="239" t="s">
        <v>24</v>
      </c>
      <c r="T2" s="219" t="s">
        <v>389</v>
      </c>
    </row>
    <row r="3" spans="1:29" s="61" customFormat="1" ht="15.75" customHeight="1">
      <c r="A3" s="303" t="s">
        <v>236</v>
      </c>
      <c r="B3" s="303"/>
      <c r="C3" s="303"/>
      <c r="D3" s="303"/>
      <c r="E3" s="303"/>
      <c r="F3" s="303"/>
      <c r="G3" s="223"/>
      <c r="H3" s="223"/>
      <c r="I3" s="223"/>
      <c r="J3" s="223"/>
      <c r="K3" s="223"/>
      <c r="L3" s="223"/>
      <c r="M3" s="62"/>
      <c r="P3" s="233" t="s">
        <v>543</v>
      </c>
      <c r="Q3" s="71">
        <v>3695930.305</v>
      </c>
      <c r="R3" s="71">
        <v>582516.071</v>
      </c>
      <c r="S3" s="71">
        <v>2578589.938</v>
      </c>
      <c r="T3" s="71">
        <f>SUM(Q3:S3)</f>
        <v>6857036.314</v>
      </c>
      <c r="U3" s="56"/>
      <c r="V3" s="56"/>
      <c r="W3" s="56"/>
      <c r="Y3" s="63"/>
      <c r="Z3" s="57"/>
      <c r="AA3" s="57"/>
      <c r="AB3" s="57"/>
      <c r="AC3" s="56"/>
    </row>
    <row r="4" spans="1:29" s="61" customFormat="1" ht="15.75" customHeight="1">
      <c r="A4" s="303" t="s">
        <v>455</v>
      </c>
      <c r="B4" s="303"/>
      <c r="C4" s="303"/>
      <c r="D4" s="303"/>
      <c r="E4" s="303"/>
      <c r="F4" s="303"/>
      <c r="G4" s="223"/>
      <c r="H4" s="223"/>
      <c r="I4" s="223"/>
      <c r="J4" s="223"/>
      <c r="K4" s="223"/>
      <c r="L4" s="223"/>
      <c r="M4" s="62"/>
      <c r="P4" s="233" t="s">
        <v>544</v>
      </c>
      <c r="Q4" s="71">
        <v>4528274.956</v>
      </c>
      <c r="R4" s="71">
        <v>672156.767</v>
      </c>
      <c r="S4" s="71">
        <v>3370314.493</v>
      </c>
      <c r="T4" s="71">
        <f>SUM(Q4:S4)</f>
        <v>8570746.216</v>
      </c>
      <c r="U4" s="56"/>
      <c r="V4" s="56"/>
      <c r="W4" s="56"/>
      <c r="AC4" s="56"/>
    </row>
    <row r="5" spans="2:20" ht="13.5" thickBot="1">
      <c r="B5" s="73"/>
      <c r="C5" s="73"/>
      <c r="D5" s="73"/>
      <c r="E5" s="73"/>
      <c r="F5" s="73"/>
      <c r="G5" s="73"/>
      <c r="H5" s="73"/>
      <c r="I5" s="73"/>
      <c r="J5" s="73"/>
      <c r="K5" s="73"/>
      <c r="L5" s="73"/>
      <c r="P5" s="233" t="s">
        <v>545</v>
      </c>
      <c r="Q5" s="71">
        <v>5600201.018</v>
      </c>
      <c r="R5" s="71">
        <v>853785.222</v>
      </c>
      <c r="S5" s="71">
        <v>3767420.599</v>
      </c>
      <c r="T5" s="71">
        <f>SUM(Q5:S5)</f>
        <v>10221406.839</v>
      </c>
    </row>
    <row r="6" spans="1:20" ht="15" customHeight="1" thickTop="1">
      <c r="A6" s="95" t="s">
        <v>237</v>
      </c>
      <c r="B6" s="307" t="str">
        <f>+balanza!C5</f>
        <v>enero - septiembre</v>
      </c>
      <c r="C6" s="307"/>
      <c r="D6" s="307"/>
      <c r="E6" s="307"/>
      <c r="F6" s="307"/>
      <c r="G6" s="224"/>
      <c r="H6" s="224"/>
      <c r="I6" s="224"/>
      <c r="J6" s="224"/>
      <c r="K6" s="224"/>
      <c r="L6" s="224"/>
      <c r="P6" s="233" t="s">
        <v>546</v>
      </c>
      <c r="Q6" s="71">
        <v>5013430.274</v>
      </c>
      <c r="R6" s="71">
        <v>722469.095</v>
      </c>
      <c r="S6" s="71">
        <v>2620450.838</v>
      </c>
      <c r="T6" s="71">
        <f>SUM(Q6:S6)</f>
        <v>8356350.207</v>
      </c>
    </row>
    <row r="7" spans="1:20" ht="15" customHeight="1">
      <c r="A7" s="97"/>
      <c r="B7" s="96">
        <v>2006</v>
      </c>
      <c r="C7" s="96">
        <v>2007</v>
      </c>
      <c r="D7" s="96">
        <v>2008</v>
      </c>
      <c r="E7" s="96">
        <v>2009</v>
      </c>
      <c r="F7" s="96">
        <v>2010</v>
      </c>
      <c r="G7" s="224"/>
      <c r="H7" s="224"/>
      <c r="I7" s="224"/>
      <c r="J7" s="224"/>
      <c r="K7" s="224"/>
      <c r="L7" s="224"/>
      <c r="P7" s="233" t="s">
        <v>547</v>
      </c>
      <c r="Q7" s="220">
        <v>5411462.809</v>
      </c>
      <c r="R7" s="220">
        <v>739037.228</v>
      </c>
      <c r="S7" s="220">
        <v>3089051.232</v>
      </c>
      <c r="T7" s="71">
        <f>SUM(Q7:S7)</f>
        <v>9239551.269000001</v>
      </c>
    </row>
    <row r="8" spans="1:20" ht="19.5" customHeight="1">
      <c r="A8" s="238" t="s">
        <v>22</v>
      </c>
      <c r="B8" s="94">
        <v>3695930.305</v>
      </c>
      <c r="C8" s="94">
        <v>4528274.956</v>
      </c>
      <c r="D8" s="94">
        <v>5600201.018</v>
      </c>
      <c r="E8" s="94">
        <v>5013430.274</v>
      </c>
      <c r="F8" s="94">
        <v>5411462.809</v>
      </c>
      <c r="G8" s="94"/>
      <c r="H8" s="94"/>
      <c r="I8" s="94"/>
      <c r="J8" s="94"/>
      <c r="K8" s="94"/>
      <c r="L8" s="94"/>
      <c r="P8" s="11"/>
      <c r="Q8" s="11"/>
      <c r="R8" s="11"/>
      <c r="S8" s="11"/>
      <c r="T8" s="11"/>
    </row>
    <row r="9" spans="1:12" ht="19.5" customHeight="1">
      <c r="A9" s="238" t="s">
        <v>23</v>
      </c>
      <c r="B9" s="75">
        <v>582516.071</v>
      </c>
      <c r="C9" s="75">
        <v>672156.767</v>
      </c>
      <c r="D9" s="75">
        <v>853785.222</v>
      </c>
      <c r="E9" s="75">
        <v>722469.095</v>
      </c>
      <c r="F9" s="75">
        <v>739037.228</v>
      </c>
      <c r="G9" s="75"/>
      <c r="H9" s="75"/>
      <c r="I9" s="75"/>
      <c r="J9" s="75"/>
      <c r="K9" s="75"/>
      <c r="L9" s="75"/>
    </row>
    <row r="10" spans="1:20" ht="19.5" customHeight="1">
      <c r="A10" s="238" t="s">
        <v>24</v>
      </c>
      <c r="B10" s="75">
        <v>2578589.938</v>
      </c>
      <c r="C10" s="75">
        <v>3370314.493</v>
      </c>
      <c r="D10" s="75">
        <v>3767420.599</v>
      </c>
      <c r="E10" s="75">
        <v>2620450.838</v>
      </c>
      <c r="F10" s="75">
        <v>3089051.232</v>
      </c>
      <c r="G10" s="75"/>
      <c r="H10" s="75"/>
      <c r="I10" s="75"/>
      <c r="J10" s="75"/>
      <c r="K10" s="75"/>
      <c r="L10" s="75"/>
      <c r="P10" s="31" t="s">
        <v>16</v>
      </c>
      <c r="Q10" s="11"/>
      <c r="R10" s="11"/>
      <c r="S10" s="11"/>
      <c r="T10" s="11"/>
    </row>
    <row r="11" spans="1:20" ht="19.5" customHeight="1" thickBot="1">
      <c r="A11" s="91" t="s">
        <v>389</v>
      </c>
      <c r="B11" s="92">
        <f>SUM(B8:B10)</f>
        <v>6857036.314</v>
      </c>
      <c r="C11" s="92">
        <f>SUM(C8:C10)</f>
        <v>8570746.216</v>
      </c>
      <c r="D11" s="92">
        <f>SUM(D8:D10)</f>
        <v>10221406.839</v>
      </c>
      <c r="E11" s="92">
        <f>+balanza!D12</f>
        <v>8356350</v>
      </c>
      <c r="F11" s="93">
        <f>+balanza!E12</f>
        <v>9239551</v>
      </c>
      <c r="G11" s="94"/>
      <c r="H11" s="94"/>
      <c r="I11" s="94"/>
      <c r="J11" s="94"/>
      <c r="K11" s="94"/>
      <c r="L11" s="94"/>
      <c r="P11" s="11"/>
      <c r="Q11" s="239" t="s">
        <v>22</v>
      </c>
      <c r="R11" s="239" t="s">
        <v>23</v>
      </c>
      <c r="S11" s="239" t="s">
        <v>24</v>
      </c>
      <c r="T11" s="221" t="s">
        <v>389</v>
      </c>
    </row>
    <row r="12" spans="1:20" ht="30.75" customHeight="1" thickTop="1">
      <c r="A12" s="308" t="s">
        <v>457</v>
      </c>
      <c r="B12" s="309"/>
      <c r="C12" s="309"/>
      <c r="D12" s="309"/>
      <c r="E12" s="309"/>
      <c r="P12" s="233" t="str">
        <f>+P3</f>
        <v>ene-sep 06</v>
      </c>
      <c r="Q12" s="222">
        <v>1158399.819</v>
      </c>
      <c r="R12" s="222">
        <v>357825.004</v>
      </c>
      <c r="S12" s="222">
        <v>119198.272</v>
      </c>
      <c r="T12" s="222">
        <f>SUM(Q12:S12)</f>
        <v>1635423.0949999997</v>
      </c>
    </row>
    <row r="13" spans="1:20" ht="12.75">
      <c r="A13" s="32"/>
      <c r="B13" s="51"/>
      <c r="C13" s="52"/>
      <c r="D13" s="52"/>
      <c r="E13" s="52"/>
      <c r="P13" s="233" t="str">
        <f>+P4</f>
        <v>ene-sep 07</v>
      </c>
      <c r="Q13" s="222">
        <v>1560255.739</v>
      </c>
      <c r="R13" s="222">
        <v>396745.03</v>
      </c>
      <c r="S13" s="222">
        <v>124926.431</v>
      </c>
      <c r="T13" s="222">
        <f>SUM(Q13:S13)</f>
        <v>2081927.2000000002</v>
      </c>
    </row>
    <row r="14" spans="1:20" ht="12.75">
      <c r="A14" s="32"/>
      <c r="B14" s="51"/>
      <c r="C14" s="52"/>
      <c r="D14" s="52"/>
      <c r="E14" s="52"/>
      <c r="P14" s="233" t="str">
        <f>+P5</f>
        <v>ene-sep 08</v>
      </c>
      <c r="Q14" s="222">
        <v>2399897.293</v>
      </c>
      <c r="R14" s="222">
        <v>539568.277</v>
      </c>
      <c r="S14" s="222">
        <v>181476.588</v>
      </c>
      <c r="T14" s="222">
        <f>SUM(Q14:S14)</f>
        <v>3120942.1580000003</v>
      </c>
    </row>
    <row r="15" spans="1:20" ht="12.75">
      <c r="A15" s="32"/>
      <c r="B15" s="51"/>
      <c r="C15" s="52"/>
      <c r="D15" s="52"/>
      <c r="E15" s="52"/>
      <c r="P15" s="233" t="str">
        <f>+P6</f>
        <v>ene-sep 09</v>
      </c>
      <c r="Q15" s="222">
        <v>1554906.841</v>
      </c>
      <c r="R15" s="222">
        <v>457840.238</v>
      </c>
      <c r="S15" s="222">
        <v>109712.087</v>
      </c>
      <c r="T15" s="222">
        <f>SUM(Q15:S15)</f>
        <v>2122459.1659999997</v>
      </c>
    </row>
    <row r="16" spans="16:20" ht="12.75">
      <c r="P16" s="233" t="str">
        <f>+P7</f>
        <v>ene-sep 10</v>
      </c>
      <c r="Q16" s="222">
        <v>1855215.087</v>
      </c>
      <c r="R16" s="222">
        <v>736541.318</v>
      </c>
      <c r="S16" s="222">
        <v>185038.984</v>
      </c>
      <c r="T16" s="222">
        <f>SUM(Q16:S16)</f>
        <v>2776795.3890000004</v>
      </c>
    </row>
    <row r="32" spans="17:20" ht="12.75">
      <c r="Q32" s="74"/>
      <c r="R32" s="74"/>
      <c r="S32" s="74"/>
      <c r="T32" s="74"/>
    </row>
    <row r="33" spans="17:21" ht="12.75">
      <c r="Q33" s="74"/>
      <c r="R33" s="74"/>
      <c r="S33" s="74"/>
      <c r="T33" s="74"/>
      <c r="U33" s="72"/>
    </row>
    <row r="34" spans="17:21" ht="12.75">
      <c r="Q34" s="74"/>
      <c r="R34" s="74"/>
      <c r="S34" s="74"/>
      <c r="T34" s="74"/>
      <c r="U34" s="72"/>
    </row>
    <row r="35" spans="17:21" ht="12.75">
      <c r="Q35" s="74"/>
      <c r="R35" s="74"/>
      <c r="S35" s="74"/>
      <c r="T35" s="74"/>
      <c r="U35" s="72"/>
    </row>
    <row r="36" spans="17:21" ht="12.75">
      <c r="Q36" s="74"/>
      <c r="R36" s="74"/>
      <c r="S36" s="74"/>
      <c r="T36" s="74"/>
      <c r="U36" s="72"/>
    </row>
    <row r="37" spans="1:29" s="61" customFormat="1" ht="15.75" customHeight="1">
      <c r="A37" s="302" t="s">
        <v>390</v>
      </c>
      <c r="B37" s="302"/>
      <c r="C37" s="302"/>
      <c r="D37" s="302"/>
      <c r="E37" s="302"/>
      <c r="F37" s="302"/>
      <c r="G37" s="223"/>
      <c r="H37" s="223"/>
      <c r="I37" s="223"/>
      <c r="J37" s="223"/>
      <c r="K37" s="223"/>
      <c r="L37" s="223"/>
      <c r="O37"/>
      <c r="P37"/>
      <c r="Q37" s="74"/>
      <c r="R37" s="74"/>
      <c r="S37" s="74"/>
      <c r="T37" s="74"/>
      <c r="U37" s="72"/>
      <c r="V37" s="56"/>
      <c r="W37" s="56"/>
      <c r="Z37" s="57"/>
      <c r="AA37" s="57"/>
      <c r="AB37" s="57"/>
      <c r="AC37" s="56"/>
    </row>
    <row r="38" spans="1:21" ht="13.5" customHeight="1">
      <c r="A38" s="303" t="s">
        <v>476</v>
      </c>
      <c r="B38" s="303"/>
      <c r="C38" s="303"/>
      <c r="D38" s="303"/>
      <c r="E38" s="303"/>
      <c r="F38" s="303"/>
      <c r="G38" s="223"/>
      <c r="H38" s="223"/>
      <c r="I38" s="223"/>
      <c r="J38" s="223"/>
      <c r="K38" s="223"/>
      <c r="L38" s="223"/>
      <c r="Q38" s="74"/>
      <c r="R38" s="74"/>
      <c r="S38" s="74"/>
      <c r="T38" s="74"/>
      <c r="U38" s="72"/>
    </row>
    <row r="39" spans="1:29" s="61" customFormat="1" ht="15.75" customHeight="1">
      <c r="A39" s="303" t="s">
        <v>236</v>
      </c>
      <c r="B39" s="303"/>
      <c r="C39" s="303"/>
      <c r="D39" s="303"/>
      <c r="E39" s="303"/>
      <c r="F39" s="303"/>
      <c r="G39" s="223"/>
      <c r="H39" s="223"/>
      <c r="I39" s="223"/>
      <c r="J39" s="223"/>
      <c r="K39" s="223"/>
      <c r="L39" s="223"/>
      <c r="M39" s="62"/>
      <c r="O39"/>
      <c r="P39"/>
      <c r="Q39" s="74"/>
      <c r="R39" s="74"/>
      <c r="S39" s="74"/>
      <c r="T39" s="74"/>
      <c r="U39" s="72"/>
      <c r="V39" s="56"/>
      <c r="W39" s="56"/>
      <c r="Y39" s="63"/>
      <c r="Z39" s="57"/>
      <c r="AA39" s="57"/>
      <c r="AB39" s="57"/>
      <c r="AC39" s="56"/>
    </row>
    <row r="40" spans="1:29" s="61" customFormat="1" ht="15.75" customHeight="1">
      <c r="A40" s="303" t="s">
        <v>455</v>
      </c>
      <c r="B40" s="303"/>
      <c r="C40" s="303"/>
      <c r="D40" s="303"/>
      <c r="E40" s="303"/>
      <c r="F40" s="303"/>
      <c r="G40" s="223"/>
      <c r="H40" s="223"/>
      <c r="I40" s="223"/>
      <c r="J40" s="223"/>
      <c r="K40" s="223"/>
      <c r="L40" s="223"/>
      <c r="M40" s="62"/>
      <c r="O40"/>
      <c r="P40"/>
      <c r="Q40" s="74"/>
      <c r="R40" s="74"/>
      <c r="S40" s="74"/>
      <c r="T40" s="74"/>
      <c r="U40" s="72"/>
      <c r="V40" s="56"/>
      <c r="W40" s="56"/>
      <c r="AC40" s="56"/>
    </row>
    <row r="41" spans="2:21" ht="13.5" thickBot="1">
      <c r="B41" s="73"/>
      <c r="C41" s="73"/>
      <c r="D41" s="73"/>
      <c r="E41" s="73"/>
      <c r="F41" s="73"/>
      <c r="G41" s="73"/>
      <c r="H41" s="73"/>
      <c r="I41" s="73"/>
      <c r="J41" s="73"/>
      <c r="K41" s="73"/>
      <c r="L41" s="73"/>
      <c r="Q41" s="74"/>
      <c r="R41" s="74"/>
      <c r="S41" s="74"/>
      <c r="T41" s="74"/>
      <c r="U41" s="72"/>
    </row>
    <row r="42" spans="1:21" ht="13.5" thickTop="1">
      <c r="A42" s="95" t="s">
        <v>237</v>
      </c>
      <c r="B42" s="307" t="str">
        <f>+B6</f>
        <v>enero - septiembre</v>
      </c>
      <c r="C42" s="307"/>
      <c r="D42" s="307"/>
      <c r="E42" s="307"/>
      <c r="F42" s="307"/>
      <c r="G42" s="224"/>
      <c r="H42" s="224"/>
      <c r="I42" s="224"/>
      <c r="J42" s="224"/>
      <c r="K42" s="224"/>
      <c r="L42" s="224"/>
      <c r="Q42" s="74"/>
      <c r="R42" s="74"/>
      <c r="S42" s="74"/>
      <c r="T42" s="74"/>
      <c r="U42" s="72"/>
    </row>
    <row r="43" spans="1:21" ht="12.75">
      <c r="A43" s="97"/>
      <c r="B43" s="96">
        <v>2006</v>
      </c>
      <c r="C43" s="96">
        <v>2007</v>
      </c>
      <c r="D43" s="96">
        <v>2008</v>
      </c>
      <c r="E43" s="96">
        <v>2009</v>
      </c>
      <c r="F43" s="96">
        <v>2010</v>
      </c>
      <c r="G43" s="224"/>
      <c r="H43" s="224"/>
      <c r="I43" s="224"/>
      <c r="J43" s="224"/>
      <c r="K43" s="224"/>
      <c r="L43" s="224"/>
      <c r="Q43" s="74"/>
      <c r="R43" s="74"/>
      <c r="S43" s="74"/>
      <c r="T43" s="74"/>
      <c r="U43" s="72"/>
    </row>
    <row r="44" spans="1:12" ht="19.5" customHeight="1">
      <c r="A44" s="238" t="s">
        <v>22</v>
      </c>
      <c r="B44" s="94">
        <v>1158399.819</v>
      </c>
      <c r="C44" s="94">
        <v>1560255.739</v>
      </c>
      <c r="D44" s="94">
        <v>2399897.293</v>
      </c>
      <c r="E44" s="94">
        <v>1554906.841</v>
      </c>
      <c r="F44" s="94">
        <v>1855215.087</v>
      </c>
      <c r="G44" s="94"/>
      <c r="H44" s="94"/>
      <c r="I44" s="94"/>
      <c r="J44" s="94"/>
      <c r="K44" s="94"/>
      <c r="L44" s="94"/>
    </row>
    <row r="45" spans="1:12" ht="19.5" customHeight="1">
      <c r="A45" s="238" t="s">
        <v>23</v>
      </c>
      <c r="B45" s="75">
        <v>357825.004</v>
      </c>
      <c r="C45" s="75">
        <v>396745.03</v>
      </c>
      <c r="D45" s="75">
        <v>539568.277</v>
      </c>
      <c r="E45" s="75">
        <v>457840.238</v>
      </c>
      <c r="F45" s="75">
        <v>736541.318</v>
      </c>
      <c r="G45" s="75"/>
      <c r="H45" s="75"/>
      <c r="I45" s="75"/>
      <c r="J45" s="75"/>
      <c r="K45" s="75"/>
      <c r="L45" s="75"/>
    </row>
    <row r="46" spans="1:12" ht="19.5" customHeight="1">
      <c r="A46" s="238" t="s">
        <v>24</v>
      </c>
      <c r="B46" s="75">
        <v>119198.272</v>
      </c>
      <c r="C46" s="75">
        <v>124926.431</v>
      </c>
      <c r="D46" s="75">
        <v>181476.588</v>
      </c>
      <c r="E46" s="75">
        <v>109712.087</v>
      </c>
      <c r="F46" s="75">
        <v>185038.984</v>
      </c>
      <c r="G46" s="75"/>
      <c r="H46" s="75"/>
      <c r="I46" s="75"/>
      <c r="J46" s="75"/>
      <c r="K46" s="75"/>
      <c r="L46" s="75"/>
    </row>
    <row r="47" spans="1:12" ht="19.5" customHeight="1" thickBot="1">
      <c r="A47" s="200" t="s">
        <v>389</v>
      </c>
      <c r="B47" s="201">
        <f>SUM(B44:B46)</f>
        <v>1635423.0949999997</v>
      </c>
      <c r="C47" s="201">
        <f>SUM(C44:C46)</f>
        <v>2081927.2000000002</v>
      </c>
      <c r="D47" s="201">
        <f>SUM(D44:D46)</f>
        <v>3120942.1580000003</v>
      </c>
      <c r="E47" s="201">
        <f>+balanza!D17</f>
        <v>2122459</v>
      </c>
      <c r="F47" s="201">
        <f>+balanza!E17</f>
        <v>2776795</v>
      </c>
      <c r="G47" s="220"/>
      <c r="H47" s="220"/>
      <c r="I47" s="220"/>
      <c r="J47" s="220"/>
      <c r="K47" s="220"/>
      <c r="L47" s="220"/>
    </row>
    <row r="48" spans="1:5" ht="30.75" customHeight="1" thickTop="1">
      <c r="A48" s="308" t="s">
        <v>458</v>
      </c>
      <c r="B48" s="309"/>
      <c r="C48" s="309"/>
      <c r="D48" s="309"/>
      <c r="E48" s="309"/>
    </row>
    <row r="49" ht="12.75">
      <c r="E49" s="286"/>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zoomScalePageLayoutView="0" workbookViewId="0" topLeftCell="A1">
      <selection activeCell="A1" sqref="A1:F1"/>
    </sheetView>
  </sheetViews>
  <sheetFormatPr defaultColWidth="11.421875" defaultRowHeight="12.75"/>
  <cols>
    <col min="1" max="1" width="24.00390625" style="61" customWidth="1"/>
    <col min="2" max="2" width="14.140625" style="61" bestFit="1" customWidth="1"/>
    <col min="3" max="3" width="13.7109375" style="61" bestFit="1" customWidth="1"/>
    <col min="4" max="4" width="13.421875" style="61" bestFit="1" customWidth="1"/>
    <col min="5" max="5" width="10.8515625" style="61" customWidth="1"/>
    <col min="6" max="6" width="14.00390625" style="61" customWidth="1"/>
    <col min="7" max="7" width="12.421875" style="61" customWidth="1"/>
    <col min="8" max="11" width="11.421875" style="61" customWidth="1"/>
    <col min="12" max="15" width="11.421875" style="56" customWidth="1"/>
    <col min="16" max="16" width="42.57421875" style="56" bestFit="1" customWidth="1"/>
    <col min="17" max="17" width="11.421875" style="56" customWidth="1"/>
    <col min="18" max="18" width="11.421875" style="61" customWidth="1"/>
    <col min="19" max="20" width="11.57421875" style="61" bestFit="1" customWidth="1"/>
    <col min="21" max="16384" width="11.421875" style="61" customWidth="1"/>
  </cols>
  <sheetData>
    <row r="1" spans="1:21" ht="15.75" customHeight="1">
      <c r="A1" s="302" t="s">
        <v>393</v>
      </c>
      <c r="B1" s="302"/>
      <c r="C1" s="302"/>
      <c r="D1" s="302"/>
      <c r="E1" s="302"/>
      <c r="F1" s="302"/>
      <c r="U1" s="59"/>
    </row>
    <row r="2" spans="1:21" ht="15.75" customHeight="1">
      <c r="A2" s="303" t="s">
        <v>245</v>
      </c>
      <c r="B2" s="303"/>
      <c r="C2" s="303"/>
      <c r="D2" s="303"/>
      <c r="E2" s="303"/>
      <c r="F2" s="303"/>
      <c r="G2" s="62"/>
      <c r="H2" s="62"/>
      <c r="U2" s="56"/>
    </row>
    <row r="3" spans="1:21" ht="15.75" customHeight="1">
      <c r="A3" s="303" t="s">
        <v>236</v>
      </c>
      <c r="B3" s="303"/>
      <c r="C3" s="303"/>
      <c r="D3" s="303"/>
      <c r="E3" s="303"/>
      <c r="F3" s="303"/>
      <c r="G3" s="62"/>
      <c r="H3" s="62"/>
      <c r="R3" s="63" t="s">
        <v>211</v>
      </c>
      <c r="U3" s="98"/>
    </row>
    <row r="4" spans="1:21" ht="15.75" customHeight="1" thickBot="1">
      <c r="A4" s="303" t="s">
        <v>455</v>
      </c>
      <c r="B4" s="303"/>
      <c r="C4" s="303"/>
      <c r="D4" s="303"/>
      <c r="E4" s="303"/>
      <c r="F4" s="303"/>
      <c r="G4" s="62"/>
      <c r="H4" s="62"/>
      <c r="M4" s="64"/>
      <c r="N4" s="310"/>
      <c r="O4" s="310"/>
      <c r="R4" s="63"/>
      <c r="U4" s="56"/>
    </row>
    <row r="5" spans="1:21" ht="18" customHeight="1" thickTop="1">
      <c r="A5" s="104" t="s">
        <v>246</v>
      </c>
      <c r="B5" s="105">
        <f>+balanza!B5</f>
        <v>2009</v>
      </c>
      <c r="C5" s="311" t="str">
        <f>+evolución_comercio!B6</f>
        <v>enero - septiembre</v>
      </c>
      <c r="D5" s="311"/>
      <c r="E5" s="106" t="s">
        <v>251</v>
      </c>
      <c r="F5" s="106" t="s">
        <v>243</v>
      </c>
      <c r="G5" s="64"/>
      <c r="H5" s="64"/>
      <c r="M5" s="64"/>
      <c r="N5" s="99"/>
      <c r="O5" s="99"/>
      <c r="S5" s="57">
        <f>+S6+S7</f>
        <v>9239551</v>
      </c>
      <c r="U5" s="56"/>
    </row>
    <row r="6" spans="1:21" ht="18" customHeight="1" thickBot="1">
      <c r="A6" s="107"/>
      <c r="B6" s="88" t="s">
        <v>242</v>
      </c>
      <c r="C6" s="89">
        <f>+balanza!D6</f>
        <v>2009</v>
      </c>
      <c r="D6" s="89">
        <f>+balanza!E6</f>
        <v>2010</v>
      </c>
      <c r="E6" s="90" t="str">
        <f>+balanza!$F$6</f>
        <v> 2010-2009</v>
      </c>
      <c r="F6" s="90">
        <f>+balanza!$G$6</f>
        <v>2010</v>
      </c>
      <c r="G6" s="64"/>
      <c r="H6" s="64"/>
      <c r="M6" s="50"/>
      <c r="N6" s="50"/>
      <c r="O6" s="50"/>
      <c r="R6" s="61" t="s">
        <v>17</v>
      </c>
      <c r="S6" s="57">
        <f>D9</f>
        <v>3566162</v>
      </c>
      <c r="T6" s="100">
        <f>+S6/S5*100</f>
        <v>38.596702372225664</v>
      </c>
      <c r="U6" s="59"/>
    </row>
    <row r="7" spans="1:21" ht="18" customHeight="1" thickTop="1">
      <c r="A7" s="303" t="s">
        <v>249</v>
      </c>
      <c r="B7" s="303"/>
      <c r="C7" s="303"/>
      <c r="D7" s="303"/>
      <c r="E7" s="303"/>
      <c r="F7" s="303"/>
      <c r="G7" s="64"/>
      <c r="H7" s="64"/>
      <c r="M7" s="50"/>
      <c r="N7" s="50"/>
      <c r="O7" s="50"/>
      <c r="R7" s="61" t="s">
        <v>19</v>
      </c>
      <c r="S7" s="57">
        <f>D13</f>
        <v>5673389</v>
      </c>
      <c r="T7" s="100">
        <f>+S7/S5*100</f>
        <v>61.403297627774336</v>
      </c>
      <c r="U7" s="56"/>
    </row>
    <row r="8" spans="1:21" ht="18" customHeight="1">
      <c r="A8" s="101" t="s">
        <v>238</v>
      </c>
      <c r="B8" s="50">
        <f>+balanza!B12</f>
        <v>10799756</v>
      </c>
      <c r="C8" s="50">
        <f>+balanza!D12</f>
        <v>8356350</v>
      </c>
      <c r="D8" s="50">
        <f>+balanza!E12</f>
        <v>9239551</v>
      </c>
      <c r="E8" s="58">
        <f>+(D8-C8)/C8</f>
        <v>0.10569219814871325</v>
      </c>
      <c r="F8" s="101"/>
      <c r="G8" s="55"/>
      <c r="H8" s="55"/>
      <c r="M8" s="50"/>
      <c r="N8" s="50"/>
      <c r="O8" s="50"/>
      <c r="T8" s="100">
        <f>SUM(T6:T7)</f>
        <v>100</v>
      </c>
      <c r="U8" s="56"/>
    </row>
    <row r="9" spans="1:21" s="63" customFormat="1" ht="18" customHeight="1">
      <c r="A9" s="53" t="s">
        <v>248</v>
      </c>
      <c r="B9" s="49">
        <v>3811796</v>
      </c>
      <c r="C9" s="49">
        <v>3319728</v>
      </c>
      <c r="D9" s="49">
        <v>3566162</v>
      </c>
      <c r="E9" s="54">
        <f aca="true" t="shared" si="0" ref="E9:E36">+(D9-C9)/C9</f>
        <v>0.07423319018907573</v>
      </c>
      <c r="F9" s="54">
        <f>+D9/$D$8</f>
        <v>0.3859670237222566</v>
      </c>
      <c r="G9" s="55"/>
      <c r="H9" s="55"/>
      <c r="M9" s="49"/>
      <c r="N9" s="49"/>
      <c r="O9" s="49"/>
      <c r="P9" s="59"/>
      <c r="Q9" s="59"/>
      <c r="R9" s="63" t="s">
        <v>210</v>
      </c>
      <c r="S9" s="57">
        <f>SUM(S10:S12)</f>
        <v>9239551</v>
      </c>
      <c r="T9" s="100"/>
      <c r="U9" s="56"/>
    </row>
    <row r="10" spans="1:21" ht="18" customHeight="1">
      <c r="A10" s="101" t="s">
        <v>18</v>
      </c>
      <c r="B10" s="50">
        <v>3447370</v>
      </c>
      <c r="C10" s="50">
        <v>3023851</v>
      </c>
      <c r="D10" s="50">
        <v>3253737</v>
      </c>
      <c r="E10" s="58">
        <f t="shared" si="0"/>
        <v>0.07602424854928368</v>
      </c>
      <c r="F10" s="58">
        <f>+D10/$D$9</f>
        <v>0.912391809457899</v>
      </c>
      <c r="G10" s="101"/>
      <c r="H10" s="50"/>
      <c r="I10" s="50"/>
      <c r="J10" s="50"/>
      <c r="M10" s="50"/>
      <c r="N10" s="50"/>
      <c r="O10" s="50"/>
      <c r="R10" s="61" t="s">
        <v>22</v>
      </c>
      <c r="S10" s="57">
        <f>D10+D14</f>
        <v>5411463</v>
      </c>
      <c r="T10" s="100">
        <f>+S10/$S9*100</f>
        <v>58.56846290474505</v>
      </c>
      <c r="U10" s="59"/>
    </row>
    <row r="11" spans="1:21" ht="18" customHeight="1">
      <c r="A11" s="101" t="s">
        <v>20</v>
      </c>
      <c r="B11" s="50">
        <v>84749</v>
      </c>
      <c r="C11" s="50">
        <v>71436</v>
      </c>
      <c r="D11" s="50">
        <v>70029</v>
      </c>
      <c r="E11" s="58">
        <f t="shared" si="0"/>
        <v>-0.019695951621031414</v>
      </c>
      <c r="F11" s="58">
        <f>+D11/$D$9</f>
        <v>0.019637077620141767</v>
      </c>
      <c r="G11" s="101"/>
      <c r="H11" s="50"/>
      <c r="I11" s="50"/>
      <c r="J11" s="50"/>
      <c r="M11" s="50"/>
      <c r="N11" s="50"/>
      <c r="O11" s="50"/>
      <c r="R11" s="61" t="s">
        <v>23</v>
      </c>
      <c r="S11" s="57">
        <f>D11+D15</f>
        <v>739037</v>
      </c>
      <c r="T11" s="100">
        <f>+S11/S9*100</f>
        <v>7.998624608490175</v>
      </c>
      <c r="U11" s="56"/>
    </row>
    <row r="12" spans="1:21" ht="18" customHeight="1">
      <c r="A12" s="101" t="s">
        <v>21</v>
      </c>
      <c r="B12" s="50">
        <v>279677</v>
      </c>
      <c r="C12" s="50">
        <v>224441</v>
      </c>
      <c r="D12" s="50">
        <v>242396</v>
      </c>
      <c r="E12" s="58">
        <f t="shared" si="0"/>
        <v>0.07999875245610205</v>
      </c>
      <c r="F12" s="58">
        <f>+D12/$D$9</f>
        <v>0.06797111292195923</v>
      </c>
      <c r="G12" s="55"/>
      <c r="H12" s="60"/>
      <c r="M12" s="50"/>
      <c r="N12" s="50"/>
      <c r="O12" s="50"/>
      <c r="R12" s="61" t="s">
        <v>24</v>
      </c>
      <c r="S12" s="57">
        <f>D12+D16</f>
        <v>3089051</v>
      </c>
      <c r="T12" s="100">
        <f>+S12/S9*100</f>
        <v>33.43291248676478</v>
      </c>
      <c r="U12" s="56"/>
    </row>
    <row r="13" spans="1:21" s="63" customFormat="1" ht="18" customHeight="1">
      <c r="A13" s="53" t="s">
        <v>247</v>
      </c>
      <c r="B13" s="49">
        <v>6987960</v>
      </c>
      <c r="C13" s="49">
        <v>5036623</v>
      </c>
      <c r="D13" s="49">
        <v>5673389</v>
      </c>
      <c r="E13" s="54">
        <f t="shared" si="0"/>
        <v>0.12642717153934294</v>
      </c>
      <c r="F13" s="54">
        <f>+D13/$D$8</f>
        <v>0.6140329762777433</v>
      </c>
      <c r="G13" s="55"/>
      <c r="H13" s="55"/>
      <c r="M13" s="49"/>
      <c r="N13" s="49"/>
      <c r="O13" s="49"/>
      <c r="P13" s="59"/>
      <c r="Q13" s="59"/>
      <c r="R13" s="61"/>
      <c r="S13" s="61"/>
      <c r="T13" s="100">
        <f>SUM(T10:T12)</f>
        <v>100</v>
      </c>
      <c r="U13" s="56"/>
    </row>
    <row r="14" spans="1:21" ht="18" customHeight="1">
      <c r="A14" s="101" t="s">
        <v>18</v>
      </c>
      <c r="B14" s="50">
        <v>2741904</v>
      </c>
      <c r="C14" s="50">
        <v>1989579</v>
      </c>
      <c r="D14" s="50">
        <v>2157726</v>
      </c>
      <c r="E14" s="58">
        <f t="shared" si="0"/>
        <v>0.08451385946474103</v>
      </c>
      <c r="F14" s="58">
        <f>+D14/$D$13</f>
        <v>0.3803240003461776</v>
      </c>
      <c r="G14" s="55"/>
      <c r="H14" s="60"/>
      <c r="M14" s="50"/>
      <c r="N14" s="50"/>
      <c r="O14" s="50"/>
      <c r="T14" s="100"/>
      <c r="U14" s="56"/>
    </row>
    <row r="15" spans="1:21" ht="18" customHeight="1">
      <c r="A15" s="101" t="s">
        <v>20</v>
      </c>
      <c r="B15" s="50">
        <v>864707</v>
      </c>
      <c r="C15" s="50">
        <v>651034</v>
      </c>
      <c r="D15" s="50">
        <v>669008</v>
      </c>
      <c r="E15" s="58">
        <f t="shared" si="0"/>
        <v>0.027608389116390235</v>
      </c>
      <c r="F15" s="58">
        <f>+D15/$D$13</f>
        <v>0.11792034708002572</v>
      </c>
      <c r="G15" s="55"/>
      <c r="H15" s="60"/>
      <c r="U15" s="56"/>
    </row>
    <row r="16" spans="1:15" ht="18" customHeight="1">
      <c r="A16" s="101" t="s">
        <v>21</v>
      </c>
      <c r="B16" s="50">
        <v>3381349</v>
      </c>
      <c r="C16" s="50">
        <v>2396010</v>
      </c>
      <c r="D16" s="50">
        <v>2846655</v>
      </c>
      <c r="E16" s="58">
        <f t="shared" si="0"/>
        <v>0.18808143538632976</v>
      </c>
      <c r="F16" s="58">
        <f>+D16/$D$13</f>
        <v>0.5017556525737967</v>
      </c>
      <c r="G16" s="55"/>
      <c r="H16" s="60"/>
      <c r="M16" s="50"/>
      <c r="N16" s="50"/>
      <c r="O16" s="50"/>
    </row>
    <row r="17" spans="1:15" ht="18" customHeight="1">
      <c r="A17" s="303" t="s">
        <v>250</v>
      </c>
      <c r="B17" s="303"/>
      <c r="C17" s="303"/>
      <c r="D17" s="303"/>
      <c r="E17" s="303"/>
      <c r="F17" s="303"/>
      <c r="G17" s="55"/>
      <c r="H17" s="60"/>
      <c r="M17" s="50"/>
      <c r="N17" s="50"/>
      <c r="O17" s="50"/>
    </row>
    <row r="18" spans="1:15" ht="18" customHeight="1">
      <c r="A18" s="101" t="s">
        <v>238</v>
      </c>
      <c r="B18" s="50">
        <f>+balanza!B17</f>
        <v>2962102</v>
      </c>
      <c r="C18" s="50">
        <f>+balanza!D17</f>
        <v>2122459</v>
      </c>
      <c r="D18" s="50">
        <f>+balanza!E17</f>
        <v>2776795</v>
      </c>
      <c r="E18" s="58">
        <f t="shared" si="0"/>
        <v>0.30829146758547515</v>
      </c>
      <c r="F18" s="102"/>
      <c r="G18" s="55"/>
      <c r="H18" s="55"/>
      <c r="M18" s="50"/>
      <c r="N18" s="50"/>
      <c r="O18" s="50"/>
    </row>
    <row r="19" spans="1:15" ht="18" customHeight="1">
      <c r="A19" s="53" t="s">
        <v>248</v>
      </c>
      <c r="B19" s="49">
        <v>704758</v>
      </c>
      <c r="C19" s="49">
        <v>502343</v>
      </c>
      <c r="D19" s="49">
        <v>544200</v>
      </c>
      <c r="E19" s="54">
        <f t="shared" si="0"/>
        <v>0.08332354586408092</v>
      </c>
      <c r="F19" s="54">
        <f>+D19/$D$18</f>
        <v>0.19598133819745425</v>
      </c>
      <c r="G19" s="55"/>
      <c r="H19" s="49"/>
      <c r="I19" s="57"/>
      <c r="M19" s="50"/>
      <c r="N19" s="50"/>
      <c r="O19" s="50"/>
    </row>
    <row r="20" spans="1:15" ht="18" customHeight="1">
      <c r="A20" s="101" t="s">
        <v>18</v>
      </c>
      <c r="B20" s="50">
        <v>672698</v>
      </c>
      <c r="C20" s="50">
        <v>478143</v>
      </c>
      <c r="D20" s="50">
        <v>515264</v>
      </c>
      <c r="E20" s="58">
        <f t="shared" si="0"/>
        <v>0.07763577005205556</v>
      </c>
      <c r="F20" s="58">
        <f>+D20/$D$19</f>
        <v>0.9468283719220875</v>
      </c>
      <c r="G20" s="55"/>
      <c r="H20" s="50"/>
      <c r="M20" s="50"/>
      <c r="N20" s="50"/>
      <c r="O20" s="50"/>
    </row>
    <row r="21" spans="1:15" ht="18" customHeight="1">
      <c r="A21" s="101" t="s">
        <v>20</v>
      </c>
      <c r="B21" s="50">
        <v>21350</v>
      </c>
      <c r="C21" s="50">
        <v>16292</v>
      </c>
      <c r="D21" s="50">
        <v>16664</v>
      </c>
      <c r="E21" s="58">
        <f t="shared" si="0"/>
        <v>0.022833292413454456</v>
      </c>
      <c r="F21" s="58">
        <f>+D21/$D$19</f>
        <v>0.03062109518559353</v>
      </c>
      <c r="G21" s="55"/>
      <c r="H21" s="50"/>
      <c r="M21" s="50"/>
      <c r="N21" s="50"/>
      <c r="O21" s="50"/>
    </row>
    <row r="22" spans="1:15" ht="18" customHeight="1">
      <c r="A22" s="101" t="s">
        <v>21</v>
      </c>
      <c r="B22" s="50">
        <v>10710</v>
      </c>
      <c r="C22" s="50">
        <v>7908</v>
      </c>
      <c r="D22" s="50">
        <v>12272</v>
      </c>
      <c r="E22" s="58">
        <f t="shared" si="0"/>
        <v>0.5518462316641376</v>
      </c>
      <c r="F22" s="58">
        <f>+D22/$D$19</f>
        <v>0.022550532892319</v>
      </c>
      <c r="G22" s="55"/>
      <c r="H22" s="50"/>
      <c r="M22" s="50"/>
      <c r="N22" s="50"/>
      <c r="O22" s="50"/>
    </row>
    <row r="23" spans="1:15" ht="18" customHeight="1">
      <c r="A23" s="53" t="s">
        <v>247</v>
      </c>
      <c r="B23" s="49">
        <v>2257344</v>
      </c>
      <c r="C23" s="49">
        <v>1620116</v>
      </c>
      <c r="D23" s="49">
        <v>2232595</v>
      </c>
      <c r="E23" s="54">
        <f t="shared" si="0"/>
        <v>0.3780463868019327</v>
      </c>
      <c r="F23" s="54">
        <f>+D23/$D$18</f>
        <v>0.8040186618025458</v>
      </c>
      <c r="G23" s="55"/>
      <c r="H23" s="49"/>
      <c r="M23" s="50"/>
      <c r="N23" s="50"/>
      <c r="O23" s="50"/>
    </row>
    <row r="24" spans="1:15" ht="18" customHeight="1">
      <c r="A24" s="101" t="s">
        <v>18</v>
      </c>
      <c r="B24" s="50">
        <v>1495937</v>
      </c>
      <c r="C24" s="50">
        <v>1076764</v>
      </c>
      <c r="D24" s="50">
        <v>1339951</v>
      </c>
      <c r="E24" s="58">
        <f t="shared" si="0"/>
        <v>0.2444240334929474</v>
      </c>
      <c r="F24" s="58">
        <f>+D24/$D$23</f>
        <v>0.6001764762529702</v>
      </c>
      <c r="G24" s="55"/>
      <c r="H24" s="50"/>
      <c r="M24" s="50"/>
      <c r="N24" s="50"/>
      <c r="O24" s="50"/>
    </row>
    <row r="25" spans="1:8" ht="18" customHeight="1">
      <c r="A25" s="101" t="s">
        <v>20</v>
      </c>
      <c r="B25" s="50">
        <v>627920</v>
      </c>
      <c r="C25" s="50">
        <v>441548</v>
      </c>
      <c r="D25" s="50">
        <v>719877</v>
      </c>
      <c r="E25" s="58">
        <f t="shared" si="0"/>
        <v>0.6303482294110719</v>
      </c>
      <c r="F25" s="58">
        <f>+D25/$D$23</f>
        <v>0.3224395826381408</v>
      </c>
      <c r="G25" s="55"/>
      <c r="H25" s="50"/>
    </row>
    <row r="26" spans="1:15" ht="18" customHeight="1">
      <c r="A26" s="101" t="s">
        <v>21</v>
      </c>
      <c r="B26" s="50">
        <v>133487</v>
      </c>
      <c r="C26" s="50">
        <v>101804</v>
      </c>
      <c r="D26" s="50">
        <v>172767</v>
      </c>
      <c r="E26" s="58">
        <f t="shared" si="0"/>
        <v>0.6970551255353424</v>
      </c>
      <c r="F26" s="58">
        <f>+D26/$D$23</f>
        <v>0.07738394110888898</v>
      </c>
      <c r="G26" s="55"/>
      <c r="H26" s="50"/>
      <c r="M26" s="50"/>
      <c r="N26" s="50"/>
      <c r="O26" s="50"/>
    </row>
    <row r="27" spans="1:15" ht="18" customHeight="1">
      <c r="A27" s="303" t="s">
        <v>240</v>
      </c>
      <c r="B27" s="303"/>
      <c r="C27" s="303"/>
      <c r="D27" s="303"/>
      <c r="E27" s="303"/>
      <c r="F27" s="303"/>
      <c r="G27" s="55"/>
      <c r="H27" s="60"/>
      <c r="M27" s="50"/>
      <c r="N27" s="50"/>
      <c r="O27" s="50"/>
    </row>
    <row r="28" spans="1:15" ht="18" customHeight="1">
      <c r="A28" s="101" t="s">
        <v>238</v>
      </c>
      <c r="B28" s="50">
        <f>+balanza!B22</f>
        <v>7837654</v>
      </c>
      <c r="C28" s="50">
        <f>+balanza!D22</f>
        <v>6233891</v>
      </c>
      <c r="D28" s="50">
        <f>+balanza!E22</f>
        <v>6462756</v>
      </c>
      <c r="E28" s="58">
        <f t="shared" si="0"/>
        <v>0.036713025620755964</v>
      </c>
      <c r="F28" s="55"/>
      <c r="G28" s="55"/>
      <c r="H28" s="55"/>
      <c r="M28" s="50"/>
      <c r="N28" s="50"/>
      <c r="O28" s="50"/>
    </row>
    <row r="29" spans="1:15" ht="18" customHeight="1">
      <c r="A29" s="53" t="s">
        <v>248</v>
      </c>
      <c r="B29" s="49">
        <v>3107038</v>
      </c>
      <c r="C29" s="49">
        <v>2817385</v>
      </c>
      <c r="D29" s="49">
        <v>3021962</v>
      </c>
      <c r="E29" s="54">
        <f t="shared" si="0"/>
        <v>0.07261236927150531</v>
      </c>
      <c r="F29" s="54">
        <f>+D29/$D$28</f>
        <v>0.46759648670010134</v>
      </c>
      <c r="G29" s="55"/>
      <c r="H29" s="60"/>
      <c r="M29" s="50"/>
      <c r="N29" s="50"/>
      <c r="O29" s="50"/>
    </row>
    <row r="30" spans="1:15" ht="18" customHeight="1">
      <c r="A30" s="101" t="s">
        <v>18</v>
      </c>
      <c r="B30" s="50">
        <v>2774672</v>
      </c>
      <c r="C30" s="50">
        <v>2545708</v>
      </c>
      <c r="D30" s="50">
        <v>2738473</v>
      </c>
      <c r="E30" s="58">
        <f t="shared" si="0"/>
        <v>0.07572156743821365</v>
      </c>
      <c r="F30" s="58">
        <f>+D30/$D$29</f>
        <v>0.9061904153659113</v>
      </c>
      <c r="G30" s="55"/>
      <c r="H30" s="60"/>
      <c r="M30" s="50"/>
      <c r="N30" s="50"/>
      <c r="O30" s="50"/>
    </row>
    <row r="31" spans="1:15" ht="18" customHeight="1">
      <c r="A31" s="101" t="s">
        <v>20</v>
      </c>
      <c r="B31" s="50">
        <v>63399</v>
      </c>
      <c r="C31" s="50">
        <v>55144</v>
      </c>
      <c r="D31" s="50">
        <v>53365</v>
      </c>
      <c r="E31" s="58">
        <f t="shared" si="0"/>
        <v>-0.032260989409545915</v>
      </c>
      <c r="F31" s="58">
        <f>+D31/$D$29</f>
        <v>0.0176590572614745</v>
      </c>
      <c r="G31" s="55"/>
      <c r="H31" s="60"/>
      <c r="M31" s="50"/>
      <c r="N31" s="50"/>
      <c r="O31" s="50"/>
    </row>
    <row r="32" spans="1:15" ht="18" customHeight="1">
      <c r="A32" s="101" t="s">
        <v>21</v>
      </c>
      <c r="B32" s="50">
        <v>268967</v>
      </c>
      <c r="C32" s="50">
        <v>216533</v>
      </c>
      <c r="D32" s="50">
        <v>230124</v>
      </c>
      <c r="E32" s="58">
        <f t="shared" si="0"/>
        <v>0.06276641435716496</v>
      </c>
      <c r="F32" s="58">
        <f>+D32/$D$29</f>
        <v>0.07615052737261421</v>
      </c>
      <c r="G32" s="55"/>
      <c r="H32" s="60"/>
      <c r="M32" s="50"/>
      <c r="N32" s="50"/>
      <c r="O32" s="50"/>
    </row>
    <row r="33" spans="1:15" ht="18" customHeight="1">
      <c r="A33" s="53" t="s">
        <v>247</v>
      </c>
      <c r="B33" s="49">
        <v>4730616</v>
      </c>
      <c r="C33" s="49">
        <v>3416507</v>
      </c>
      <c r="D33" s="49">
        <v>3440794</v>
      </c>
      <c r="E33" s="54">
        <f t="shared" si="0"/>
        <v>0.007108722446639214</v>
      </c>
      <c r="F33" s="54">
        <f>+D33/$D$28</f>
        <v>0.5324035132998987</v>
      </c>
      <c r="G33" s="55"/>
      <c r="H33" s="60"/>
      <c r="M33" s="50"/>
      <c r="N33" s="50"/>
      <c r="O33" s="50"/>
    </row>
    <row r="34" spans="1:15" ht="18" customHeight="1">
      <c r="A34" s="101" t="s">
        <v>18</v>
      </c>
      <c r="B34" s="50">
        <v>1245967</v>
      </c>
      <c r="C34" s="50">
        <v>912815</v>
      </c>
      <c r="D34" s="50">
        <v>817775</v>
      </c>
      <c r="E34" s="58">
        <f t="shared" si="0"/>
        <v>-0.10411748273198841</v>
      </c>
      <c r="F34" s="58">
        <f>+D34/$D$33</f>
        <v>0.23767043304539592</v>
      </c>
      <c r="G34" s="55"/>
      <c r="H34" s="60"/>
      <c r="M34" s="50"/>
      <c r="N34" s="50"/>
      <c r="O34" s="50"/>
    </row>
    <row r="35" spans="1:15" ht="18" customHeight="1">
      <c r="A35" s="101" t="s">
        <v>20</v>
      </c>
      <c r="B35" s="50">
        <v>236787</v>
      </c>
      <c r="C35" s="50">
        <v>209486</v>
      </c>
      <c r="D35" s="50">
        <v>-50869</v>
      </c>
      <c r="E35" s="58">
        <f t="shared" si="0"/>
        <v>-1.2428276829955223</v>
      </c>
      <c r="F35" s="58">
        <f>+D35/$D$33</f>
        <v>-0.014784087626286259</v>
      </c>
      <c r="G35" s="60"/>
      <c r="H35" s="60"/>
      <c r="M35" s="50"/>
      <c r="N35" s="50"/>
      <c r="O35" s="50"/>
    </row>
    <row r="36" spans="1:15" ht="18" customHeight="1" thickBot="1">
      <c r="A36" s="108" t="s">
        <v>21</v>
      </c>
      <c r="B36" s="109">
        <v>3247862</v>
      </c>
      <c r="C36" s="109">
        <v>2294206</v>
      </c>
      <c r="D36" s="109">
        <v>2673888</v>
      </c>
      <c r="E36" s="110">
        <f t="shared" si="0"/>
        <v>0.1654960365372595</v>
      </c>
      <c r="F36" s="110">
        <f>+D36/$D$33</f>
        <v>0.7771136545808903</v>
      </c>
      <c r="G36" s="55"/>
      <c r="H36" s="60"/>
      <c r="M36" s="50"/>
      <c r="N36" s="50"/>
      <c r="O36" s="50"/>
    </row>
    <row r="37" spans="1:15" ht="25.5" customHeight="1" thickTop="1">
      <c r="A37" s="312" t="s">
        <v>457</v>
      </c>
      <c r="B37" s="313"/>
      <c r="C37" s="313"/>
      <c r="D37" s="313"/>
      <c r="E37" s="313"/>
      <c r="F37" s="101"/>
      <c r="G37" s="101"/>
      <c r="H37" s="101"/>
      <c r="M37" s="50"/>
      <c r="N37" s="50"/>
      <c r="O37" s="50"/>
    </row>
    <row r="39" spans="1:8" ht="15.75" customHeight="1">
      <c r="A39" s="314"/>
      <c r="B39" s="314"/>
      <c r="C39" s="314"/>
      <c r="D39" s="314"/>
      <c r="E39" s="314"/>
      <c r="F39" s="62"/>
      <c r="G39" s="62"/>
      <c r="H39" s="62"/>
    </row>
    <row r="40" ht="15.75" customHeight="1"/>
    <row r="41" ht="15.75" customHeight="1">
      <c r="G41" s="62"/>
    </row>
    <row r="42" spans="8:11" ht="15.75" customHeight="1">
      <c r="H42" s="103"/>
      <c r="I42" s="57"/>
      <c r="J42" s="57"/>
      <c r="K42" s="57"/>
    </row>
    <row r="43" spans="7:11" ht="15.75" customHeight="1">
      <c r="G43" s="62"/>
      <c r="I43" s="57"/>
      <c r="J43" s="57"/>
      <c r="K43" s="57"/>
    </row>
    <row r="44" spans="9:11" ht="15.75" customHeight="1">
      <c r="I44" s="57"/>
      <c r="J44" s="57"/>
      <c r="K44" s="57"/>
    </row>
    <row r="45" spans="7:11" ht="15.75" customHeight="1">
      <c r="G45" s="62"/>
      <c r="I45" s="57"/>
      <c r="J45" s="57"/>
      <c r="K45" s="57"/>
    </row>
    <row r="46" spans="9:11" ht="15.75" customHeight="1">
      <c r="I46" s="57"/>
      <c r="J46" s="57"/>
      <c r="K46" s="57"/>
    </row>
    <row r="47" spans="7:11" ht="15.75" customHeight="1">
      <c r="G47" s="62"/>
      <c r="I47" s="57"/>
      <c r="J47" s="57"/>
      <c r="K47" s="57"/>
    </row>
    <row r="48" spans="9:11" ht="15.75" customHeight="1">
      <c r="I48" s="57"/>
      <c r="J48" s="57"/>
      <c r="K48" s="57"/>
    </row>
    <row r="49" spans="7:11" ht="15.75" customHeight="1">
      <c r="G49" s="62"/>
      <c r="I49" s="57"/>
      <c r="J49" s="57"/>
      <c r="K49" s="57"/>
    </row>
    <row r="50" spans="9:11" ht="15.75" customHeight="1">
      <c r="I50" s="57"/>
      <c r="J50" s="57"/>
      <c r="K50" s="57"/>
    </row>
    <row r="51" ht="15.75" customHeight="1">
      <c r="G51" s="62"/>
    </row>
    <row r="52" spans="9:11" ht="15.75" customHeight="1">
      <c r="I52" s="57"/>
      <c r="J52" s="57"/>
      <c r="K52" s="57"/>
    </row>
    <row r="53" spans="7:11" ht="15.75" customHeight="1">
      <c r="G53" s="62"/>
      <c r="I53" s="57"/>
      <c r="J53" s="57"/>
      <c r="K53" s="57"/>
    </row>
    <row r="54" spans="9:11" ht="15.75" customHeight="1">
      <c r="I54" s="57"/>
      <c r="J54" s="57"/>
      <c r="K54" s="57"/>
    </row>
    <row r="55" spans="7:11" ht="15.75" customHeight="1">
      <c r="G55" s="62"/>
      <c r="I55" s="57"/>
      <c r="J55" s="57"/>
      <c r="K55" s="57"/>
    </row>
    <row r="56" spans="9:11" ht="15.75" customHeight="1">
      <c r="I56" s="57"/>
      <c r="J56" s="57"/>
      <c r="K56" s="57"/>
    </row>
    <row r="57" spans="7:11" ht="15.75" customHeight="1">
      <c r="G57" s="62"/>
      <c r="I57" s="57"/>
      <c r="J57" s="57"/>
      <c r="K57" s="57"/>
    </row>
    <row r="58" spans="9:11" ht="15.75" customHeight="1">
      <c r="I58" s="57"/>
      <c r="J58" s="57"/>
      <c r="K58" s="57"/>
    </row>
    <row r="59" spans="9:11" ht="15.75" customHeight="1">
      <c r="I59" s="57"/>
      <c r="J59" s="57"/>
      <c r="K59" s="57"/>
    </row>
    <row r="60" spans="7:11" ht="15.75" customHeight="1">
      <c r="G60" s="62"/>
      <c r="I60" s="57"/>
      <c r="J60" s="57"/>
      <c r="K60" s="57"/>
    </row>
    <row r="61" ht="15.75" customHeight="1"/>
    <row r="62" spans="7:11" ht="15.75" customHeight="1">
      <c r="G62" s="62"/>
      <c r="I62" s="57"/>
      <c r="J62" s="57"/>
      <c r="K62" s="57"/>
    </row>
    <row r="63" spans="9:11" ht="15.75" customHeight="1">
      <c r="I63" s="57"/>
      <c r="J63" s="57"/>
      <c r="K63" s="57"/>
    </row>
    <row r="64" spans="7:11" ht="15.75" customHeight="1">
      <c r="G64" s="62"/>
      <c r="I64" s="57"/>
      <c r="J64" s="57"/>
      <c r="K64" s="57"/>
    </row>
    <row r="65" spans="9:11" ht="15.75" customHeight="1">
      <c r="I65" s="57"/>
      <c r="J65" s="57"/>
      <c r="K65" s="57"/>
    </row>
    <row r="66" spans="7:11" ht="15.75" customHeight="1">
      <c r="G66" s="62"/>
      <c r="I66" s="57"/>
      <c r="J66" s="57"/>
      <c r="K66" s="57"/>
    </row>
    <row r="67" spans="9:11" ht="15.75" customHeight="1">
      <c r="I67" s="57"/>
      <c r="J67" s="57"/>
      <c r="K67" s="57"/>
    </row>
    <row r="68" spans="7:11" ht="15.75" customHeight="1">
      <c r="G68" s="62"/>
      <c r="I68" s="57"/>
      <c r="J68" s="57"/>
      <c r="K68" s="57"/>
    </row>
    <row r="69" spans="9:11" ht="15.75" customHeight="1">
      <c r="I69" s="57"/>
      <c r="J69" s="57"/>
      <c r="K69" s="57"/>
    </row>
    <row r="70" spans="7:11" ht="15.75" customHeight="1">
      <c r="G70" s="62"/>
      <c r="I70" s="57"/>
      <c r="J70" s="57"/>
      <c r="K70" s="57"/>
    </row>
    <row r="71" ht="15.75" customHeight="1"/>
    <row r="72" ht="15.75" customHeight="1">
      <c r="G72" s="62"/>
    </row>
    <row r="73" ht="15.75" customHeight="1"/>
    <row r="74" ht="15.75" customHeight="1">
      <c r="G74" s="62"/>
    </row>
    <row r="75" ht="15.75" customHeight="1"/>
    <row r="76" ht="15.75" customHeight="1">
      <c r="G76" s="62"/>
    </row>
    <row r="77" ht="15.75" customHeight="1"/>
    <row r="78" ht="15.75" customHeight="1">
      <c r="G78" s="62"/>
    </row>
    <row r="79" spans="1:5" ht="15.75" customHeight="1">
      <c r="A79" s="56"/>
      <c r="B79" s="56"/>
      <c r="C79" s="56"/>
      <c r="D79" s="56"/>
      <c r="E79" s="56"/>
    </row>
    <row r="80" spans="1:6" ht="15.75" customHeight="1" thickBot="1">
      <c r="A80" s="202"/>
      <c r="B80" s="202"/>
      <c r="C80" s="202"/>
      <c r="D80" s="202"/>
      <c r="E80" s="202"/>
      <c r="F80" s="202"/>
    </row>
    <row r="81" spans="1:6" ht="26.25" customHeight="1" thickTop="1">
      <c r="A81" s="312"/>
      <c r="B81" s="313"/>
      <c r="C81" s="313"/>
      <c r="D81" s="313"/>
      <c r="E81" s="313"/>
      <c r="F81" s="56"/>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111" customWidth="1"/>
    <col min="2" max="2" width="12.140625" style="111" bestFit="1" customWidth="1"/>
    <col min="3" max="3" width="12.421875" style="135" bestFit="1" customWidth="1"/>
    <col min="4" max="4" width="11.7109375" style="111" customWidth="1"/>
    <col min="5" max="5" width="12.8515625" style="111" customWidth="1"/>
    <col min="6" max="6" width="12.7109375" style="111" customWidth="1"/>
    <col min="7" max="7" width="14.00390625" style="111" customWidth="1"/>
    <col min="8" max="16384" width="11.421875" style="111" customWidth="1"/>
  </cols>
  <sheetData>
    <row r="1" spans="1:26" ht="15.75" customHeight="1">
      <c r="A1" s="316" t="s">
        <v>305</v>
      </c>
      <c r="B1" s="316"/>
      <c r="C1" s="316"/>
      <c r="D1" s="316"/>
      <c r="U1" s="112"/>
      <c r="V1" s="112"/>
      <c r="W1" s="112"/>
      <c r="X1" s="112"/>
      <c r="Y1" s="112"/>
      <c r="Z1" s="112"/>
    </row>
    <row r="2" spans="1:256" ht="15.75" customHeight="1">
      <c r="A2" s="315" t="s">
        <v>254</v>
      </c>
      <c r="B2" s="315"/>
      <c r="C2" s="315"/>
      <c r="D2" s="315"/>
      <c r="E2" s="112"/>
      <c r="F2" s="112"/>
      <c r="G2" s="112"/>
      <c r="H2" s="112"/>
      <c r="I2" s="112"/>
      <c r="J2" s="112"/>
      <c r="K2" s="112"/>
      <c r="L2" s="112"/>
      <c r="M2" s="112"/>
      <c r="N2" s="112"/>
      <c r="O2" s="112"/>
      <c r="P2" s="112"/>
      <c r="Q2" s="315"/>
      <c r="R2" s="315"/>
      <c r="S2" s="315"/>
      <c r="T2" s="315"/>
      <c r="U2" s="112"/>
      <c r="V2" s="112" t="s">
        <v>273</v>
      </c>
      <c r="W2" s="112"/>
      <c r="X2" s="112"/>
      <c r="Y2" s="112"/>
      <c r="Z2" s="112"/>
      <c r="AA2" s="113"/>
      <c r="AB2" s="113"/>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c r="CG2" s="315"/>
      <c r="CH2" s="315"/>
      <c r="CI2" s="315"/>
      <c r="CJ2" s="315"/>
      <c r="CK2" s="315"/>
      <c r="CL2" s="315"/>
      <c r="CM2" s="315"/>
      <c r="CN2" s="315"/>
      <c r="CO2" s="315"/>
      <c r="CP2" s="315"/>
      <c r="CQ2" s="315"/>
      <c r="CR2" s="315"/>
      <c r="CS2" s="315"/>
      <c r="CT2" s="315"/>
      <c r="CU2" s="315"/>
      <c r="CV2" s="315"/>
      <c r="CW2" s="315"/>
      <c r="CX2" s="315"/>
      <c r="CY2" s="315"/>
      <c r="CZ2" s="315"/>
      <c r="DA2" s="315"/>
      <c r="DB2" s="315"/>
      <c r="DC2" s="315"/>
      <c r="DD2" s="315"/>
      <c r="DE2" s="315"/>
      <c r="DF2" s="315"/>
      <c r="DG2" s="315"/>
      <c r="DH2" s="315"/>
      <c r="DI2" s="315"/>
      <c r="DJ2" s="315"/>
      <c r="DK2" s="315"/>
      <c r="DL2" s="315"/>
      <c r="DM2" s="315"/>
      <c r="DN2" s="315"/>
      <c r="DO2" s="315"/>
      <c r="DP2" s="315"/>
      <c r="DQ2" s="315"/>
      <c r="DR2" s="315"/>
      <c r="DS2" s="315"/>
      <c r="DT2" s="315"/>
      <c r="DU2" s="315"/>
      <c r="DV2" s="315"/>
      <c r="DW2" s="315"/>
      <c r="DX2" s="315"/>
      <c r="DY2" s="315"/>
      <c r="DZ2" s="315"/>
      <c r="EA2" s="315"/>
      <c r="EB2" s="315"/>
      <c r="EC2" s="315"/>
      <c r="ED2" s="315"/>
      <c r="EE2" s="315"/>
      <c r="EF2" s="315"/>
      <c r="EG2" s="315"/>
      <c r="EH2" s="315"/>
      <c r="EI2" s="315"/>
      <c r="EJ2" s="315"/>
      <c r="EK2" s="315"/>
      <c r="EL2" s="315"/>
      <c r="EM2" s="315"/>
      <c r="EN2" s="315"/>
      <c r="EO2" s="315"/>
      <c r="EP2" s="315"/>
      <c r="EQ2" s="315"/>
      <c r="ER2" s="315"/>
      <c r="ES2" s="315"/>
      <c r="ET2" s="315"/>
      <c r="EU2" s="315"/>
      <c r="EV2" s="315"/>
      <c r="EW2" s="315"/>
      <c r="EX2" s="315"/>
      <c r="EY2" s="315"/>
      <c r="EZ2" s="315"/>
      <c r="FA2" s="315"/>
      <c r="FB2" s="315"/>
      <c r="FC2" s="315"/>
      <c r="FD2" s="315"/>
      <c r="FE2" s="315"/>
      <c r="FF2" s="315"/>
      <c r="FG2" s="315"/>
      <c r="FH2" s="315"/>
      <c r="FI2" s="315"/>
      <c r="FJ2" s="315"/>
      <c r="FK2" s="315"/>
      <c r="FL2" s="315"/>
      <c r="FM2" s="315"/>
      <c r="FN2" s="315"/>
      <c r="FO2" s="315"/>
      <c r="FP2" s="315"/>
      <c r="FQ2" s="315"/>
      <c r="FR2" s="315"/>
      <c r="FS2" s="315"/>
      <c r="FT2" s="315"/>
      <c r="FU2" s="315"/>
      <c r="FV2" s="315"/>
      <c r="FW2" s="315"/>
      <c r="FX2" s="315"/>
      <c r="FY2" s="315"/>
      <c r="FZ2" s="315"/>
      <c r="GA2" s="315"/>
      <c r="GB2" s="315"/>
      <c r="GC2" s="315"/>
      <c r="GD2" s="315"/>
      <c r="GE2" s="315"/>
      <c r="GF2" s="315"/>
      <c r="GG2" s="315"/>
      <c r="GH2" s="315"/>
      <c r="GI2" s="315"/>
      <c r="GJ2" s="315"/>
      <c r="GK2" s="315"/>
      <c r="GL2" s="315"/>
      <c r="GM2" s="315"/>
      <c r="GN2" s="315"/>
      <c r="GO2" s="315"/>
      <c r="GP2" s="315"/>
      <c r="GQ2" s="315"/>
      <c r="GR2" s="315"/>
      <c r="GS2" s="315"/>
      <c r="GT2" s="315"/>
      <c r="GU2" s="315"/>
      <c r="GV2" s="315"/>
      <c r="GW2" s="315"/>
      <c r="GX2" s="315"/>
      <c r="GY2" s="315"/>
      <c r="GZ2" s="315"/>
      <c r="HA2" s="315"/>
      <c r="HB2" s="315"/>
      <c r="HC2" s="315"/>
      <c r="HD2" s="315"/>
      <c r="HE2" s="315"/>
      <c r="HF2" s="315"/>
      <c r="HG2" s="315"/>
      <c r="HH2" s="315"/>
      <c r="HI2" s="315"/>
      <c r="HJ2" s="315"/>
      <c r="HK2" s="315"/>
      <c r="HL2" s="315"/>
      <c r="HM2" s="315"/>
      <c r="HN2" s="315"/>
      <c r="HO2" s="315"/>
      <c r="HP2" s="315"/>
      <c r="HQ2" s="315"/>
      <c r="HR2" s="315"/>
      <c r="HS2" s="315"/>
      <c r="HT2" s="315"/>
      <c r="HU2" s="315"/>
      <c r="HV2" s="315"/>
      <c r="HW2" s="315"/>
      <c r="HX2" s="315"/>
      <c r="HY2" s="315"/>
      <c r="HZ2" s="315"/>
      <c r="IA2" s="315"/>
      <c r="IB2" s="315"/>
      <c r="IC2" s="315"/>
      <c r="ID2" s="315"/>
      <c r="IE2" s="315"/>
      <c r="IF2" s="315"/>
      <c r="IG2" s="315"/>
      <c r="IH2" s="315"/>
      <c r="II2" s="315"/>
      <c r="IJ2" s="315"/>
      <c r="IK2" s="315"/>
      <c r="IL2" s="315"/>
      <c r="IM2" s="315"/>
      <c r="IN2" s="315"/>
      <c r="IO2" s="315"/>
      <c r="IP2" s="315"/>
      <c r="IQ2" s="315"/>
      <c r="IR2" s="315"/>
      <c r="IS2" s="315"/>
      <c r="IT2" s="315"/>
      <c r="IU2" s="315"/>
      <c r="IV2" s="315"/>
    </row>
    <row r="3" spans="1:256" ht="15.75" customHeight="1" thickBot="1">
      <c r="A3" s="317" t="s">
        <v>455</v>
      </c>
      <c r="B3" s="317"/>
      <c r="C3" s="317"/>
      <c r="D3" s="317"/>
      <c r="E3" s="112"/>
      <c r="F3" s="112"/>
      <c r="M3" s="112"/>
      <c r="N3" s="112"/>
      <c r="O3" s="112"/>
      <c r="P3" s="112"/>
      <c r="Q3" s="315"/>
      <c r="R3" s="315"/>
      <c r="S3" s="315"/>
      <c r="T3" s="315"/>
      <c r="U3" s="112"/>
      <c r="V3" s="112"/>
      <c r="W3" s="112"/>
      <c r="X3" s="112"/>
      <c r="Y3" s="112"/>
      <c r="Z3" s="112"/>
      <c r="AA3" s="113"/>
      <c r="AB3" s="113"/>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5"/>
      <c r="CL3" s="315"/>
      <c r="CM3" s="315"/>
      <c r="CN3" s="315"/>
      <c r="CO3" s="315"/>
      <c r="CP3" s="315"/>
      <c r="CQ3" s="315"/>
      <c r="CR3" s="315"/>
      <c r="CS3" s="315"/>
      <c r="CT3" s="315"/>
      <c r="CU3" s="315"/>
      <c r="CV3" s="315"/>
      <c r="CW3" s="315"/>
      <c r="CX3" s="315"/>
      <c r="CY3" s="315"/>
      <c r="CZ3" s="315"/>
      <c r="DA3" s="315"/>
      <c r="DB3" s="315"/>
      <c r="DC3" s="315"/>
      <c r="DD3" s="315"/>
      <c r="DE3" s="315"/>
      <c r="DF3" s="315"/>
      <c r="DG3" s="315"/>
      <c r="DH3" s="315"/>
      <c r="DI3" s="315"/>
      <c r="DJ3" s="315"/>
      <c r="DK3" s="315"/>
      <c r="DL3" s="315"/>
      <c r="DM3" s="315"/>
      <c r="DN3" s="315"/>
      <c r="DO3" s="315"/>
      <c r="DP3" s="315"/>
      <c r="DQ3" s="315"/>
      <c r="DR3" s="315"/>
      <c r="DS3" s="315"/>
      <c r="DT3" s="315"/>
      <c r="DU3" s="315"/>
      <c r="DV3" s="315"/>
      <c r="DW3" s="315"/>
      <c r="DX3" s="315"/>
      <c r="DY3" s="315"/>
      <c r="DZ3" s="315"/>
      <c r="EA3" s="315"/>
      <c r="EB3" s="315"/>
      <c r="EC3" s="315"/>
      <c r="ED3" s="315"/>
      <c r="EE3" s="315"/>
      <c r="EF3" s="315"/>
      <c r="EG3" s="315"/>
      <c r="EH3" s="315"/>
      <c r="EI3" s="315"/>
      <c r="EJ3" s="315"/>
      <c r="EK3" s="315"/>
      <c r="EL3" s="315"/>
      <c r="EM3" s="315"/>
      <c r="EN3" s="315"/>
      <c r="EO3" s="315"/>
      <c r="EP3" s="315"/>
      <c r="EQ3" s="315"/>
      <c r="ER3" s="315"/>
      <c r="ES3" s="315"/>
      <c r="ET3" s="315"/>
      <c r="EU3" s="315"/>
      <c r="EV3" s="315"/>
      <c r="EW3" s="315"/>
      <c r="EX3" s="315"/>
      <c r="EY3" s="315"/>
      <c r="EZ3" s="315"/>
      <c r="FA3" s="315"/>
      <c r="FB3" s="315"/>
      <c r="FC3" s="315"/>
      <c r="FD3" s="315"/>
      <c r="FE3" s="315"/>
      <c r="FF3" s="315"/>
      <c r="FG3" s="315"/>
      <c r="FH3" s="315"/>
      <c r="FI3" s="315"/>
      <c r="FJ3" s="315"/>
      <c r="FK3" s="315"/>
      <c r="FL3" s="315"/>
      <c r="FM3" s="315"/>
      <c r="FN3" s="315"/>
      <c r="FO3" s="315"/>
      <c r="FP3" s="315"/>
      <c r="FQ3" s="315"/>
      <c r="FR3" s="315"/>
      <c r="FS3" s="315"/>
      <c r="FT3" s="315"/>
      <c r="FU3" s="315"/>
      <c r="FV3" s="315"/>
      <c r="FW3" s="315"/>
      <c r="FX3" s="315"/>
      <c r="FY3" s="315"/>
      <c r="FZ3" s="315"/>
      <c r="GA3" s="315"/>
      <c r="GB3" s="315"/>
      <c r="GC3" s="315"/>
      <c r="GD3" s="315"/>
      <c r="GE3" s="315"/>
      <c r="GF3" s="315"/>
      <c r="GG3" s="315"/>
      <c r="GH3" s="315"/>
      <c r="GI3" s="315"/>
      <c r="GJ3" s="315"/>
      <c r="GK3" s="315"/>
      <c r="GL3" s="315"/>
      <c r="GM3" s="315"/>
      <c r="GN3" s="315"/>
      <c r="GO3" s="315"/>
      <c r="GP3" s="315"/>
      <c r="GQ3" s="315"/>
      <c r="GR3" s="315"/>
      <c r="GS3" s="315"/>
      <c r="GT3" s="315"/>
      <c r="GU3" s="315"/>
      <c r="GV3" s="315"/>
      <c r="GW3" s="315"/>
      <c r="GX3" s="315"/>
      <c r="GY3" s="315"/>
      <c r="GZ3" s="315"/>
      <c r="HA3" s="315"/>
      <c r="HB3" s="315"/>
      <c r="HC3" s="315"/>
      <c r="HD3" s="315"/>
      <c r="HE3" s="315"/>
      <c r="HF3" s="315"/>
      <c r="HG3" s="315"/>
      <c r="HH3" s="315"/>
      <c r="HI3" s="315"/>
      <c r="HJ3" s="315"/>
      <c r="HK3" s="315"/>
      <c r="HL3" s="315"/>
      <c r="HM3" s="315"/>
      <c r="HN3" s="315"/>
      <c r="HO3" s="315"/>
      <c r="HP3" s="315"/>
      <c r="HQ3" s="315"/>
      <c r="HR3" s="315"/>
      <c r="HS3" s="315"/>
      <c r="HT3" s="315"/>
      <c r="HU3" s="315"/>
      <c r="HV3" s="315"/>
      <c r="HW3" s="315"/>
      <c r="HX3" s="315"/>
      <c r="HY3" s="315"/>
      <c r="HZ3" s="315"/>
      <c r="IA3" s="315"/>
      <c r="IB3" s="315"/>
      <c r="IC3" s="315"/>
      <c r="ID3" s="315"/>
      <c r="IE3" s="315"/>
      <c r="IF3" s="315"/>
      <c r="IG3" s="315"/>
      <c r="IH3" s="315"/>
      <c r="II3" s="315"/>
      <c r="IJ3" s="315"/>
      <c r="IK3" s="315"/>
      <c r="IL3" s="315"/>
      <c r="IM3" s="315"/>
      <c r="IN3" s="315"/>
      <c r="IO3" s="315"/>
      <c r="IP3" s="315"/>
      <c r="IQ3" s="315"/>
      <c r="IR3" s="315"/>
      <c r="IS3" s="315"/>
      <c r="IT3" s="315"/>
      <c r="IU3" s="315"/>
      <c r="IV3" s="315"/>
    </row>
    <row r="4" spans="1:26" s="112" customFormat="1" ht="13.5" customHeight="1" thickTop="1">
      <c r="A4" s="136" t="s">
        <v>255</v>
      </c>
      <c r="B4" s="137" t="s">
        <v>15</v>
      </c>
      <c r="C4" s="137" t="s">
        <v>16</v>
      </c>
      <c r="D4" s="137" t="s">
        <v>50</v>
      </c>
      <c r="U4" s="111"/>
      <c r="V4" s="111" t="s">
        <v>49</v>
      </c>
      <c r="W4" s="114">
        <f>SUM(W5:W9)</f>
        <v>9239551</v>
      </c>
      <c r="X4" s="115">
        <f>SUM(X5:X9)</f>
        <v>100</v>
      </c>
      <c r="Y4" s="111"/>
      <c r="Z4" s="111"/>
    </row>
    <row r="5" spans="1:26" s="112" customFormat="1" ht="13.5" customHeight="1" thickBot="1">
      <c r="A5" s="138"/>
      <c r="B5" s="139"/>
      <c r="C5" s="140"/>
      <c r="D5" s="139"/>
      <c r="E5" s="117"/>
      <c r="F5" s="117"/>
      <c r="U5" s="111"/>
      <c r="V5" s="111" t="s">
        <v>55</v>
      </c>
      <c r="W5" s="114">
        <f>+B9</f>
        <v>2637521</v>
      </c>
      <c r="X5" s="118">
        <f>+W5/$W$4*100</f>
        <v>28.545986704332275</v>
      </c>
      <c r="Y5" s="111"/>
      <c r="Z5" s="111"/>
    </row>
    <row r="6" spans="1:24" ht="13.5" customHeight="1" thickTop="1">
      <c r="A6" s="318" t="s">
        <v>52</v>
      </c>
      <c r="B6" s="318"/>
      <c r="C6" s="318"/>
      <c r="D6" s="318"/>
      <c r="E6" s="112"/>
      <c r="F6" s="112"/>
      <c r="V6" s="111" t="s">
        <v>53</v>
      </c>
      <c r="W6" s="114">
        <f>+B21</f>
        <v>405955</v>
      </c>
      <c r="X6" s="118">
        <f>+W6/$W$4*100</f>
        <v>4.393665882681962</v>
      </c>
    </row>
    <row r="7" spans="1:24" ht="13.5" customHeight="1">
      <c r="A7" s="119">
        <v>2009</v>
      </c>
      <c r="B7" s="120">
        <v>3164731</v>
      </c>
      <c r="C7" s="121">
        <v>131478</v>
      </c>
      <c r="D7" s="120">
        <v>3033253</v>
      </c>
      <c r="E7" s="120"/>
      <c r="F7" s="120"/>
      <c r="V7" s="111" t="s">
        <v>54</v>
      </c>
      <c r="W7" s="114">
        <f>+B27</f>
        <v>2859568</v>
      </c>
      <c r="X7" s="118">
        <f>+W7/$W$4*100</f>
        <v>30.94920954492269</v>
      </c>
    </row>
    <row r="8" spans="1:24" ht="13.5" customHeight="1">
      <c r="A8" s="122" t="s">
        <v>564</v>
      </c>
      <c r="B8" s="120">
        <v>2385735</v>
      </c>
      <c r="C8" s="121">
        <v>92405</v>
      </c>
      <c r="D8" s="120">
        <v>2293330</v>
      </c>
      <c r="E8" s="120"/>
      <c r="F8" s="120"/>
      <c r="V8" s="111" t="s">
        <v>56</v>
      </c>
      <c r="W8" s="114">
        <f>+B15</f>
        <v>2269103</v>
      </c>
      <c r="X8" s="118">
        <f>+W8/$W$4*100</f>
        <v>24.55858515202741</v>
      </c>
    </row>
    <row r="9" spans="1:24" ht="13.5" customHeight="1">
      <c r="A9" s="122" t="s">
        <v>565</v>
      </c>
      <c r="B9" s="120">
        <v>2637521</v>
      </c>
      <c r="C9" s="121">
        <v>146843</v>
      </c>
      <c r="D9" s="120">
        <v>2490678</v>
      </c>
      <c r="E9" s="120"/>
      <c r="F9" s="120"/>
      <c r="V9" s="111" t="s">
        <v>57</v>
      </c>
      <c r="W9" s="114">
        <f>+B33</f>
        <v>1067404</v>
      </c>
      <c r="X9" s="118">
        <f>+W9/$W$4*100</f>
        <v>11.552552716035661</v>
      </c>
    </row>
    <row r="10" spans="1:22" ht="13.5" customHeight="1">
      <c r="A10" s="123" t="s">
        <v>459</v>
      </c>
      <c r="B10" s="124">
        <f>+B9/B8*100-100</f>
        <v>10.553812556717318</v>
      </c>
      <c r="C10" s="125">
        <f>+C9/C8*100-100</f>
        <v>58.91239651534008</v>
      </c>
      <c r="D10" s="124">
        <f>+D9/D8*100-100</f>
        <v>8.605303205382569</v>
      </c>
      <c r="E10" s="124"/>
      <c r="F10" s="124"/>
      <c r="V10" s="112" t="s">
        <v>274</v>
      </c>
    </row>
    <row r="11" spans="1:24" ht="13.5" customHeight="1">
      <c r="A11" s="123"/>
      <c r="B11" s="124"/>
      <c r="C11" s="125"/>
      <c r="D11" s="124"/>
      <c r="E11" s="124"/>
      <c r="F11" s="124"/>
      <c r="V11" s="111" t="s">
        <v>51</v>
      </c>
      <c r="W11" s="114">
        <f>SUM(W12:W16)</f>
        <v>2776795</v>
      </c>
      <c r="X11" s="115">
        <f>SUM(X12:X16)</f>
        <v>100</v>
      </c>
    </row>
    <row r="12" spans="1:24" ht="13.5" customHeight="1">
      <c r="A12" s="318" t="s">
        <v>139</v>
      </c>
      <c r="B12" s="318"/>
      <c r="C12" s="318"/>
      <c r="D12" s="318"/>
      <c r="E12" s="112"/>
      <c r="F12" s="112"/>
      <c r="V12" s="111" t="s">
        <v>55</v>
      </c>
      <c r="W12" s="114">
        <f>+C9</f>
        <v>146843</v>
      </c>
      <c r="X12" s="118">
        <f>+W12/$W$11*100</f>
        <v>5.288218971872249</v>
      </c>
    </row>
    <row r="13" spans="1:24" ht="13.5" customHeight="1">
      <c r="A13" s="119">
        <f>+A7</f>
        <v>2009</v>
      </c>
      <c r="B13" s="120">
        <v>2522227</v>
      </c>
      <c r="C13" s="121">
        <v>224506</v>
      </c>
      <c r="D13" s="120">
        <v>2297721</v>
      </c>
      <c r="E13" s="120"/>
      <c r="F13" s="120"/>
      <c r="V13" s="111" t="s">
        <v>53</v>
      </c>
      <c r="W13" s="114">
        <f>+C21</f>
        <v>1624800</v>
      </c>
      <c r="X13" s="118">
        <f>+W13/$W$11*100</f>
        <v>58.51350207703485</v>
      </c>
    </row>
    <row r="14" spans="1:24" ht="13.5" customHeight="1">
      <c r="A14" s="126" t="str">
        <f>+A8</f>
        <v>enero- septiembre  2009</v>
      </c>
      <c r="B14" s="120">
        <v>1992777</v>
      </c>
      <c r="C14" s="121">
        <v>162737</v>
      </c>
      <c r="D14" s="120">
        <v>1830040</v>
      </c>
      <c r="E14" s="120"/>
      <c r="F14" s="120"/>
      <c r="V14" s="111" t="s">
        <v>54</v>
      </c>
      <c r="W14" s="114">
        <f>+C27</f>
        <v>424395</v>
      </c>
      <c r="X14" s="118">
        <f>+W14/$W$11*100</f>
        <v>15.283627347355495</v>
      </c>
    </row>
    <row r="15" spans="1:24" ht="13.5" customHeight="1">
      <c r="A15" s="126" t="str">
        <f>+A9</f>
        <v>enero-septiembre 2010</v>
      </c>
      <c r="B15" s="120">
        <v>2269103</v>
      </c>
      <c r="C15" s="121">
        <v>232627</v>
      </c>
      <c r="D15" s="120">
        <v>2036476</v>
      </c>
      <c r="E15" s="120"/>
      <c r="F15" s="120"/>
      <c r="V15" s="111" t="s">
        <v>56</v>
      </c>
      <c r="W15" s="114">
        <f>+C15</f>
        <v>232627</v>
      </c>
      <c r="X15" s="118">
        <f>+W15/$W$11*100</f>
        <v>8.377535972226974</v>
      </c>
    </row>
    <row r="16" spans="1:24" ht="13.5" customHeight="1">
      <c r="A16" s="123" t="str">
        <f>+A10</f>
        <v>Var. (%)   2010/2009</v>
      </c>
      <c r="B16" s="127">
        <f>+B15/B14*100-100</f>
        <v>13.86637842568436</v>
      </c>
      <c r="C16" s="128">
        <f>+C15/C14*100-100</f>
        <v>42.946594812488854</v>
      </c>
      <c r="D16" s="127">
        <f>+D15/D14*100-100</f>
        <v>11.280409171384235</v>
      </c>
      <c r="E16" s="124"/>
      <c r="F16" s="124"/>
      <c r="V16" s="111" t="s">
        <v>57</v>
      </c>
      <c r="W16" s="114">
        <f>+C33</f>
        <v>348130</v>
      </c>
      <c r="X16" s="118">
        <f>+W16/$W$11*100</f>
        <v>12.537115631510428</v>
      </c>
    </row>
    <row r="17" spans="1:6" ht="13.5" customHeight="1">
      <c r="A17" s="123"/>
      <c r="B17" s="127"/>
      <c r="C17" s="128"/>
      <c r="D17" s="127"/>
      <c r="E17" s="124"/>
      <c r="F17" s="124"/>
    </row>
    <row r="18" spans="1:6" ht="13.5" customHeight="1">
      <c r="A18" s="318" t="s">
        <v>53</v>
      </c>
      <c r="B18" s="318"/>
      <c r="C18" s="318"/>
      <c r="D18" s="318"/>
      <c r="E18" s="112"/>
      <c r="F18" s="112"/>
    </row>
    <row r="19" spans="1:6" ht="13.5" customHeight="1">
      <c r="A19" s="119">
        <f>+A7</f>
        <v>2009</v>
      </c>
      <c r="B19" s="120">
        <v>404935</v>
      </c>
      <c r="C19" s="121">
        <v>1835626</v>
      </c>
      <c r="D19" s="120">
        <v>-1430691</v>
      </c>
      <c r="E19" s="120"/>
      <c r="F19" s="120"/>
    </row>
    <row r="20" spans="1:6" ht="13.5" customHeight="1">
      <c r="A20" s="126" t="str">
        <f>+A14</f>
        <v>enero- septiembre  2009</v>
      </c>
      <c r="B20" s="120">
        <v>273947</v>
      </c>
      <c r="C20" s="121">
        <v>1332074</v>
      </c>
      <c r="D20" s="120">
        <v>-1058127</v>
      </c>
      <c r="E20" s="120"/>
      <c r="F20" s="120"/>
    </row>
    <row r="21" spans="1:10" ht="13.5" customHeight="1">
      <c r="A21" s="126" t="str">
        <f>+A15</f>
        <v>enero-septiembre 2010</v>
      </c>
      <c r="B21" s="120">
        <v>405955</v>
      </c>
      <c r="C21" s="121">
        <v>1624800</v>
      </c>
      <c r="D21" s="120">
        <v>-1218845</v>
      </c>
      <c r="E21" s="120"/>
      <c r="F21" s="120"/>
      <c r="G21" s="114"/>
      <c r="H21" s="114"/>
      <c r="I21" s="114"/>
      <c r="J21" s="114"/>
    </row>
    <row r="22" spans="1:10" ht="13.5" customHeight="1">
      <c r="A22" s="123" t="str">
        <f>+A16</f>
        <v>Var. (%)   2010/2009</v>
      </c>
      <c r="B22" s="127">
        <f>+B21/B20*100-100</f>
        <v>48.18742311469006</v>
      </c>
      <c r="C22" s="128">
        <f>+C21/C20*100-100</f>
        <v>21.9752055816719</v>
      </c>
      <c r="D22" s="127">
        <f>+D21/D20*100-100</f>
        <v>15.188913996146013</v>
      </c>
      <c r="E22" s="124"/>
      <c r="F22" s="124"/>
      <c r="G22" s="114"/>
      <c r="H22" s="114"/>
      <c r="I22" s="114"/>
      <c r="J22" s="114"/>
    </row>
    <row r="23" spans="1:10" ht="13.5" customHeight="1">
      <c r="A23" s="123"/>
      <c r="B23" s="127"/>
      <c r="C23" s="128"/>
      <c r="D23" s="127"/>
      <c r="E23" s="124"/>
      <c r="F23" s="124"/>
      <c r="G23" s="114"/>
      <c r="H23" s="114"/>
      <c r="I23" s="114"/>
      <c r="J23" s="114"/>
    </row>
    <row r="24" spans="1:10" ht="13.5" customHeight="1">
      <c r="A24" s="318" t="s">
        <v>54</v>
      </c>
      <c r="B24" s="318"/>
      <c r="C24" s="318"/>
      <c r="D24" s="318"/>
      <c r="E24" s="112"/>
      <c r="F24" s="112"/>
      <c r="G24" s="114"/>
      <c r="H24" s="114"/>
      <c r="I24" s="114"/>
      <c r="J24" s="114"/>
    </row>
    <row r="25" spans="1:10" ht="13.5" customHeight="1">
      <c r="A25" s="119">
        <f>+A19</f>
        <v>2009</v>
      </c>
      <c r="B25" s="120">
        <v>3378467</v>
      </c>
      <c r="C25" s="121">
        <v>373945</v>
      </c>
      <c r="D25" s="120">
        <v>3004522</v>
      </c>
      <c r="E25" s="120"/>
      <c r="F25" s="120"/>
      <c r="G25" s="114"/>
      <c r="H25" s="114"/>
      <c r="I25" s="114"/>
      <c r="J25" s="114"/>
    </row>
    <row r="26" spans="1:6" ht="13.5" customHeight="1">
      <c r="A26" s="126" t="str">
        <f>+A20</f>
        <v>enero- septiembre  2009</v>
      </c>
      <c r="B26" s="120">
        <v>2678578</v>
      </c>
      <c r="C26" s="121">
        <v>260443</v>
      </c>
      <c r="D26" s="120">
        <v>2418135</v>
      </c>
      <c r="E26" s="120"/>
      <c r="F26" s="120"/>
    </row>
    <row r="27" spans="1:6" ht="13.5" customHeight="1">
      <c r="A27" s="126" t="str">
        <f>+A21</f>
        <v>enero-septiembre 2010</v>
      </c>
      <c r="B27" s="120">
        <v>2859568</v>
      </c>
      <c r="C27" s="121">
        <v>424395</v>
      </c>
      <c r="D27" s="120">
        <v>2435173</v>
      </c>
      <c r="E27" s="120"/>
      <c r="F27" s="120"/>
    </row>
    <row r="28" spans="1:6" ht="13.5" customHeight="1">
      <c r="A28" s="123" t="str">
        <f>+A22</f>
        <v>Var. (%)   2010/2009</v>
      </c>
      <c r="B28" s="127">
        <f>+B27/B26*100-100</f>
        <v>6.756943422965463</v>
      </c>
      <c r="C28" s="128">
        <f>+C27/C26*100-100</f>
        <v>62.951202374415885</v>
      </c>
      <c r="D28" s="127">
        <f>+D27/D26*100-100</f>
        <v>0.7045925889166682</v>
      </c>
      <c r="E28" s="116"/>
      <c r="F28" s="124"/>
    </row>
    <row r="29" spans="1:8" ht="13.5" customHeight="1">
      <c r="A29" s="123"/>
      <c r="B29" s="127"/>
      <c r="C29" s="128"/>
      <c r="D29" s="127"/>
      <c r="E29" s="124"/>
      <c r="F29" s="129"/>
      <c r="G29" s="130"/>
      <c r="H29" s="131"/>
    </row>
    <row r="30" spans="1:6" ht="13.5" customHeight="1">
      <c r="A30" s="318" t="s">
        <v>256</v>
      </c>
      <c r="B30" s="318"/>
      <c r="C30" s="318"/>
      <c r="D30" s="318"/>
      <c r="E30" s="112"/>
      <c r="F30" s="112"/>
    </row>
    <row r="31" spans="1:8" ht="13.5" customHeight="1">
      <c r="A31" s="119">
        <f>+A25</f>
        <v>2009</v>
      </c>
      <c r="B31" s="120">
        <f>+B37-(B7+B13+B19+B25)</f>
        <v>1329396</v>
      </c>
      <c r="C31" s="121">
        <f>+C37-(C7+C13+C19+C25)</f>
        <v>396547</v>
      </c>
      <c r="D31" s="120">
        <f>+D37-(D7+D13+D19+D25)</f>
        <v>932849</v>
      </c>
      <c r="E31" s="132"/>
      <c r="F31" s="120"/>
      <c r="G31" s="120"/>
      <c r="H31" s="120"/>
    </row>
    <row r="32" spans="1:8" ht="13.5" customHeight="1">
      <c r="A32" s="126" t="str">
        <f>+A26</f>
        <v>enero- septiembre  2009</v>
      </c>
      <c r="B32" s="120">
        <f aca="true" t="shared" si="0" ref="B32:D33">+B38-(B8+B14+B20+B26)</f>
        <v>1025313</v>
      </c>
      <c r="C32" s="121">
        <f t="shared" si="0"/>
        <v>274800</v>
      </c>
      <c r="D32" s="120">
        <f t="shared" si="0"/>
        <v>750513</v>
      </c>
      <c r="E32" s="133"/>
      <c r="F32" s="120"/>
      <c r="G32" s="120"/>
      <c r="H32" s="120"/>
    </row>
    <row r="33" spans="1:8" ht="13.5" customHeight="1">
      <c r="A33" s="126" t="str">
        <f>+A27</f>
        <v>enero-septiembre 2010</v>
      </c>
      <c r="B33" s="120">
        <f t="shared" si="0"/>
        <v>1067404</v>
      </c>
      <c r="C33" s="121">
        <f t="shared" si="0"/>
        <v>348130</v>
      </c>
      <c r="D33" s="120">
        <f t="shared" si="0"/>
        <v>719274</v>
      </c>
      <c r="E33" s="133"/>
      <c r="F33" s="120"/>
      <c r="G33" s="120"/>
      <c r="H33" s="120"/>
    </row>
    <row r="34" spans="1:8" ht="13.5" customHeight="1">
      <c r="A34" s="123" t="str">
        <f>+A28</f>
        <v>Var. (%)   2010/2009</v>
      </c>
      <c r="B34" s="127">
        <f>(B33/B32-1)*100</f>
        <v>4.105185440933656</v>
      </c>
      <c r="C34" s="128">
        <f>(C33/C32-1)*100</f>
        <v>26.68486171761282</v>
      </c>
      <c r="D34" s="127">
        <f>(D33/D32-1)*100</f>
        <v>-4.162352950581805</v>
      </c>
      <c r="E34" s="124"/>
      <c r="F34" s="120"/>
      <c r="G34" s="120"/>
      <c r="H34" s="120"/>
    </row>
    <row r="35" spans="1:8" ht="13.5" customHeight="1">
      <c r="A35" s="123"/>
      <c r="B35" s="120"/>
      <c r="C35" s="121"/>
      <c r="E35" s="124"/>
      <c r="F35" s="134"/>
      <c r="G35" s="134"/>
      <c r="H35" s="120"/>
    </row>
    <row r="36" spans="1:8" ht="13.5" customHeight="1">
      <c r="A36" s="315" t="s">
        <v>240</v>
      </c>
      <c r="B36" s="315"/>
      <c r="C36" s="315"/>
      <c r="D36" s="315"/>
      <c r="E36" s="130"/>
      <c r="F36" s="130"/>
      <c r="G36" s="130"/>
      <c r="H36" s="131"/>
    </row>
    <row r="37" spans="1:8" ht="13.5" customHeight="1">
      <c r="A37" s="119">
        <f>+A31</f>
        <v>2009</v>
      </c>
      <c r="B37" s="120">
        <f>+balanza!B12</f>
        <v>10799756</v>
      </c>
      <c r="C37" s="121">
        <f>+balanza!B17</f>
        <v>2962102</v>
      </c>
      <c r="D37" s="120">
        <f>+B37-C37</f>
        <v>7837654</v>
      </c>
      <c r="E37" s="132"/>
      <c r="F37" s="120"/>
      <c r="G37" s="120"/>
      <c r="H37" s="120"/>
    </row>
    <row r="38" spans="1:8" ht="13.5" customHeight="1">
      <c r="A38" s="126" t="str">
        <f>+A32</f>
        <v>enero- septiembre  2009</v>
      </c>
      <c r="B38" s="120">
        <f>+balanza!D12</f>
        <v>8356350</v>
      </c>
      <c r="C38" s="121">
        <f>+balanza!D17</f>
        <v>2122459</v>
      </c>
      <c r="D38" s="120">
        <f>+B38-C38</f>
        <v>6233891</v>
      </c>
      <c r="E38" s="134"/>
      <c r="F38" s="120"/>
      <c r="G38" s="120"/>
      <c r="H38" s="120"/>
    </row>
    <row r="39" spans="1:8" ht="13.5" customHeight="1">
      <c r="A39" s="126" t="str">
        <f>+A33</f>
        <v>enero-septiembre 2010</v>
      </c>
      <c r="B39" s="120">
        <f>+balanza!E12</f>
        <v>9239551</v>
      </c>
      <c r="C39" s="121">
        <f>+balanza!E17</f>
        <v>2776795</v>
      </c>
      <c r="D39" s="120">
        <f>+B39-C39</f>
        <v>6462756</v>
      </c>
      <c r="E39" s="134"/>
      <c r="F39" s="120"/>
      <c r="G39" s="120"/>
      <c r="H39" s="120"/>
    </row>
    <row r="40" spans="1:8" ht="13.5" customHeight="1" thickBot="1">
      <c r="A40" s="141" t="str">
        <f>+A34</f>
        <v>Var. (%)   2010/2009</v>
      </c>
      <c r="B40" s="142">
        <f>+B39/B38*100-100</f>
        <v>10.569219814871332</v>
      </c>
      <c r="C40" s="143">
        <f>+C39/C38*100-100</f>
        <v>30.829146758547523</v>
      </c>
      <c r="D40" s="142">
        <f>+D39/D38*100-100</f>
        <v>3.6713025620755957</v>
      </c>
      <c r="E40" s="124"/>
      <c r="F40" s="120"/>
      <c r="G40" s="120"/>
      <c r="H40" s="120"/>
    </row>
    <row r="41" spans="1:8" ht="26.25" customHeight="1" thickTop="1">
      <c r="A41" s="312" t="s">
        <v>460</v>
      </c>
      <c r="B41" s="313"/>
      <c r="C41" s="313"/>
      <c r="D41" s="313"/>
      <c r="E41" s="124"/>
      <c r="F41" s="120"/>
      <c r="G41" s="120"/>
      <c r="H41" s="120"/>
    </row>
    <row r="42" spans="5:8" ht="13.5" customHeight="1">
      <c r="E42" s="124"/>
      <c r="F42" s="120"/>
      <c r="G42" s="120"/>
      <c r="H42" s="120"/>
    </row>
    <row r="43" ht="13.5" customHeight="1"/>
    <row r="44" spans="5:8" ht="13.5" customHeight="1">
      <c r="E44" s="132"/>
      <c r="F44" s="114"/>
      <c r="G44" s="114"/>
      <c r="H44" s="114"/>
    </row>
    <row r="45" spans="5:8" ht="13.5" customHeight="1">
      <c r="E45" s="134"/>
      <c r="F45" s="114"/>
      <c r="G45" s="114"/>
      <c r="H45" s="114"/>
    </row>
    <row r="46" spans="5:8" ht="13.5" customHeight="1">
      <c r="E46" s="134"/>
      <c r="F46" s="114"/>
      <c r="G46" s="114"/>
      <c r="H46" s="114"/>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12"/>
      <c r="B82" s="112"/>
      <c r="C82" s="123"/>
      <c r="D82" s="112"/>
    </row>
    <row r="83" spans="1:4" ht="34.5" customHeight="1">
      <c r="A83" s="319"/>
      <c r="B83" s="320"/>
      <c r="C83" s="320"/>
      <c r="D83" s="320"/>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4"/>
  <sheetViews>
    <sheetView zoomScalePageLayoutView="0" workbookViewId="0" topLeftCell="A1">
      <selection activeCell="A1" sqref="A1:F1"/>
    </sheetView>
  </sheetViews>
  <sheetFormatPr defaultColWidth="11.421875" defaultRowHeight="12.75"/>
  <cols>
    <col min="1" max="1" width="30.7109375" style="23" customWidth="1"/>
    <col min="2" max="5" width="11.421875" style="23" customWidth="1"/>
    <col min="6" max="6" width="14.57421875" style="34" bestFit="1" customWidth="1"/>
    <col min="7" max="16384" width="11.421875" style="23" customWidth="1"/>
  </cols>
  <sheetData>
    <row r="1" spans="1:6" ht="15.75" customHeight="1">
      <c r="A1" s="326" t="s">
        <v>394</v>
      </c>
      <c r="B1" s="326"/>
      <c r="C1" s="326"/>
      <c r="D1" s="326"/>
      <c r="E1" s="326"/>
      <c r="F1" s="326"/>
    </row>
    <row r="2" spans="1:6" ht="15.75" customHeight="1">
      <c r="A2" s="325" t="s">
        <v>257</v>
      </c>
      <c r="B2" s="325"/>
      <c r="C2" s="325"/>
      <c r="D2" s="325"/>
      <c r="E2" s="325"/>
      <c r="F2" s="325"/>
    </row>
    <row r="3" spans="1:6" ht="15.75" customHeight="1" thickBot="1">
      <c r="A3" s="325" t="s">
        <v>461</v>
      </c>
      <c r="B3" s="325"/>
      <c r="C3" s="325"/>
      <c r="D3" s="325"/>
      <c r="E3" s="325"/>
      <c r="F3" s="325"/>
    </row>
    <row r="4" spans="1:6" ht="12.75" customHeight="1" thickTop="1">
      <c r="A4" s="323" t="s">
        <v>39</v>
      </c>
      <c r="B4" s="203">
        <f>+'balanza productos_clase_sector'!B5</f>
        <v>2009</v>
      </c>
      <c r="C4" s="321" t="str">
        <f>+'balanza productos_clase_sector'!C5</f>
        <v>enero - septiembre</v>
      </c>
      <c r="D4" s="321"/>
      <c r="E4" s="204" t="s">
        <v>252</v>
      </c>
      <c r="F4" s="205" t="s">
        <v>243</v>
      </c>
    </row>
    <row r="5" spans="1:6" ht="12" thickBot="1">
      <c r="A5" s="324"/>
      <c r="B5" s="82" t="s">
        <v>242</v>
      </c>
      <c r="C5" s="83">
        <f>+balanza!D6</f>
        <v>2009</v>
      </c>
      <c r="D5" s="83">
        <v>2010</v>
      </c>
      <c r="E5" s="84" t="str">
        <f>+'balanza productos_clase_sector'!E6</f>
        <v> 2010-2009</v>
      </c>
      <c r="F5" s="85">
        <f>+'balanza productos_clase_sector'!F6</f>
        <v>2010</v>
      </c>
    </row>
    <row r="6" spans="1:6" ht="12" thickTop="1">
      <c r="A6" s="80"/>
      <c r="B6" s="78"/>
      <c r="C6" s="78"/>
      <c r="D6" s="78"/>
      <c r="E6" s="78"/>
      <c r="F6" s="81"/>
    </row>
    <row r="7" spans="1:6" ht="12.75" customHeight="1">
      <c r="A7" s="77" t="s">
        <v>26</v>
      </c>
      <c r="B7" s="78">
        <v>2577451</v>
      </c>
      <c r="C7" s="78">
        <v>2059358</v>
      </c>
      <c r="D7" s="78">
        <v>2173727</v>
      </c>
      <c r="E7" s="22">
        <f>+(D7-C7)/C7</f>
        <v>0.055536239934970026</v>
      </c>
      <c r="F7" s="79">
        <f>+D7/$D$23</f>
        <v>0.2352632719923295</v>
      </c>
    </row>
    <row r="8" spans="1:6" ht="11.25">
      <c r="A8" s="80" t="s">
        <v>31</v>
      </c>
      <c r="B8" s="78">
        <v>1023631</v>
      </c>
      <c r="C8" s="78">
        <v>769479</v>
      </c>
      <c r="D8" s="78">
        <v>627087</v>
      </c>
      <c r="E8" s="22">
        <f aca="true" t="shared" si="0" ref="E8:E23">+(D8-C8)/C8</f>
        <v>-0.18504988440230338</v>
      </c>
      <c r="F8" s="79">
        <f aca="true" t="shared" si="1" ref="F8:F23">+D8/$D$23</f>
        <v>0.06786985644648749</v>
      </c>
    </row>
    <row r="9" spans="1:6" ht="11.25">
      <c r="A9" s="80" t="s">
        <v>27</v>
      </c>
      <c r="B9" s="78">
        <v>687944</v>
      </c>
      <c r="C9" s="78">
        <v>527047</v>
      </c>
      <c r="D9" s="78">
        <v>569400</v>
      </c>
      <c r="E9" s="22">
        <f t="shared" si="0"/>
        <v>0.08035905716188499</v>
      </c>
      <c r="F9" s="79">
        <f t="shared" si="1"/>
        <v>0.061626371238169476</v>
      </c>
    </row>
    <row r="10" spans="1:6" ht="11.25">
      <c r="A10" s="80" t="s">
        <v>29</v>
      </c>
      <c r="B10" s="78">
        <v>595493</v>
      </c>
      <c r="C10" s="78">
        <v>487947</v>
      </c>
      <c r="D10" s="78">
        <v>539791</v>
      </c>
      <c r="E10" s="22">
        <f t="shared" si="0"/>
        <v>0.10624924428267825</v>
      </c>
      <c r="F10" s="79">
        <f t="shared" si="1"/>
        <v>0.05842177828771117</v>
      </c>
    </row>
    <row r="11" spans="1:6" ht="11.25">
      <c r="A11" s="80" t="s">
        <v>28</v>
      </c>
      <c r="B11" s="78">
        <v>556617</v>
      </c>
      <c r="C11" s="78">
        <v>417789</v>
      </c>
      <c r="D11" s="78">
        <v>469396</v>
      </c>
      <c r="E11" s="22">
        <f t="shared" si="0"/>
        <v>0.12352407555009826</v>
      </c>
      <c r="F11" s="79">
        <f t="shared" si="1"/>
        <v>0.05080290156956761</v>
      </c>
    </row>
    <row r="12" spans="1:6" ht="11.25">
      <c r="A12" s="80" t="s">
        <v>153</v>
      </c>
      <c r="B12" s="78">
        <v>443300</v>
      </c>
      <c r="C12" s="78">
        <v>313037</v>
      </c>
      <c r="D12" s="78">
        <v>425093</v>
      </c>
      <c r="E12" s="22">
        <f t="shared" si="0"/>
        <v>0.3579640745343202</v>
      </c>
      <c r="F12" s="79">
        <f t="shared" si="1"/>
        <v>0.046007971599485734</v>
      </c>
    </row>
    <row r="13" spans="1:6" ht="11.25">
      <c r="A13" s="80" t="s">
        <v>30</v>
      </c>
      <c r="B13" s="78">
        <v>506836</v>
      </c>
      <c r="C13" s="78">
        <v>399891</v>
      </c>
      <c r="D13" s="78">
        <v>417066</v>
      </c>
      <c r="E13" s="22">
        <f t="shared" si="0"/>
        <v>0.0429492036579968</v>
      </c>
      <c r="F13" s="79">
        <f t="shared" si="1"/>
        <v>0.045139206439793446</v>
      </c>
    </row>
    <row r="14" spans="1:6" ht="11.25">
      <c r="A14" s="80" t="s">
        <v>32</v>
      </c>
      <c r="B14" s="78">
        <v>297470</v>
      </c>
      <c r="C14" s="78">
        <v>223152</v>
      </c>
      <c r="D14" s="78">
        <v>342574</v>
      </c>
      <c r="E14" s="22">
        <f t="shared" si="0"/>
        <v>0.5351598910159892</v>
      </c>
      <c r="F14" s="79">
        <f t="shared" si="1"/>
        <v>0.0370769099061199</v>
      </c>
    </row>
    <row r="15" spans="1:6" ht="11.25">
      <c r="A15" s="80" t="s">
        <v>33</v>
      </c>
      <c r="B15" s="78">
        <v>293420</v>
      </c>
      <c r="C15" s="78">
        <v>241934</v>
      </c>
      <c r="D15" s="78">
        <v>266642</v>
      </c>
      <c r="E15" s="22">
        <f t="shared" si="0"/>
        <v>0.10212702637909513</v>
      </c>
      <c r="F15" s="79">
        <f t="shared" si="1"/>
        <v>0.028858761643287646</v>
      </c>
    </row>
    <row r="16" spans="1:6" ht="11.25">
      <c r="A16" s="80" t="s">
        <v>43</v>
      </c>
      <c r="B16" s="78">
        <v>238872</v>
      </c>
      <c r="C16" s="78">
        <v>160813</v>
      </c>
      <c r="D16" s="78">
        <v>248393</v>
      </c>
      <c r="E16" s="22">
        <f t="shared" si="0"/>
        <v>0.5446077120630795</v>
      </c>
      <c r="F16" s="79">
        <f t="shared" si="1"/>
        <v>0.02688366566730353</v>
      </c>
    </row>
    <row r="17" spans="1:6" ht="11.25">
      <c r="A17" s="80" t="s">
        <v>275</v>
      </c>
      <c r="B17" s="78">
        <v>245211</v>
      </c>
      <c r="C17" s="78">
        <v>177024</v>
      </c>
      <c r="D17" s="78">
        <v>225038</v>
      </c>
      <c r="E17" s="22">
        <f t="shared" si="0"/>
        <v>0.27122875994215473</v>
      </c>
      <c r="F17" s="79">
        <f t="shared" si="1"/>
        <v>0.024355945435010858</v>
      </c>
    </row>
    <row r="18" spans="1:6" ht="11.25">
      <c r="A18" s="80" t="s">
        <v>36</v>
      </c>
      <c r="B18" s="78">
        <v>218075</v>
      </c>
      <c r="C18" s="78">
        <v>166089</v>
      </c>
      <c r="D18" s="78">
        <v>219075</v>
      </c>
      <c r="E18" s="22">
        <f t="shared" si="0"/>
        <v>0.3190217293138016</v>
      </c>
      <c r="F18" s="79">
        <f t="shared" si="1"/>
        <v>0.023710567753779378</v>
      </c>
    </row>
    <row r="19" spans="1:6" ht="11.25">
      <c r="A19" s="80" t="s">
        <v>35</v>
      </c>
      <c r="B19" s="78">
        <v>244398</v>
      </c>
      <c r="C19" s="78">
        <v>201431</v>
      </c>
      <c r="D19" s="78">
        <v>216445</v>
      </c>
      <c r="E19" s="22">
        <f t="shared" si="0"/>
        <v>0.07453668998317041</v>
      </c>
      <c r="F19" s="79">
        <f t="shared" si="1"/>
        <v>0.023425921887329806</v>
      </c>
    </row>
    <row r="20" spans="1:6" ht="11.25">
      <c r="A20" s="80" t="s">
        <v>533</v>
      </c>
      <c r="B20" s="78">
        <v>187166</v>
      </c>
      <c r="C20" s="78">
        <v>148550</v>
      </c>
      <c r="D20" s="78">
        <v>212791</v>
      </c>
      <c r="E20" s="22">
        <f t="shared" si="0"/>
        <v>0.43245371928643556</v>
      </c>
      <c r="F20" s="79">
        <f t="shared" si="1"/>
        <v>0.023030448124589604</v>
      </c>
    </row>
    <row r="21" spans="1:6" ht="11.25">
      <c r="A21" s="80" t="s">
        <v>551</v>
      </c>
      <c r="B21" s="78">
        <v>187269</v>
      </c>
      <c r="C21" s="78">
        <v>145726</v>
      </c>
      <c r="D21" s="78">
        <v>188226</v>
      </c>
      <c r="E21" s="22">
        <f t="shared" si="0"/>
        <v>0.291643220839109</v>
      </c>
      <c r="F21" s="79">
        <f t="shared" si="1"/>
        <v>0.020371769147656635</v>
      </c>
    </row>
    <row r="22" spans="1:9" ht="11.25">
      <c r="A22" s="80" t="s">
        <v>37</v>
      </c>
      <c r="B22" s="78">
        <v>2496601</v>
      </c>
      <c r="C22" s="78">
        <v>1917082</v>
      </c>
      <c r="D22" s="78">
        <v>2098807</v>
      </c>
      <c r="E22" s="22">
        <f t="shared" si="0"/>
        <v>0.09479250235514182</v>
      </c>
      <c r="F22" s="79">
        <f t="shared" si="1"/>
        <v>0.22715465286137823</v>
      </c>
      <c r="I22" s="24"/>
    </row>
    <row r="23" spans="1:6" ht="12" thickBot="1">
      <c r="A23" s="206" t="s">
        <v>38</v>
      </c>
      <c r="B23" s="207">
        <f>+balanza!B12</f>
        <v>10799756</v>
      </c>
      <c r="C23" s="207">
        <f>+balanza!D12</f>
        <v>8356350</v>
      </c>
      <c r="D23" s="207">
        <f>+balanza!E12</f>
        <v>9239551</v>
      </c>
      <c r="E23" s="208">
        <f t="shared" si="0"/>
        <v>0.10569219814871325</v>
      </c>
      <c r="F23" s="209">
        <f t="shared" si="1"/>
        <v>1</v>
      </c>
    </row>
    <row r="24" spans="1:6" s="80" customFormat="1" ht="31.5" customHeight="1" thickTop="1">
      <c r="A24" s="322" t="s">
        <v>460</v>
      </c>
      <c r="B24" s="322"/>
      <c r="C24" s="322"/>
      <c r="D24" s="322"/>
      <c r="E24" s="322"/>
      <c r="F24" s="322"/>
    </row>
    <row r="25" ht="11.25"/>
    <row r="26" ht="11.25"/>
    <row r="27" ht="11.25"/>
    <row r="28" ht="11.25"/>
    <row r="29" ht="11.25"/>
    <row r="30" ht="11.25"/>
    <row r="31" ht="11.25"/>
    <row r="32" ht="11.25">
      <c r="F32" s="23"/>
    </row>
    <row r="33" ht="11.25">
      <c r="F33" s="23"/>
    </row>
    <row r="34" ht="11.25">
      <c r="F34" s="23"/>
    </row>
    <row r="35" ht="11.25">
      <c r="F35" s="23"/>
    </row>
    <row r="36" ht="11.25">
      <c r="F36" s="23"/>
    </row>
    <row r="37" ht="11.25">
      <c r="F37" s="23"/>
    </row>
    <row r="38" ht="11.25">
      <c r="F38" s="23"/>
    </row>
    <row r="39" ht="11.25"/>
    <row r="40" ht="11.25"/>
    <row r="41" ht="11.25"/>
    <row r="42" ht="11.25"/>
    <row r="43" ht="11.25"/>
    <row r="44" ht="11.25"/>
    <row r="45" ht="11.25"/>
    <row r="49" spans="1:6" ht="15.75" customHeight="1">
      <c r="A49" s="326" t="s">
        <v>304</v>
      </c>
      <c r="B49" s="326"/>
      <c r="C49" s="326"/>
      <c r="D49" s="326"/>
      <c r="E49" s="326"/>
      <c r="F49" s="326"/>
    </row>
    <row r="50" spans="1:6" ht="15.75" customHeight="1">
      <c r="A50" s="325" t="s">
        <v>272</v>
      </c>
      <c r="B50" s="325"/>
      <c r="C50" s="325"/>
      <c r="D50" s="325"/>
      <c r="E50" s="325"/>
      <c r="F50" s="325"/>
    </row>
    <row r="51" spans="1:6" ht="15.75" customHeight="1" thickBot="1">
      <c r="A51" s="325" t="s">
        <v>462</v>
      </c>
      <c r="B51" s="325"/>
      <c r="C51" s="325"/>
      <c r="D51" s="325"/>
      <c r="E51" s="325"/>
      <c r="F51" s="325"/>
    </row>
    <row r="52" spans="1:6" ht="12.75" customHeight="1" thickTop="1">
      <c r="A52" s="323" t="s">
        <v>39</v>
      </c>
      <c r="B52" s="203">
        <f>+B4</f>
        <v>2009</v>
      </c>
      <c r="C52" s="321" t="str">
        <f>+C4</f>
        <v>enero - septiembre</v>
      </c>
      <c r="D52" s="321"/>
      <c r="E52" s="204" t="s">
        <v>252</v>
      </c>
      <c r="F52" s="205" t="s">
        <v>243</v>
      </c>
    </row>
    <row r="53" spans="1:6" ht="12" thickBot="1">
      <c r="A53" s="324"/>
      <c r="B53" s="82" t="s">
        <v>242</v>
      </c>
      <c r="C53" s="83">
        <f>+balanza!D6</f>
        <v>2009</v>
      </c>
      <c r="D53" s="83">
        <f>+D5</f>
        <v>2010</v>
      </c>
      <c r="E53" s="84" t="str">
        <f>+E5</f>
        <v> 2010-2009</v>
      </c>
      <c r="F53" s="85">
        <f>+F5</f>
        <v>2010</v>
      </c>
    </row>
    <row r="54" spans="1:6" ht="12" thickTop="1">
      <c r="A54" s="80"/>
      <c r="B54" s="78"/>
      <c r="C54" s="78"/>
      <c r="D54" s="78"/>
      <c r="E54" s="78"/>
      <c r="F54" s="81"/>
    </row>
    <row r="55" spans="1:9" ht="12.75" customHeight="1">
      <c r="A55" s="80" t="s">
        <v>42</v>
      </c>
      <c r="B55" s="78">
        <v>1209697</v>
      </c>
      <c r="C55" s="78">
        <v>901707</v>
      </c>
      <c r="D55" s="78">
        <v>941900</v>
      </c>
      <c r="E55" s="22">
        <f>+(D55-C55)/C55</f>
        <v>0.04457434621223967</v>
      </c>
      <c r="F55" s="79">
        <f>+D55/$D$71</f>
        <v>0.33920401037887205</v>
      </c>
      <c r="I55" s="78"/>
    </row>
    <row r="56" spans="1:9" ht="11.25">
      <c r="A56" s="80" t="s">
        <v>44</v>
      </c>
      <c r="B56" s="78">
        <v>415169</v>
      </c>
      <c r="C56" s="78">
        <v>275643</v>
      </c>
      <c r="D56" s="78">
        <v>397928</v>
      </c>
      <c r="E56" s="22">
        <f aca="true" t="shared" si="2" ref="E56:E71">+(D56-C56)/C56</f>
        <v>0.4436354269834532</v>
      </c>
      <c r="F56" s="79">
        <f aca="true" t="shared" si="3" ref="F56:F71">+D56/$D$71</f>
        <v>0.14330478123159973</v>
      </c>
      <c r="I56" s="78"/>
    </row>
    <row r="57" spans="1:9" ht="11.25">
      <c r="A57" s="80" t="s">
        <v>26</v>
      </c>
      <c r="B57" s="78">
        <v>234872</v>
      </c>
      <c r="C57" s="78">
        <v>154932</v>
      </c>
      <c r="D57" s="78">
        <v>329426</v>
      </c>
      <c r="E57" s="22">
        <f t="shared" si="2"/>
        <v>1.1262618439057135</v>
      </c>
      <c r="F57" s="79">
        <f t="shared" si="3"/>
        <v>0.11863533318087939</v>
      </c>
      <c r="I57" s="78"/>
    </row>
    <row r="58" spans="1:9" ht="11.25">
      <c r="A58" s="80" t="s">
        <v>43</v>
      </c>
      <c r="B58" s="78">
        <v>169176</v>
      </c>
      <c r="C58" s="78">
        <v>125542</v>
      </c>
      <c r="D58" s="78">
        <v>229563</v>
      </c>
      <c r="E58" s="22">
        <f t="shared" si="2"/>
        <v>0.8285752975099967</v>
      </c>
      <c r="F58" s="79">
        <f t="shared" si="3"/>
        <v>0.08267192932859646</v>
      </c>
      <c r="I58" s="78"/>
    </row>
    <row r="59" spans="1:9" ht="11.25">
      <c r="A59" s="80" t="s">
        <v>36</v>
      </c>
      <c r="B59" s="78">
        <v>72586</v>
      </c>
      <c r="C59" s="78">
        <v>41555</v>
      </c>
      <c r="D59" s="78">
        <v>84039</v>
      </c>
      <c r="E59" s="22">
        <f t="shared" si="2"/>
        <v>1.0223559138491156</v>
      </c>
      <c r="F59" s="79">
        <f t="shared" si="3"/>
        <v>0.030264747667724842</v>
      </c>
      <c r="I59" s="78"/>
    </row>
    <row r="60" spans="1:9" ht="11.25">
      <c r="A60" s="80" t="s">
        <v>35</v>
      </c>
      <c r="B60" s="78">
        <v>112840</v>
      </c>
      <c r="C60" s="78">
        <v>89413</v>
      </c>
      <c r="D60" s="78">
        <v>67953</v>
      </c>
      <c r="E60" s="22">
        <f t="shared" si="2"/>
        <v>-0.2400098419692886</v>
      </c>
      <c r="F60" s="79">
        <f t="shared" si="3"/>
        <v>0.024471738100940114</v>
      </c>
      <c r="I60" s="78"/>
    </row>
    <row r="61" spans="1:9" ht="11.25">
      <c r="A61" s="80" t="s">
        <v>212</v>
      </c>
      <c r="B61" s="78">
        <v>95217</v>
      </c>
      <c r="C61" s="78">
        <v>80717</v>
      </c>
      <c r="D61" s="78">
        <v>63464</v>
      </c>
      <c r="E61" s="22">
        <f t="shared" si="2"/>
        <v>-0.21374679435558805</v>
      </c>
      <c r="F61" s="79">
        <f t="shared" si="3"/>
        <v>0.022855126143629615</v>
      </c>
      <c r="I61" s="78"/>
    </row>
    <row r="62" spans="1:9" ht="11.25">
      <c r="A62" s="80" t="s">
        <v>46</v>
      </c>
      <c r="B62" s="78">
        <v>74161</v>
      </c>
      <c r="C62" s="78">
        <v>48336</v>
      </c>
      <c r="D62" s="78">
        <v>63181</v>
      </c>
      <c r="E62" s="22">
        <f t="shared" si="2"/>
        <v>0.30712098642833496</v>
      </c>
      <c r="F62" s="79">
        <f t="shared" si="3"/>
        <v>0.02275321008572833</v>
      </c>
      <c r="I62" s="78"/>
    </row>
    <row r="63" spans="1:9" ht="11.25">
      <c r="A63" s="80" t="s">
        <v>31</v>
      </c>
      <c r="B63" s="78">
        <v>53969</v>
      </c>
      <c r="C63" s="78">
        <v>37148</v>
      </c>
      <c r="D63" s="78">
        <v>61341</v>
      </c>
      <c r="E63" s="22">
        <f t="shared" si="2"/>
        <v>0.6512598255626144</v>
      </c>
      <c r="F63" s="79">
        <f t="shared" si="3"/>
        <v>0.022090575645663437</v>
      </c>
      <c r="I63" s="78"/>
    </row>
    <row r="64" spans="1:9" ht="11.25">
      <c r="A64" s="80" t="s">
        <v>401</v>
      </c>
      <c r="B64" s="78">
        <v>41585</v>
      </c>
      <c r="C64" s="78">
        <v>29182</v>
      </c>
      <c r="D64" s="78">
        <v>55408</v>
      </c>
      <c r="E64" s="22">
        <f t="shared" si="2"/>
        <v>0.8987046809677198</v>
      </c>
      <c r="F64" s="79">
        <f t="shared" si="3"/>
        <v>0.01995393970386723</v>
      </c>
      <c r="I64" s="78"/>
    </row>
    <row r="65" spans="1:9" ht="11.25">
      <c r="A65" s="80" t="s">
        <v>45</v>
      </c>
      <c r="B65" s="78">
        <v>63340</v>
      </c>
      <c r="C65" s="78">
        <v>42977</v>
      </c>
      <c r="D65" s="78">
        <v>51903</v>
      </c>
      <c r="E65" s="22">
        <f t="shared" si="2"/>
        <v>0.2076924866789213</v>
      </c>
      <c r="F65" s="79">
        <f t="shared" si="3"/>
        <v>0.01869169312102622</v>
      </c>
      <c r="I65" s="78"/>
    </row>
    <row r="66" spans="1:9" ht="11.25">
      <c r="A66" s="80" t="s">
        <v>223</v>
      </c>
      <c r="B66" s="78">
        <v>35880</v>
      </c>
      <c r="C66" s="78">
        <v>25099</v>
      </c>
      <c r="D66" s="78">
        <v>49786</v>
      </c>
      <c r="E66" s="22">
        <f t="shared" si="2"/>
        <v>0.983585003386589</v>
      </c>
      <c r="F66" s="79">
        <f t="shared" si="3"/>
        <v>0.017929303387538512</v>
      </c>
      <c r="I66" s="78"/>
    </row>
    <row r="67" spans="1:9" ht="11.25">
      <c r="A67" s="80" t="s">
        <v>34</v>
      </c>
      <c r="B67" s="78">
        <v>53541</v>
      </c>
      <c r="C67" s="78">
        <v>45517</v>
      </c>
      <c r="D67" s="78">
        <v>48658</v>
      </c>
      <c r="E67" s="22">
        <f t="shared" si="2"/>
        <v>0.06900718412900675</v>
      </c>
      <c r="F67" s="79">
        <f t="shared" si="3"/>
        <v>0.017523079665585684</v>
      </c>
      <c r="I67" s="78"/>
    </row>
    <row r="68" spans="1:9" ht="11.25">
      <c r="A68" s="80" t="s">
        <v>275</v>
      </c>
      <c r="B68" s="78">
        <v>30940</v>
      </c>
      <c r="C68" s="78">
        <v>22161</v>
      </c>
      <c r="D68" s="78">
        <v>29970</v>
      </c>
      <c r="E68" s="22">
        <f t="shared" si="2"/>
        <v>0.35237579531609586</v>
      </c>
      <c r="F68" s="79">
        <f t="shared" si="3"/>
        <v>0.010793018569970055</v>
      </c>
      <c r="I68" s="78"/>
    </row>
    <row r="69" spans="1:9" ht="11.25">
      <c r="A69" s="80" t="s">
        <v>28</v>
      </c>
      <c r="B69" s="78">
        <v>26234</v>
      </c>
      <c r="C69" s="78">
        <v>16097</v>
      </c>
      <c r="D69" s="78">
        <v>27017</v>
      </c>
      <c r="E69" s="22">
        <f t="shared" si="2"/>
        <v>0.6783872771323849</v>
      </c>
      <c r="F69" s="79">
        <f t="shared" si="3"/>
        <v>0.009729562319148516</v>
      </c>
      <c r="I69" s="78"/>
    </row>
    <row r="70" spans="1:9" ht="11.25">
      <c r="A70" s="80" t="s">
        <v>37</v>
      </c>
      <c r="B70" s="78">
        <v>272897</v>
      </c>
      <c r="C70" s="78">
        <v>186431</v>
      </c>
      <c r="D70" s="78">
        <v>275258</v>
      </c>
      <c r="E70" s="22">
        <f t="shared" si="2"/>
        <v>0.47646045990205493</v>
      </c>
      <c r="F70" s="79">
        <f t="shared" si="3"/>
        <v>0.09912795146922981</v>
      </c>
      <c r="I70" s="78"/>
    </row>
    <row r="71" spans="1:9" ht="12.75" customHeight="1" thickBot="1">
      <c r="A71" s="206" t="s">
        <v>38</v>
      </c>
      <c r="B71" s="207">
        <f>+balanza!B17</f>
        <v>2962102</v>
      </c>
      <c r="C71" s="207">
        <f>+balanza!D17</f>
        <v>2122459</v>
      </c>
      <c r="D71" s="207">
        <f>+balanza!E17</f>
        <v>2776795</v>
      </c>
      <c r="E71" s="208">
        <f t="shared" si="2"/>
        <v>0.30829146758547515</v>
      </c>
      <c r="F71" s="209">
        <f t="shared" si="3"/>
        <v>1</v>
      </c>
      <c r="I71" s="24"/>
    </row>
    <row r="72" spans="1:6" ht="22.5" customHeight="1" thickTop="1">
      <c r="A72" s="322" t="s">
        <v>463</v>
      </c>
      <c r="B72" s="322"/>
      <c r="C72" s="322"/>
      <c r="D72" s="322"/>
      <c r="E72" s="322"/>
      <c r="F72" s="322"/>
    </row>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s="36" customFormat="1" ht="11.25">
      <c r="F94" s="76"/>
    </row>
  </sheetData>
  <sheetProtection/>
  <mergeCells count="12">
    <mergeCell ref="A1:F1"/>
    <mergeCell ref="A2:F2"/>
    <mergeCell ref="A3:F3"/>
    <mergeCell ref="A24:F24"/>
    <mergeCell ref="A4:A5"/>
    <mergeCell ref="C4:D4"/>
    <mergeCell ref="C52:D52"/>
    <mergeCell ref="A72:F72"/>
    <mergeCell ref="A52:A53"/>
    <mergeCell ref="A50:F50"/>
    <mergeCell ref="A51:F51"/>
    <mergeCell ref="A49:F49"/>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G1"/>
    </sheetView>
  </sheetViews>
  <sheetFormatPr defaultColWidth="11.421875" defaultRowHeight="12.75"/>
  <cols>
    <col min="1" max="1" width="39.00390625" style="23" customWidth="1"/>
    <col min="2" max="5" width="10.421875" style="23" bestFit="1" customWidth="1"/>
    <col min="6" max="6" width="11.7109375" style="23" bestFit="1" customWidth="1"/>
    <col min="7" max="7" width="11.00390625" style="23" bestFit="1" customWidth="1"/>
    <col min="8" max="16384" width="11.421875" style="23" customWidth="1"/>
  </cols>
  <sheetData>
    <row r="1" spans="1:7" s="36" customFormat="1" ht="15.75" customHeight="1">
      <c r="A1" s="326" t="s">
        <v>306</v>
      </c>
      <c r="B1" s="326"/>
      <c r="C1" s="326"/>
      <c r="D1" s="326"/>
      <c r="E1" s="326"/>
      <c r="F1" s="326"/>
      <c r="G1" s="326"/>
    </row>
    <row r="2" spans="1:7" s="36" customFormat="1" ht="15.75" customHeight="1">
      <c r="A2" s="325" t="s">
        <v>258</v>
      </c>
      <c r="B2" s="325"/>
      <c r="C2" s="325"/>
      <c r="D2" s="325"/>
      <c r="E2" s="325"/>
      <c r="F2" s="325"/>
      <c r="G2" s="325"/>
    </row>
    <row r="3" spans="1:7" s="36" customFormat="1" ht="15.75" customHeight="1" thickBot="1">
      <c r="A3" s="325" t="s">
        <v>464</v>
      </c>
      <c r="B3" s="325"/>
      <c r="C3" s="325"/>
      <c r="D3" s="325"/>
      <c r="E3" s="325"/>
      <c r="F3" s="325"/>
      <c r="G3" s="325"/>
    </row>
    <row r="4" spans="1:7" ht="12.75" customHeight="1" thickTop="1">
      <c r="A4" s="323" t="s">
        <v>41</v>
      </c>
      <c r="B4" s="210" t="s">
        <v>138</v>
      </c>
      <c r="C4" s="211">
        <f>+'prin paises exp e imp'!B4</f>
        <v>2009</v>
      </c>
      <c r="D4" s="327" t="str">
        <f>+'prin paises exp e imp'!C4</f>
        <v>enero - septiembre</v>
      </c>
      <c r="E4" s="327"/>
      <c r="F4" s="212" t="s">
        <v>252</v>
      </c>
      <c r="G4" s="212" t="s">
        <v>243</v>
      </c>
    </row>
    <row r="5" spans="1:7" ht="12.75" customHeight="1" thickBot="1">
      <c r="A5" s="328"/>
      <c r="B5" s="82" t="s">
        <v>48</v>
      </c>
      <c r="C5" s="214" t="s">
        <v>242</v>
      </c>
      <c r="D5" s="213">
        <f>+balanza!D6</f>
        <v>2009</v>
      </c>
      <c r="E5" s="213">
        <f>+balanza!E6</f>
        <v>2010</v>
      </c>
      <c r="F5" s="214" t="str">
        <f>+'prin paises exp e imp'!E5</f>
        <v> 2010-2009</v>
      </c>
      <c r="G5" s="214">
        <f>+'prin paises exp e imp'!F5</f>
        <v>2010</v>
      </c>
    </row>
    <row r="6" spans="3:7" ht="12" thickTop="1">
      <c r="C6" s="24"/>
      <c r="D6" s="24"/>
      <c r="E6" s="24"/>
      <c r="F6" s="24"/>
      <c r="G6" s="24"/>
    </row>
    <row r="7" spans="1:7" ht="12.75" customHeight="1">
      <c r="A7" s="28" t="s">
        <v>552</v>
      </c>
      <c r="B7" s="25" t="s">
        <v>154</v>
      </c>
      <c r="C7" s="24">
        <v>1164476</v>
      </c>
      <c r="D7" s="24">
        <v>1064614</v>
      </c>
      <c r="E7" s="24">
        <v>1122190</v>
      </c>
      <c r="F7" s="22">
        <f>+(E7-D7)/D7</f>
        <v>0.05408157322747963</v>
      </c>
      <c r="G7" s="26">
        <f>+E7/$E$23</f>
        <v>0.12145503607264033</v>
      </c>
    </row>
    <row r="8" spans="1:7" ht="12.75" customHeight="1">
      <c r="A8" s="28" t="s">
        <v>553</v>
      </c>
      <c r="B8" s="25">
        <v>22042110</v>
      </c>
      <c r="C8" s="24">
        <v>1069255</v>
      </c>
      <c r="D8" s="24">
        <v>770061</v>
      </c>
      <c r="E8" s="24">
        <v>866448</v>
      </c>
      <c r="F8" s="22">
        <f aca="true" t="shared" si="0" ref="F8:F15">+(E8-D8)/D8</f>
        <v>0.1251680061709397</v>
      </c>
      <c r="G8" s="26">
        <f aca="true" t="shared" si="1" ref="G8:G23">+E8/$E$23</f>
        <v>0.09377598543479007</v>
      </c>
    </row>
    <row r="9" spans="1:7" ht="12.75" customHeight="1">
      <c r="A9" s="28" t="s">
        <v>557</v>
      </c>
      <c r="B9" s="25">
        <v>47032100</v>
      </c>
      <c r="C9" s="24">
        <v>1004098</v>
      </c>
      <c r="D9" s="24">
        <v>728530</v>
      </c>
      <c r="E9" s="24">
        <v>832784</v>
      </c>
      <c r="F9" s="22">
        <f t="shared" si="0"/>
        <v>0.14310186265493527</v>
      </c>
      <c r="G9" s="26">
        <f t="shared" si="1"/>
        <v>0.09013251834423557</v>
      </c>
    </row>
    <row r="10" spans="1:7" ht="11.25">
      <c r="A10" s="28" t="s">
        <v>508</v>
      </c>
      <c r="B10" s="25">
        <v>47032900</v>
      </c>
      <c r="C10" s="24">
        <v>835713</v>
      </c>
      <c r="D10" s="24">
        <v>552970</v>
      </c>
      <c r="E10" s="24">
        <v>738699</v>
      </c>
      <c r="F10" s="22">
        <f t="shared" si="0"/>
        <v>0.3358753639437944</v>
      </c>
      <c r="G10" s="22">
        <f t="shared" si="1"/>
        <v>0.07994966422069644</v>
      </c>
    </row>
    <row r="11" spans="1:7" ht="12" customHeight="1">
      <c r="A11" s="28" t="s">
        <v>554</v>
      </c>
      <c r="B11" s="25" t="s">
        <v>155</v>
      </c>
      <c r="C11" s="24">
        <v>486334</v>
      </c>
      <c r="D11" s="24">
        <v>466863</v>
      </c>
      <c r="E11" s="24">
        <v>526197</v>
      </c>
      <c r="F11" s="22">
        <f t="shared" si="0"/>
        <v>0.12709081679207818</v>
      </c>
      <c r="G11" s="26">
        <f t="shared" si="1"/>
        <v>0.05695049467230605</v>
      </c>
    </row>
    <row r="12" spans="1:7" ht="11.25">
      <c r="A12" s="28" t="s">
        <v>480</v>
      </c>
      <c r="B12" s="25">
        <v>44071012</v>
      </c>
      <c r="C12" s="24">
        <v>272718</v>
      </c>
      <c r="D12" s="24">
        <v>189512</v>
      </c>
      <c r="E12" s="24">
        <v>245209</v>
      </c>
      <c r="F12" s="22">
        <f t="shared" si="0"/>
        <v>0.2938969563932627</v>
      </c>
      <c r="G12" s="26">
        <f t="shared" si="1"/>
        <v>0.026539060177274847</v>
      </c>
    </row>
    <row r="13" spans="1:7" ht="12.75" customHeight="1">
      <c r="A13" s="28" t="s">
        <v>556</v>
      </c>
      <c r="B13" s="25">
        <v>44012200</v>
      </c>
      <c r="C13" s="24">
        <v>273745</v>
      </c>
      <c r="D13" s="24">
        <v>219783</v>
      </c>
      <c r="E13" s="24">
        <v>236739</v>
      </c>
      <c r="F13" s="22">
        <f t="shared" si="0"/>
        <v>0.07714882406737555</v>
      </c>
      <c r="G13" s="26">
        <f t="shared" si="1"/>
        <v>0.02562234896479277</v>
      </c>
    </row>
    <row r="14" spans="1:7" ht="12.75" customHeight="1">
      <c r="A14" s="28" t="s">
        <v>529</v>
      </c>
      <c r="B14" s="25" t="s">
        <v>189</v>
      </c>
      <c r="C14" s="24">
        <v>181435</v>
      </c>
      <c r="D14" s="24">
        <v>146713</v>
      </c>
      <c r="E14" s="24">
        <v>236331</v>
      </c>
      <c r="F14" s="22">
        <f t="shared" si="0"/>
        <v>0.6108388486364534</v>
      </c>
      <c r="G14" s="26">
        <f t="shared" si="1"/>
        <v>0.02557819097486447</v>
      </c>
    </row>
    <row r="15" spans="1:7" ht="12.75" customHeight="1">
      <c r="A15" s="28" t="s">
        <v>471</v>
      </c>
      <c r="B15" s="25">
        <v>44123910</v>
      </c>
      <c r="C15" s="24">
        <v>283436</v>
      </c>
      <c r="D15" s="24">
        <v>203807</v>
      </c>
      <c r="E15" s="24">
        <v>233078</v>
      </c>
      <c r="F15" s="22">
        <f t="shared" si="0"/>
        <v>0.14362117100982794</v>
      </c>
      <c r="G15" s="26">
        <f t="shared" si="1"/>
        <v>0.02522611758948027</v>
      </c>
    </row>
    <row r="16" spans="1:7" ht="11.25">
      <c r="A16" s="28" t="s">
        <v>530</v>
      </c>
      <c r="B16" s="25" t="s">
        <v>469</v>
      </c>
      <c r="C16" s="24">
        <v>311320</v>
      </c>
      <c r="D16" s="24">
        <v>234113</v>
      </c>
      <c r="E16" s="24">
        <v>218358</v>
      </c>
      <c r="F16" s="22">
        <f aca="true" t="shared" si="2" ref="F16:F23">+(E16-D16)/D16</f>
        <v>-0.06729656191668126</v>
      </c>
      <c r="G16" s="26">
        <f t="shared" si="1"/>
        <v>0.02363296658030244</v>
      </c>
    </row>
    <row r="17" spans="1:7" ht="12.75" customHeight="1">
      <c r="A17" s="28" t="s">
        <v>149</v>
      </c>
      <c r="B17" s="25">
        <v>22042990</v>
      </c>
      <c r="C17" s="24">
        <v>211211</v>
      </c>
      <c r="D17" s="24">
        <v>149579</v>
      </c>
      <c r="E17" s="24">
        <v>172930</v>
      </c>
      <c r="F17" s="22">
        <f t="shared" si="2"/>
        <v>0.15611148623804144</v>
      </c>
      <c r="G17" s="26">
        <f t="shared" si="1"/>
        <v>0.018716277446815328</v>
      </c>
    </row>
    <row r="18" spans="1:7" ht="12.75" customHeight="1">
      <c r="A18" s="28" t="s">
        <v>555</v>
      </c>
      <c r="B18" s="25">
        <v>10051000</v>
      </c>
      <c r="C18" s="24">
        <v>193093</v>
      </c>
      <c r="D18" s="24">
        <v>192453</v>
      </c>
      <c r="E18" s="24">
        <v>151818</v>
      </c>
      <c r="F18" s="22">
        <f t="shared" si="2"/>
        <v>-0.21114246075665227</v>
      </c>
      <c r="G18" s="26">
        <f t="shared" si="1"/>
        <v>0.016431317928760823</v>
      </c>
    </row>
    <row r="19" spans="1:7" ht="12.75" customHeight="1">
      <c r="A19" s="28" t="s">
        <v>561</v>
      </c>
      <c r="B19" s="25">
        <v>44091020</v>
      </c>
      <c r="C19" s="24">
        <v>136431</v>
      </c>
      <c r="D19" s="24">
        <v>100729</v>
      </c>
      <c r="E19" s="24">
        <v>134723</v>
      </c>
      <c r="F19" s="22">
        <f t="shared" si="2"/>
        <v>0.33747977245877553</v>
      </c>
      <c r="G19" s="26">
        <f t="shared" si="1"/>
        <v>0.014581119796838612</v>
      </c>
    </row>
    <row r="20" spans="1:7" ht="12.75" customHeight="1">
      <c r="A20" s="28" t="s">
        <v>521</v>
      </c>
      <c r="B20" s="25" t="s">
        <v>156</v>
      </c>
      <c r="C20" s="24">
        <v>147307</v>
      </c>
      <c r="D20" s="24">
        <v>143296</v>
      </c>
      <c r="E20" s="24">
        <v>131530</v>
      </c>
      <c r="F20" s="22">
        <f t="shared" si="2"/>
        <v>-0.08210975882090218</v>
      </c>
      <c r="G20" s="26">
        <f t="shared" si="1"/>
        <v>0.014235540233502689</v>
      </c>
    </row>
    <row r="21" spans="1:7" ht="12.75" customHeight="1">
      <c r="A21" s="28" t="s">
        <v>468</v>
      </c>
      <c r="B21" s="25" t="s">
        <v>196</v>
      </c>
      <c r="C21" s="24">
        <v>115683</v>
      </c>
      <c r="D21" s="24">
        <v>55885</v>
      </c>
      <c r="E21" s="24">
        <v>131023</v>
      </c>
      <c r="F21" s="22">
        <f t="shared" si="2"/>
        <v>1.3445110494766037</v>
      </c>
      <c r="G21" s="26">
        <f t="shared" si="1"/>
        <v>0.01418066743719473</v>
      </c>
    </row>
    <row r="22" spans="1:7" ht="12.75" customHeight="1">
      <c r="A22" s="28" t="s">
        <v>40</v>
      </c>
      <c r="B22" s="28"/>
      <c r="C22" s="24">
        <v>4113500</v>
      </c>
      <c r="D22" s="24">
        <v>3137442</v>
      </c>
      <c r="E22" s="24">
        <v>3261493</v>
      </c>
      <c r="F22" s="22">
        <f t="shared" si="2"/>
        <v>0.03953889824895568</v>
      </c>
      <c r="G22" s="26">
        <f t="shared" si="1"/>
        <v>0.3529925858951371</v>
      </c>
    </row>
    <row r="23" spans="1:7" ht="12.75" customHeight="1">
      <c r="A23" s="28" t="s">
        <v>38</v>
      </c>
      <c r="B23" s="28"/>
      <c r="C23" s="24">
        <f>+balanza!B12</f>
        <v>10799756</v>
      </c>
      <c r="D23" s="24">
        <f>+balanza!D12</f>
        <v>8356350</v>
      </c>
      <c r="E23" s="24">
        <f>+balanza!E12</f>
        <v>9239551</v>
      </c>
      <c r="F23" s="22">
        <f t="shared" si="2"/>
        <v>0.10569219814871325</v>
      </c>
      <c r="G23" s="26">
        <f t="shared" si="1"/>
        <v>1</v>
      </c>
    </row>
    <row r="24" spans="1:7" ht="12" thickBot="1">
      <c r="A24" s="206"/>
      <c r="B24" s="206"/>
      <c r="C24" s="207"/>
      <c r="D24" s="207"/>
      <c r="E24" s="207"/>
      <c r="F24" s="206"/>
      <c r="G24" s="206"/>
    </row>
    <row r="25" spans="1:7" ht="33.75" customHeight="1" thickTop="1">
      <c r="A25" s="322" t="s">
        <v>460</v>
      </c>
      <c r="B25" s="322"/>
      <c r="C25" s="322"/>
      <c r="D25" s="322"/>
      <c r="E25" s="322"/>
      <c r="F25" s="322"/>
      <c r="G25" s="322"/>
    </row>
    <row r="50" spans="1:7" ht="15.75" customHeight="1">
      <c r="A50" s="326" t="s">
        <v>261</v>
      </c>
      <c r="B50" s="326"/>
      <c r="C50" s="326"/>
      <c r="D50" s="326"/>
      <c r="E50" s="326"/>
      <c r="F50" s="326"/>
      <c r="G50" s="326"/>
    </row>
    <row r="51" spans="1:7" ht="15.75" customHeight="1">
      <c r="A51" s="325" t="s">
        <v>259</v>
      </c>
      <c r="B51" s="325"/>
      <c r="C51" s="325"/>
      <c r="D51" s="325"/>
      <c r="E51" s="325"/>
      <c r="F51" s="325"/>
      <c r="G51" s="325"/>
    </row>
    <row r="52" spans="1:7" ht="15.75" customHeight="1" thickBot="1">
      <c r="A52" s="325" t="s">
        <v>465</v>
      </c>
      <c r="B52" s="325"/>
      <c r="C52" s="325"/>
      <c r="D52" s="325"/>
      <c r="E52" s="325"/>
      <c r="F52" s="325"/>
      <c r="G52" s="325"/>
    </row>
    <row r="53" spans="1:7" ht="12.75" customHeight="1" thickTop="1">
      <c r="A53" s="323" t="s">
        <v>41</v>
      </c>
      <c r="B53" s="210" t="s">
        <v>138</v>
      </c>
      <c r="C53" s="211">
        <f>+C4</f>
        <v>2009</v>
      </c>
      <c r="D53" s="327" t="str">
        <f>+D4</f>
        <v>enero - septiembre</v>
      </c>
      <c r="E53" s="327"/>
      <c r="F53" s="212" t="s">
        <v>252</v>
      </c>
      <c r="G53" s="212" t="s">
        <v>243</v>
      </c>
    </row>
    <row r="54" spans="1:7" ht="12.75" customHeight="1" thickBot="1">
      <c r="A54" s="328"/>
      <c r="B54" s="82" t="s">
        <v>48</v>
      </c>
      <c r="C54" s="214" t="s">
        <v>242</v>
      </c>
      <c r="D54" s="213">
        <f>+balanza!D6</f>
        <v>2009</v>
      </c>
      <c r="E54" s="213">
        <f>+E5</f>
        <v>2010</v>
      </c>
      <c r="F54" s="214" t="str">
        <f>+F5</f>
        <v> 2010-2009</v>
      </c>
      <c r="G54" s="214">
        <f>+G5</f>
        <v>2010</v>
      </c>
    </row>
    <row r="55" spans="3:7" ht="12" thickTop="1">
      <c r="C55" s="24"/>
      <c r="D55" s="24"/>
      <c r="E55" s="24"/>
      <c r="F55" s="24"/>
      <c r="G55" s="24"/>
    </row>
    <row r="56" spans="1:7" ht="12.75" customHeight="1">
      <c r="A56" s="23" t="s">
        <v>515</v>
      </c>
      <c r="B56" s="29" t="s">
        <v>470</v>
      </c>
      <c r="C56" s="24">
        <v>437185</v>
      </c>
      <c r="D56" s="24">
        <v>305577</v>
      </c>
      <c r="E56" s="24">
        <v>459389</v>
      </c>
      <c r="F56" s="22">
        <f>+(E56-D56)/D56</f>
        <v>0.5033494012965636</v>
      </c>
      <c r="G56" s="30">
        <f>+E56/$E$72</f>
        <v>0.16543857216683264</v>
      </c>
    </row>
    <row r="57" spans="1:7" ht="12.75" customHeight="1">
      <c r="A57" s="23" t="s">
        <v>14</v>
      </c>
      <c r="B57" s="25">
        <v>17019900</v>
      </c>
      <c r="C57" s="24">
        <v>261097</v>
      </c>
      <c r="D57" s="24">
        <v>193161</v>
      </c>
      <c r="E57" s="24">
        <v>191918</v>
      </c>
      <c r="F57" s="22">
        <f aca="true" t="shared" si="3" ref="F57:F72">+(E57-D57)/D57</f>
        <v>-0.006435046412060406</v>
      </c>
      <c r="G57" s="30">
        <f aca="true" t="shared" si="4" ref="G57:G72">+E57/$E$72</f>
        <v>0.06911493286324702</v>
      </c>
    </row>
    <row r="58" spans="1:7" ht="12.75" customHeight="1">
      <c r="A58" s="23" t="s">
        <v>117</v>
      </c>
      <c r="B58" s="25">
        <v>15179000</v>
      </c>
      <c r="C58" s="24">
        <v>218469</v>
      </c>
      <c r="D58" s="24">
        <v>170951</v>
      </c>
      <c r="E58" s="24">
        <v>189058</v>
      </c>
      <c r="F58" s="22">
        <f t="shared" si="3"/>
        <v>0.10591924001614497</v>
      </c>
      <c r="G58" s="30">
        <f t="shared" si="4"/>
        <v>0.0680849684618418</v>
      </c>
    </row>
    <row r="59" spans="1:7" ht="12.75" customHeight="1">
      <c r="A59" s="23" t="s">
        <v>522</v>
      </c>
      <c r="B59" s="27">
        <v>23099090</v>
      </c>
      <c r="C59" s="24">
        <v>177092</v>
      </c>
      <c r="D59" s="24">
        <v>121376</v>
      </c>
      <c r="E59" s="24">
        <v>181978</v>
      </c>
      <c r="F59" s="22">
        <f t="shared" si="3"/>
        <v>0.49929145794885316</v>
      </c>
      <c r="G59" s="30">
        <f t="shared" si="4"/>
        <v>0.06553526637724427</v>
      </c>
    </row>
    <row r="60" spans="1:7" ht="12.75" customHeight="1">
      <c r="A60" s="23" t="s">
        <v>535</v>
      </c>
      <c r="B60" s="25">
        <v>23040000</v>
      </c>
      <c r="C60" s="24">
        <v>202308</v>
      </c>
      <c r="D60" s="24">
        <v>144119</v>
      </c>
      <c r="E60" s="24">
        <v>125647</v>
      </c>
      <c r="F60" s="22">
        <f t="shared" si="3"/>
        <v>-0.12817185797847613</v>
      </c>
      <c r="G60" s="30">
        <f t="shared" si="4"/>
        <v>0.04524892907110536</v>
      </c>
    </row>
    <row r="61" spans="1:7" ht="12.75" customHeight="1">
      <c r="A61" s="23" t="s">
        <v>453</v>
      </c>
      <c r="B61" s="25">
        <v>10019000</v>
      </c>
      <c r="C61" s="24">
        <v>160743</v>
      </c>
      <c r="D61" s="24">
        <v>121320</v>
      </c>
      <c r="E61" s="24">
        <v>108215</v>
      </c>
      <c r="F61" s="22">
        <f t="shared" si="3"/>
        <v>-0.1080201121002308</v>
      </c>
      <c r="G61" s="30">
        <f t="shared" si="4"/>
        <v>0.03897118800631663</v>
      </c>
    </row>
    <row r="62" spans="1:7" ht="12.75" customHeight="1">
      <c r="A62" s="23" t="s">
        <v>221</v>
      </c>
      <c r="B62" s="27">
        <v>10059000</v>
      </c>
      <c r="C62" s="24">
        <v>144346</v>
      </c>
      <c r="D62" s="24">
        <v>94708</v>
      </c>
      <c r="E62" s="24">
        <v>80817</v>
      </c>
      <c r="F62" s="22">
        <f t="shared" si="3"/>
        <v>-0.14667187565992312</v>
      </c>
      <c r="G62" s="30">
        <f t="shared" si="4"/>
        <v>0.029104417142785118</v>
      </c>
    </row>
    <row r="63" spans="1:7" ht="12.75" customHeight="1">
      <c r="A63" s="23" t="s">
        <v>536</v>
      </c>
      <c r="B63" s="25">
        <v>10070000</v>
      </c>
      <c r="C63" s="24">
        <v>81898</v>
      </c>
      <c r="D63" s="24">
        <v>54120</v>
      </c>
      <c r="E63" s="24">
        <v>63980</v>
      </c>
      <c r="F63" s="22">
        <f t="shared" si="3"/>
        <v>0.18218773096821878</v>
      </c>
      <c r="G63" s="30">
        <f t="shared" si="4"/>
        <v>0.02304095188877825</v>
      </c>
    </row>
    <row r="64" spans="1:7" ht="12.75" customHeight="1">
      <c r="A64" s="23" t="s">
        <v>224</v>
      </c>
      <c r="B64" s="25">
        <v>21069090</v>
      </c>
      <c r="C64" s="24">
        <v>63640</v>
      </c>
      <c r="D64" s="24">
        <v>45139</v>
      </c>
      <c r="E64" s="24">
        <v>59727</v>
      </c>
      <c r="F64" s="22">
        <f t="shared" si="3"/>
        <v>0.3231795121735085</v>
      </c>
      <c r="G64" s="30">
        <f t="shared" si="4"/>
        <v>0.021509330000954337</v>
      </c>
    </row>
    <row r="65" spans="1:7" ht="12.75" customHeight="1">
      <c r="A65" s="23" t="s">
        <v>558</v>
      </c>
      <c r="B65" s="25" t="s">
        <v>513</v>
      </c>
      <c r="C65" s="24">
        <v>26426</v>
      </c>
      <c r="D65" s="24">
        <v>18294</v>
      </c>
      <c r="E65" s="24">
        <v>49731</v>
      </c>
      <c r="F65" s="22">
        <f t="shared" si="3"/>
        <v>1.7184322728763528</v>
      </c>
      <c r="G65" s="30">
        <f t="shared" si="4"/>
        <v>0.01790949637981918</v>
      </c>
    </row>
    <row r="66" spans="1:7" ht="12.75" customHeight="1">
      <c r="A66" s="23" t="s">
        <v>559</v>
      </c>
      <c r="B66" s="25">
        <v>10063000</v>
      </c>
      <c r="C66" s="24">
        <v>51326</v>
      </c>
      <c r="D66" s="24">
        <v>37754</v>
      </c>
      <c r="E66" s="24">
        <v>41301</v>
      </c>
      <c r="F66" s="22">
        <f t="shared" si="3"/>
        <v>0.09395030990093765</v>
      </c>
      <c r="G66" s="30">
        <f t="shared" si="4"/>
        <v>0.014873622287565341</v>
      </c>
    </row>
    <row r="67" spans="1:7" ht="12.75" customHeight="1">
      <c r="A67" s="23" t="s">
        <v>481</v>
      </c>
      <c r="B67" s="25">
        <v>22030000</v>
      </c>
      <c r="C67" s="24">
        <v>21183</v>
      </c>
      <c r="D67" s="24">
        <v>12890</v>
      </c>
      <c r="E67" s="24">
        <v>35486</v>
      </c>
      <c r="F67" s="22">
        <f t="shared" si="3"/>
        <v>1.7529868114817688</v>
      </c>
      <c r="G67" s="30">
        <f t="shared" si="4"/>
        <v>0.012779481380512426</v>
      </c>
    </row>
    <row r="68" spans="1:7" ht="12.75" customHeight="1">
      <c r="A68" s="23" t="s">
        <v>514</v>
      </c>
      <c r="B68" s="25" t="s">
        <v>516</v>
      </c>
      <c r="C68" s="24">
        <v>42715</v>
      </c>
      <c r="D68" s="24">
        <v>28344</v>
      </c>
      <c r="E68" s="24">
        <v>32735</v>
      </c>
      <c r="F68" s="22">
        <f t="shared" si="3"/>
        <v>0.15491814846175558</v>
      </c>
      <c r="G68" s="30">
        <f t="shared" si="4"/>
        <v>0.011788770867132791</v>
      </c>
    </row>
    <row r="69" spans="1:7" ht="12.75" customHeight="1">
      <c r="A69" s="23" t="s">
        <v>534</v>
      </c>
      <c r="B69" s="25">
        <v>23031000</v>
      </c>
      <c r="C69" s="24">
        <v>23627</v>
      </c>
      <c r="D69" s="24">
        <v>13828</v>
      </c>
      <c r="E69" s="24">
        <v>32129</v>
      </c>
      <c r="F69" s="22">
        <f t="shared" si="3"/>
        <v>1.323474110500434</v>
      </c>
      <c r="G69" s="30">
        <f t="shared" si="4"/>
        <v>0.01157053365480707</v>
      </c>
    </row>
    <row r="70" spans="1:7" ht="12.75" customHeight="1">
      <c r="A70" s="23" t="s">
        <v>560</v>
      </c>
      <c r="B70" s="25">
        <v>22084000</v>
      </c>
      <c r="C70" s="24">
        <v>38284</v>
      </c>
      <c r="D70" s="24">
        <v>25073</v>
      </c>
      <c r="E70" s="24">
        <v>32014</v>
      </c>
      <c r="F70" s="22">
        <f t="shared" si="3"/>
        <v>0.27683165157739403</v>
      </c>
      <c r="G70" s="30">
        <f t="shared" si="4"/>
        <v>0.011529119002303015</v>
      </c>
    </row>
    <row r="71" spans="1:7" ht="12.75" customHeight="1">
      <c r="A71" s="23" t="s">
        <v>40</v>
      </c>
      <c r="B71" s="28"/>
      <c r="C71" s="24">
        <v>1011762</v>
      </c>
      <c r="D71" s="24">
        <v>735804</v>
      </c>
      <c r="E71" s="24">
        <v>1092672</v>
      </c>
      <c r="F71" s="22">
        <f t="shared" si="3"/>
        <v>0.48500415871617986</v>
      </c>
      <c r="G71" s="30">
        <f t="shared" si="4"/>
        <v>0.39350114070358094</v>
      </c>
    </row>
    <row r="72" spans="1:7" ht="12.75" customHeight="1">
      <c r="A72" s="28" t="s">
        <v>38</v>
      </c>
      <c r="B72" s="28"/>
      <c r="C72" s="24">
        <f>+balanza!B17</f>
        <v>2962102</v>
      </c>
      <c r="D72" s="24">
        <f>+balanza!D17</f>
        <v>2122459</v>
      </c>
      <c r="E72" s="24">
        <f>+balanza!E17</f>
        <v>2776795</v>
      </c>
      <c r="F72" s="22">
        <f t="shared" si="3"/>
        <v>0.30829146758547515</v>
      </c>
      <c r="G72" s="30">
        <f t="shared" si="4"/>
        <v>1</v>
      </c>
    </row>
    <row r="73" spans="1:7" ht="12" thickBot="1">
      <c r="A73" s="215"/>
      <c r="B73" s="215"/>
      <c r="C73" s="216"/>
      <c r="D73" s="216"/>
      <c r="E73" s="216"/>
      <c r="F73" s="215"/>
      <c r="G73" s="215"/>
    </row>
    <row r="74" spans="1:7" ht="12.75" customHeight="1" thickTop="1">
      <c r="A74" s="322" t="s">
        <v>463</v>
      </c>
      <c r="B74" s="322"/>
      <c r="C74" s="322"/>
      <c r="D74" s="322"/>
      <c r="E74" s="322"/>
      <c r="F74" s="322"/>
      <c r="G74" s="322"/>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9" width="7.8515625" style="0" bestFit="1" customWidth="1"/>
    <col min="10" max="10" width="9.7109375" style="0" bestFit="1" customWidth="1"/>
    <col min="11" max="11" width="9.28125" style="0" bestFit="1" customWidth="1"/>
  </cols>
  <sheetData>
    <row r="1" spans="1:15" s="40" customFormat="1" ht="19.5" customHeight="1">
      <c r="A1" s="329" t="s">
        <v>490</v>
      </c>
      <c r="B1" s="329"/>
      <c r="C1" s="329"/>
      <c r="D1" s="329"/>
      <c r="E1" s="329"/>
      <c r="F1" s="329"/>
      <c r="G1" s="329"/>
      <c r="H1" s="329"/>
      <c r="I1" s="329"/>
      <c r="J1" s="329"/>
      <c r="K1" s="329"/>
      <c r="L1" s="146"/>
      <c r="M1" s="146"/>
      <c r="N1" s="146"/>
      <c r="O1" s="146"/>
    </row>
    <row r="2" spans="1:15" s="40" customFormat="1" ht="19.5" customHeight="1">
      <c r="A2" s="330" t="s">
        <v>517</v>
      </c>
      <c r="B2" s="330"/>
      <c r="C2" s="330"/>
      <c r="D2" s="330"/>
      <c r="E2" s="330"/>
      <c r="F2" s="330"/>
      <c r="G2" s="330"/>
      <c r="H2" s="330"/>
      <c r="I2" s="330"/>
      <c r="J2" s="330"/>
      <c r="K2" s="330"/>
      <c r="L2" s="152"/>
      <c r="M2" s="152"/>
      <c r="N2" s="152"/>
      <c r="O2" s="152"/>
    </row>
    <row r="3" spans="1:15" s="47" customFormat="1" ht="11.25">
      <c r="A3" s="44"/>
      <c r="B3" s="331" t="s">
        <v>519</v>
      </c>
      <c r="C3" s="331"/>
      <c r="D3" s="331"/>
      <c r="E3" s="331"/>
      <c r="F3" s="254"/>
      <c r="G3" s="331" t="s">
        <v>518</v>
      </c>
      <c r="H3" s="331"/>
      <c r="I3" s="331"/>
      <c r="J3" s="331"/>
      <c r="K3" s="331"/>
      <c r="L3" s="180"/>
      <c r="M3" s="180"/>
      <c r="N3" s="180"/>
      <c r="O3" s="180"/>
    </row>
    <row r="4" spans="1:15" s="47" customFormat="1" ht="11.25">
      <c r="A4" s="44" t="s">
        <v>532</v>
      </c>
      <c r="B4" s="255">
        <v>2009</v>
      </c>
      <c r="C4" s="332" t="str">
        <f>+balanza!C5</f>
        <v>enero - septiembre</v>
      </c>
      <c r="D4" s="332"/>
      <c r="E4" s="332"/>
      <c r="F4" s="254"/>
      <c r="G4" s="255">
        <f>+B4</f>
        <v>2009</v>
      </c>
      <c r="H4" s="332" t="str">
        <f>+C4</f>
        <v>enero - septiembre</v>
      </c>
      <c r="I4" s="332"/>
      <c r="J4" s="332"/>
      <c r="K4" s="332"/>
      <c r="L4" s="180"/>
      <c r="M4" s="180"/>
      <c r="N4" s="180"/>
      <c r="O4" s="180"/>
    </row>
    <row r="5" spans="1:11" s="47" customFormat="1" ht="11.25">
      <c r="A5" s="257"/>
      <c r="B5" s="257"/>
      <c r="C5" s="258">
        <v>2009</v>
      </c>
      <c r="D5" s="258">
        <v>2010</v>
      </c>
      <c r="E5" s="259" t="s">
        <v>466</v>
      </c>
      <c r="F5" s="260"/>
      <c r="G5" s="257"/>
      <c r="H5" s="258">
        <f>+C5</f>
        <v>2009</v>
      </c>
      <c r="I5" s="258">
        <f>+D5</f>
        <v>2010</v>
      </c>
      <c r="J5" s="259" t="str">
        <f>+productos!K5</f>
        <v>Var % 10/09</v>
      </c>
      <c r="K5" s="259" t="s">
        <v>509</v>
      </c>
    </row>
    <row r="7" spans="1:10" ht="12.75">
      <c r="A7" s="44" t="s">
        <v>489</v>
      </c>
      <c r="B7" s="262"/>
      <c r="C7" s="262"/>
      <c r="D7" s="262"/>
      <c r="E7" s="263"/>
      <c r="F7" s="20"/>
      <c r="G7" s="262">
        <f>+balanza!B12</f>
        <v>10799756</v>
      </c>
      <c r="H7" s="262">
        <f>+balanza!D12</f>
        <v>8356350</v>
      </c>
      <c r="I7" s="262">
        <f>+balanza!E12</f>
        <v>9239551</v>
      </c>
      <c r="J7" s="264">
        <f>+I7/H7-1</f>
        <v>0.10569219814871333</v>
      </c>
    </row>
    <row r="9" spans="1:11" s="228" customFormat="1" ht="11.25">
      <c r="A9" s="35" t="s">
        <v>319</v>
      </c>
      <c r="B9" s="248">
        <f>+productos!C11</f>
        <v>2410149.5419999994</v>
      </c>
      <c r="C9" s="248">
        <f>+productos!D11</f>
        <v>2209781.972</v>
      </c>
      <c r="D9" s="248">
        <f>+productos!E11</f>
        <v>2251201.627</v>
      </c>
      <c r="E9" s="251">
        <f>+D9/C9-1</f>
        <v>0.018743774510257438</v>
      </c>
      <c r="G9" s="248">
        <f>+productos!H11</f>
        <v>2931990.9680000003</v>
      </c>
      <c r="H9" s="248">
        <f>+productos!I11</f>
        <v>2546845.9359999998</v>
      </c>
      <c r="I9" s="248">
        <f>+productos!J11</f>
        <v>2803103.326</v>
      </c>
      <c r="J9" s="252">
        <f aca="true" t="shared" si="0" ref="J9:J22">+I9/H9-1</f>
        <v>0.10061754673801371</v>
      </c>
      <c r="K9" s="252">
        <f aca="true" t="shared" si="1" ref="K9:K22">+I9/$I$7</f>
        <v>0.30338090303305865</v>
      </c>
    </row>
    <row r="10" spans="1:17" s="228" customFormat="1" ht="11.25">
      <c r="A10" s="36" t="s">
        <v>102</v>
      </c>
      <c r="B10" s="248">
        <f>+productos!C314</f>
        <v>4307485.916</v>
      </c>
      <c r="C10" s="195">
        <f>+productos!D314</f>
        <v>3209329.693</v>
      </c>
      <c r="D10" s="195">
        <f>+productos!E314</f>
        <v>2391332.074</v>
      </c>
      <c r="E10" s="251">
        <f>+D10/C10-1</f>
        <v>-0.2548811425588864</v>
      </c>
      <c r="F10" s="195"/>
      <c r="G10" s="195">
        <f>+productos!H314</f>
        <v>2012559.415</v>
      </c>
      <c r="H10" s="195">
        <f>+productos!I314</f>
        <v>1390992.667</v>
      </c>
      <c r="I10" s="195">
        <f>+productos!J314</f>
        <v>1693018.9589999998</v>
      </c>
      <c r="J10" s="252">
        <f t="shared" si="0"/>
        <v>0.21713003897525218</v>
      </c>
      <c r="K10" s="252">
        <f t="shared" si="1"/>
        <v>0.18323606406848122</v>
      </c>
      <c r="L10" s="41"/>
      <c r="M10" s="41"/>
      <c r="N10" s="41"/>
      <c r="O10" s="40"/>
      <c r="P10" s="40"/>
      <c r="Q10" s="41"/>
    </row>
    <row r="11" spans="1:11" s="228" customFormat="1" ht="11.25">
      <c r="A11" s="228" t="s">
        <v>520</v>
      </c>
      <c r="B11" s="248">
        <f>+productos!C229</f>
        <v>702534.876</v>
      </c>
      <c r="C11" s="248">
        <f>+productos!D229</f>
        <v>492553.544</v>
      </c>
      <c r="D11" s="248">
        <f>+productos!E229</f>
        <v>547259.8799999999</v>
      </c>
      <c r="E11" s="251">
        <f>+D11/C11-1</f>
        <v>0.11106677977734725</v>
      </c>
      <c r="G11" s="248">
        <f>+productos!H229</f>
        <v>1401300.3199999998</v>
      </c>
      <c r="H11" s="248">
        <f>+productos!I229</f>
        <v>1001332.1009999999</v>
      </c>
      <c r="I11" s="248">
        <f>+productos!J229</f>
        <v>1135318.178</v>
      </c>
      <c r="J11" s="252">
        <f t="shared" si="0"/>
        <v>0.13380783145391262</v>
      </c>
      <c r="K11" s="252">
        <f t="shared" si="1"/>
        <v>0.12287590360180924</v>
      </c>
    </row>
    <row r="12" spans="1:11" s="228" customFormat="1" ht="11.25">
      <c r="A12" s="228" t="s">
        <v>537</v>
      </c>
      <c r="B12" s="284" t="s">
        <v>185</v>
      </c>
      <c r="C12" s="284" t="s">
        <v>185</v>
      </c>
      <c r="D12" s="284" t="s">
        <v>185</v>
      </c>
      <c r="E12" s="284" t="s">
        <v>185</v>
      </c>
      <c r="G12" s="248">
        <f>+productos!H326</f>
        <v>799994.338</v>
      </c>
      <c r="H12" s="248">
        <f>+productos!I326</f>
        <v>593857.4650000001</v>
      </c>
      <c r="I12" s="248">
        <f>+productos!J326</f>
        <v>683160.571</v>
      </c>
      <c r="J12" s="252">
        <f t="shared" si="0"/>
        <v>0.15037801368717307</v>
      </c>
      <c r="K12" s="252">
        <f t="shared" si="1"/>
        <v>0.07393871964124664</v>
      </c>
    </row>
    <row r="13" spans="1:11" s="228" customFormat="1" ht="11.25">
      <c r="A13" s="35" t="s">
        <v>482</v>
      </c>
      <c r="B13" s="248">
        <f>+productos!C50</f>
        <v>502101.40100000007</v>
      </c>
      <c r="C13" s="248">
        <f>+productos!D50</f>
        <v>356176.86799999996</v>
      </c>
      <c r="D13" s="248">
        <f>+productos!E50</f>
        <v>402379.507</v>
      </c>
      <c r="E13" s="251">
        <f>+D13/C13-1</f>
        <v>0.1297182471715148</v>
      </c>
      <c r="G13" s="248">
        <f>+productos!H50</f>
        <v>833595.3460000001</v>
      </c>
      <c r="H13" s="248">
        <f>+productos!I50</f>
        <v>624910.887</v>
      </c>
      <c r="I13" s="248">
        <f>+productos!J50</f>
        <v>675703.179</v>
      </c>
      <c r="J13" s="252">
        <f t="shared" si="0"/>
        <v>0.08127925606135267</v>
      </c>
      <c r="K13" s="252">
        <f t="shared" si="1"/>
        <v>0.07313160336470896</v>
      </c>
    </row>
    <row r="14" spans="1:11" s="228" customFormat="1" ht="11.25">
      <c r="A14" s="228" t="s">
        <v>92</v>
      </c>
      <c r="B14" s="248">
        <f>+productos!C282</f>
        <v>241947.644</v>
      </c>
      <c r="C14" s="248">
        <f>+productos!D282</f>
        <v>185800.15300000002</v>
      </c>
      <c r="D14" s="248">
        <f>+productos!E282</f>
        <v>160076.61500000002</v>
      </c>
      <c r="E14" s="251">
        <f>+D14/C14-1</f>
        <v>-0.1384473456273203</v>
      </c>
      <c r="G14" s="248">
        <f>+productos!H282</f>
        <v>614378.3859999999</v>
      </c>
      <c r="H14" s="248">
        <f>+productos!I282</f>
        <v>468491.141</v>
      </c>
      <c r="I14" s="248">
        <f>+productos!J282</f>
        <v>457422.861</v>
      </c>
      <c r="J14" s="252">
        <f t="shared" si="0"/>
        <v>-0.023625377368661993</v>
      </c>
      <c r="K14" s="252">
        <f t="shared" si="1"/>
        <v>0.04950704433581242</v>
      </c>
    </row>
    <row r="15" spans="1:11" s="228" customFormat="1" ht="11.25">
      <c r="A15" s="228" t="s">
        <v>538</v>
      </c>
      <c r="B15" s="284" t="s">
        <v>185</v>
      </c>
      <c r="C15" s="284" t="s">
        <v>185</v>
      </c>
      <c r="D15" s="284" t="s">
        <v>185</v>
      </c>
      <c r="E15" s="285" t="s">
        <v>185</v>
      </c>
      <c r="G15" s="248">
        <f>+productos!H321</f>
        <v>430750.29099999997</v>
      </c>
      <c r="H15" s="248">
        <f>+productos!I321</f>
        <v>307942.903</v>
      </c>
      <c r="I15" s="248">
        <f>+productos!J321</f>
        <v>383459.88000000006</v>
      </c>
      <c r="J15" s="252">
        <f t="shared" si="0"/>
        <v>0.24523045104890784</v>
      </c>
      <c r="K15" s="252">
        <f t="shared" si="1"/>
        <v>0.04150200372290819</v>
      </c>
    </row>
    <row r="16" spans="1:11" s="228" customFormat="1" ht="11.25">
      <c r="A16" s="228" t="s">
        <v>485</v>
      </c>
      <c r="B16" s="248">
        <f>+productos!C104</f>
        <v>104989.65</v>
      </c>
      <c r="C16" s="248">
        <f>+productos!D104</f>
        <v>103802.59399999998</v>
      </c>
      <c r="D16" s="248">
        <f>+productos!E104</f>
        <v>79214.896</v>
      </c>
      <c r="E16" s="251">
        <f aca="true" t="shared" si="2" ref="E16:E22">+D16/C16-1</f>
        <v>-0.236869783812917</v>
      </c>
      <c r="G16" s="248">
        <f>+productos!H104</f>
        <v>381165.5690000001</v>
      </c>
      <c r="H16" s="248">
        <f>+productos!I104</f>
        <v>367016.35500000004</v>
      </c>
      <c r="I16" s="248">
        <f>+productos!J104</f>
        <v>325206.54699999996</v>
      </c>
      <c r="J16" s="252">
        <f t="shared" si="0"/>
        <v>-0.1139181059111114</v>
      </c>
      <c r="K16" s="252">
        <f t="shared" si="1"/>
        <v>0.03519722408588902</v>
      </c>
    </row>
    <row r="17" spans="1:11" s="228" customFormat="1" ht="11.25">
      <c r="A17" s="228" t="s">
        <v>100</v>
      </c>
      <c r="B17" s="248">
        <f>+productos!C304</f>
        <v>3645266.542</v>
      </c>
      <c r="C17" s="248">
        <f>+productos!D304</f>
        <v>2887437.787</v>
      </c>
      <c r="D17" s="248">
        <f>+productos!E304</f>
        <v>3307093.497</v>
      </c>
      <c r="E17" s="251">
        <f t="shared" si="2"/>
        <v>0.14533844223047843</v>
      </c>
      <c r="G17" s="248">
        <f>+productos!H304</f>
        <v>273744.614</v>
      </c>
      <c r="H17" s="248">
        <f>+productos!I304</f>
        <v>219783.266</v>
      </c>
      <c r="I17" s="248">
        <f>+productos!J304</f>
        <v>236738.705</v>
      </c>
      <c r="J17" s="252">
        <f t="shared" si="0"/>
        <v>0.07714617818082647</v>
      </c>
      <c r="K17" s="252">
        <f t="shared" si="1"/>
        <v>0.025622317036834364</v>
      </c>
    </row>
    <row r="18" spans="1:11" s="228" customFormat="1" ht="11.25">
      <c r="A18" s="228" t="s">
        <v>484</v>
      </c>
      <c r="B18" s="248">
        <f>+productos!C214</f>
        <v>99339.09</v>
      </c>
      <c r="C18" s="248">
        <f>+productos!D214</f>
        <v>67007.93299999999</v>
      </c>
      <c r="D18" s="248">
        <f>+productos!E214</f>
        <v>92667.63100000001</v>
      </c>
      <c r="E18" s="251">
        <f t="shared" si="2"/>
        <v>0.3829352264902728</v>
      </c>
      <c r="G18" s="248">
        <f>+productos!H214</f>
        <v>178712.027</v>
      </c>
      <c r="H18" s="248">
        <f>+productos!I214</f>
        <v>128399.792</v>
      </c>
      <c r="I18" s="248">
        <f>+productos!J214</f>
        <v>124421.92300000001</v>
      </c>
      <c r="J18" s="252">
        <f t="shared" si="0"/>
        <v>-0.030980338348211567</v>
      </c>
      <c r="K18" s="252">
        <f t="shared" si="1"/>
        <v>0.013466230447778253</v>
      </c>
    </row>
    <row r="19" spans="1:11" s="228" customFormat="1" ht="11.25">
      <c r="A19" s="228" t="s">
        <v>85</v>
      </c>
      <c r="B19" s="248">
        <f>+productos!C272</f>
        <v>65069.39400000001</v>
      </c>
      <c r="C19" s="248">
        <f>+productos!D272</f>
        <v>48120.64599999999</v>
      </c>
      <c r="D19" s="248">
        <f>+productos!E272</f>
        <v>48378.634</v>
      </c>
      <c r="E19" s="251">
        <f t="shared" si="2"/>
        <v>0.005361274659529736</v>
      </c>
      <c r="G19" s="248">
        <f>+productos!H272</f>
        <v>129439.959</v>
      </c>
      <c r="H19" s="248">
        <f>+productos!I272</f>
        <v>95745.166</v>
      </c>
      <c r="I19" s="248">
        <f>+productos!J272</f>
        <v>114328.599</v>
      </c>
      <c r="J19" s="252">
        <f t="shared" si="0"/>
        <v>0.19409265006653187</v>
      </c>
      <c r="K19" s="252">
        <f t="shared" si="1"/>
        <v>0.012373826282251161</v>
      </c>
    </row>
    <row r="20" spans="1:11" s="228" customFormat="1" ht="11.25">
      <c r="A20" s="228" t="s">
        <v>483</v>
      </c>
      <c r="B20" s="248">
        <f>+productos!C196</f>
        <v>44480.122</v>
      </c>
      <c r="C20" s="248">
        <f>+productos!D196</f>
        <v>41514.697</v>
      </c>
      <c r="D20" s="248">
        <f>+productos!E196</f>
        <v>92974.26400000001</v>
      </c>
      <c r="E20" s="251">
        <f t="shared" si="2"/>
        <v>1.2395505861454321</v>
      </c>
      <c r="G20" s="248">
        <f>+productos!H196</f>
        <v>29240.145</v>
      </c>
      <c r="H20" s="248">
        <f>+productos!I196</f>
        <v>23453.842</v>
      </c>
      <c r="I20" s="248">
        <f>+productos!J196</f>
        <v>58092.85</v>
      </c>
      <c r="J20" s="252">
        <f t="shared" si="0"/>
        <v>1.476901225820486</v>
      </c>
      <c r="K20" s="252">
        <f t="shared" si="1"/>
        <v>0.0062874105029562585</v>
      </c>
    </row>
    <row r="21" spans="1:11" s="228" customFormat="1" ht="11.25">
      <c r="A21" s="228" t="s">
        <v>488</v>
      </c>
      <c r="B21" s="248">
        <f>+productos!C267</f>
        <v>9827.249</v>
      </c>
      <c r="C21" s="248">
        <f>+productos!D267</f>
        <v>9098.324</v>
      </c>
      <c r="D21" s="248">
        <f>+productos!E267</f>
        <v>7652.742</v>
      </c>
      <c r="E21" s="251">
        <f t="shared" si="2"/>
        <v>-0.15888442750554943</v>
      </c>
      <c r="G21" s="248">
        <f>+productos!H267</f>
        <v>28986.731</v>
      </c>
      <c r="H21" s="248">
        <f>+productos!I267</f>
        <v>26713.761</v>
      </c>
      <c r="I21" s="248">
        <f>+productos!J267</f>
        <v>25579.315</v>
      </c>
      <c r="J21" s="252">
        <f t="shared" si="0"/>
        <v>-0.04246672716732025</v>
      </c>
      <c r="K21" s="252">
        <f t="shared" si="1"/>
        <v>0.0027684586621146414</v>
      </c>
    </row>
    <row r="22" spans="1:17" s="40" customFormat="1" ht="11.25">
      <c r="A22" s="249" t="s">
        <v>486</v>
      </c>
      <c r="B22" s="250">
        <f>+productos!C160</f>
        <v>11430.715</v>
      </c>
      <c r="C22" s="250">
        <f>+productos!D160</f>
        <v>7841.012000000001</v>
      </c>
      <c r="D22" s="250">
        <f>+productos!E160</f>
        <v>8205.044</v>
      </c>
      <c r="E22" s="253">
        <f t="shared" si="2"/>
        <v>0.04642666023212305</v>
      </c>
      <c r="F22" s="249"/>
      <c r="G22" s="250">
        <f>+productos!H160</f>
        <v>34281.971000000005</v>
      </c>
      <c r="H22" s="250">
        <f>+productos!I160</f>
        <v>23719.538999999997</v>
      </c>
      <c r="I22" s="250">
        <f>+productos!J160</f>
        <v>23844.525</v>
      </c>
      <c r="J22" s="253">
        <f t="shared" si="0"/>
        <v>0.005269326693069454</v>
      </c>
      <c r="K22" s="253">
        <f t="shared" si="1"/>
        <v>0.002580701702929071</v>
      </c>
      <c r="L22" s="228"/>
      <c r="M22" s="228"/>
      <c r="N22" s="228"/>
      <c r="O22" s="228"/>
      <c r="P22" s="228"/>
      <c r="Q22" s="228"/>
    </row>
    <row r="23" spans="1:17" s="40" customFormat="1" ht="11.25">
      <c r="A23" s="35" t="s">
        <v>75</v>
      </c>
      <c r="B23" s="35"/>
      <c r="C23" s="35"/>
      <c r="D23" s="35"/>
      <c r="E23" s="35"/>
      <c r="F23" s="35"/>
      <c r="G23" s="35"/>
      <c r="H23" s="35"/>
      <c r="I23" s="35"/>
      <c r="J23" s="35"/>
      <c r="K23" s="35"/>
      <c r="L23" s="41"/>
      <c r="M23" s="41"/>
      <c r="N23" s="41"/>
      <c r="Q23" s="41"/>
    </row>
    <row r="24" s="228" customFormat="1" ht="11.25">
      <c r="A24" s="228" t="s">
        <v>531</v>
      </c>
    </row>
    <row r="25" s="228" customFormat="1" ht="11.25"/>
    <row r="26" s="228" customFormat="1" ht="11.25"/>
    <row r="27" s="228" customFormat="1" ht="11.25"/>
    <row r="28" s="228" customFormat="1" ht="11.25"/>
    <row r="29" s="228" customFormat="1" ht="11.25"/>
    <row r="30" s="228" customFormat="1" ht="11.25"/>
    <row r="31" s="228" customFormat="1" ht="11.25"/>
    <row r="32" s="228" customFormat="1" ht="11.25"/>
    <row r="33" s="228" customFormat="1" ht="11.25"/>
    <row r="34" s="228" customFormat="1" ht="11.25"/>
    <row r="35" s="228" customFormat="1" ht="11.25"/>
    <row r="36" spans="9:10" s="228" customFormat="1" ht="11.25">
      <c r="I36" s="252"/>
      <c r="J36" s="252"/>
    </row>
    <row r="37" s="228"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1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gpino</cp:lastModifiedBy>
  <cp:lastPrinted>2010-10-07T21:06:53Z</cp:lastPrinted>
  <dcterms:created xsi:type="dcterms:W3CDTF">2004-11-22T15:10:56Z</dcterms:created>
  <dcterms:modified xsi:type="dcterms:W3CDTF">2010-11-09T19:25:43Z</dcterms:modified>
  <cp:category/>
  <cp:version/>
  <cp:contentType/>
  <cp:contentStatus/>
</cp:coreProperties>
</file>