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416" windowWidth="10275" windowHeight="8175" activeTab="1"/>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'productos'!$A$1:$K$435</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<sst xmlns="http://schemas.openxmlformats.org/spreadsheetml/2006/main" count="773" uniqueCount="515">
  <si>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</si>
  <si>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</si>
  <si>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</si>
  <si>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</si>
  <si>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</si>
  <si>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</si>
  <si>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</si>
  <si>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</si>
  <si>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</si>
  <si>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</si>
  <si>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</si>
  <si>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</si>
  <si>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</si>
  <si>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</si>
  <si>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</si>
  <si>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</si>
  <si>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</si>
  <si>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</si>
  <si>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</si>
  <si>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</si>
  <si>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</si>
  <si>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</si>
  <si>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</si>
  <si>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</si>
  <si>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</si>
  <si>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</si>
  <si>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</si>
  <si>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</si>
  <si>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</si>
  <si>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</si>
  <si>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</si>
  <si>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</si>
  <si>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</si>
  <si>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</si>
  <si>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</si>
  <si>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</si>
  <si>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</si>
  <si>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</si>
  <si>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</si>
  <si>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</si>
  <si>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</si>
  <si>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</si>
  <si>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</si>
  <si>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</si>
  <si>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</si>
  <si>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</si>
  <si>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</si>
  <si>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</si>
  <si>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</si>
  <si>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</si>
  <si>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</si>
  <si>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</si>
  <si>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</si>
  <si>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</si>
  <si>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</si>
  <si>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</si>
  <si>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</si>
  <si>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</si>
  <si>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</si>
  <si>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</si>
  <si>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</si>
  <si>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</si>
  <si>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</si>
  <si>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</si>
  <si>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</si>
  <si>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</si>
  <si>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</si>
  <si>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</si>
  <si>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</si>
  <si>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</si>
  <si>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</si>
  <si>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</si>
  <si>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</si>
  <si>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</si>
  <si>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</si>
  <si>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</si>
  <si>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</si>
  <si>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</si>
  <si>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</si>
  <si>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</si>
  <si>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</si>
  <si>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</si>
  <si>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</si>
  <si>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</si>
  <si>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</si>
  <si>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</si>
  <si>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</si>
  <si>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</si>
  <si>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</si>
  <si>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</si>
  <si>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</si>
  <si>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</si>
  <si>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</si>
  <si>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</si>
  <si>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</si>
  <si>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</si>
  <si>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</si>
  <si>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</si>
  <si>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</si>
  <si>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</si>
  <si>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</si>
  <si>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</si>
  <si>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 xml:space="preserve">Coníferas </t>
  </si>
  <si>
    <t>No coníferas</t>
  </si>
  <si>
    <t>Madera aserrada otras</t>
  </si>
  <si>
    <t>Maderas elaborada las demás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</si>
  <si>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</si>
  <si>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</si>
  <si>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</si>
  <si>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</si>
  <si>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</si>
  <si>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</si>
  <si>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</si>
  <si>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</si>
  <si>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</si>
  <si>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</si>
  <si>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</si>
  <si>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</si>
  <si>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</si>
  <si>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</si>
  <si>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</si>
  <si>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</si>
  <si>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</si>
  <si>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 xml:space="preserve">Congelados                                        </t>
  </si>
  <si>
    <t>Conservas</t>
  </si>
  <si>
    <t xml:space="preserve">Deshidratados                                     </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</si>
  <si>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</si>
  <si>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</si>
  <si>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</si>
  <si>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</si>
  <si>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</si>
  <si>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</si>
  <si>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</si>
  <si>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</si>
  <si>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</si>
  <si>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</si>
  <si>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</si>
  <si>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</si>
  <si>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</si>
  <si>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Musgos y líquenes.</t>
  </si>
  <si>
    <t xml:space="preserve">Flores  de corte                                                                                                                                                                            </t>
  </si>
  <si>
    <t>Bulbos de lilium</t>
  </si>
  <si>
    <t>Bulbos de tulipán</t>
  </si>
  <si>
    <t xml:space="preserve">Bulbos de cala </t>
  </si>
  <si>
    <t xml:space="preserve">Los demás bulbos </t>
  </si>
  <si>
    <t>-</t>
  </si>
  <si>
    <t>Otras hortalizas</t>
  </si>
  <si>
    <t>Pastas pulpas y jugos</t>
  </si>
  <si>
    <t xml:space="preserve">Bulbos de tulipán                                                                                                                                                                                                             </t>
  </si>
  <si>
    <t>Grafico Nº3</t>
  </si>
  <si>
    <t>Grafico Nº2</t>
  </si>
  <si>
    <t>Las demás preparaciones alimenticias nencop</t>
  </si>
  <si>
    <t>Volumen (miles de litros)</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</si>
  <si>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</si>
  <si>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</si>
  <si>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</si>
  <si>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</si>
  <si>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</si>
  <si>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</si>
  <si>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</si>
  <si>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</si>
  <si>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</si>
  <si>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</si>
  <si>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</si>
  <si>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</si>
  <si>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</si>
  <si>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</si>
  <si>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</si>
  <si>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</si>
  <si>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</si>
  <si>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</si>
  <si>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</si>
  <si>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</si>
  <si>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</si>
  <si>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</si>
  <si>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</si>
  <si>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</si>
  <si>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</si>
  <si>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</si>
  <si>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</si>
  <si>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</si>
  <si>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</si>
  <si>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</si>
  <si>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</si>
  <si>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</si>
  <si>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</si>
  <si>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</si>
  <si>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</si>
  <si>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</si>
  <si>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</si>
  <si>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</si>
  <si>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</si>
  <si>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</si>
  <si>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</si>
  <si>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</si>
  <si>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</si>
  <si>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</si>
  <si>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</si>
  <si>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US$/ton</t>
  </si>
  <si>
    <t>US$/litro</t>
  </si>
  <si>
    <t>US$/kilo</t>
  </si>
  <si>
    <t>Precio medio</t>
  </si>
  <si>
    <t>Valor (miles de US$ CIF)</t>
  </si>
  <si>
    <t>Cuadro N° 7</t>
  </si>
  <si>
    <t>Cuadro N° 5</t>
  </si>
  <si>
    <t>Cuadro N° 8</t>
  </si>
  <si>
    <t>Uvas</t>
  </si>
  <si>
    <t xml:space="preserve">Peras                                                                                                                         </t>
  </si>
  <si>
    <t xml:space="preserve">Nectarines                                                                                                                               </t>
  </si>
  <si>
    <t>Limones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</si>
  <si>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</si>
  <si>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</si>
  <si>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</si>
  <si>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</si>
  <si>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</si>
  <si>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</si>
  <si>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</si>
  <si>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</si>
  <si>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 xml:space="preserve">Bulbos de liluim                                                                                                                                                                                      </t>
  </si>
  <si>
    <t xml:space="preserve">Mandarinas, clementinas                                                                                                </t>
  </si>
  <si>
    <t xml:space="preserve">Tulipán                                                                                                                                                                                                                          </t>
  </si>
  <si>
    <t>Peonias</t>
  </si>
  <si>
    <t xml:space="preserve">Calas                                                                                                                                                                                                                            </t>
  </si>
  <si>
    <t>Participación %</t>
  </si>
  <si>
    <t>Otros vinos y alcoholes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</si>
  <si>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</si>
  <si>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</si>
  <si>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</si>
  <si>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</si>
  <si>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</si>
  <si>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</si>
  <si>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</si>
  <si>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</si>
  <si>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</si>
  <si>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</si>
  <si>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</si>
  <si>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</si>
  <si>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</si>
  <si>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</si>
  <si>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</si>
  <si>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</si>
  <si>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</si>
  <si>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</si>
  <si>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</si>
  <si>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</si>
  <si>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</si>
  <si>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</si>
  <si>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</si>
  <si>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</si>
  <si>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</si>
  <si>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</si>
  <si>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</si>
  <si>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</si>
  <si>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</si>
  <si>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</si>
  <si>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</si>
  <si>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</si>
  <si>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</si>
  <si>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</si>
  <si>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</si>
  <si>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</si>
  <si>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</si>
  <si>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</si>
  <si>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</si>
  <si>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</si>
  <si>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</si>
  <si>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</si>
  <si>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</si>
  <si>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</si>
  <si>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</si>
  <si>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</si>
  <si>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</si>
  <si>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</si>
  <si>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</si>
  <si>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</si>
  <si>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</si>
  <si>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</si>
  <si>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</si>
  <si>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</si>
  <si>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</si>
  <si>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</si>
  <si>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</si>
  <si>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</si>
  <si>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</si>
  <si>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</si>
  <si>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</si>
  <si>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</si>
  <si>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</si>
  <si>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</si>
  <si>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</si>
  <si>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</si>
  <si>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</si>
  <si>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</si>
  <si>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</si>
  <si>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</si>
  <si>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</si>
  <si>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</si>
  <si>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</si>
  <si>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</si>
  <si>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</si>
  <si>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</si>
  <si>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</si>
  <si>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</si>
  <si>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</si>
  <si>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</si>
  <si>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</si>
  <si>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</si>
  <si>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</si>
  <si>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</si>
  <si>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</si>
  <si>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</si>
  <si>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</si>
  <si>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</si>
  <si>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</si>
  <si>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</si>
  <si>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</si>
  <si>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</si>
  <si>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</si>
  <si>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</si>
  <si>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</si>
  <si>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</si>
  <si>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</si>
  <si>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</si>
  <si>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</si>
  <si>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</si>
  <si>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</si>
  <si>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</si>
  <si>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</si>
  <si>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</si>
  <si>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Maquinaria 1/</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</si>
  <si>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</si>
  <si>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</si>
  <si>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</si>
  <si>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</si>
  <si>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</si>
  <si>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</si>
  <si>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 xml:space="preserve">Nueces de marañón (merey, cajuil o anacardos), con cáscara                                                                                                                                                                                                </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</si>
  <si>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</si>
  <si>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</si>
  <si>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</si>
  <si>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</si>
  <si>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</si>
  <si>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</si>
  <si>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</si>
  <si>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</si>
  <si>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</si>
  <si>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</si>
  <si>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ene-nov 10</t>
  </si>
  <si>
    <t>Var % 11/10</t>
  </si>
  <si>
    <t xml:space="preserve">       Balanza comercial de productos</t>
  </si>
  <si>
    <t xml:space="preserve">       silvoagropecuarios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</si>
  <si>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</si>
  <si>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</si>
  <si>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</si>
  <si>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</si>
  <si>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</si>
  <si>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</si>
  <si>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</si>
  <si>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Exportaciones de semillas para siembra</t>
  </si>
  <si>
    <t>Alemania (desde 1994)</t>
  </si>
  <si>
    <t>Fruta fresca y frutos secos</t>
  </si>
  <si>
    <t>Nueces de brasil, sin cáscara</t>
  </si>
  <si>
    <t>Cuadro N° 20</t>
  </si>
  <si>
    <t>Exportaciones de  insumos y maquinaria</t>
  </si>
  <si>
    <t>Pimientos  frescos o refrigerados</t>
  </si>
  <si>
    <t>Exportaciones de insumos y maquinaria</t>
  </si>
  <si>
    <t xml:space="preserve">  Nº 20</t>
  </si>
  <si>
    <t>UE ( 27 )</t>
  </si>
  <si>
    <t xml:space="preserve">Fuente: elaborado por ODEPA con información del Servicio Nacional de Aduanas;
* Cifras sujetas a revisión por informes de variación de valor (IVV).
</t>
  </si>
  <si>
    <t>Venezuela</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</si>
  <si>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</si>
  <si>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</si>
  <si>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</si>
  <si>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</si>
  <si>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</si>
  <si>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</si>
  <si>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</si>
  <si>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</si>
  <si>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</si>
  <si>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Total forestal</t>
  </si>
  <si>
    <t>Maderas en bruto (metros cúbicos)</t>
  </si>
  <si>
    <t>Celulosa cruda coníferas</t>
  </si>
  <si>
    <t>Celulosa cruda no coníferas</t>
  </si>
  <si>
    <t>Celulosa Blanqueada semiblanqueada coníferas</t>
  </si>
  <si>
    <t>Celulosa Blanqueada semiblanqueada no coníferas</t>
  </si>
  <si>
    <t xml:space="preserve">Maderas elaboradas </t>
  </si>
  <si>
    <t xml:space="preserve">Maderas Aserradas </t>
  </si>
  <si>
    <t>Madera aserrada coníferas</t>
  </si>
  <si>
    <t>Madera aserrada no coníferas</t>
  </si>
  <si>
    <t>Maderas elaborada coníferas</t>
  </si>
  <si>
    <t>Maderas elaborada no coníferas</t>
  </si>
  <si>
    <t>Total agrícola</t>
  </si>
  <si>
    <t>Total frutas</t>
  </si>
  <si>
    <t>Total semillas</t>
  </si>
  <si>
    <t>Total flores/bulbos/musgos</t>
  </si>
  <si>
    <t>Total hortalizas y tubérculos</t>
  </si>
  <si>
    <t>Total vinos y alcoholes</t>
  </si>
  <si>
    <t>Total pecuario</t>
  </si>
  <si>
    <t>Granos de maiz, mondados, perlados, troceados o quebrantados</t>
  </si>
  <si>
    <t>Madera simplemente aserrada (desde 2007)</t>
  </si>
  <si>
    <t>Nuez de macadamia</t>
  </si>
  <si>
    <t xml:space="preserve"> 2012-2011</t>
  </si>
  <si>
    <t>Var % 12/11</t>
  </si>
  <si>
    <t>Aceite de palta</t>
  </si>
  <si>
    <t>Naranja</t>
  </si>
  <si>
    <t>Papas</t>
  </si>
  <si>
    <t xml:space="preserve">Porotos y frejoles </t>
  </si>
  <si>
    <t>Trigo duro</t>
  </si>
  <si>
    <t xml:space="preserve">Maíz </t>
  </si>
  <si>
    <t xml:space="preserve">Avena </t>
  </si>
  <si>
    <t xml:space="preserve">Sorgo de grano </t>
  </si>
  <si>
    <t xml:space="preserve">Habas de soja </t>
  </si>
  <si>
    <t>Nabo</t>
  </si>
  <si>
    <t>Girasol</t>
  </si>
  <si>
    <t>Mostaza</t>
  </si>
  <si>
    <t>Cártamo</t>
  </si>
  <si>
    <t>Remolacha azucarera para siembra</t>
  </si>
  <si>
    <t xml:space="preserve">Forrajera </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</si>
  <si>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</si>
  <si>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</si>
  <si>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</si>
  <si>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</si>
  <si>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</si>
  <si>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</si>
  <si>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 xml:space="preserve">Los demás follajes frescos </t>
  </si>
  <si>
    <t>Azucenas frescas</t>
  </si>
  <si>
    <t>Las demás flores</t>
  </si>
  <si>
    <t xml:space="preserve">Cabernet franc </t>
  </si>
  <si>
    <t>Carmenere</t>
  </si>
  <si>
    <t xml:space="preserve">Chardonnay </t>
  </si>
  <si>
    <t xml:space="preserve">Chenin blanc </t>
  </si>
  <si>
    <t xml:space="preserve">Pinot Noir </t>
  </si>
  <si>
    <t xml:space="preserve">Pinot blanc </t>
  </si>
  <si>
    <t>Riesling y viognier</t>
  </si>
  <si>
    <t xml:space="preserve">Sauvignon blanc </t>
  </si>
  <si>
    <t>Partc. 2012</t>
  </si>
  <si>
    <t>Pedro Jimenez</t>
  </si>
  <si>
    <t xml:space="preserve">Los demás vinos blancos </t>
  </si>
  <si>
    <t>Mezclas de vinos blancos</t>
  </si>
  <si>
    <t>Cabernet sauvignon</t>
  </si>
  <si>
    <t xml:space="preserve">Cot (malbec) </t>
  </si>
  <si>
    <t>Merlot</t>
  </si>
  <si>
    <t>Syrah</t>
  </si>
  <si>
    <t>Los demás vinos tintos</t>
  </si>
  <si>
    <t xml:space="preserve">Mezclas de vino tinto </t>
  </si>
  <si>
    <t xml:space="preserve">Los demás vinos capacidad inferior o igual a 2 lts.                          </t>
  </si>
  <si>
    <t>Damascos</t>
  </si>
  <si>
    <t>Duraznos</t>
  </si>
  <si>
    <t>Compotas</t>
  </si>
  <si>
    <t>Aceitunas</t>
  </si>
  <si>
    <t xml:space="preserve">Las demás frutas preparadas o conservadas                                                                                                                      </t>
  </si>
  <si>
    <t xml:space="preserve">Los demás frutos de cáscara y semillas, incluidas las mezclas, conservados              </t>
  </si>
  <si>
    <t>Peras</t>
  </si>
  <si>
    <t>Otras frutas</t>
  </si>
  <si>
    <t>Arvejas</t>
  </si>
  <si>
    <t>Zapallos</t>
  </si>
  <si>
    <t>Var. (%)   2012/2011</t>
  </si>
  <si>
    <t>Guatemala</t>
  </si>
  <si>
    <t>Francia</t>
  </si>
  <si>
    <t>Residuos de la industria del almidón y residuos similares</t>
  </si>
  <si>
    <t>Italia</t>
  </si>
  <si>
    <t>Australia</t>
  </si>
  <si>
    <t>Rusia</t>
  </si>
  <si>
    <t>Amapola</t>
  </si>
  <si>
    <t>Maíz dulce</t>
  </si>
  <si>
    <t>Castañas con cáscara, frescas o secas (desde 2012)</t>
  </si>
  <si>
    <t>Semillas de plantas herbáceas usadas principalmente por sus flores</t>
  </si>
  <si>
    <t>Maíz  para consumo (desde 2012)</t>
  </si>
  <si>
    <t>Sorgo de grano (granífero) para consumo (desde 2012)</t>
  </si>
  <si>
    <t>Almendras con cáscara, frescas o secas</t>
  </si>
  <si>
    <t xml:space="preserve">Nueces de marañón (merey, cajuil o anacardos), sin cáscara                                                                                                                                                                                                </t>
  </si>
  <si>
    <r>
      <t>Plaguicidas y productos químicos</t>
    </r>
    <r>
      <rPr>
        <b/>
        <vertAlign val="superscript"/>
        <sz val="8"/>
        <rFont val="Arial"/>
        <family val="2"/>
      </rPr>
      <t>1</t>
    </r>
  </si>
  <si>
    <r>
      <t>Fuente: elaborado por Odepa con información del Servicio Nacional de Aduanas.  * Cifras sujetas a revisión por informes de variación de valor (IVV).</t>
    </r>
    <r>
      <rPr>
        <vertAlign val="superscript"/>
        <sz val="8"/>
        <rFont val="Arial"/>
        <family val="2"/>
      </rPr>
      <t>1</t>
    </r>
    <r>
      <rPr>
        <sz val="8"/>
        <rFont val="Arial"/>
        <family val="2"/>
      </rPr>
      <t>/Industria, domésticos y agrícolas</t>
    </r>
  </si>
  <si>
    <r>
      <t xml:space="preserve">Fuente: elaborado por Odepa con información del Servicio Nacional de Aduanas. </t>
    </r>
    <r>
      <rPr>
        <vertAlign val="superscript"/>
        <sz val="8"/>
        <rFont val="Arial"/>
        <family val="2"/>
      </rPr>
      <t xml:space="preserve"> 1</t>
    </r>
    <r>
      <rPr>
        <sz val="8"/>
        <rFont val="Arial"/>
        <family val="2"/>
      </rPr>
      <t>/Industria, domésticos y agrícolas</t>
    </r>
  </si>
  <si>
    <t>Harina, polvo y pellets, de carne o despojos; chicharrones, impropios para la alimentación humana</t>
  </si>
  <si>
    <t>Trozos y despojos comestibles de gallo o gallina, congelados (total)</t>
  </si>
  <si>
    <t>Aceites de nabo (nabina) o de colza, de bajo contenido ácido erúcico, en bruto</t>
  </si>
  <si>
    <t xml:space="preserve">          Avance mensual enero - septiembre 2012</t>
  </si>
  <si>
    <t xml:space="preserve">          Octubre 2012</t>
  </si>
  <si>
    <t>Avance mensual enero - septiembre 2012</t>
  </si>
  <si>
    <t>ene-sep 08</t>
  </si>
  <si>
    <t>ene-sep 09</t>
  </si>
  <si>
    <t>ene-sep 10</t>
  </si>
  <si>
    <t>ene-sep 11</t>
  </si>
  <si>
    <t>ene-sep 12</t>
  </si>
  <si>
    <t>enero -  septiembre  2011</t>
  </si>
  <si>
    <t>enero -  septiembre  2012</t>
  </si>
  <si>
    <t>enero - septiembre</t>
  </si>
  <si>
    <t xml:space="preserve">Pistachos </t>
  </si>
  <si>
    <t>Uvas frescas</t>
  </si>
  <si>
    <t xml:space="preserve">Vino con denominación de origen </t>
  </si>
  <si>
    <t>Pasta química de maderas distintas a las coníferas</t>
  </si>
  <si>
    <t xml:space="preserve">Pasta química de coníferas a la sosa </t>
  </si>
  <si>
    <t>Manzanas frescas</t>
  </si>
  <si>
    <t>Las demás carnes porcinas congeladas</t>
  </si>
  <si>
    <t>Las demás maderas en plaquitas o partículas no coníferas</t>
  </si>
  <si>
    <t xml:space="preserve">Arándanos </t>
  </si>
  <si>
    <t>Maíz para la siembra</t>
  </si>
  <si>
    <t>Las demás maderas contrachapadas</t>
  </si>
  <si>
    <t>Listones y molduras de madera para muebles de coníferas</t>
  </si>
  <si>
    <t>08061000</t>
  </si>
  <si>
    <t>08081000</t>
  </si>
  <si>
    <t>02032900</t>
  </si>
  <si>
    <t>08104000</t>
  </si>
  <si>
    <t>08092919</t>
  </si>
  <si>
    <t>08105090</t>
  </si>
  <si>
    <t>Kiwis frescos</t>
  </si>
  <si>
    <t>Cerezas frescas</t>
  </si>
  <si>
    <t>Carne bovina deshuesada fresca o refrigerada</t>
  </si>
  <si>
    <t>Mezclas aceites</t>
  </si>
  <si>
    <t>Las demás preparaciones para alimentar animales</t>
  </si>
  <si>
    <t>Tortas y residuos de soja</t>
  </si>
  <si>
    <t>Trigo</t>
  </si>
  <si>
    <t>02013000</t>
  </si>
  <si>
    <t>02071400</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</si>
</sst>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 numFmtId="182" formatCode="_-* #,##0\ _€_-;\-* #,##0\ _€_-;_-* &quot;-&quot;??\ _€_-;_-@_-"/>
    <numFmt numFmtId="183" formatCode="_-* #,##0.00_-;\-* #,##0.00_-;_-* &quot;-&quot;??_-;_-@_-"/>
    <numFmt numFmtId="184" formatCode="_-* #,##0_-;\-* #,##0_-;_-* &quot;-&quot;??_-;_-@_-"/>
  </numFmts>
  <fonts count="98">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10"/>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sz val="10"/>
      <color indexed="8"/>
      <name val="Calibri"/>
      <family val="0"/>
    </font>
    <font>
      <b/>
      <sz val="10"/>
      <color indexed="8"/>
      <name val="Calibri"/>
      <family val="0"/>
    </font>
    <font>
      <b/>
      <sz val="10"/>
      <color indexed="8"/>
      <name val="Arial"/>
      <family val="0"/>
    </font>
    <font>
      <sz val="3.5"/>
      <color indexed="8"/>
      <name val="Calibri"/>
      <family val="0"/>
    </font>
    <font>
      <sz val="7"/>
      <color indexed="8"/>
      <name val="Calibri"/>
      <family val="0"/>
    </font>
    <font>
      <b/>
      <sz val="3.5"/>
      <color indexed="8"/>
      <name val="Arial"/>
      <family val="0"/>
    </font>
    <font>
      <sz val="1"/>
      <color indexed="8"/>
      <name val="Arial"/>
      <family val="0"/>
    </font>
    <font>
      <b/>
      <sz val="1"/>
      <color indexed="8"/>
      <name val="Arial"/>
      <family val="0"/>
    </font>
    <font>
      <sz val="2.15"/>
      <color indexed="8"/>
      <name val="Arial"/>
      <family val="0"/>
    </font>
    <font>
      <b/>
      <sz val="8"/>
      <color indexed="8"/>
      <name val="Arial"/>
      <family val="0"/>
    </font>
    <font>
      <sz val="8"/>
      <color indexed="8"/>
      <name val="Calibri"/>
      <family val="0"/>
    </font>
    <font>
      <b/>
      <sz val="8"/>
      <color indexed="8"/>
      <name val="Calibri"/>
      <family val="0"/>
    </font>
    <font>
      <sz val="9"/>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10"/>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8"/>
      <color rgb="FFFF0000"/>
      <name val="Arial"/>
      <family val="2"/>
    </font>
    <font>
      <sz val="16"/>
      <color rgb="FF0066CC"/>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bottom style="thin"/>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style="thin">
        <color theme="1" tint="0.49998000264167786"/>
      </top>
      <bottom/>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83"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0" fillId="0" borderId="0" applyFont="0" applyFill="0" applyBorder="0" applyAlignment="0" applyProtection="0"/>
    <xf numFmtId="43" fontId="6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 fillId="0" borderId="0">
      <alignment/>
      <protection/>
    </xf>
    <xf numFmtId="0" fontId="0"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8" fillId="21" borderId="5"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71" fillId="0" borderId="8" applyNumberFormat="0" applyFill="0" applyAlignment="0" applyProtection="0"/>
    <xf numFmtId="0" fontId="84" fillId="0" borderId="9" applyNumberFormat="0" applyFill="0" applyAlignment="0" applyProtection="0"/>
  </cellStyleXfs>
  <cellXfs count="335">
    <xf numFmtId="0" fontId="0" fillId="0" borderId="0" xfId="0" applyAlignment="1">
      <alignment/>
    </xf>
    <xf numFmtId="0" fontId="0" fillId="0" borderId="0" xfId="0" applyFont="1" applyAlignment="1">
      <alignment/>
    </xf>
    <xf numFmtId="0" fontId="4" fillId="0" borderId="0" xfId="0" applyFont="1" applyAlignment="1">
      <alignment/>
    </xf>
    <xf numFmtId="0" fontId="2" fillId="0" borderId="0" xfId="0" applyFont="1" applyFill="1" applyBorder="1" applyAlignment="1">
      <alignment vertical="justify"/>
    </xf>
    <xf numFmtId="166" fontId="2" fillId="33" borderId="0" xfId="109"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109" applyNumberFormat="1" applyFont="1" applyFill="1" applyAlignment="1">
      <alignment vertical="top"/>
    </xf>
    <xf numFmtId="0" fontId="2" fillId="34" borderId="0" xfId="0" applyFont="1" applyFill="1" applyAlignment="1">
      <alignment vertical="center"/>
    </xf>
    <xf numFmtId="166" fontId="2" fillId="34" borderId="0" xfId="109" applyNumberFormat="1" applyFont="1" applyFill="1" applyAlignment="1">
      <alignment vertical="center"/>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9" applyNumberFormat="1" applyFont="1" applyAlignment="1">
      <alignment/>
    </xf>
    <xf numFmtId="169" fontId="0" fillId="0" borderId="0" xfId="49" applyNumberFormat="1" applyFont="1" applyBorder="1" applyAlignment="1">
      <alignment/>
    </xf>
    <xf numFmtId="0" fontId="4" fillId="0" borderId="0" xfId="0" applyFont="1" applyFill="1" applyBorder="1" applyAlignment="1">
      <alignment horizontal="left"/>
    </xf>
    <xf numFmtId="166" fontId="4" fillId="0" borderId="0" xfId="109"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109"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9" applyNumberFormat="1" applyFont="1" applyFill="1" applyAlignment="1">
      <alignment/>
    </xf>
    <xf numFmtId="169" fontId="0" fillId="0" borderId="0" xfId="49"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169" fontId="0" fillId="0" borderId="0" xfId="49"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9" applyNumberFormat="1" applyFont="1" applyAlignment="1">
      <alignment/>
    </xf>
    <xf numFmtId="169" fontId="0" fillId="0" borderId="0" xfId="49"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109"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NumberFormat="1" applyFont="1" applyFill="1" applyBorder="1" applyAlignment="1">
      <alignment horizontal="right"/>
    </xf>
    <xf numFmtId="0" fontId="4" fillId="0" borderId="13" xfId="0" applyFont="1" applyFill="1" applyBorder="1" applyAlignment="1">
      <alignment horizontal="right"/>
    </xf>
    <xf numFmtId="169" fontId="0" fillId="0" borderId="0" xfId="49"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9"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2" fillId="0" borderId="0" xfId="0" applyNumberFormat="1" applyFont="1" applyFill="1" applyBorder="1" applyAlignment="1">
      <alignment/>
    </xf>
    <xf numFmtId="0" fontId="9"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109"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0"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0" fillId="0" borderId="0" xfId="0" applyFont="1" applyFill="1" applyBorder="1" applyAlignment="1">
      <alignment/>
    </xf>
    <xf numFmtId="0" fontId="10"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0" fillId="0" borderId="0" xfId="0" applyNumberFormat="1" applyFont="1" applyFill="1" applyBorder="1" applyAlignment="1">
      <alignment horizontal="center"/>
    </xf>
    <xf numFmtId="0" fontId="10" fillId="0" borderId="0" xfId="0" applyFont="1" applyFill="1" applyAlignment="1">
      <alignment/>
    </xf>
    <xf numFmtId="0" fontId="10" fillId="0" borderId="0" xfId="0" applyFont="1" applyFill="1" applyAlignment="1">
      <alignment horizontal="center"/>
    </xf>
    <xf numFmtId="1" fontId="10" fillId="0" borderId="0" xfId="0" applyNumberFormat="1" applyFont="1" applyFill="1" applyBorder="1" applyAlignment="1">
      <alignment/>
    </xf>
    <xf numFmtId="3" fontId="10" fillId="0" borderId="0" xfId="0" applyNumberFormat="1" applyFont="1" applyFill="1" applyBorder="1" applyAlignment="1" quotePrefix="1">
      <alignment/>
    </xf>
    <xf numFmtId="3" fontId="10" fillId="0" borderId="0" xfId="0" applyNumberFormat="1" applyFont="1" applyFill="1" applyBorder="1" applyAlignment="1">
      <alignment/>
    </xf>
    <xf numFmtId="0" fontId="5" fillId="0" borderId="0" xfId="0" applyFont="1" applyFill="1" applyAlignment="1">
      <alignment horizontal="right"/>
    </xf>
    <xf numFmtId="0" fontId="10" fillId="0" borderId="10" xfId="0" applyFont="1" applyFill="1" applyBorder="1" applyAlignment="1">
      <alignment horizontal="left"/>
    </xf>
    <xf numFmtId="0" fontId="10" fillId="0" borderId="10" xfId="0" applyFont="1" applyFill="1" applyBorder="1" applyAlignment="1">
      <alignment horizontal="right"/>
    </xf>
    <xf numFmtId="0" fontId="10" fillId="0" borderId="11" xfId="0" applyFont="1" applyFill="1" applyBorder="1" applyAlignment="1">
      <alignment/>
    </xf>
    <xf numFmtId="0" fontId="10" fillId="0" borderId="11" xfId="0" applyFont="1" applyFill="1" applyBorder="1" applyAlignment="1">
      <alignment horizontal="center"/>
    </xf>
    <xf numFmtId="0" fontId="10" fillId="0" borderId="11" xfId="0" applyFont="1" applyFill="1" applyBorder="1" applyAlignment="1">
      <alignment horizontal="right"/>
    </xf>
    <xf numFmtId="0" fontId="5" fillId="0" borderId="16" xfId="0" applyFont="1" applyFill="1" applyBorder="1" applyAlignment="1">
      <alignment horizontal="right"/>
    </xf>
    <xf numFmtId="165" fontId="5" fillId="0" borderId="16" xfId="0" applyNumberFormat="1" applyFont="1" applyFill="1" applyBorder="1" applyAlignment="1">
      <alignment/>
    </xf>
    <xf numFmtId="165" fontId="5" fillId="0" borderId="16" xfId="0" applyNumberFormat="1" applyFont="1" applyFill="1" applyBorder="1" applyAlignment="1">
      <alignment horizontal="right"/>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0" xfId="0" applyFont="1" applyFill="1" applyBorder="1" applyAlignment="1">
      <alignment vertical="center"/>
    </xf>
    <xf numFmtId="0" fontId="2" fillId="0" borderId="19" xfId="0" applyFont="1" applyFill="1" applyBorder="1" applyAlignment="1">
      <alignment/>
    </xf>
    <xf numFmtId="4" fontId="11"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9"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11" fillId="0" borderId="0" xfId="0" applyFont="1" applyFill="1" applyBorder="1" applyAlignment="1">
      <alignment horizontal="right" wrapText="1"/>
    </xf>
    <xf numFmtId="0" fontId="3" fillId="0" borderId="0" xfId="0" applyFont="1" applyFill="1" applyBorder="1" applyAlignment="1">
      <alignment vertical="center"/>
    </xf>
    <xf numFmtId="3" fontId="2" fillId="0" borderId="0" xfId="0" applyNumberFormat="1" applyFont="1" applyFill="1" applyBorder="1" applyAlignment="1">
      <alignment horizontal="right"/>
    </xf>
    <xf numFmtId="0" fontId="2" fillId="0" borderId="0" xfId="0" applyFont="1" applyFill="1" applyAlignment="1">
      <alignment vertical="distributed"/>
    </xf>
    <xf numFmtId="167" fontId="3" fillId="0" borderId="0" xfId="0" applyNumberFormat="1" applyFont="1" applyFill="1" applyBorder="1" applyAlignment="1">
      <alignment vertical="center"/>
    </xf>
    <xf numFmtId="3" fontId="7" fillId="0" borderId="0" xfId="0" applyNumberFormat="1" applyFont="1" applyFill="1" applyBorder="1" applyAlignment="1">
      <alignment/>
    </xf>
    <xf numFmtId="167" fontId="7" fillId="0" borderId="0" xfId="0" applyNumberFormat="1" applyFont="1" applyFill="1" applyBorder="1" applyAlignment="1">
      <alignment/>
    </xf>
    <xf numFmtId="167" fontId="8" fillId="0" borderId="0" xfId="0" applyNumberFormat="1" applyFont="1" applyFill="1" applyAlignment="1">
      <alignment/>
    </xf>
    <xf numFmtId="3" fontId="7" fillId="0" borderId="19" xfId="0" applyNumberFormat="1" applyFont="1" applyFill="1" applyBorder="1" applyAlignment="1">
      <alignment/>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109" applyFont="1" applyFill="1" applyAlignment="1">
      <alignment vertical="center"/>
    </xf>
    <xf numFmtId="0" fontId="2" fillId="0" borderId="0" xfId="0" applyFont="1" applyFill="1" applyBorder="1" applyAlignment="1">
      <alignment vertical="center" wrapText="1"/>
    </xf>
    <xf numFmtId="0" fontId="2" fillId="0" borderId="19" xfId="0" applyFont="1" applyFill="1" applyBorder="1" applyAlignment="1">
      <alignment vertical="center"/>
    </xf>
    <xf numFmtId="3" fontId="2" fillId="0" borderId="19"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109" applyNumberFormat="1" applyFont="1" applyFill="1" applyBorder="1" applyAlignment="1">
      <alignment/>
    </xf>
    <xf numFmtId="166" fontId="2" fillId="34" borderId="11" xfId="109" applyNumberFormat="1" applyFont="1" applyFill="1" applyBorder="1" applyAlignment="1">
      <alignment horizontal="center"/>
    </xf>
    <xf numFmtId="0" fontId="3" fillId="33" borderId="10" xfId="0" applyFont="1" applyFill="1" applyBorder="1" applyAlignment="1">
      <alignment horizontal="center"/>
    </xf>
    <xf numFmtId="0" fontId="3" fillId="33" borderId="10" xfId="0" applyFont="1" applyFill="1" applyBorder="1" applyAlignment="1" quotePrefix="1">
      <alignment horizontal="right"/>
    </xf>
    <xf numFmtId="0" fontId="3" fillId="33" borderId="10" xfId="0" applyFont="1" applyFill="1" applyBorder="1" applyAlignment="1">
      <alignment horizontal="right"/>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2" fillId="34" borderId="16" xfId="0" applyFont="1" applyFill="1" applyBorder="1" applyAlignment="1">
      <alignment/>
    </xf>
    <xf numFmtId="3" fontId="2" fillId="34" borderId="16" xfId="0" applyNumberFormat="1" applyFont="1" applyFill="1" applyBorder="1" applyAlignment="1">
      <alignment/>
    </xf>
    <xf numFmtId="0" fontId="0" fillId="0" borderId="0" xfId="0" applyFont="1" applyAlignment="1">
      <alignment/>
    </xf>
    <xf numFmtId="169" fontId="0" fillId="0" borderId="0" xfId="49"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0" fontId="4" fillId="0" borderId="13"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9" xfId="0" applyFont="1" applyBorder="1" applyAlignment="1">
      <alignment/>
    </xf>
    <xf numFmtId="3" fontId="2" fillId="0" borderId="19" xfId="0" applyNumberFormat="1" applyFont="1" applyBorder="1" applyAlignment="1">
      <alignment/>
    </xf>
    <xf numFmtId="166" fontId="2" fillId="0" borderId="0" xfId="109" applyNumberFormat="1" applyFont="1" applyFill="1" applyBorder="1" applyAlignment="1">
      <alignment/>
    </xf>
    <xf numFmtId="166" fontId="2" fillId="0" borderId="0" xfId="109" applyNumberFormat="1" applyFont="1" applyAlignment="1">
      <alignment/>
    </xf>
    <xf numFmtId="166" fontId="2" fillId="0" borderId="19" xfId="109" applyNumberFormat="1" applyFont="1" applyBorder="1" applyAlignment="1">
      <alignment/>
    </xf>
    <xf numFmtId="0" fontId="3" fillId="0" borderId="0" xfId="0" applyFont="1" applyFill="1" applyBorder="1" applyAlignment="1">
      <alignment horizontal="center"/>
    </xf>
    <xf numFmtId="0" fontId="3" fillId="0" borderId="20" xfId="0" applyFont="1" applyFill="1" applyBorder="1" applyAlignment="1" quotePrefix="1">
      <alignment horizontal="right"/>
    </xf>
    <xf numFmtId="0" fontId="3" fillId="0" borderId="20" xfId="0" applyFont="1" applyFill="1" applyBorder="1" applyAlignment="1">
      <alignment horizontal="center"/>
    </xf>
    <xf numFmtId="0" fontId="3" fillId="0" borderId="19" xfId="0" applyFont="1" applyFill="1" applyBorder="1" applyAlignment="1">
      <alignment/>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19" xfId="0" applyFont="1" applyFill="1" applyBorder="1" applyAlignment="1">
      <alignment horizontal="center"/>
    </xf>
    <xf numFmtId="0" fontId="3" fillId="0" borderId="19" xfId="0" applyFont="1" applyFill="1" applyBorder="1" applyAlignment="1" quotePrefix="1">
      <alignment horizontal="right"/>
    </xf>
    <xf numFmtId="3" fontId="3" fillId="0" borderId="0" xfId="0" applyNumberFormat="1" applyFont="1" applyAlignment="1">
      <alignment/>
    </xf>
    <xf numFmtId="166" fontId="3" fillId="0" borderId="0" xfId="109" applyNumberFormat="1" applyFont="1" applyFill="1" applyBorder="1" applyAlignment="1">
      <alignment/>
    </xf>
    <xf numFmtId="166" fontId="3" fillId="0" borderId="0" xfId="109" applyNumberFormat="1" applyFont="1" applyAlignment="1">
      <alignment/>
    </xf>
    <xf numFmtId="169" fontId="6" fillId="0" borderId="0" xfId="49"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2" fillId="0" borderId="0" xfId="0" applyNumberFormat="1" applyFont="1" applyAlignment="1">
      <alignment horizontal="right"/>
    </xf>
    <xf numFmtId="166" fontId="2" fillId="0" borderId="0" xfId="109" applyNumberFormat="1" applyFont="1" applyFill="1" applyBorder="1" applyAlignment="1">
      <alignment horizontal="right"/>
    </xf>
    <xf numFmtId="3" fontId="85" fillId="0" borderId="0" xfId="0" applyNumberFormat="1" applyFont="1" applyFill="1" applyBorder="1" applyAlignment="1">
      <alignment/>
    </xf>
    <xf numFmtId="4" fontId="0" fillId="0" borderId="0" xfId="0" applyNumberFormat="1" applyFont="1" applyFill="1" applyAlignment="1">
      <alignment/>
    </xf>
    <xf numFmtId="0" fontId="14" fillId="0" borderId="0" xfId="0" applyFont="1" applyFill="1" applyBorder="1" applyAlignment="1">
      <alignment vertical="center"/>
    </xf>
    <xf numFmtId="169" fontId="14" fillId="0" borderId="0" xfId="49" applyNumberFormat="1" applyFont="1" applyFill="1" applyAlignment="1">
      <alignment vertical="center"/>
    </xf>
    <xf numFmtId="169" fontId="65" fillId="0" borderId="0" xfId="49" applyNumberFormat="1" applyFont="1" applyAlignment="1">
      <alignment/>
    </xf>
    <xf numFmtId="169" fontId="0" fillId="0" borderId="0" xfId="49" applyNumberFormat="1" applyFont="1" applyBorder="1" applyAlignment="1">
      <alignment horizontal="center"/>
    </xf>
    <xf numFmtId="169" fontId="86" fillId="0" borderId="0" xfId="49" applyNumberFormat="1" applyFont="1" applyAlignment="1">
      <alignment/>
    </xf>
    <xf numFmtId="0" fontId="87" fillId="0" borderId="0" xfId="85" applyFont="1">
      <alignment/>
      <protection/>
    </xf>
    <xf numFmtId="0" fontId="88" fillId="0" borderId="0" xfId="85" applyFont="1">
      <alignment/>
      <protection/>
    </xf>
    <xf numFmtId="0" fontId="65" fillId="0" borderId="0" xfId="85">
      <alignment/>
      <protection/>
    </xf>
    <xf numFmtId="0" fontId="89" fillId="0" borderId="0" xfId="85" applyFont="1" applyAlignment="1">
      <alignment horizontal="center"/>
      <protection/>
    </xf>
    <xf numFmtId="17" fontId="89" fillId="0" borderId="0" xfId="85" applyNumberFormat="1" applyFont="1" applyAlignment="1" quotePrefix="1">
      <alignment horizontal="center"/>
      <protection/>
    </xf>
    <xf numFmtId="0" fontId="90" fillId="0" borderId="0" xfId="85" applyFont="1" applyAlignment="1">
      <alignment horizontal="left" indent="15"/>
      <protection/>
    </xf>
    <xf numFmtId="0" fontId="91" fillId="0" borderId="0" xfId="85" applyFont="1" applyAlignment="1">
      <alignment horizontal="center"/>
      <protection/>
    </xf>
    <xf numFmtId="0" fontId="92" fillId="0" borderId="0" xfId="85" applyFont="1" applyAlignment="1">
      <alignment/>
      <protection/>
    </xf>
    <xf numFmtId="0" fontId="93" fillId="0" borderId="0" xfId="85" applyFont="1">
      <alignment/>
      <protection/>
    </xf>
    <xf numFmtId="0" fontId="87" fillId="0" borderId="0" xfId="85" applyFont="1" quotePrefix="1">
      <alignment/>
      <protection/>
    </xf>
    <xf numFmtId="17" fontId="89" fillId="0" borderId="0" xfId="85" applyNumberFormat="1" applyFont="1" applyAlignment="1">
      <alignment horizontal="center"/>
      <protection/>
    </xf>
    <xf numFmtId="0" fontId="94" fillId="0" borderId="0" xfId="85" applyFont="1">
      <alignment/>
      <protection/>
    </xf>
    <xf numFmtId="0" fontId="19" fillId="0" borderId="0" xfId="93" applyFont="1" applyBorder="1" applyProtection="1">
      <alignment/>
      <protection/>
    </xf>
    <xf numFmtId="0" fontId="18" fillId="0" borderId="22" xfId="93" applyFont="1" applyBorder="1" applyAlignment="1" applyProtection="1">
      <alignment horizontal="left"/>
      <protection/>
    </xf>
    <xf numFmtId="0" fontId="18" fillId="0" borderId="22" xfId="93" applyFont="1" applyBorder="1" applyProtection="1">
      <alignment/>
      <protection/>
    </xf>
    <xf numFmtId="0" fontId="18" fillId="0" borderId="22" xfId="93" applyFont="1" applyBorder="1" applyAlignment="1" applyProtection="1">
      <alignment horizontal="center"/>
      <protection/>
    </xf>
    <xf numFmtId="0" fontId="20" fillId="0" borderId="0" xfId="93" applyFont="1" applyBorder="1" applyProtection="1">
      <alignment/>
      <protection/>
    </xf>
    <xf numFmtId="0" fontId="20" fillId="0" borderId="0" xfId="93" applyFont="1" applyBorder="1" applyAlignment="1" applyProtection="1">
      <alignment horizontal="center"/>
      <protection/>
    </xf>
    <xf numFmtId="0" fontId="95" fillId="0" borderId="0" xfId="85" applyFont="1">
      <alignment/>
      <protection/>
    </xf>
    <xf numFmtId="0" fontId="19" fillId="0" borderId="0" xfId="93" applyFont="1" applyBorder="1" applyAlignment="1" applyProtection="1">
      <alignment horizontal="left"/>
      <protection/>
    </xf>
    <xf numFmtId="0" fontId="19" fillId="0" borderId="0" xfId="85" applyFont="1">
      <alignment/>
      <protection/>
    </xf>
    <xf numFmtId="0" fontId="19" fillId="0" borderId="0" xfId="93" applyFont="1" applyBorder="1" applyAlignment="1" applyProtection="1">
      <alignment horizontal="center"/>
      <protection/>
    </xf>
    <xf numFmtId="0" fontId="19" fillId="0" borderId="0" xfId="93" applyFont="1" applyBorder="1" applyAlignment="1" applyProtection="1">
      <alignment horizontal="right"/>
      <protection/>
    </xf>
    <xf numFmtId="0" fontId="18" fillId="0" borderId="0" xfId="93" applyFont="1" applyBorder="1" applyAlignment="1" applyProtection="1">
      <alignment horizontal="left"/>
      <protection/>
    </xf>
    <xf numFmtId="0" fontId="20" fillId="0" borderId="0" xfId="93" applyFont="1" applyBorder="1" applyAlignment="1" applyProtection="1">
      <alignment horizontal="right"/>
      <protection/>
    </xf>
    <xf numFmtId="0" fontId="19" fillId="0" borderId="0" xfId="85" applyFont="1" applyBorder="1" applyAlignment="1">
      <alignment horizontal="justify" vertical="center" wrapText="1"/>
      <protection/>
    </xf>
    <xf numFmtId="0" fontId="20" fillId="0" borderId="0" xfId="85" applyFont="1" applyBorder="1" applyAlignment="1">
      <alignment horizontal="justify" vertical="top" wrapText="1"/>
      <protection/>
    </xf>
    <xf numFmtId="0" fontId="15" fillId="0" borderId="0" xfId="85" applyFont="1">
      <alignment/>
      <protection/>
    </xf>
    <xf numFmtId="0" fontId="65" fillId="0" borderId="0" xfId="85" applyBorder="1">
      <alignment/>
      <protection/>
    </xf>
    <xf numFmtId="0" fontId="4" fillId="0" borderId="0" xfId="85" applyFont="1">
      <alignment/>
      <protection/>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3" fillId="0" borderId="0" xfId="0" applyNumberFormat="1" applyFont="1" applyFill="1" applyBorder="1" applyAlignment="1">
      <alignment horizontal="right" wrapText="1"/>
    </xf>
    <xf numFmtId="3" fontId="2" fillId="0" borderId="0" xfId="0" applyNumberFormat="1" applyFont="1" applyFill="1" applyBorder="1" applyAlignment="1" quotePrefix="1">
      <alignment/>
    </xf>
    <xf numFmtId="3" fontId="0"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9" fontId="86" fillId="0" borderId="0" xfId="49"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3" fontId="2" fillId="0" borderId="0" xfId="0" applyNumberFormat="1" applyFont="1" applyFill="1" applyBorder="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9" fontId="6" fillId="0" borderId="0" xfId="49" applyNumberFormat="1" applyFont="1" applyFill="1" applyAlignment="1">
      <alignment horizontal="right" vertical="center"/>
    </xf>
    <xf numFmtId="167" fontId="6" fillId="0" borderId="0" xfId="0" applyNumberFormat="1" applyFont="1" applyFill="1" applyAlignment="1">
      <alignment horizontal="right" vertical="center"/>
    </xf>
    <xf numFmtId="0" fontId="4" fillId="0" borderId="0" xfId="0" applyFont="1" applyFill="1" applyAlignment="1">
      <alignment horizontal="right" vertical="center"/>
    </xf>
    <xf numFmtId="3" fontId="2" fillId="0" borderId="0" xfId="0" applyNumberFormat="1" applyFont="1" applyFill="1" applyAlignment="1">
      <alignment horizontal="right"/>
    </xf>
    <xf numFmtId="0" fontId="3" fillId="0" borderId="0" xfId="0" applyFont="1" applyFill="1" applyBorder="1" applyAlignment="1">
      <alignment horizontal="center" wrapText="1"/>
    </xf>
    <xf numFmtId="0" fontId="0" fillId="0" borderId="0" xfId="0" applyFill="1" applyAlignment="1">
      <alignment horizontal="right"/>
    </xf>
    <xf numFmtId="3" fontId="0" fillId="0" borderId="0" xfId="0" applyNumberFormat="1" applyFill="1" applyAlignment="1">
      <alignment horizontal="right"/>
    </xf>
    <xf numFmtId="0" fontId="2" fillId="0" borderId="0" xfId="0" applyFont="1" applyFill="1" applyAlignment="1">
      <alignment vertical="distributed"/>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5" fontId="2" fillId="0" borderId="0" xfId="0" applyNumberFormat="1" applyFont="1" applyFill="1" applyAlignment="1">
      <alignment vertical="center"/>
    </xf>
    <xf numFmtId="169" fontId="2" fillId="0" borderId="0" xfId="49" applyNumberFormat="1" applyFont="1" applyFill="1" applyAlignment="1">
      <alignment horizontal="right" vertical="center"/>
    </xf>
    <xf numFmtId="169" fontId="2" fillId="0" borderId="0" xfId="49" applyNumberFormat="1" applyFont="1" applyFill="1" applyAlignment="1">
      <alignment vertical="center"/>
    </xf>
    <xf numFmtId="165" fontId="3" fillId="0" borderId="0" xfId="0" applyNumberFormat="1" applyFont="1" applyFill="1" applyAlignment="1">
      <alignment vertical="center"/>
    </xf>
    <xf numFmtId="3" fontId="2" fillId="0" borderId="0" xfId="81" applyNumberFormat="1" applyFont="1" applyFill="1">
      <alignment/>
      <protection/>
    </xf>
    <xf numFmtId="3" fontId="2" fillId="0" borderId="0" xfId="83" applyNumberFormat="1" applyFont="1" applyFill="1">
      <alignment/>
      <protection/>
    </xf>
    <xf numFmtId="0" fontId="2" fillId="0" borderId="0" xfId="0" applyFont="1" applyFill="1" applyAlignment="1" quotePrefix="1">
      <alignment horizontal="right"/>
    </xf>
    <xf numFmtId="169" fontId="2" fillId="34" borderId="0" xfId="49" applyNumberFormat="1" applyFont="1" applyFill="1" applyAlignment="1">
      <alignment/>
    </xf>
    <xf numFmtId="169" fontId="96" fillId="34" borderId="0" xfId="49" applyNumberFormat="1" applyFont="1" applyFill="1" applyAlignment="1">
      <alignment/>
    </xf>
    <xf numFmtId="169" fontId="86" fillId="0" borderId="0" xfId="49" applyNumberFormat="1" applyFont="1" applyAlignment="1">
      <alignment horizontal="right"/>
    </xf>
    <xf numFmtId="169" fontId="65" fillId="0" borderId="0" xfId="49" applyNumberFormat="1" applyFont="1" applyAlignment="1">
      <alignment horizontal="right"/>
    </xf>
    <xf numFmtId="0" fontId="4" fillId="0" borderId="0" xfId="0" applyFont="1" applyBorder="1" applyAlignment="1">
      <alignment/>
    </xf>
    <xf numFmtId="0" fontId="4" fillId="0" borderId="23" xfId="0" applyFont="1" applyBorder="1" applyAlignment="1">
      <alignment/>
    </xf>
    <xf numFmtId="169" fontId="4" fillId="0" borderId="23" xfId="49" applyNumberFormat="1" applyFont="1" applyBorder="1" applyAlignment="1">
      <alignment horizontal="center"/>
    </xf>
    <xf numFmtId="9" fontId="4" fillId="0" borderId="0" xfId="109" applyFont="1" applyBorder="1" applyAlignment="1">
      <alignment horizontal="center"/>
    </xf>
    <xf numFmtId="169" fontId="4" fillId="0" borderId="0" xfId="49" applyNumberFormat="1" applyFont="1" applyBorder="1" applyAlignment="1">
      <alignment horizontal="center"/>
    </xf>
    <xf numFmtId="0" fontId="4" fillId="0" borderId="13" xfId="0" applyFont="1" applyBorder="1" applyAlignment="1">
      <alignment/>
    </xf>
    <xf numFmtId="169" fontId="4" fillId="0" borderId="13" xfId="49" applyNumberFormat="1" applyFont="1" applyBorder="1" applyAlignment="1">
      <alignment/>
    </xf>
    <xf numFmtId="0" fontId="4" fillId="0" borderId="0" xfId="0" applyFont="1" applyAlignment="1">
      <alignment horizontal="center"/>
    </xf>
    <xf numFmtId="169" fontId="0" fillId="0" borderId="0" xfId="49" applyNumberFormat="1" applyFont="1" applyFill="1" applyBorder="1" applyAlignment="1">
      <alignment horizontal="left"/>
    </xf>
    <xf numFmtId="169" fontId="4" fillId="0" borderId="0" xfId="49" applyNumberFormat="1" applyFont="1" applyFill="1" applyBorder="1" applyAlignment="1">
      <alignment horizontal="left"/>
    </xf>
    <xf numFmtId="169" fontId="4" fillId="0" borderId="0" xfId="49" applyNumberFormat="1" applyFont="1" applyFill="1" applyBorder="1" applyAlignment="1">
      <alignment/>
    </xf>
    <xf numFmtId="169" fontId="0" fillId="0" borderId="0" xfId="49" applyNumberFormat="1" applyFont="1" applyFill="1" applyBorder="1" applyAlignment="1">
      <alignment/>
    </xf>
    <xf numFmtId="169" fontId="0" fillId="0" borderId="0" xfId="49" applyNumberFormat="1" applyFont="1" applyFill="1" applyAlignment="1">
      <alignment horizontal="right" vertical="center"/>
    </xf>
    <xf numFmtId="169" fontId="0" fillId="0" borderId="0" xfId="49" applyNumberFormat="1" applyFont="1" applyFill="1" applyAlignment="1">
      <alignment vertical="center"/>
    </xf>
    <xf numFmtId="3" fontId="0" fillId="0" borderId="0" xfId="0" applyNumberFormat="1" applyFont="1" applyFill="1" applyBorder="1" applyAlignment="1">
      <alignment/>
    </xf>
    <xf numFmtId="0" fontId="97" fillId="0" borderId="0" xfId="85" applyFont="1" applyAlignment="1">
      <alignment horizontal="left"/>
      <protection/>
    </xf>
    <xf numFmtId="0" fontId="18" fillId="0" borderId="0" xfId="93" applyFont="1" applyBorder="1" applyAlignment="1" applyProtection="1">
      <alignment horizontal="center" vertical="center"/>
      <protection/>
    </xf>
    <xf numFmtId="0" fontId="19" fillId="0" borderId="17" xfId="85"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4" xfId="0" applyFont="1" applyFill="1" applyBorder="1" applyAlignment="1">
      <alignment horizontal="center" vertical="center"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NumberFormat="1" applyFont="1" applyFill="1" applyBorder="1" applyAlignment="1">
      <alignment horizontal="center"/>
    </xf>
    <xf numFmtId="0" fontId="4" fillId="0" borderId="12" xfId="0" applyNumberFormat="1" applyFont="1" applyFill="1" applyBorder="1" applyAlignment="1">
      <alignment horizontal="center"/>
    </xf>
    <xf numFmtId="0" fontId="10" fillId="0" borderId="0"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0" borderId="20" xfId="0" applyFont="1" applyFill="1" applyBorder="1" applyAlignment="1">
      <alignment vertical="top" wrapText="1"/>
    </xf>
    <xf numFmtId="0" fontId="5" fillId="0" borderId="20" xfId="0" applyFont="1" applyFill="1" applyBorder="1" applyAlignment="1">
      <alignment vertical="top"/>
    </xf>
    <xf numFmtId="0" fontId="3" fillId="33" borderId="12" xfId="0" applyNumberFormat="1"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33" borderId="12" xfId="0" applyFont="1" applyFill="1" applyBorder="1" applyAlignment="1" quotePrefix="1">
      <alignment horizontal="center"/>
    </xf>
    <xf numFmtId="0" fontId="3" fillId="33" borderId="11" xfId="0" applyFont="1" applyFill="1" applyBorder="1" applyAlignment="1">
      <alignment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0" borderId="19" xfId="0" applyFont="1" applyFill="1" applyBorder="1" applyAlignment="1" quotePrefix="1">
      <alignment horizontal="center"/>
    </xf>
    <xf numFmtId="0" fontId="3" fillId="0" borderId="21" xfId="0" applyFont="1" applyFill="1" applyBorder="1" applyAlignment="1" quotePrefix="1">
      <alignment horizontal="center"/>
    </xf>
    <xf numFmtId="0" fontId="3" fillId="0" borderId="21" xfId="0" applyFont="1" applyFill="1" applyBorder="1" applyAlignment="1">
      <alignment horizontal="center"/>
    </xf>
    <xf numFmtId="0" fontId="2" fillId="34" borderId="0" xfId="0" applyFont="1" applyFill="1" applyAlignment="1" quotePrefix="1">
      <alignment horizontal="right" vertical="center"/>
    </xf>
  </cellXfs>
  <cellStyles count="10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10" xfId="51"/>
    <cellStyle name="Millares 11" xfId="52"/>
    <cellStyle name="Millares 12" xfId="53"/>
    <cellStyle name="Millares 13" xfId="54"/>
    <cellStyle name="Millares 14" xfId="55"/>
    <cellStyle name="Millares 15" xfId="56"/>
    <cellStyle name="Millares 16" xfId="57"/>
    <cellStyle name="Millares 17" xfId="58"/>
    <cellStyle name="Millares 18" xfId="59"/>
    <cellStyle name="Millares 19" xfId="60"/>
    <cellStyle name="Millares 2" xfId="61"/>
    <cellStyle name="Millares 20"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2" xfId="81"/>
    <cellStyle name="Normal 2 2" xfId="82"/>
    <cellStyle name="Normal 3" xfId="83"/>
    <cellStyle name="Normal 3 2" xfId="84"/>
    <cellStyle name="Normal 4" xfId="85"/>
    <cellStyle name="Normal 4 2" xfId="86"/>
    <cellStyle name="Normal 5" xfId="87"/>
    <cellStyle name="Normal 5 2" xfId="88"/>
    <cellStyle name="Normal 6" xfId="89"/>
    <cellStyle name="Normal 7" xfId="90"/>
    <cellStyle name="Normal 8" xfId="91"/>
    <cellStyle name="Normal 9" xfId="92"/>
    <cellStyle name="Normal_indice" xfId="93"/>
    <cellStyle name="Notas" xfId="94"/>
    <cellStyle name="Notas 10" xfId="95"/>
    <cellStyle name="Notas 11" xfId="96"/>
    <cellStyle name="Notas 12" xfId="97"/>
    <cellStyle name="Notas 13" xfId="98"/>
    <cellStyle name="Notas 14" xfId="99"/>
    <cellStyle name="Notas 15" xfId="100"/>
    <cellStyle name="Notas 2" xfId="101"/>
    <cellStyle name="Notas 3" xfId="102"/>
    <cellStyle name="Notas 4" xfId="103"/>
    <cellStyle name="Notas 5" xfId="104"/>
    <cellStyle name="Notas 6" xfId="105"/>
    <cellStyle name="Notas 7" xfId="106"/>
    <cellStyle name="Notas 8" xfId="107"/>
    <cellStyle name="Notas 9" xfId="108"/>
    <cellStyle name="Percent" xfId="109"/>
    <cellStyle name="Porcentual 2" xfId="110"/>
    <cellStyle name="Porcentual_Productos Sice" xfId="111"/>
    <cellStyle name="Salida" xfId="112"/>
    <cellStyle name="Texto de advertencia" xfId="113"/>
    <cellStyle name="Texto explicativo" xfId="114"/>
    <cellStyle name="Título" xfId="115"/>
    <cellStyle name="Título 1" xfId="116"/>
    <cellStyle name="Título 2" xfId="117"/>
    <cellStyle name="Título 3" xfId="118"/>
    <cellStyle name="Total"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41"/>
          <c:y val="0.1715"/>
          <c:w val="0.8045"/>
          <c:h val="0.826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20782815"/>
        <c:axId val="24728092"/>
      </c:lineChart>
      <c:catAx>
        <c:axId val="20782815"/>
        <c:scaling>
          <c:orientation val="minMax"/>
        </c:scaling>
        <c:axPos val="b"/>
        <c:delete val="0"/>
        <c:numFmt formatCode="General" sourceLinked="1"/>
        <c:majorTickMark val="none"/>
        <c:minorTickMark val="none"/>
        <c:tickLblPos val="nextTo"/>
        <c:spPr>
          <a:ln w="3175">
            <a:solidFill>
              <a:srgbClr val="808080"/>
            </a:solidFill>
          </a:ln>
        </c:spPr>
        <c:crossAx val="24728092"/>
        <c:crosses val="autoZero"/>
        <c:auto val="1"/>
        <c:lblOffset val="100"/>
        <c:tickLblSkip val="1"/>
        <c:noMultiLvlLbl val="0"/>
      </c:catAx>
      <c:valAx>
        <c:axId val="2472809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0782815"/>
        <c:crossesAt val="1"/>
        <c:crossBetween val="between"/>
        <c:dispUnits>
          <c:builtInUnit val="thousands"/>
          <c:dispUnitsLbl>
            <c:layout>
              <c:manualLayout>
                <c:xMode val="edge"/>
                <c:yMode val="edge"/>
                <c:x val="-0.018"/>
                <c:y val="0.042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7825"/>
          <c:y val="0.503"/>
          <c:w val="0.11175"/>
          <c:h val="0.1605"/>
        </c:manualLayout>
      </c:layout>
      <c:overlay val="0"/>
      <c:spPr>
        <a:noFill/>
        <a:ln w="3175">
          <a:no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septiembre de  2012</a:t>
            </a:r>
          </a:p>
        </c:rich>
      </c:tx>
      <c:layout>
        <c:manualLayout>
          <c:xMode val="factor"/>
          <c:yMode val="factor"/>
          <c:x val="-0.00175"/>
          <c:y val="-0.01025"/>
        </c:manualLayout>
      </c:layout>
      <c:spPr>
        <a:noFill/>
        <a:ln w="3175">
          <a:noFill/>
        </a:ln>
      </c:spPr>
    </c:title>
    <c:plotArea>
      <c:layout>
        <c:manualLayout>
          <c:xMode val="edge"/>
          <c:yMode val="edge"/>
          <c:x val="0.00425"/>
          <c:y val="0.16275"/>
          <c:w val="0.97825"/>
          <c:h val="0.84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53571447"/>
        <c:axId val="5442324"/>
      </c:barChart>
      <c:catAx>
        <c:axId val="5357144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442324"/>
        <c:crosses val="autoZero"/>
        <c:auto val="1"/>
        <c:lblOffset val="100"/>
        <c:tickLblSkip val="1"/>
        <c:noMultiLvlLbl val="0"/>
      </c:catAx>
      <c:valAx>
        <c:axId val="544232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57144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septiembre  2012</a:t>
            </a:r>
          </a:p>
        </c:rich>
      </c:tx>
      <c:layout>
        <c:manualLayout>
          <c:xMode val="factor"/>
          <c:yMode val="factor"/>
          <c:x val="-0.00125"/>
          <c:y val="-0.012"/>
        </c:manualLayout>
      </c:layout>
      <c:spPr>
        <a:noFill/>
        <a:ln w="3175">
          <a:noFill/>
        </a:ln>
      </c:spPr>
    </c:title>
    <c:plotArea>
      <c:layout>
        <c:manualLayout>
          <c:xMode val="edge"/>
          <c:yMode val="edge"/>
          <c:x val="-0.00325"/>
          <c:y val="0.17725"/>
          <c:w val="0.98925"/>
          <c:h val="0.826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39976037"/>
        <c:axId val="6883130"/>
      </c:barChart>
      <c:catAx>
        <c:axId val="3997603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883130"/>
        <c:crosses val="autoZero"/>
        <c:auto val="1"/>
        <c:lblOffset val="100"/>
        <c:tickLblSkip val="1"/>
        <c:noMultiLvlLbl val="0"/>
      </c:catAx>
      <c:valAx>
        <c:axId val="6883130"/>
        <c:scaling>
          <c:orientation val="minMax"/>
          <c:max val="12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976037"/>
        <c:crossesAt val="1"/>
        <c:crossBetween val="between"/>
        <c:dispUnits/>
        <c:majorUnit val="2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11
</a:t>
            </a:r>
            <a:r>
              <a:rPr lang="en-US" cap="none" sz="800" b="1" i="0" u="none" baseline="0">
                <a:solidFill>
                  <a:srgbClr val="000000"/>
                </a:solidFill>
                <a:latin typeface="Arial"/>
                <a:ea typeface="Arial"/>
                <a:cs typeface="Arial"/>
              </a:rPr>
              <a:t>Principales productos silvoagropecuarios importados
</a:t>
            </a:r>
            <a:r>
              <a:rPr lang="en-US" cap="none" sz="800" b="1" i="0" u="none" baseline="0">
                <a:solidFill>
                  <a:srgbClr val="000000"/>
                </a:solidFill>
                <a:latin typeface="Arial"/>
                <a:ea typeface="Arial"/>
                <a:cs typeface="Arial"/>
              </a:rPr>
              <a:t>Miles de dólares enero - septiembre  de  2012</a:t>
            </a:r>
          </a:p>
        </c:rich>
      </c:tx>
      <c:layout>
        <c:manualLayout>
          <c:xMode val="factor"/>
          <c:yMode val="factor"/>
          <c:x val="-0.0025"/>
          <c:y val="-0.00925"/>
        </c:manualLayout>
      </c:layout>
      <c:spPr>
        <a:noFill/>
        <a:ln w="3175">
          <a:noFill/>
        </a:ln>
      </c:spPr>
    </c:title>
    <c:plotArea>
      <c:layout>
        <c:manualLayout>
          <c:xMode val="edge"/>
          <c:yMode val="edge"/>
          <c:x val="0.05"/>
          <c:y val="0.1825"/>
          <c:w val="0.93725"/>
          <c:h val="0.824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5173923"/>
        <c:axId val="21456368"/>
      </c:barChart>
      <c:catAx>
        <c:axId val="517392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456368"/>
        <c:crossesAt val="0"/>
        <c:auto val="1"/>
        <c:lblOffset val="100"/>
        <c:tickLblSkip val="1"/>
        <c:noMultiLvlLbl val="0"/>
      </c:catAx>
      <c:valAx>
        <c:axId val="21456368"/>
        <c:scaling>
          <c:orientation val="minMax"/>
          <c:max val="5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173923"/>
        <c:crossesAt val="1"/>
        <c:crossBetween val="between"/>
        <c:dispUnits/>
        <c:majorUnit val="10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septiembre  de  2012</a:t>
            </a:r>
          </a:p>
        </c:rich>
      </c:tx>
      <c:layout>
        <c:manualLayout>
          <c:xMode val="factor"/>
          <c:yMode val="factor"/>
          <c:x val="0.026"/>
          <c:y val="-0.01525"/>
        </c:manualLayout>
      </c:layout>
      <c:spPr>
        <a:noFill/>
        <a:ln w="3175">
          <a:noFill/>
        </a:ln>
      </c:spPr>
    </c:title>
    <c:plotArea>
      <c:layout>
        <c:manualLayout>
          <c:xMode val="edge"/>
          <c:yMode val="edge"/>
          <c:x val="-0.0005"/>
          <c:y val="0.151"/>
          <c:w val="0.9705"/>
          <c:h val="0.855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4094385"/>
        <c:axId val="14077110"/>
      </c:barChart>
      <c:catAx>
        <c:axId val="4094385"/>
        <c:scaling>
          <c:orientation val="minMax"/>
        </c:scaling>
        <c:axPos val="l"/>
        <c:delete val="0"/>
        <c:numFmt formatCode="General" sourceLinked="1"/>
        <c:majorTickMark val="out"/>
        <c:minorTickMark val="none"/>
        <c:tickLblPos val="nextTo"/>
        <c:spPr>
          <a:ln w="3175">
            <a:solidFill>
              <a:srgbClr val="808080"/>
            </a:solidFill>
          </a:ln>
        </c:spPr>
        <c:crossAx val="14077110"/>
        <c:crosses val="autoZero"/>
        <c:auto val="1"/>
        <c:lblOffset val="100"/>
        <c:tickLblSkip val="1"/>
        <c:noMultiLvlLbl val="0"/>
      </c:catAx>
      <c:valAx>
        <c:axId val="14077110"/>
        <c:scaling>
          <c:orientation val="minMax"/>
          <c:max val="33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094385"/>
        <c:crossesAt val="1"/>
        <c:crossBetween val="between"/>
        <c:dispUnits>
          <c:builtInUnit val="thousands"/>
        </c:dispUnits>
        <c:majorUnit val="3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095"/>
        </c:manualLayout>
      </c:layout>
      <c:spPr>
        <a:noFill/>
        <a:ln w="3175">
          <a:noFill/>
        </a:ln>
      </c:spPr>
    </c:title>
    <c:plotArea>
      <c:layout>
        <c:manualLayout>
          <c:xMode val="edge"/>
          <c:yMode val="edge"/>
          <c:x val="0.03725"/>
          <c:y val="0.17375"/>
          <c:w val="0.833"/>
          <c:h val="0.82725"/>
        </c:manualLayout>
      </c:layout>
      <c:lineChart>
        <c:grouping val="standard"/>
        <c:varyColors val="0"/>
        <c:ser>
          <c:idx val="0"/>
          <c:order val="0"/>
          <c:tx>
            <c:strRef>
              <c:f>evolución_comercio!$Q$2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28516749"/>
        <c:axId val="21498626"/>
      </c:lineChart>
      <c:catAx>
        <c:axId val="2851674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1498626"/>
        <c:crosses val="autoZero"/>
        <c:auto val="1"/>
        <c:lblOffset val="100"/>
        <c:tickLblSkip val="1"/>
        <c:noMultiLvlLbl val="0"/>
      </c:catAx>
      <c:valAx>
        <c:axId val="21498626"/>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8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8516749"/>
        <c:crossesAt val="1"/>
        <c:crossBetween val="between"/>
        <c:dispUnits>
          <c:builtInUnit val="thousands"/>
        </c:dispUnits>
      </c:valAx>
      <c:spPr>
        <a:solidFill>
          <a:srgbClr val="FFFFFF"/>
        </a:solidFill>
        <a:ln w="3175">
          <a:noFill/>
        </a:ln>
      </c:spPr>
    </c:plotArea>
    <c:legend>
      <c:legendPos val="r"/>
      <c:layout>
        <c:manualLayout>
          <c:xMode val="edge"/>
          <c:yMode val="edge"/>
          <c:x val="0.8955"/>
          <c:y val="0.50625"/>
          <c:w val="0.0965"/>
          <c:h val="0.1595"/>
        </c:manualLayout>
      </c:layout>
      <c:overlay val="0"/>
      <c:spPr>
        <a:noFill/>
        <a:ln w="3175">
          <a:noFill/>
        </a:ln>
      </c:spPr>
      <c:txPr>
        <a:bodyPr vert="horz" rot="0"/>
        <a:lstStyle/>
        <a:p>
          <a:pPr>
            <a:defRPr lang="en-US" cap="none" sz="35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33"/>
          <c:y val="0.18675"/>
          <c:w val="0.8405"/>
          <c:h val="0.814"/>
        </c:manualLayout>
      </c:layout>
      <c:lineChart>
        <c:grouping val="standard"/>
        <c:varyColors val="0"/>
        <c:ser>
          <c:idx val="0"/>
          <c:order val="0"/>
          <c:tx>
            <c:strRef>
              <c:f>evolución_comercio!$Q$11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7010187"/>
        <c:axId val="13940856"/>
      </c:lineChart>
      <c:catAx>
        <c:axId val="7010187"/>
        <c:scaling>
          <c:orientation val="minMax"/>
        </c:scaling>
        <c:axPos val="b"/>
        <c:delete val="0"/>
        <c:numFmt formatCode="General" sourceLinked="1"/>
        <c:majorTickMark val="out"/>
        <c:minorTickMark val="none"/>
        <c:tickLblPos val="nextTo"/>
        <c:spPr>
          <a:ln w="3175">
            <a:solidFill>
              <a:srgbClr val="808080"/>
            </a:solidFill>
          </a:ln>
        </c:spPr>
        <c:crossAx val="13940856"/>
        <c:crosses val="autoZero"/>
        <c:auto val="1"/>
        <c:lblOffset val="100"/>
        <c:tickLblSkip val="1"/>
        <c:noMultiLvlLbl val="0"/>
      </c:catAx>
      <c:valAx>
        <c:axId val="1394085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010187"/>
        <c:crossesAt val="1"/>
        <c:crossBetween val="between"/>
        <c:dispUnits>
          <c:builtInUnit val="thousands"/>
          <c:dispUnitsLbl>
            <c:layout>
              <c:manualLayout>
                <c:xMode val="edge"/>
                <c:yMode val="edge"/>
                <c:x val="-0.01225"/>
                <c:y val="0.041"/>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9975"/>
          <c:y val="0.505"/>
          <c:w val="0.092"/>
          <c:h val="0.175"/>
        </c:manualLayout>
      </c:layout>
      <c:overlay val="0"/>
      <c:spPr>
        <a:noFill/>
        <a:ln w="3175">
          <a:no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septiembre  2012</a:t>
            </a:r>
          </a:p>
        </c:rich>
      </c:tx>
      <c:layout>
        <c:manualLayout>
          <c:xMode val="factor"/>
          <c:yMode val="factor"/>
          <c:x val="-0.00175"/>
          <c:y val="-0.012"/>
        </c:manualLayout>
      </c:layout>
      <c:spPr>
        <a:noFill/>
        <a:ln w="3175">
          <a:noFill/>
        </a:ln>
      </c:spPr>
    </c:title>
    <c:plotArea>
      <c:layout>
        <c:manualLayout>
          <c:xMode val="edge"/>
          <c:yMode val="edge"/>
          <c:x val="0.24725"/>
          <c:y val="0.22025"/>
          <c:w val="0.4995"/>
          <c:h val="0.699"/>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septiembre  2012
</a:t>
            </a:r>
          </a:p>
        </c:rich>
      </c:tx>
      <c:layout>
        <c:manualLayout>
          <c:xMode val="factor"/>
          <c:yMode val="factor"/>
          <c:x val="-0.00175"/>
          <c:y val="-0.01225"/>
        </c:manualLayout>
      </c:layout>
      <c:spPr>
        <a:noFill/>
        <a:ln w="3175">
          <a:noFill/>
        </a:ln>
      </c:spPr>
    </c:title>
    <c:plotArea>
      <c:layout>
        <c:manualLayout>
          <c:xMode val="edge"/>
          <c:yMode val="edge"/>
          <c:x val="0.29475"/>
          <c:y val="0.26725"/>
          <c:w val="0.4405"/>
          <c:h val="0.62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septiembre  2012</a:t>
            </a:r>
          </a:p>
        </c:rich>
      </c:tx>
      <c:layout>
        <c:manualLayout>
          <c:xMode val="factor"/>
          <c:yMode val="factor"/>
          <c:x val="-0.00425"/>
          <c:y val="-0.0115"/>
        </c:manualLayout>
      </c:layout>
      <c:spPr>
        <a:noFill/>
        <a:ln w="3175">
          <a:noFill/>
        </a:ln>
      </c:spPr>
    </c:title>
    <c:plotArea>
      <c:layout>
        <c:manualLayout>
          <c:xMode val="edge"/>
          <c:yMode val="edge"/>
          <c:x val="0.2385"/>
          <c:y val="0.22475"/>
          <c:w val="0.51825"/>
          <c:h val="0.686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7
</a:t>
            </a:r>
            <a:r>
              <a:rPr lang="en-US" cap="none" sz="800" b="1" i="0" u="none" baseline="0">
                <a:solidFill>
                  <a:srgbClr val="000000"/>
                </a:solidFill>
                <a:latin typeface="Arial"/>
                <a:ea typeface="Arial"/>
                <a:cs typeface="Arial"/>
              </a:rPr>
              <a:t>Importación de productos silvoagropecuarios  por zona económica Participación  enero - septiembre 2012</a:t>
            </a:r>
          </a:p>
        </c:rich>
      </c:tx>
      <c:layout>
        <c:manualLayout>
          <c:xMode val="factor"/>
          <c:yMode val="factor"/>
          <c:x val="-0.00425"/>
          <c:y val="-0.01225"/>
        </c:manualLayout>
      </c:layout>
      <c:spPr>
        <a:noFill/>
        <a:ln w="3175">
          <a:noFill/>
        </a:ln>
      </c:spPr>
    </c:title>
    <c:plotArea>
      <c:layout>
        <c:manualLayout>
          <c:xMode val="edge"/>
          <c:yMode val="edge"/>
          <c:x val="0.26375"/>
          <c:y val="0.2365"/>
          <c:w val="0.468"/>
          <c:h val="0.67"/>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septiembre  de  2012</a:t>
            </a:r>
          </a:p>
        </c:rich>
      </c:tx>
      <c:layout>
        <c:manualLayout>
          <c:xMode val="factor"/>
          <c:yMode val="factor"/>
          <c:x val="-0.0035"/>
          <c:y val="-0.00975"/>
        </c:manualLayout>
      </c:layout>
      <c:spPr>
        <a:noFill/>
        <a:ln w="3175">
          <a:noFill/>
        </a:ln>
      </c:spPr>
    </c:title>
    <c:plotArea>
      <c:layout>
        <c:manualLayout>
          <c:xMode val="edge"/>
          <c:yMode val="edge"/>
          <c:x val="0.0045"/>
          <c:y val="0.158"/>
          <c:w val="0.97625"/>
          <c:h val="0.846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22394969"/>
        <c:axId val="1748990"/>
      </c:barChart>
      <c:catAx>
        <c:axId val="22394969"/>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748990"/>
        <c:crosses val="autoZero"/>
        <c:auto val="1"/>
        <c:lblOffset val="100"/>
        <c:tickLblSkip val="1"/>
        <c:noMultiLvlLbl val="0"/>
      </c:catAx>
      <c:valAx>
        <c:axId val="174899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39496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64017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-0.01525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-0.0115</cdr:x>
      <cdr:y>0.9605</cdr:y>
    </cdr:from>
    <cdr:to>
      <cdr:x>1</cdr:x>
      <cdr:y>1</cdr:y>
    </cdr:to>
    <cdr:sp>
      <cdr:nvSpPr>
        <cdr:cNvPr id="2" name="1 CuadroTexto"/>
        <cdr:cNvSpPr txBox="1">
          <a:spLocks noChangeArrowheads="1"/>
        </cdr:cNvSpPr>
      </cdr:nvSpPr>
      <cdr:spPr>
        <a:xfrm>
          <a:off x="-47624" y="3267075"/>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-0.0175</cdr:y>
    </cdr:from>
    <cdr:to>
      <cdr:x>-0.00475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-0.0175</cdr:y>
    </cdr:from>
    <cdr:to>
      <cdr:x>-0.00475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0.96325</cdr:y>
    </cdr:from>
    <cdr:to>
      <cdr:x>1</cdr:x>
      <cdr:y>1</cdr:y>
    </cdr:to>
    <cdr:sp>
      <cdr:nvSpPr>
        <cdr:cNvPr id="3" name="1 CuadroTexto"/>
        <cdr:cNvSpPr txBox="1">
          <a:spLocks noChangeArrowheads="1"/>
        </cdr:cNvSpPr>
      </cdr:nvSpPr>
      <cdr:spPr>
        <a:xfrm>
          <a:off x="-47624" y="3209925"/>
          <a:ext cx="5715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-0.0085</cdr:x>
      <cdr:y>-0.018</cdr:y>
    </cdr:from>
    <cdr:to>
      <cdr:x>-0.00325</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59626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1502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0.83925</cdr:x>
      <cdr:y>1</cdr:y>
    </cdr:to>
    <cdr:sp>
      <cdr:nvSpPr>
        <cdr:cNvPr id="1" name="1 CuadroTexto"/>
        <cdr:cNvSpPr txBox="1">
          <a:spLocks noChangeArrowheads="1"/>
        </cdr:cNvSpPr>
      </cdr:nvSpPr>
      <cdr:spPr>
        <a:xfrm>
          <a:off x="-47624" y="3562350"/>
          <a:ext cx="61912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0.96525</cdr:y>
    </cdr:from>
    <cdr:to>
      <cdr:x>0.8385</cdr:x>
      <cdr:y>1</cdr:y>
    </cdr:to>
    <cdr:sp>
      <cdr:nvSpPr>
        <cdr:cNvPr id="1" name="1 CuadroTexto"/>
        <cdr:cNvSpPr txBox="1">
          <a:spLocks noChangeArrowheads="1"/>
        </cdr:cNvSpPr>
      </cdr:nvSpPr>
      <cdr:spPr>
        <a:xfrm>
          <a:off x="-47624" y="3448050"/>
          <a:ext cx="6296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15200"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39025"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-0.016</cdr:y>
    </cdr:from>
    <cdr:to>
      <cdr:x>-0.006</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-0.0105</cdr:x>
      <cdr:y>0.9585</cdr:y>
    </cdr:from>
    <cdr:to>
      <cdr:x>0.89425</cdr:x>
      <cdr:y>1</cdr:y>
    </cdr:to>
    <cdr:sp>
      <cdr:nvSpPr>
        <cdr:cNvPr id="2" name="1 CuadroTexto"/>
        <cdr:cNvSpPr txBox="1">
          <a:spLocks noChangeArrowheads="1"/>
        </cdr:cNvSpPr>
      </cdr:nvSpPr>
      <cdr:spPr>
        <a:xfrm>
          <a:off x="-47624" y="3086100"/>
          <a:ext cx="4391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0.96025</cdr:y>
    </cdr:from>
    <cdr:to>
      <cdr:x>0.7455</cdr:x>
      <cdr:y>1</cdr:y>
    </cdr:to>
    <cdr:sp>
      <cdr:nvSpPr>
        <cdr:cNvPr id="1" name="1 CuadroTexto"/>
        <cdr:cNvSpPr txBox="1">
          <a:spLocks noChangeArrowheads="1"/>
        </cdr:cNvSpPr>
      </cdr:nvSpPr>
      <cdr:spPr>
        <a:xfrm>
          <a:off x="-47624" y="3667125"/>
          <a:ext cx="421005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816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561975</xdr:colOff>
      <xdr:row>40</xdr:row>
      <xdr:rowOff>9525</xdr:rowOff>
    </xdr:to>
    <xdr:graphicFrame>
      <xdr:nvGraphicFramePr>
        <xdr:cNvPr id="1" name="7 Gráfico"/>
        <xdr:cNvGraphicFramePr/>
      </xdr:nvGraphicFramePr>
      <xdr:xfrm>
        <a:off x="133350" y="4581525"/>
        <a:ext cx="4857750"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0.95675</cdr:y>
    </cdr:from>
    <cdr:to>
      <cdr:x>0.908</cdr:x>
      <cdr:y>1</cdr:y>
    </cdr:to>
    <cdr:sp>
      <cdr:nvSpPr>
        <cdr:cNvPr id="1" name="1 CuadroTexto"/>
        <cdr:cNvSpPr txBox="1">
          <a:spLocks noChangeArrowheads="1"/>
        </cdr:cNvSpPr>
      </cdr:nvSpPr>
      <cdr:spPr>
        <a:xfrm>
          <a:off x="-9524" y="2990850"/>
          <a:ext cx="539115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0.95775</cdr:y>
    </cdr:from>
    <cdr:to>
      <cdr:x>0.8575</cdr:x>
      <cdr:y>1</cdr:y>
    </cdr:to>
    <cdr:sp>
      <cdr:nvSpPr>
        <cdr:cNvPr id="1" name="1 CuadroTexto"/>
        <cdr:cNvSpPr txBox="1">
          <a:spLocks noChangeArrowheads="1"/>
        </cdr:cNvSpPr>
      </cdr:nvSpPr>
      <cdr:spPr>
        <a:xfrm>
          <a:off x="-47624" y="2838450"/>
          <a:ext cx="50958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800350"/>
        <a:ext cx="5915025" cy="3133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325100"/>
        <a:ext cx="588645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0.2915</cdr:x>
      <cdr:y>0.69925</cdr:y>
    </cdr:to>
    <cdr:sp>
      <cdr:nvSpPr>
        <cdr:cNvPr id="1" name="Text Box 1"/>
        <cdr:cNvSpPr txBox="1">
          <a:spLocks noChangeArrowheads="1"/>
        </cdr:cNvSpPr>
      </cdr:nvSpPr>
      <cdr:spPr>
        <a:xfrm>
          <a:off x="0" y="0"/>
          <a:ext cx="14478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cdr:y>
    </cdr:from>
    <cdr:to>
      <cdr:x>-0.009</cdr:x>
      <cdr:y>0.9515</cdr:y>
    </cdr:to>
    <cdr:sp>
      <cdr:nvSpPr>
        <cdr:cNvPr id="1" name="1 CuadroTexto"/>
        <cdr:cNvSpPr txBox="1">
          <a:spLocks noChangeArrowheads="1"/>
        </cdr:cNvSpPr>
      </cdr:nvSpPr>
      <cdr:spPr>
        <a:xfrm>
          <a:off x="-47624"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cdr:y>
    </cdr:from>
    <cdr:to>
      <cdr:x>0.9455</cdr:x>
      <cdr:y>1</cdr:y>
    </cdr:to>
    <cdr:sp>
      <cdr:nvSpPr>
        <cdr:cNvPr id="2" name="1 CuadroTexto"/>
        <cdr:cNvSpPr txBox="1">
          <a:spLocks noChangeArrowheads="1"/>
        </cdr:cNvSpPr>
      </cdr:nvSpPr>
      <cdr:spPr>
        <a:xfrm>
          <a:off x="-47624" y="3905250"/>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-0.01325</cdr:y>
    </cdr:from>
    <cdr:to>
      <cdr:x>-0.009</cdr:x>
      <cdr:y>-0.01325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-0.01325</cdr:y>
    </cdr:from>
    <cdr:to>
      <cdr:x>-0.009</cdr:x>
      <cdr:y>-0.01325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-0.01325</cdr:y>
    </cdr:from>
    <cdr:to>
      <cdr:x>-0.00475</cdr:x>
      <cdr:y>-0.00675</cdr:y>
    </cdr:to>
    <cdr:pic>
      <cdr:nvPicPr>
        <cdr:cNvPr id="4"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5"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6"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-0.004</cdr:x>
      <cdr:y>0.94825</cdr:y>
    </cdr:from>
    <cdr:to>
      <cdr:x>0.96075</cdr:x>
      <cdr:y>0.99275</cdr:y>
    </cdr:to>
    <cdr:sp>
      <cdr:nvSpPr>
        <cdr:cNvPr id="7" name="1 CuadroTexto"/>
        <cdr:cNvSpPr txBox="1">
          <a:spLocks noChangeArrowheads="1"/>
        </cdr:cNvSpPr>
      </cdr:nvSpPr>
      <cdr:spPr>
        <a:xfrm>
          <a:off x="-19049" y="3752850"/>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zoomScaleSheetLayoutView="100" zoomScalePageLayoutView="0" workbookViewId="0" topLeftCell="A1">
      <selection activeCell="A1" sqref="A1"/>
    </sheetView>
  </sheetViews>
  <sheetFormatPr defaultColWidth="11.421875" defaultRowHeight="12.75"/>
  <cols>
    <col min="1" max="2" width="11.421875" style="212" customWidth="1"/>
    <col min="3" max="3" width="10.7109375" style="212" customWidth="1"/>
    <col min="4" max="6" width="11.421875" style="212" customWidth="1"/>
    <col min="7" max="7" width="11.140625" style="212" customWidth="1"/>
    <col min="8" max="8" width="4.421875" style="212" customWidth="1"/>
    <col min="9" max="16384" width="11.421875" style="212" customWidth="1"/>
  </cols>
  <sheetData>
    <row r="1" spans="1:7" ht="15.75">
      <c r="A1" s="210"/>
      <c r="B1" s="211"/>
      <c r="C1" s="211"/>
      <c r="D1" s="211"/>
      <c r="E1" s="211"/>
      <c r="F1" s="211"/>
      <c r="G1" s="211"/>
    </row>
    <row r="2" spans="1:7" ht="15">
      <c r="A2" s="211"/>
      <c r="B2" s="211"/>
      <c r="C2" s="211"/>
      <c r="D2" s="211"/>
      <c r="E2" s="211"/>
      <c r="F2" s="211"/>
      <c r="G2" s="211"/>
    </row>
    <row r="3" spans="1:7" ht="15.75">
      <c r="A3" s="210"/>
      <c r="B3" s="211"/>
      <c r="C3" s="211"/>
      <c r="D3" s="211"/>
      <c r="E3" s="211"/>
      <c r="F3" s="211"/>
      <c r="G3" s="211"/>
    </row>
    <row r="4" spans="1:7" ht="15">
      <c r="A4" s="211"/>
      <c r="B4" s="211"/>
      <c r="C4" s="211"/>
      <c r="D4" s="213"/>
      <c r="E4" s="211"/>
      <c r="F4" s="211"/>
      <c r="G4" s="211"/>
    </row>
    <row r="5" spans="1:7" ht="15.75">
      <c r="A5" s="210"/>
      <c r="B5" s="211"/>
      <c r="C5" s="211"/>
      <c r="D5" s="214"/>
      <c r="E5" s="211"/>
      <c r="F5" s="211"/>
      <c r="G5" s="211"/>
    </row>
    <row r="6" spans="1:7" ht="15.75">
      <c r="A6" s="210"/>
      <c r="B6" s="211"/>
      <c r="C6" s="211"/>
      <c r="D6" s="211"/>
      <c r="E6" s="211"/>
      <c r="F6" s="211"/>
      <c r="G6" s="211"/>
    </row>
    <row r="7" spans="1:7" ht="15.75">
      <c r="A7" s="210"/>
      <c r="B7" s="211"/>
      <c r="C7" s="211"/>
      <c r="D7" s="211"/>
      <c r="E7" s="211"/>
      <c r="F7" s="211"/>
      <c r="G7" s="211"/>
    </row>
    <row r="8" spans="1:7" ht="15">
      <c r="A8" s="211"/>
      <c r="B8" s="211"/>
      <c r="C8" s="211"/>
      <c r="D8" s="213"/>
      <c r="E8" s="211"/>
      <c r="F8" s="211"/>
      <c r="G8" s="211"/>
    </row>
    <row r="9" spans="1:7" ht="15.75">
      <c r="A9" s="215"/>
      <c r="B9" s="211"/>
      <c r="C9" s="211"/>
      <c r="D9" s="211"/>
      <c r="E9" s="211"/>
      <c r="F9" s="211"/>
      <c r="G9" s="211"/>
    </row>
    <row r="10" spans="1:7" ht="15.75">
      <c r="A10" s="210"/>
      <c r="B10" s="211"/>
      <c r="C10" s="211"/>
      <c r="D10" s="211"/>
      <c r="E10" s="211"/>
      <c r="F10" s="211"/>
      <c r="G10" s="211"/>
    </row>
    <row r="11" spans="1:7" ht="15.75">
      <c r="A11" s="210"/>
      <c r="B11" s="211"/>
      <c r="C11" s="211"/>
      <c r="D11" s="211"/>
      <c r="E11" s="211"/>
      <c r="F11" s="211"/>
      <c r="G11" s="211"/>
    </row>
    <row r="12" spans="1:7" ht="15.75">
      <c r="A12" s="210"/>
      <c r="B12" s="211"/>
      <c r="C12" s="211"/>
      <c r="D12" s="211"/>
      <c r="E12" s="211"/>
      <c r="F12" s="211"/>
      <c r="G12" s="211"/>
    </row>
    <row r="13" spans="1:8" ht="19.5">
      <c r="A13" s="211"/>
      <c r="B13" s="211"/>
      <c r="C13" s="296" t="s">
        <v>349</v>
      </c>
      <c r="D13" s="296"/>
      <c r="E13" s="296"/>
      <c r="F13" s="296"/>
      <c r="G13" s="296"/>
      <c r="H13" s="296"/>
    </row>
    <row r="14" spans="1:8" ht="19.5">
      <c r="A14" s="211"/>
      <c r="B14" s="211"/>
      <c r="C14" s="296" t="s">
        <v>350</v>
      </c>
      <c r="D14" s="296"/>
      <c r="E14" s="296"/>
      <c r="F14" s="296"/>
      <c r="G14" s="296"/>
      <c r="H14" s="296"/>
    </row>
    <row r="15" spans="1:7" ht="15">
      <c r="A15" s="211"/>
      <c r="B15" s="211"/>
      <c r="C15" s="211"/>
      <c r="D15" s="211"/>
      <c r="E15" s="211"/>
      <c r="F15" s="211"/>
      <c r="G15" s="211"/>
    </row>
    <row r="16" spans="1:7" ht="15">
      <c r="A16" s="211"/>
      <c r="B16" s="211"/>
      <c r="C16" s="211"/>
      <c r="D16" s="216"/>
      <c r="E16" s="211"/>
      <c r="F16" s="211"/>
      <c r="G16" s="211"/>
    </row>
    <row r="17" spans="1:7" ht="15.75">
      <c r="A17" s="211"/>
      <c r="B17" s="211"/>
      <c r="C17" s="217" t="s">
        <v>477</v>
      </c>
      <c r="D17" s="217"/>
      <c r="E17" s="217"/>
      <c r="F17" s="217"/>
      <c r="G17" s="217"/>
    </row>
    <row r="18" spans="1:7" ht="15">
      <c r="A18" s="211"/>
      <c r="B18" s="211"/>
      <c r="C18" s="211"/>
      <c r="D18" s="211"/>
      <c r="E18" s="211"/>
      <c r="F18" s="211"/>
      <c r="G18" s="211"/>
    </row>
    <row r="19" spans="1:7" ht="15">
      <c r="A19" s="211"/>
      <c r="B19" s="211"/>
      <c r="C19" s="211"/>
      <c r="D19" s="211"/>
      <c r="E19" s="211"/>
      <c r="F19" s="211"/>
      <c r="G19" s="211"/>
    </row>
    <row r="20" spans="1:7" ht="15">
      <c r="A20" s="211"/>
      <c r="B20" s="211"/>
      <c r="C20" s="211"/>
      <c r="D20" s="211"/>
      <c r="E20" s="211"/>
      <c r="F20" s="211"/>
      <c r="G20" s="211"/>
    </row>
    <row r="21" spans="1:7" ht="15.75">
      <c r="A21" s="210"/>
      <c r="B21" s="211"/>
      <c r="C21" s="211"/>
      <c r="D21" s="211"/>
      <c r="E21" s="211"/>
      <c r="F21" s="211"/>
      <c r="G21" s="211"/>
    </row>
    <row r="22" spans="1:7" ht="15.75">
      <c r="A22" s="210"/>
      <c r="B22" s="211"/>
      <c r="C22" s="211"/>
      <c r="D22" s="213"/>
      <c r="E22" s="211"/>
      <c r="F22" s="211"/>
      <c r="G22" s="211"/>
    </row>
    <row r="23" spans="1:7" ht="15.75">
      <c r="A23" s="210"/>
      <c r="B23" s="211"/>
      <c r="C23" s="211"/>
      <c r="D23" s="216"/>
      <c r="E23" s="211"/>
      <c r="F23" s="211"/>
      <c r="G23" s="211"/>
    </row>
    <row r="24" spans="1:7" ht="15.75">
      <c r="A24" s="210"/>
      <c r="B24" s="211"/>
      <c r="C24" s="211"/>
      <c r="D24" s="211"/>
      <c r="E24" s="211"/>
      <c r="F24" s="211"/>
      <c r="G24" s="211"/>
    </row>
    <row r="25" spans="1:7" ht="15.75">
      <c r="A25" s="210"/>
      <c r="B25" s="211"/>
      <c r="C25" s="211"/>
      <c r="D25" s="211"/>
      <c r="E25" s="211"/>
      <c r="F25" s="211"/>
      <c r="G25" s="211"/>
    </row>
    <row r="26" spans="1:7" ht="15.75">
      <c r="A26" s="210"/>
      <c r="B26" s="211"/>
      <c r="C26" s="211"/>
      <c r="D26" s="211"/>
      <c r="E26" s="211"/>
      <c r="F26" s="211"/>
      <c r="G26" s="211"/>
    </row>
    <row r="27" spans="1:7" ht="15.75">
      <c r="A27" s="210"/>
      <c r="B27" s="211"/>
      <c r="C27" s="211"/>
      <c r="D27" s="213"/>
      <c r="E27" s="211"/>
      <c r="F27" s="211"/>
      <c r="G27" s="211"/>
    </row>
    <row r="28" spans="1:7" ht="15.75">
      <c r="A28" s="210"/>
      <c r="B28" s="211"/>
      <c r="C28" s="211"/>
      <c r="D28" s="211"/>
      <c r="E28" s="211"/>
      <c r="F28" s="211"/>
      <c r="G28" s="211"/>
    </row>
    <row r="29" spans="1:7" ht="15.75">
      <c r="A29" s="210"/>
      <c r="B29" s="211"/>
      <c r="C29" s="211"/>
      <c r="D29" s="211"/>
      <c r="E29" s="211"/>
      <c r="F29" s="211"/>
      <c r="G29" s="211"/>
    </row>
    <row r="30" spans="1:7" ht="15.75">
      <c r="A30" s="210"/>
      <c r="B30" s="211"/>
      <c r="C30" s="211"/>
      <c r="D30" s="211"/>
      <c r="E30" s="211"/>
      <c r="F30" s="211"/>
      <c r="G30" s="211"/>
    </row>
    <row r="31" spans="1:7" ht="15.75">
      <c r="A31" s="210"/>
      <c r="B31" s="211"/>
      <c r="C31" s="211"/>
      <c r="D31" s="211"/>
      <c r="E31" s="211"/>
      <c r="F31" s="211"/>
      <c r="G31" s="211"/>
    </row>
    <row r="32" spans="6:7" ht="15">
      <c r="F32" s="211"/>
      <c r="G32" s="211"/>
    </row>
    <row r="33" spans="6:7" ht="15">
      <c r="F33" s="211"/>
      <c r="G33" s="211"/>
    </row>
    <row r="34" spans="1:7" ht="15.75">
      <c r="A34" s="210"/>
      <c r="B34" s="211"/>
      <c r="C34" s="211"/>
      <c r="D34" s="211"/>
      <c r="E34" s="211"/>
      <c r="F34" s="211"/>
      <c r="G34" s="211"/>
    </row>
    <row r="35" spans="1:7" ht="15.75">
      <c r="A35" s="210"/>
      <c r="B35" s="211"/>
      <c r="C35" s="211"/>
      <c r="D35" s="211"/>
      <c r="E35" s="211"/>
      <c r="F35" s="211"/>
      <c r="G35" s="211"/>
    </row>
    <row r="36" spans="1:7" ht="15.75">
      <c r="A36" s="210"/>
      <c r="B36" s="211"/>
      <c r="C36" s="211"/>
      <c r="D36" s="211"/>
      <c r="E36" s="211"/>
      <c r="F36" s="211"/>
      <c r="G36" s="211"/>
    </row>
    <row r="37" spans="1:7" ht="15.75">
      <c r="A37" s="218"/>
      <c r="B37" s="211"/>
      <c r="C37" s="218"/>
      <c r="D37" s="219"/>
      <c r="E37" s="211"/>
      <c r="F37" s="211"/>
      <c r="G37" s="211"/>
    </row>
    <row r="38" spans="1:7" ht="15.75">
      <c r="A38" s="210"/>
      <c r="E38" s="211"/>
      <c r="F38" s="211"/>
      <c r="G38" s="211"/>
    </row>
    <row r="39" spans="3:7" ht="15.75">
      <c r="C39" s="210" t="s">
        <v>478</v>
      </c>
      <c r="D39" s="219"/>
      <c r="E39" s="211"/>
      <c r="F39" s="211"/>
      <c r="G39" s="211"/>
    </row>
    <row r="45" spans="1:7" ht="15">
      <c r="A45" s="211"/>
      <c r="B45" s="211"/>
      <c r="C45" s="211"/>
      <c r="D45" s="213" t="s">
        <v>279</v>
      </c>
      <c r="E45" s="211"/>
      <c r="F45" s="211"/>
      <c r="G45" s="211"/>
    </row>
    <row r="46" spans="1:7" ht="15.75">
      <c r="A46" s="210"/>
      <c r="B46" s="211"/>
      <c r="C46" s="211"/>
      <c r="D46" s="220" t="s">
        <v>479</v>
      </c>
      <c r="E46" s="211"/>
      <c r="F46" s="211"/>
      <c r="G46" s="211"/>
    </row>
    <row r="47" spans="1:7" ht="15.75">
      <c r="A47" s="210"/>
      <c r="B47" s="211"/>
      <c r="C47" s="211"/>
      <c r="D47" s="211"/>
      <c r="E47" s="211"/>
      <c r="F47" s="211"/>
      <c r="G47" s="211"/>
    </row>
    <row r="48" spans="1:7" ht="15.75">
      <c r="A48" s="210"/>
      <c r="B48" s="211"/>
      <c r="C48" s="211"/>
      <c r="D48" s="211"/>
      <c r="E48" s="211"/>
      <c r="F48" s="211"/>
      <c r="G48" s="211"/>
    </row>
    <row r="49" spans="1:7" ht="15">
      <c r="A49" s="211"/>
      <c r="B49" s="211"/>
      <c r="C49" s="211"/>
      <c r="D49" s="213" t="s">
        <v>197</v>
      </c>
      <c r="E49" s="211"/>
      <c r="F49" s="211"/>
      <c r="G49" s="211"/>
    </row>
    <row r="50" spans="1:7" ht="15.75">
      <c r="A50" s="215"/>
      <c r="B50" s="211"/>
      <c r="C50" s="211"/>
      <c r="D50" s="211"/>
      <c r="E50" s="211"/>
      <c r="F50" s="211"/>
      <c r="G50" s="211"/>
    </row>
    <row r="51" spans="1:7" ht="15.75">
      <c r="A51" s="210"/>
      <c r="B51" s="211"/>
      <c r="C51" s="211"/>
      <c r="D51" s="211"/>
      <c r="E51" s="211"/>
      <c r="F51" s="211"/>
      <c r="G51" s="211"/>
    </row>
    <row r="52" spans="1:7" ht="15.75">
      <c r="A52" s="210"/>
      <c r="B52" s="211"/>
      <c r="C52" s="211"/>
      <c r="D52" s="211"/>
      <c r="E52" s="211"/>
      <c r="F52" s="211"/>
      <c r="G52" s="211"/>
    </row>
    <row r="53" spans="1:7" ht="15.75">
      <c r="A53" s="210"/>
      <c r="B53" s="211"/>
      <c r="C53" s="211"/>
      <c r="D53" s="211"/>
      <c r="E53" s="211"/>
      <c r="F53" s="211"/>
      <c r="G53" s="211"/>
    </row>
    <row r="54" spans="1:7" ht="15">
      <c r="A54" s="211"/>
      <c r="B54" s="211"/>
      <c r="C54" s="211"/>
      <c r="D54" s="211"/>
      <c r="E54" s="211"/>
      <c r="F54" s="211"/>
      <c r="G54" s="211"/>
    </row>
    <row r="55" spans="1:7" ht="15">
      <c r="A55" s="211"/>
      <c r="B55" s="211"/>
      <c r="C55" s="211"/>
      <c r="D55" s="211"/>
      <c r="E55" s="211"/>
      <c r="F55" s="211"/>
      <c r="G55" s="211"/>
    </row>
    <row r="56" spans="1:7" ht="15">
      <c r="A56" s="211"/>
      <c r="B56" s="211"/>
      <c r="C56" s="211"/>
      <c r="D56" s="216" t="s">
        <v>351</v>
      </c>
      <c r="E56" s="211"/>
      <c r="F56" s="211"/>
      <c r="G56" s="211"/>
    </row>
    <row r="57" spans="1:7" ht="15">
      <c r="A57" s="211"/>
      <c r="B57" s="211"/>
      <c r="C57" s="211"/>
      <c r="D57" s="216" t="s">
        <v>352</v>
      </c>
      <c r="E57" s="211"/>
      <c r="F57" s="211"/>
      <c r="G57" s="211"/>
    </row>
    <row r="58" spans="1:7" ht="15">
      <c r="A58" s="211"/>
      <c r="B58" s="211"/>
      <c r="C58" s="211"/>
      <c r="D58" s="211"/>
      <c r="E58" s="211"/>
      <c r="F58" s="211"/>
      <c r="G58" s="211"/>
    </row>
    <row r="59" spans="1:7" ht="15">
      <c r="A59" s="211"/>
      <c r="B59" s="211"/>
      <c r="C59" s="211"/>
      <c r="D59" s="211"/>
      <c r="E59" s="211"/>
      <c r="F59" s="211"/>
      <c r="G59" s="211"/>
    </row>
    <row r="60" spans="1:7" ht="15">
      <c r="A60" s="211"/>
      <c r="B60" s="211"/>
      <c r="C60" s="211"/>
      <c r="D60" s="211"/>
      <c r="E60" s="211"/>
      <c r="F60" s="211"/>
      <c r="G60" s="211"/>
    </row>
    <row r="61" spans="1:7" ht="15">
      <c r="A61" s="211"/>
      <c r="B61" s="211"/>
      <c r="C61" s="211"/>
      <c r="D61" s="211"/>
      <c r="E61" s="211"/>
      <c r="F61" s="211"/>
      <c r="G61" s="211"/>
    </row>
    <row r="62" spans="1:7" ht="15.75">
      <c r="A62" s="210"/>
      <c r="B62" s="211"/>
      <c r="C62" s="211"/>
      <c r="D62" s="211"/>
      <c r="E62" s="211"/>
      <c r="F62" s="211"/>
      <c r="G62" s="211"/>
    </row>
    <row r="63" spans="1:7" ht="15.75">
      <c r="A63" s="210"/>
      <c r="B63" s="211"/>
      <c r="C63" s="211"/>
      <c r="D63" s="213" t="s">
        <v>52</v>
      </c>
      <c r="E63" s="211"/>
      <c r="F63" s="211"/>
      <c r="G63" s="211"/>
    </row>
    <row r="64" spans="1:7" ht="15.75">
      <c r="A64" s="210"/>
      <c r="B64" s="211"/>
      <c r="C64" s="211"/>
      <c r="D64" s="216" t="s">
        <v>313</v>
      </c>
      <c r="E64" s="211"/>
      <c r="F64" s="211"/>
      <c r="G64" s="211"/>
    </row>
    <row r="65" spans="1:7" ht="15.75">
      <c r="A65" s="210"/>
      <c r="B65" s="211"/>
      <c r="C65" s="211"/>
      <c r="D65" s="211"/>
      <c r="E65" s="211"/>
      <c r="F65" s="211"/>
      <c r="G65" s="211"/>
    </row>
    <row r="66" spans="1:7" ht="15.75">
      <c r="A66" s="210"/>
      <c r="B66" s="211"/>
      <c r="C66" s="211"/>
      <c r="D66" s="211"/>
      <c r="E66" s="211"/>
      <c r="F66" s="211"/>
      <c r="G66" s="211"/>
    </row>
    <row r="67" spans="1:7" ht="15.75">
      <c r="A67" s="210"/>
      <c r="B67" s="211"/>
      <c r="C67" s="211"/>
      <c r="D67" s="211"/>
      <c r="E67" s="211"/>
      <c r="F67" s="211"/>
      <c r="G67" s="211"/>
    </row>
    <row r="68" spans="1:7" ht="15.75">
      <c r="A68" s="210"/>
      <c r="B68" s="211"/>
      <c r="C68" s="211"/>
      <c r="D68" s="213" t="s">
        <v>300</v>
      </c>
      <c r="E68" s="211"/>
      <c r="F68" s="211"/>
      <c r="G68" s="211"/>
    </row>
    <row r="69" spans="1:7" ht="15.75">
      <c r="A69" s="210"/>
      <c r="B69" s="211"/>
      <c r="C69" s="211"/>
      <c r="D69" s="211"/>
      <c r="E69" s="211"/>
      <c r="F69" s="211"/>
      <c r="G69" s="211"/>
    </row>
    <row r="70" spans="1:7" ht="15.75">
      <c r="A70" s="210"/>
      <c r="B70" s="211"/>
      <c r="C70" s="211"/>
      <c r="D70" s="211"/>
      <c r="E70" s="211"/>
      <c r="F70" s="211"/>
      <c r="G70" s="211"/>
    </row>
    <row r="71" spans="1:7" ht="15.75">
      <c r="A71" s="210"/>
      <c r="B71" s="211"/>
      <c r="C71" s="211"/>
      <c r="D71" s="211"/>
      <c r="E71" s="211"/>
      <c r="F71" s="211"/>
      <c r="G71" s="211"/>
    </row>
    <row r="72" spans="1:7" ht="15.75">
      <c r="A72" s="210"/>
      <c r="B72" s="211"/>
      <c r="C72" s="211"/>
      <c r="D72" s="211"/>
      <c r="E72" s="211"/>
      <c r="F72" s="211"/>
      <c r="G72" s="211"/>
    </row>
    <row r="73" spans="1:7" ht="15.75">
      <c r="A73" s="210"/>
      <c r="B73" s="211"/>
      <c r="C73" s="211"/>
      <c r="D73" s="211"/>
      <c r="E73" s="211"/>
      <c r="F73" s="211"/>
      <c r="G73" s="211"/>
    </row>
    <row r="74" spans="1:7" ht="15.75">
      <c r="A74" s="210"/>
      <c r="B74" s="211"/>
      <c r="C74" s="211"/>
      <c r="D74" s="211"/>
      <c r="E74" s="211"/>
      <c r="F74" s="211"/>
      <c r="G74" s="211"/>
    </row>
    <row r="75" spans="1:7" ht="15.75">
      <c r="A75" s="210"/>
      <c r="B75" s="211"/>
      <c r="C75" s="211"/>
      <c r="D75" s="211"/>
      <c r="E75" s="211"/>
      <c r="F75" s="211"/>
      <c r="G75" s="211"/>
    </row>
    <row r="76" spans="1:7" ht="15.75">
      <c r="A76" s="210"/>
      <c r="B76" s="211"/>
      <c r="C76" s="211"/>
      <c r="D76" s="211"/>
      <c r="E76" s="211"/>
      <c r="F76" s="211"/>
      <c r="G76" s="211"/>
    </row>
    <row r="77" spans="1:7" ht="15.75">
      <c r="A77" s="210"/>
      <c r="B77" s="211"/>
      <c r="C77" s="211"/>
      <c r="D77" s="211"/>
      <c r="E77" s="211"/>
      <c r="F77" s="211"/>
      <c r="G77" s="211"/>
    </row>
    <row r="78" spans="1:7" ht="15.75">
      <c r="A78" s="210"/>
      <c r="B78" s="211"/>
      <c r="C78" s="211"/>
      <c r="D78" s="211"/>
      <c r="E78" s="211"/>
      <c r="F78" s="211"/>
      <c r="G78" s="211"/>
    </row>
    <row r="79" spans="1:7" ht="15.75">
      <c r="A79" s="210"/>
      <c r="B79" s="211"/>
      <c r="C79" s="211"/>
      <c r="D79" s="211"/>
      <c r="E79" s="211"/>
      <c r="F79" s="211"/>
      <c r="G79" s="211"/>
    </row>
    <row r="80" spans="1:7" ht="10.5" customHeight="1">
      <c r="A80" s="218" t="s">
        <v>353</v>
      </c>
      <c r="B80" s="211"/>
      <c r="C80" s="211"/>
      <c r="D80" s="211"/>
      <c r="E80" s="211"/>
      <c r="F80" s="211"/>
      <c r="G80" s="211"/>
    </row>
    <row r="81" spans="1:7" ht="10.5" customHeight="1">
      <c r="A81" s="218" t="s">
        <v>354</v>
      </c>
      <c r="B81" s="211"/>
      <c r="C81" s="211"/>
      <c r="D81" s="211"/>
      <c r="E81" s="211"/>
      <c r="F81" s="211"/>
      <c r="G81" s="211"/>
    </row>
    <row r="82" spans="1:7" ht="10.5" customHeight="1">
      <c r="A82" s="218" t="s">
        <v>355</v>
      </c>
      <c r="B82" s="211"/>
      <c r="C82" s="218"/>
      <c r="D82" s="219"/>
      <c r="E82" s="211"/>
      <c r="F82" s="211"/>
      <c r="G82" s="211"/>
    </row>
    <row r="83" spans="1:7" ht="10.5" customHeight="1">
      <c r="A83" s="221" t="s">
        <v>356</v>
      </c>
      <c r="B83" s="211"/>
      <c r="C83" s="211"/>
      <c r="D83" s="211"/>
      <c r="E83" s="211"/>
      <c r="F83" s="211"/>
      <c r="G83" s="211"/>
    </row>
    <row r="84" spans="1:7" ht="15">
      <c r="A84" s="211"/>
      <c r="B84" s="211"/>
      <c r="C84" s="211"/>
      <c r="D84" s="211"/>
      <c r="E84" s="211"/>
      <c r="F84" s="211"/>
      <c r="G84" s="211"/>
    </row>
    <row r="85" spans="1:7" ht="15">
      <c r="A85" s="297" t="s">
        <v>357</v>
      </c>
      <c r="B85" s="297"/>
      <c r="C85" s="297"/>
      <c r="D85" s="297"/>
      <c r="E85" s="297"/>
      <c r="F85" s="297"/>
      <c r="G85" s="297"/>
    </row>
    <row r="86" spans="1:12" ht="6.75" customHeight="1">
      <c r="A86" s="222"/>
      <c r="B86" s="222"/>
      <c r="C86" s="222"/>
      <c r="D86" s="222"/>
      <c r="E86" s="222"/>
      <c r="F86" s="222"/>
      <c r="G86" s="222"/>
      <c r="L86" s="213"/>
    </row>
    <row r="87" spans="1:12" ht="15">
      <c r="A87" s="223" t="s">
        <v>42</v>
      </c>
      <c r="B87" s="224" t="s">
        <v>43</v>
      </c>
      <c r="C87" s="224"/>
      <c r="D87" s="224"/>
      <c r="E87" s="224"/>
      <c r="F87" s="224"/>
      <c r="G87" s="225" t="s">
        <v>44</v>
      </c>
      <c r="L87" s="216"/>
    </row>
    <row r="88" spans="1:12" ht="6.75" customHeight="1">
      <c r="A88" s="226"/>
      <c r="B88" s="226"/>
      <c r="C88" s="226"/>
      <c r="D88" s="226"/>
      <c r="E88" s="226"/>
      <c r="F88" s="226"/>
      <c r="G88" s="227"/>
      <c r="L88" s="228"/>
    </row>
    <row r="89" spans="1:12" ht="12.75" customHeight="1">
      <c r="A89" s="229" t="s">
        <v>45</v>
      </c>
      <c r="B89" s="230" t="s">
        <v>280</v>
      </c>
      <c r="C89" s="222"/>
      <c r="D89" s="222"/>
      <c r="E89" s="222"/>
      <c r="F89" s="222"/>
      <c r="G89" s="231">
        <v>4</v>
      </c>
      <c r="L89" s="228"/>
    </row>
    <row r="90" spans="1:12" ht="12.75" customHeight="1">
      <c r="A90" s="229" t="s">
        <v>46</v>
      </c>
      <c r="B90" s="230" t="s">
        <v>310</v>
      </c>
      <c r="C90" s="222"/>
      <c r="D90" s="222"/>
      <c r="E90" s="222"/>
      <c r="F90" s="222"/>
      <c r="G90" s="231">
        <v>5</v>
      </c>
      <c r="L90" s="228"/>
    </row>
    <row r="91" spans="1:12" ht="12.75" customHeight="1">
      <c r="A91" s="229" t="s">
        <v>47</v>
      </c>
      <c r="B91" s="230" t="s">
        <v>311</v>
      </c>
      <c r="C91" s="222"/>
      <c r="D91" s="222"/>
      <c r="E91" s="222"/>
      <c r="F91" s="222"/>
      <c r="G91" s="231">
        <v>6</v>
      </c>
      <c r="L91" s="213"/>
    </row>
    <row r="92" spans="1:12" ht="12.75" customHeight="1">
      <c r="A92" s="229" t="s">
        <v>48</v>
      </c>
      <c r="B92" s="230" t="s">
        <v>281</v>
      </c>
      <c r="C92" s="222"/>
      <c r="D92" s="222"/>
      <c r="E92" s="222"/>
      <c r="F92" s="222"/>
      <c r="G92" s="231">
        <v>7</v>
      </c>
      <c r="L92" s="228"/>
    </row>
    <row r="93" spans="1:12" ht="12.75" customHeight="1">
      <c r="A93" s="229" t="s">
        <v>49</v>
      </c>
      <c r="B93" s="230" t="s">
        <v>296</v>
      </c>
      <c r="C93" s="222"/>
      <c r="D93" s="222"/>
      <c r="E93" s="222"/>
      <c r="F93" s="222"/>
      <c r="G93" s="231">
        <v>9</v>
      </c>
      <c r="L93" s="228"/>
    </row>
    <row r="94" spans="1:12" ht="12.75" customHeight="1">
      <c r="A94" s="229" t="s">
        <v>50</v>
      </c>
      <c r="B94" s="230" t="s">
        <v>294</v>
      </c>
      <c r="C94" s="222"/>
      <c r="D94" s="222"/>
      <c r="E94" s="222"/>
      <c r="F94" s="222"/>
      <c r="G94" s="231">
        <v>11</v>
      </c>
      <c r="L94" s="228"/>
    </row>
    <row r="95" spans="1:12" ht="12.75" customHeight="1">
      <c r="A95" s="229" t="s">
        <v>51</v>
      </c>
      <c r="B95" s="230" t="s">
        <v>295</v>
      </c>
      <c r="C95" s="222"/>
      <c r="D95" s="222"/>
      <c r="E95" s="222"/>
      <c r="F95" s="222"/>
      <c r="G95" s="231">
        <v>12</v>
      </c>
      <c r="L95" s="228"/>
    </row>
    <row r="96" spans="1:12" ht="12.75" customHeight="1">
      <c r="A96" s="229" t="s">
        <v>53</v>
      </c>
      <c r="B96" s="230" t="s">
        <v>282</v>
      </c>
      <c r="C96" s="222"/>
      <c r="D96" s="222"/>
      <c r="E96" s="222"/>
      <c r="F96" s="222"/>
      <c r="G96" s="231">
        <v>13</v>
      </c>
      <c r="L96" s="228"/>
    </row>
    <row r="97" spans="1:12" ht="12.75" customHeight="1">
      <c r="A97" s="229" t="s">
        <v>54</v>
      </c>
      <c r="B97" s="230" t="s">
        <v>179</v>
      </c>
      <c r="C97" s="222"/>
      <c r="D97" s="222"/>
      <c r="E97" s="222"/>
      <c r="F97" s="222"/>
      <c r="G97" s="231">
        <v>14</v>
      </c>
      <c r="L97" s="228"/>
    </row>
    <row r="98" spans="1:12" ht="12.75" customHeight="1">
      <c r="A98" s="229" t="s">
        <v>78</v>
      </c>
      <c r="B98" s="230" t="s">
        <v>319</v>
      </c>
      <c r="C98" s="230"/>
      <c r="D98" s="230"/>
      <c r="E98" s="222"/>
      <c r="F98" s="222"/>
      <c r="G98" s="231">
        <v>15</v>
      </c>
      <c r="L98" s="228"/>
    </row>
    <row r="99" spans="1:12" ht="12.75" customHeight="1">
      <c r="A99" s="229" t="s">
        <v>100</v>
      </c>
      <c r="B99" s="230" t="s">
        <v>283</v>
      </c>
      <c r="C99" s="222"/>
      <c r="D99" s="222"/>
      <c r="E99" s="222"/>
      <c r="F99" s="222"/>
      <c r="G99" s="231">
        <v>16</v>
      </c>
      <c r="L99" s="218"/>
    </row>
    <row r="100" spans="1:12" ht="12.75" customHeight="1">
      <c r="A100" s="229" t="s">
        <v>101</v>
      </c>
      <c r="B100" s="230" t="s">
        <v>358</v>
      </c>
      <c r="C100" s="222"/>
      <c r="D100" s="222"/>
      <c r="E100" s="222"/>
      <c r="F100" s="222"/>
      <c r="G100" s="231">
        <v>18</v>
      </c>
      <c r="L100" s="218"/>
    </row>
    <row r="101" spans="1:12" ht="12.75" customHeight="1">
      <c r="A101" s="229" t="s">
        <v>121</v>
      </c>
      <c r="B101" s="230" t="s">
        <v>284</v>
      </c>
      <c r="C101" s="222"/>
      <c r="D101" s="222"/>
      <c r="E101" s="222"/>
      <c r="F101" s="222"/>
      <c r="G101" s="231">
        <v>19</v>
      </c>
      <c r="L101" s="218"/>
    </row>
    <row r="102" spans="1:12" ht="12.75" customHeight="1">
      <c r="A102" s="229" t="s">
        <v>122</v>
      </c>
      <c r="B102" s="230" t="s">
        <v>297</v>
      </c>
      <c r="C102" s="222"/>
      <c r="D102" s="222"/>
      <c r="E102" s="222"/>
      <c r="F102" s="222"/>
      <c r="G102" s="231">
        <v>20</v>
      </c>
      <c r="L102" s="221"/>
    </row>
    <row r="103" spans="1:7" ht="12.75" customHeight="1">
      <c r="A103" s="229" t="s">
        <v>126</v>
      </c>
      <c r="B103" s="230" t="s">
        <v>285</v>
      </c>
      <c r="C103" s="222"/>
      <c r="D103" s="222"/>
      <c r="E103" s="222"/>
      <c r="F103" s="222"/>
      <c r="G103" s="231">
        <v>21</v>
      </c>
    </row>
    <row r="104" spans="1:7" ht="12.75" customHeight="1">
      <c r="A104" s="229" t="s">
        <v>248</v>
      </c>
      <c r="B104" s="230" t="s">
        <v>286</v>
      </c>
      <c r="C104" s="222"/>
      <c r="D104" s="222"/>
      <c r="E104" s="222"/>
      <c r="F104" s="222"/>
      <c r="G104" s="231">
        <v>22</v>
      </c>
    </row>
    <row r="105" spans="1:7" ht="12.75" customHeight="1">
      <c r="A105" s="229" t="s">
        <v>260</v>
      </c>
      <c r="B105" s="230" t="s">
        <v>287</v>
      </c>
      <c r="C105" s="222"/>
      <c r="D105" s="222"/>
      <c r="E105" s="222"/>
      <c r="F105" s="222"/>
      <c r="G105" s="231">
        <v>23</v>
      </c>
    </row>
    <row r="106" spans="1:7" ht="12.75" customHeight="1">
      <c r="A106" s="229" t="s">
        <v>261</v>
      </c>
      <c r="B106" s="230" t="s">
        <v>365</v>
      </c>
      <c r="C106" s="222"/>
      <c r="D106" s="222"/>
      <c r="E106" s="222"/>
      <c r="F106" s="222"/>
      <c r="G106" s="231">
        <v>24</v>
      </c>
    </row>
    <row r="107" spans="1:7" ht="12.75" customHeight="1">
      <c r="A107" s="229" t="s">
        <v>331</v>
      </c>
      <c r="B107" s="230" t="s">
        <v>288</v>
      </c>
      <c r="C107" s="222"/>
      <c r="D107" s="222"/>
      <c r="E107" s="222"/>
      <c r="F107" s="222"/>
      <c r="G107" s="231">
        <v>25</v>
      </c>
    </row>
    <row r="108" spans="1:7" ht="12.75" customHeight="1">
      <c r="A108" s="229" t="s">
        <v>366</v>
      </c>
      <c r="B108" s="230" t="s">
        <v>289</v>
      </c>
      <c r="C108" s="222"/>
      <c r="D108" s="222"/>
      <c r="E108" s="222"/>
      <c r="F108" s="222"/>
      <c r="G108" s="231">
        <v>26</v>
      </c>
    </row>
    <row r="109" spans="1:7" ht="6.75" customHeight="1">
      <c r="A109" s="229"/>
      <c r="B109" s="222"/>
      <c r="C109" s="222"/>
      <c r="D109" s="222"/>
      <c r="E109" s="222"/>
      <c r="F109" s="222"/>
      <c r="G109" s="232"/>
    </row>
    <row r="110" spans="1:7" ht="15">
      <c r="A110" s="223" t="s">
        <v>55</v>
      </c>
      <c r="B110" s="224" t="s">
        <v>43</v>
      </c>
      <c r="C110" s="224"/>
      <c r="D110" s="224"/>
      <c r="E110" s="224"/>
      <c r="F110" s="224"/>
      <c r="G110" s="225" t="s">
        <v>44</v>
      </c>
    </row>
    <row r="111" spans="1:7" ht="6.75" customHeight="1">
      <c r="A111" s="233"/>
      <c r="B111" s="226"/>
      <c r="C111" s="226"/>
      <c r="D111" s="226"/>
      <c r="E111" s="226"/>
      <c r="F111" s="226"/>
      <c r="G111" s="234"/>
    </row>
    <row r="112" spans="1:7" ht="12.75" customHeight="1">
      <c r="A112" s="229" t="s">
        <v>45</v>
      </c>
      <c r="B112" s="230" t="s">
        <v>280</v>
      </c>
      <c r="C112" s="222"/>
      <c r="D112" s="222"/>
      <c r="E112" s="222"/>
      <c r="F112" s="222"/>
      <c r="G112" s="231">
        <v>4</v>
      </c>
    </row>
    <row r="113" spans="1:7" ht="12.75" customHeight="1">
      <c r="A113" s="229" t="s">
        <v>46</v>
      </c>
      <c r="B113" s="230" t="s">
        <v>290</v>
      </c>
      <c r="C113" s="222"/>
      <c r="D113" s="222"/>
      <c r="E113" s="222"/>
      <c r="F113" s="222"/>
      <c r="G113" s="231">
        <v>5</v>
      </c>
    </row>
    <row r="114" spans="1:7" ht="12.75" customHeight="1">
      <c r="A114" s="229" t="s">
        <v>47</v>
      </c>
      <c r="B114" s="230" t="s">
        <v>291</v>
      </c>
      <c r="C114" s="222"/>
      <c r="D114" s="222"/>
      <c r="E114" s="222"/>
      <c r="F114" s="222"/>
      <c r="G114" s="231">
        <v>6</v>
      </c>
    </row>
    <row r="115" spans="1:7" ht="12.75" customHeight="1">
      <c r="A115" s="229" t="s">
        <v>48</v>
      </c>
      <c r="B115" s="230" t="s">
        <v>292</v>
      </c>
      <c r="C115" s="222"/>
      <c r="D115" s="222"/>
      <c r="E115" s="222"/>
      <c r="F115" s="222"/>
      <c r="G115" s="231">
        <v>8</v>
      </c>
    </row>
    <row r="116" spans="1:7" ht="12.75" customHeight="1">
      <c r="A116" s="229" t="s">
        <v>49</v>
      </c>
      <c r="B116" s="230" t="s">
        <v>293</v>
      </c>
      <c r="C116" s="222"/>
      <c r="D116" s="222"/>
      <c r="E116" s="222"/>
      <c r="F116" s="222"/>
      <c r="G116" s="231">
        <v>8</v>
      </c>
    </row>
    <row r="117" spans="1:7" ht="12.75" customHeight="1">
      <c r="A117" s="229" t="s">
        <v>50</v>
      </c>
      <c r="B117" s="230" t="s">
        <v>298</v>
      </c>
      <c r="C117" s="222"/>
      <c r="D117" s="222"/>
      <c r="E117" s="222"/>
      <c r="F117" s="222"/>
      <c r="G117" s="231">
        <v>10</v>
      </c>
    </row>
    <row r="118" spans="1:7" ht="12.75" customHeight="1">
      <c r="A118" s="229" t="s">
        <v>51</v>
      </c>
      <c r="B118" s="230" t="s">
        <v>299</v>
      </c>
      <c r="C118" s="222"/>
      <c r="D118" s="222"/>
      <c r="E118" s="222"/>
      <c r="F118" s="222"/>
      <c r="G118" s="231">
        <v>10</v>
      </c>
    </row>
    <row r="119" spans="1:7" ht="12.75" customHeight="1">
      <c r="A119" s="229" t="s">
        <v>53</v>
      </c>
      <c r="B119" s="230" t="s">
        <v>294</v>
      </c>
      <c r="C119" s="222"/>
      <c r="D119" s="222"/>
      <c r="E119" s="222"/>
      <c r="F119" s="222"/>
      <c r="G119" s="231">
        <v>11</v>
      </c>
    </row>
    <row r="120" spans="1:7" ht="12.75" customHeight="1">
      <c r="A120" s="229" t="s">
        <v>54</v>
      </c>
      <c r="B120" s="230" t="s">
        <v>295</v>
      </c>
      <c r="C120" s="222"/>
      <c r="D120" s="222"/>
      <c r="E120" s="222"/>
      <c r="F120" s="222"/>
      <c r="G120" s="231">
        <v>12</v>
      </c>
    </row>
    <row r="121" spans="1:7" ht="12.75" customHeight="1">
      <c r="A121" s="229" t="s">
        <v>78</v>
      </c>
      <c r="B121" s="230" t="s">
        <v>282</v>
      </c>
      <c r="C121" s="222"/>
      <c r="D121" s="222"/>
      <c r="E121" s="222"/>
      <c r="F121" s="222"/>
      <c r="G121" s="231">
        <v>13</v>
      </c>
    </row>
    <row r="122" spans="1:7" ht="12.75" customHeight="1">
      <c r="A122" s="229" t="s">
        <v>100</v>
      </c>
      <c r="B122" s="230" t="s">
        <v>179</v>
      </c>
      <c r="C122" s="222"/>
      <c r="D122" s="222"/>
      <c r="E122" s="222"/>
      <c r="F122" s="222"/>
      <c r="G122" s="231">
        <v>14</v>
      </c>
    </row>
    <row r="123" spans="1:7" ht="12.75" customHeight="1">
      <c r="A123" s="229" t="s">
        <v>101</v>
      </c>
      <c r="B123" s="230" t="s">
        <v>319</v>
      </c>
      <c r="C123" s="222"/>
      <c r="D123" s="222"/>
      <c r="E123" s="222"/>
      <c r="F123" s="222"/>
      <c r="G123" s="231">
        <v>15</v>
      </c>
    </row>
    <row r="124" spans="1:7" ht="54.75" customHeight="1">
      <c r="A124" s="298" t="s">
        <v>302</v>
      </c>
      <c r="B124" s="298"/>
      <c r="C124" s="298"/>
      <c r="D124" s="298"/>
      <c r="E124" s="298"/>
      <c r="F124" s="298"/>
      <c r="G124" s="298"/>
    </row>
    <row r="125" spans="1:7" ht="15" customHeight="1">
      <c r="A125" s="235"/>
      <c r="B125" s="235"/>
      <c r="C125" s="235"/>
      <c r="D125" s="235"/>
      <c r="E125" s="235"/>
      <c r="F125" s="235"/>
      <c r="G125" s="235"/>
    </row>
    <row r="126" spans="1:7" ht="15" customHeight="1">
      <c r="A126" s="236"/>
      <c r="B126" s="236"/>
      <c r="C126" s="236"/>
      <c r="D126" s="236"/>
      <c r="E126" s="236"/>
      <c r="F126" s="236"/>
      <c r="G126" s="236"/>
    </row>
    <row r="127" spans="1:7" ht="15" customHeight="1">
      <c r="A127" s="230"/>
      <c r="B127" s="230"/>
      <c r="C127" s="230"/>
      <c r="D127" s="230"/>
      <c r="E127" s="230"/>
      <c r="F127" s="230"/>
      <c r="G127" s="230"/>
    </row>
    <row r="128" spans="1:7" ht="10.5" customHeight="1">
      <c r="A128" s="237" t="s">
        <v>353</v>
      </c>
      <c r="C128" s="238"/>
      <c r="D128" s="238"/>
      <c r="E128" s="238"/>
      <c r="F128" s="238"/>
      <c r="G128" s="238"/>
    </row>
    <row r="129" spans="1:7" ht="10.5" customHeight="1">
      <c r="A129" s="237" t="s">
        <v>354</v>
      </c>
      <c r="C129" s="238"/>
      <c r="D129" s="238"/>
      <c r="E129" s="238"/>
      <c r="F129" s="238"/>
      <c r="G129" s="238"/>
    </row>
    <row r="130" spans="1:7" ht="10.5" customHeight="1">
      <c r="A130" s="237" t="s">
        <v>355</v>
      </c>
      <c r="C130" s="238"/>
      <c r="D130" s="238"/>
      <c r="E130" s="238"/>
      <c r="F130" s="238"/>
      <c r="G130" s="238"/>
    </row>
    <row r="131" spans="1:7" ht="10.5" customHeight="1">
      <c r="A131" s="221" t="s">
        <v>356</v>
      </c>
      <c r="B131" s="239"/>
      <c r="C131" s="238"/>
      <c r="D131" s="238"/>
      <c r="E131" s="238"/>
      <c r="F131" s="238"/>
      <c r="G131" s="238"/>
    </row>
    <row r="132" ht="10.5" customHeight="1"/>
  </sheetData>
  <sheetProtection/>
  <mergeCells count="4">
    <mergeCell ref="C13:H13"/>
    <mergeCell ref="C14:H14"/>
    <mergeCell ref="A85:G85"/>
    <mergeCell ref="A124:G124"/>
  </mergeCells>
  <printOptions/>
  <pageMargins left="1.535433070866142" right="0.1968503937007874" top="1.7322834645669292" bottom="1.0236220472440944" header="0.31496062992125984" footer="0.31496062992125984"/>
  <pageSetup horizontalDpi="600" verticalDpi="600" orientation="portrait" paperSize="122"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C48"/>
  <sheetViews>
    <sheetView tabSelected="1"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39" customWidth="1"/>
    <col min="9" max="9" width="17.421875" style="39" bestFit="1" customWidth="1"/>
    <col min="10" max="12" width="17.140625" style="39" bestFit="1" customWidth="1"/>
    <col min="13" max="13" width="17.421875" style="39" bestFit="1" customWidth="1"/>
    <col min="14" max="14" width="12.8515625" style="39" bestFit="1" customWidth="1"/>
    <col min="15" max="15" width="18.8515625" style="34" customWidth="1"/>
    <col min="16" max="19" width="11.421875" style="34" customWidth="1"/>
    <col min="20" max="21" width="11.421875" style="39" customWidth="1"/>
    <col min="22" max="22" width="18.140625" style="39" bestFit="1" customWidth="1"/>
    <col min="23" max="23" width="19.7109375" style="39" bestFit="1" customWidth="1"/>
    <col min="24" max="24" width="18.140625" style="1" bestFit="1" customWidth="1"/>
    <col min="25" max="25" width="10.140625" style="1" bestFit="1" customWidth="1"/>
    <col min="26" max="26" width="14.421875" style="1" customWidth="1"/>
    <col min="27" max="27" width="14.8515625" style="1" bestFit="1" customWidth="1"/>
    <col min="28" max="28" width="16.57421875" style="1" bestFit="1" customWidth="1"/>
    <col min="29" max="29" width="13.421875" style="1" bestFit="1" customWidth="1"/>
    <col min="30" max="16384" width="11.421875" style="1" customWidth="1"/>
  </cols>
  <sheetData>
    <row r="1" spans="1:25" s="39" customFormat="1" ht="15.75" customHeight="1">
      <c r="A1" s="302" t="s">
        <v>154</v>
      </c>
      <c r="B1" s="302"/>
      <c r="C1" s="302"/>
      <c r="D1" s="302"/>
      <c r="E1" s="302"/>
      <c r="F1" s="302"/>
      <c r="G1" s="199"/>
      <c r="H1" s="200"/>
      <c r="J1" s="45"/>
      <c r="K1" s="45"/>
      <c r="P1" s="200"/>
      <c r="Q1" s="200"/>
      <c r="R1" s="200"/>
      <c r="S1" s="200"/>
      <c r="T1" s="200"/>
      <c r="U1" s="200"/>
      <c r="V1" s="35"/>
      <c r="W1" s="35"/>
      <c r="X1" s="35"/>
      <c r="Y1" s="34"/>
    </row>
    <row r="2" spans="1:25" s="39" customFormat="1" ht="15.75" customHeight="1">
      <c r="A2" s="299" t="s">
        <v>155</v>
      </c>
      <c r="B2" s="299"/>
      <c r="C2" s="299"/>
      <c r="D2" s="299"/>
      <c r="E2" s="299"/>
      <c r="F2" s="299"/>
      <c r="G2" s="199"/>
      <c r="H2" s="200"/>
      <c r="J2" s="45"/>
      <c r="K2" s="45"/>
      <c r="P2" s="200"/>
      <c r="Q2" s="200"/>
      <c r="R2" s="200"/>
      <c r="S2" s="200"/>
      <c r="T2" s="200"/>
      <c r="U2" s="200"/>
      <c r="V2" s="35"/>
      <c r="Y2" s="34"/>
    </row>
    <row r="3" spans="1:25" s="39" customFormat="1" ht="15.75" customHeight="1">
      <c r="A3" s="299" t="s">
        <v>156</v>
      </c>
      <c r="B3" s="299"/>
      <c r="C3" s="299"/>
      <c r="D3" s="299"/>
      <c r="E3" s="299"/>
      <c r="F3" s="299"/>
      <c r="G3" s="199"/>
      <c r="H3" s="200"/>
      <c r="J3" s="45"/>
      <c r="K3" s="45"/>
      <c r="P3" s="200"/>
      <c r="Q3" s="200"/>
      <c r="R3" s="200"/>
      <c r="S3" s="200"/>
      <c r="T3" s="200"/>
      <c r="U3" s="200"/>
      <c r="V3" s="35"/>
      <c r="W3" s="35"/>
      <c r="X3" s="35"/>
      <c r="Y3" s="34"/>
    </row>
    <row r="4" spans="1:25" s="39" customFormat="1" ht="15.75" customHeight="1" thickBot="1">
      <c r="A4" s="299" t="s">
        <v>303</v>
      </c>
      <c r="B4" s="299"/>
      <c r="C4" s="299"/>
      <c r="D4" s="299"/>
      <c r="E4" s="299"/>
      <c r="F4" s="299"/>
      <c r="G4" s="40"/>
      <c r="J4" s="45"/>
      <c r="K4" s="45"/>
      <c r="P4" s="34"/>
      <c r="Q4" s="34"/>
      <c r="R4" s="34"/>
      <c r="S4" s="34"/>
      <c r="Y4" s="34"/>
    </row>
    <row r="5" spans="1:25" s="39" customFormat="1" ht="13.5" thickTop="1">
      <c r="A5" s="47" t="s">
        <v>157</v>
      </c>
      <c r="B5" s="63">
        <v>2011</v>
      </c>
      <c r="C5" s="301" t="s">
        <v>487</v>
      </c>
      <c r="D5" s="301"/>
      <c r="E5" s="64" t="s">
        <v>172</v>
      </c>
      <c r="F5" s="64" t="s">
        <v>163</v>
      </c>
      <c r="G5" s="42"/>
      <c r="P5" s="34"/>
      <c r="Q5" s="34"/>
      <c r="R5" s="34"/>
      <c r="S5" s="34"/>
      <c r="Y5" s="34"/>
    </row>
    <row r="6" spans="1:25" s="39" customFormat="1" ht="13.5" thickBot="1">
      <c r="A6" s="48"/>
      <c r="B6" s="65" t="s">
        <v>162</v>
      </c>
      <c r="C6" s="175">
        <v>2011</v>
      </c>
      <c r="D6" s="175">
        <v>2012</v>
      </c>
      <c r="E6" s="67" t="s">
        <v>401</v>
      </c>
      <c r="F6" s="67">
        <v>2012</v>
      </c>
      <c r="O6" s="178"/>
      <c r="V6" s="43"/>
      <c r="W6" s="44"/>
      <c r="X6" s="44"/>
      <c r="Y6" s="34"/>
    </row>
    <row r="7" spans="1:25" s="39" customFormat="1" ht="15.75" customHeight="1" thickTop="1">
      <c r="A7" s="299" t="s">
        <v>159</v>
      </c>
      <c r="B7" s="299"/>
      <c r="C7" s="299"/>
      <c r="D7" s="299"/>
      <c r="E7" s="299"/>
      <c r="F7" s="299"/>
      <c r="H7" s="200"/>
      <c r="I7" s="200"/>
      <c r="J7" s="200"/>
      <c r="V7" s="35"/>
      <c r="W7" s="35"/>
      <c r="X7" s="35"/>
      <c r="Y7" s="34"/>
    </row>
    <row r="8" spans="1:25" s="39" customFormat="1" ht="15.75" customHeight="1">
      <c r="A8" s="31" t="s">
        <v>308</v>
      </c>
      <c r="B8" s="176">
        <v>14509708</v>
      </c>
      <c r="C8" s="176">
        <v>11529150</v>
      </c>
      <c r="D8" s="176">
        <v>11002543</v>
      </c>
      <c r="E8" s="32">
        <f>+(D8-C8)/C8</f>
        <v>-0.045676133973449905</v>
      </c>
      <c r="F8" s="33"/>
      <c r="H8" s="200"/>
      <c r="I8" s="200"/>
      <c r="J8" s="200"/>
      <c r="V8" s="35"/>
      <c r="W8" s="35"/>
      <c r="X8" s="35"/>
      <c r="Y8" s="34"/>
    </row>
    <row r="9" spans="1:25" s="39" customFormat="1" ht="15.75" customHeight="1">
      <c r="A9" s="173" t="s">
        <v>341</v>
      </c>
      <c r="B9" s="170">
        <v>8159080</v>
      </c>
      <c r="C9" s="170">
        <v>6624814</v>
      </c>
      <c r="D9" s="170">
        <v>6480348</v>
      </c>
      <c r="E9" s="36">
        <f aca="true" t="shared" si="0" ref="E9:E21">+(D9-C9)/C9</f>
        <v>-0.02180680091546721</v>
      </c>
      <c r="F9" s="36">
        <f>+D9/$D$8</f>
        <v>0.5889863825117521</v>
      </c>
      <c r="H9" s="200"/>
      <c r="I9" s="200"/>
      <c r="J9" s="200"/>
      <c r="K9" s="200"/>
      <c r="L9" s="200"/>
      <c r="V9" s="35"/>
      <c r="W9" s="35"/>
      <c r="X9" s="35"/>
      <c r="Y9" s="34"/>
    </row>
    <row r="10" spans="1:25" s="39" customFormat="1" ht="15.75" customHeight="1">
      <c r="A10" s="173" t="s">
        <v>342</v>
      </c>
      <c r="B10" s="170">
        <v>1240755</v>
      </c>
      <c r="C10" s="170">
        <v>931119</v>
      </c>
      <c r="D10" s="170">
        <v>965872</v>
      </c>
      <c r="E10" s="36">
        <f t="shared" si="0"/>
        <v>0.037323908114859645</v>
      </c>
      <c r="F10" s="36">
        <f>+D10/$D$8</f>
        <v>0.08778625086945809</v>
      </c>
      <c r="G10" s="38"/>
      <c r="J10" s="204"/>
      <c r="L10" s="35"/>
      <c r="M10" s="28"/>
      <c r="O10" s="34"/>
      <c r="P10" s="34"/>
      <c r="Q10" s="34"/>
      <c r="R10" s="34"/>
      <c r="S10" s="34"/>
      <c r="Y10" s="34"/>
    </row>
    <row r="11" spans="1:25" s="39" customFormat="1" ht="15.75" customHeight="1">
      <c r="A11" s="173" t="s">
        <v>343</v>
      </c>
      <c r="B11" s="170">
        <v>5109873</v>
      </c>
      <c r="C11" s="170">
        <v>3973217</v>
      </c>
      <c r="D11" s="170">
        <v>3556323</v>
      </c>
      <c r="E11" s="36">
        <f t="shared" si="0"/>
        <v>-0.10492605865725431</v>
      </c>
      <c r="F11" s="36">
        <f>+D11/$D$8</f>
        <v>0.32322736661878987</v>
      </c>
      <c r="G11" s="38"/>
      <c r="J11" s="204"/>
      <c r="K11" s="204"/>
      <c r="L11" s="35"/>
      <c r="M11" s="28"/>
      <c r="O11" s="34"/>
      <c r="P11" s="34"/>
      <c r="Q11" s="34"/>
      <c r="R11" s="34"/>
      <c r="S11" s="34"/>
      <c r="V11" s="35"/>
      <c r="W11" s="35"/>
      <c r="X11" s="35"/>
      <c r="Y11" s="34"/>
    </row>
    <row r="12" spans="1:25" s="39" customFormat="1" ht="15.75" customHeight="1">
      <c r="A12" s="299" t="s">
        <v>161</v>
      </c>
      <c r="B12" s="299"/>
      <c r="C12" s="299"/>
      <c r="D12" s="299"/>
      <c r="E12" s="299"/>
      <c r="F12" s="299"/>
      <c r="J12" s="204"/>
      <c r="L12" s="35"/>
      <c r="M12" s="28"/>
      <c r="O12" s="34"/>
      <c r="P12" s="34"/>
      <c r="Q12" s="34"/>
      <c r="R12" s="34"/>
      <c r="S12" s="34"/>
      <c r="V12" s="35"/>
      <c r="W12" s="35"/>
      <c r="X12" s="35"/>
      <c r="Y12" s="34"/>
    </row>
    <row r="13" spans="1:25" s="39" customFormat="1" ht="15.75" customHeight="1">
      <c r="A13" s="37" t="s">
        <v>308</v>
      </c>
      <c r="B13" s="27">
        <v>5001250</v>
      </c>
      <c r="C13" s="27">
        <v>3630082</v>
      </c>
      <c r="D13" s="27">
        <v>3928138</v>
      </c>
      <c r="E13" s="32">
        <f t="shared" si="0"/>
        <v>0.08210723614507881</v>
      </c>
      <c r="F13" s="33"/>
      <c r="G13" s="33"/>
      <c r="L13" s="35"/>
      <c r="M13" s="28"/>
      <c r="O13" s="34"/>
      <c r="P13" s="34"/>
      <c r="Q13" s="34"/>
      <c r="R13" s="34"/>
      <c r="S13" s="34"/>
      <c r="V13" s="35"/>
      <c r="W13" s="35"/>
      <c r="X13" s="35"/>
      <c r="Y13" s="34"/>
    </row>
    <row r="14" spans="1:25" s="39" customFormat="1" ht="15.75" customHeight="1">
      <c r="A14" s="173" t="s">
        <v>341</v>
      </c>
      <c r="B14" s="28">
        <v>3514307</v>
      </c>
      <c r="C14" s="28">
        <v>2554417</v>
      </c>
      <c r="D14" s="28">
        <v>2694894</v>
      </c>
      <c r="E14" s="36">
        <f t="shared" si="0"/>
        <v>0.05499376178595742</v>
      </c>
      <c r="F14" s="36">
        <f>+D14/$D$13</f>
        <v>0.6860487080647371</v>
      </c>
      <c r="G14" s="38"/>
      <c r="L14" s="35"/>
      <c r="M14" s="35"/>
      <c r="O14" s="34"/>
      <c r="P14" s="34"/>
      <c r="Q14" s="34"/>
      <c r="R14" s="34"/>
      <c r="S14" s="34"/>
      <c r="V14" s="35"/>
      <c r="W14" s="35"/>
      <c r="X14" s="35"/>
      <c r="Y14" s="34"/>
    </row>
    <row r="15" spans="1:25" s="39" customFormat="1" ht="15.75" customHeight="1">
      <c r="A15" s="173" t="s">
        <v>342</v>
      </c>
      <c r="B15" s="28">
        <v>1250214</v>
      </c>
      <c r="C15" s="28">
        <v>899169</v>
      </c>
      <c r="D15" s="28">
        <v>989766</v>
      </c>
      <c r="E15" s="36">
        <f t="shared" si="0"/>
        <v>0.1007563650437237</v>
      </c>
      <c r="F15" s="36">
        <f>+D15/$D$13</f>
        <v>0.2519682353318544</v>
      </c>
      <c r="G15" s="38"/>
      <c r="M15" s="35"/>
      <c r="O15" s="34"/>
      <c r="P15" s="34"/>
      <c r="Q15" s="34"/>
      <c r="R15" s="34"/>
      <c r="S15" s="34"/>
      <c r="V15" s="35"/>
      <c r="Y15" s="34"/>
    </row>
    <row r="16" spans="1:25" s="39" customFormat="1" ht="15.75" customHeight="1">
      <c r="A16" s="173" t="s">
        <v>343</v>
      </c>
      <c r="B16" s="28">
        <v>236729</v>
      </c>
      <c r="C16" s="28">
        <v>176496</v>
      </c>
      <c r="D16" s="28">
        <v>243478</v>
      </c>
      <c r="E16" s="36">
        <f t="shared" si="0"/>
        <v>0.37951001722418637</v>
      </c>
      <c r="F16" s="36">
        <f>+D16/$D$13</f>
        <v>0.06198305660340853</v>
      </c>
      <c r="G16" s="38"/>
      <c r="I16" s="200"/>
      <c r="J16" s="200"/>
      <c r="K16" s="200"/>
      <c r="L16" s="200"/>
      <c r="M16" s="200"/>
      <c r="N16" s="200"/>
      <c r="O16" s="200"/>
      <c r="P16" s="200"/>
      <c r="Q16" s="200"/>
      <c r="R16" s="200"/>
      <c r="S16" s="200"/>
      <c r="T16" s="200"/>
      <c r="U16" s="200"/>
      <c r="V16" s="200"/>
      <c r="W16" s="200"/>
      <c r="Y16" s="34"/>
    </row>
    <row r="17" spans="1:25" s="39" customFormat="1" ht="15.75" customHeight="1">
      <c r="A17" s="299" t="s">
        <v>173</v>
      </c>
      <c r="B17" s="299"/>
      <c r="C17" s="299"/>
      <c r="D17" s="299"/>
      <c r="E17" s="299"/>
      <c r="F17" s="299"/>
      <c r="I17" s="200"/>
      <c r="J17" s="200"/>
      <c r="K17" s="200"/>
      <c r="L17" s="200"/>
      <c r="M17" s="200"/>
      <c r="N17" s="200"/>
      <c r="O17" s="200"/>
      <c r="P17" s="200"/>
      <c r="Q17" s="200"/>
      <c r="R17" s="200"/>
      <c r="S17" s="200"/>
      <c r="T17" s="200"/>
      <c r="U17" s="200"/>
      <c r="V17" s="200"/>
      <c r="W17" s="200"/>
      <c r="X17" s="34"/>
      <c r="Y17" s="34"/>
    </row>
    <row r="18" spans="1:25" s="39" customFormat="1" ht="15.75" customHeight="1">
      <c r="A18" s="37" t="s">
        <v>308</v>
      </c>
      <c r="B18" s="27">
        <v>9508458</v>
      </c>
      <c r="C18" s="27">
        <v>7899068</v>
      </c>
      <c r="D18" s="27">
        <v>7074405</v>
      </c>
      <c r="E18" s="32">
        <f t="shared" si="0"/>
        <v>-0.10440003808044189</v>
      </c>
      <c r="F18" s="38"/>
      <c r="G18" s="38"/>
      <c r="I18" s="200"/>
      <c r="J18" s="200"/>
      <c r="K18" s="200"/>
      <c r="L18" s="200"/>
      <c r="M18" s="200"/>
      <c r="N18" s="200"/>
      <c r="O18" s="200"/>
      <c r="P18" s="200"/>
      <c r="Q18" s="200"/>
      <c r="R18" s="200"/>
      <c r="S18" s="200"/>
      <c r="T18" s="200"/>
      <c r="U18" s="200"/>
      <c r="V18" s="200"/>
      <c r="W18" s="200"/>
      <c r="X18" s="46"/>
      <c r="Y18" s="46"/>
    </row>
    <row r="19" spans="1:25" s="39" customFormat="1" ht="15.75" customHeight="1">
      <c r="A19" s="173" t="s">
        <v>341</v>
      </c>
      <c r="B19" s="28">
        <v>4644773</v>
      </c>
      <c r="C19" s="28">
        <v>4070397</v>
      </c>
      <c r="D19" s="28">
        <v>3785454</v>
      </c>
      <c r="E19" s="36">
        <f t="shared" si="0"/>
        <v>-0.07000373673624465</v>
      </c>
      <c r="F19" s="36">
        <f>+D19/$D$18</f>
        <v>0.5350915023949011</v>
      </c>
      <c r="G19" s="38"/>
      <c r="I19" s="200"/>
      <c r="J19" s="200"/>
      <c r="K19" s="200"/>
      <c r="L19" s="200"/>
      <c r="M19" s="200"/>
      <c r="N19" s="200"/>
      <c r="O19" s="200"/>
      <c r="P19" s="200"/>
      <c r="Q19" s="200"/>
      <c r="R19" s="200"/>
      <c r="S19" s="200"/>
      <c r="T19" s="200"/>
      <c r="U19" s="200"/>
      <c r="V19" s="200"/>
      <c r="W19" s="200"/>
      <c r="X19" s="46"/>
      <c r="Y19" s="46"/>
    </row>
    <row r="20" spans="1:25" s="39" customFormat="1" ht="15.75" customHeight="1">
      <c r="A20" s="173" t="s">
        <v>342</v>
      </c>
      <c r="B20" s="28">
        <v>-9459</v>
      </c>
      <c r="C20" s="28">
        <v>31950</v>
      </c>
      <c r="D20" s="28">
        <v>-23894</v>
      </c>
      <c r="E20" s="36">
        <f t="shared" si="0"/>
        <v>-1.7478560250391237</v>
      </c>
      <c r="F20" s="36">
        <f>+D20/$D$18</f>
        <v>-0.0033775278627672573</v>
      </c>
      <c r="G20" s="38"/>
      <c r="O20" s="34"/>
      <c r="P20" s="34"/>
      <c r="Q20" s="34"/>
      <c r="R20" s="34"/>
      <c r="S20" s="34"/>
      <c r="U20" s="35"/>
      <c r="V20" s="45"/>
      <c r="W20" s="46"/>
      <c r="X20" s="46"/>
      <c r="Y20" s="46"/>
    </row>
    <row r="21" spans="1:25" s="39" customFormat="1" ht="15.75" customHeight="1" thickBot="1">
      <c r="A21" s="174" t="s">
        <v>343</v>
      </c>
      <c r="B21" s="82">
        <v>4873144</v>
      </c>
      <c r="C21" s="82">
        <v>3796721</v>
      </c>
      <c r="D21" s="82">
        <v>3312845</v>
      </c>
      <c r="E21" s="83">
        <f t="shared" si="0"/>
        <v>-0.12744576175073175</v>
      </c>
      <c r="F21" s="83">
        <f>+D21/$D$18</f>
        <v>0.4682860254678662</v>
      </c>
      <c r="G21" s="38"/>
      <c r="O21" s="34"/>
      <c r="P21" s="34"/>
      <c r="Q21" s="34"/>
      <c r="R21" s="34"/>
      <c r="S21" s="34"/>
      <c r="U21" s="35"/>
      <c r="V21" s="45"/>
      <c r="W21" s="46"/>
      <c r="X21" s="46"/>
      <c r="Y21" s="46"/>
    </row>
    <row r="22" spans="1:25" ht="27" customHeight="1" thickTop="1">
      <c r="A22" s="300" t="s">
        <v>368</v>
      </c>
      <c r="B22" s="300"/>
      <c r="C22" s="300"/>
      <c r="D22" s="300"/>
      <c r="E22" s="300"/>
      <c r="F22" s="300"/>
      <c r="G22" s="38"/>
      <c r="U22" s="35"/>
      <c r="V22" s="45"/>
      <c r="W22" s="46"/>
      <c r="X22" s="30"/>
      <c r="Y22" s="30"/>
    </row>
    <row r="23" spans="7:26" ht="33" customHeight="1">
      <c r="G23" s="38"/>
      <c r="L23" s="35"/>
      <c r="M23" s="35"/>
      <c r="Z23" s="164" t="s">
        <v>253</v>
      </c>
    </row>
    <row r="24" spans="1:29" ht="12.75">
      <c r="A24" s="12"/>
      <c r="B24" s="12"/>
      <c r="C24" s="12"/>
      <c r="D24" s="12"/>
      <c r="E24" s="12"/>
      <c r="F24" s="12"/>
      <c r="G24" s="38"/>
      <c r="L24" s="35"/>
      <c r="M24" s="35"/>
      <c r="Z24" s="288" t="s">
        <v>341</v>
      </c>
      <c r="AA24" s="288" t="s">
        <v>342</v>
      </c>
      <c r="AB24" s="288" t="s">
        <v>343</v>
      </c>
      <c r="AC24" s="288" t="s">
        <v>250</v>
      </c>
    </row>
    <row r="25" spans="1:29" ht="15">
      <c r="A25" s="12"/>
      <c r="B25" s="12"/>
      <c r="C25" s="12"/>
      <c r="D25" s="12"/>
      <c r="E25" s="12"/>
      <c r="F25" s="12"/>
      <c r="G25" s="38"/>
      <c r="L25" s="35"/>
      <c r="M25" s="35"/>
      <c r="Y25" s="171" t="s">
        <v>480</v>
      </c>
      <c r="Z25" s="207">
        <v>3200303.725</v>
      </c>
      <c r="AA25" s="207">
        <v>314216.94499999995</v>
      </c>
      <c r="AB25" s="207">
        <v>3585944.011</v>
      </c>
      <c r="AC25" s="29">
        <f>SUM(Z25:AB25)</f>
        <v>7100464.681</v>
      </c>
    </row>
    <row r="26" spans="1:29" ht="15">
      <c r="A26" s="12"/>
      <c r="B26" s="12"/>
      <c r="C26" s="12"/>
      <c r="D26" s="12"/>
      <c r="E26" s="12"/>
      <c r="F26" s="12"/>
      <c r="G26" s="38"/>
      <c r="Y26" s="171" t="s">
        <v>481</v>
      </c>
      <c r="Z26" s="207">
        <v>3461460.279</v>
      </c>
      <c r="AA26" s="207">
        <v>264628.85699999996</v>
      </c>
      <c r="AB26" s="207">
        <v>2510733.9990000003</v>
      </c>
      <c r="AC26" s="29">
        <f>SUM(Z26:AB26)</f>
        <v>6236823.135</v>
      </c>
    </row>
    <row r="27" spans="1:29" ht="15">
      <c r="A27" s="12"/>
      <c r="B27" s="12"/>
      <c r="C27" s="12"/>
      <c r="D27" s="12"/>
      <c r="E27" s="12"/>
      <c r="F27" s="12"/>
      <c r="I27" s="35"/>
      <c r="J27" s="35"/>
      <c r="K27" s="35"/>
      <c r="L27" s="35"/>
      <c r="M27" s="35"/>
      <c r="Y27" s="171" t="s">
        <v>482</v>
      </c>
      <c r="Z27" s="207">
        <v>3899117.0699999994</v>
      </c>
      <c r="AA27" s="207">
        <v>2548.210000000079</v>
      </c>
      <c r="AB27" s="207">
        <v>2925994.761</v>
      </c>
      <c r="AC27" s="29">
        <f>SUM(Z27:AB27)</f>
        <v>6827660.040999999</v>
      </c>
    </row>
    <row r="28" spans="1:29" ht="15">
      <c r="A28" s="12"/>
      <c r="B28" s="12"/>
      <c r="C28" s="12"/>
      <c r="D28" s="12"/>
      <c r="E28" s="12"/>
      <c r="F28" s="12"/>
      <c r="I28" s="35"/>
      <c r="J28" s="35"/>
      <c r="K28" s="35"/>
      <c r="L28" s="35"/>
      <c r="M28" s="35"/>
      <c r="Y28" s="171" t="s">
        <v>483</v>
      </c>
      <c r="Z28" s="207">
        <v>4070397.6709999996</v>
      </c>
      <c r="AA28" s="207">
        <v>31949.886999999988</v>
      </c>
      <c r="AB28" s="207">
        <v>3796721.225</v>
      </c>
      <c r="AC28" s="29">
        <f>SUM(Z28:AB28)</f>
        <v>7899068.783</v>
      </c>
    </row>
    <row r="29" spans="1:29" ht="15">
      <c r="A29" s="12"/>
      <c r="B29" s="12"/>
      <c r="C29" s="12"/>
      <c r="D29" s="12"/>
      <c r="E29" s="12"/>
      <c r="F29" s="12"/>
      <c r="I29" s="35"/>
      <c r="J29" s="35"/>
      <c r="K29" s="35"/>
      <c r="L29" s="35"/>
      <c r="M29" s="35"/>
      <c r="Y29" s="171" t="s">
        <v>484</v>
      </c>
      <c r="Z29" s="207">
        <v>3785454.067</v>
      </c>
      <c r="AA29" s="207">
        <v>-23893.839000000036</v>
      </c>
      <c r="AB29" s="207">
        <v>3312845.5179999997</v>
      </c>
      <c r="AC29" s="29">
        <f>SUM(Z29:AB29)</f>
        <v>7074405.745999999</v>
      </c>
    </row>
    <row r="30" spans="1:13" ht="12.75">
      <c r="A30" s="12"/>
      <c r="B30" s="12"/>
      <c r="C30" s="12"/>
      <c r="D30" s="12"/>
      <c r="E30" s="12"/>
      <c r="F30" s="12"/>
      <c r="I30" s="35"/>
      <c r="J30" s="35"/>
      <c r="K30" s="35"/>
      <c r="L30" s="35"/>
      <c r="M30" s="35"/>
    </row>
    <row r="31" spans="1:6" ht="12.75">
      <c r="A31" s="12"/>
      <c r="B31" s="12"/>
      <c r="C31" s="12"/>
      <c r="D31" s="12"/>
      <c r="E31" s="12"/>
      <c r="F31" s="12"/>
    </row>
    <row r="32" spans="1:13" ht="12.75">
      <c r="A32" s="12"/>
      <c r="B32" s="12"/>
      <c r="C32" s="12"/>
      <c r="D32" s="12"/>
      <c r="E32" s="12"/>
      <c r="F32" s="12"/>
      <c r="I32" s="35"/>
      <c r="J32" s="35"/>
      <c r="K32" s="35"/>
      <c r="L32" s="35"/>
      <c r="M32" s="35"/>
    </row>
    <row r="33" spans="1:13" ht="12.75">
      <c r="A33" s="12"/>
      <c r="B33" s="12"/>
      <c r="C33" s="12"/>
      <c r="D33" s="12"/>
      <c r="E33" s="12"/>
      <c r="F33" s="12"/>
      <c r="I33" s="35"/>
      <c r="J33" s="35"/>
      <c r="K33" s="35"/>
      <c r="L33" s="35"/>
      <c r="M33" s="35"/>
    </row>
    <row r="34" spans="1:13" ht="12.75">
      <c r="A34" s="12"/>
      <c r="B34" s="12"/>
      <c r="C34" s="12"/>
      <c r="D34" s="12"/>
      <c r="E34" s="12"/>
      <c r="F34" s="12"/>
      <c r="I34" s="35"/>
      <c r="J34" s="35"/>
      <c r="K34" s="35"/>
      <c r="L34" s="35"/>
      <c r="M34" s="35"/>
    </row>
    <row r="35" spans="1:13" ht="12.75">
      <c r="A35" s="12"/>
      <c r="B35" s="12"/>
      <c r="C35" s="12"/>
      <c r="D35" s="12"/>
      <c r="E35" s="12"/>
      <c r="F35" s="12"/>
      <c r="I35" s="35"/>
      <c r="J35" s="35"/>
      <c r="K35" s="35"/>
      <c r="L35" s="35"/>
      <c r="M35" s="35"/>
    </row>
    <row r="36" spans="1:6" ht="12.75">
      <c r="A36" s="12"/>
      <c r="B36" s="12"/>
      <c r="C36" s="12"/>
      <c r="D36" s="12"/>
      <c r="E36" s="12"/>
      <c r="F36" s="12"/>
    </row>
    <row r="37" spans="1:13" ht="12.75">
      <c r="A37" s="12"/>
      <c r="B37" s="12"/>
      <c r="C37" s="12"/>
      <c r="D37" s="12"/>
      <c r="E37" s="12"/>
      <c r="F37" s="12"/>
      <c r="I37" s="35"/>
      <c r="J37" s="35"/>
      <c r="K37" s="35"/>
      <c r="L37" s="35"/>
      <c r="M37" s="35"/>
    </row>
    <row r="38" spans="1:13" ht="12.75">
      <c r="A38" s="12"/>
      <c r="B38" s="12"/>
      <c r="C38" s="12"/>
      <c r="D38" s="12"/>
      <c r="E38" s="12"/>
      <c r="F38" s="12"/>
      <c r="I38" s="35"/>
      <c r="J38" s="35"/>
      <c r="K38" s="35"/>
      <c r="L38" s="35"/>
      <c r="M38" s="35"/>
    </row>
    <row r="39" spans="1:13" ht="12.75">
      <c r="A39" s="12"/>
      <c r="B39" s="12"/>
      <c r="C39" s="12"/>
      <c r="D39" s="12"/>
      <c r="E39" s="12"/>
      <c r="F39" s="12"/>
      <c r="I39" s="35"/>
      <c r="J39" s="35"/>
      <c r="K39" s="35"/>
      <c r="L39" s="35"/>
      <c r="M39" s="35"/>
    </row>
    <row r="40" spans="1:13" ht="12.75">
      <c r="A40" s="12"/>
      <c r="B40" s="12"/>
      <c r="C40" s="12"/>
      <c r="D40" s="12"/>
      <c r="E40" s="12"/>
      <c r="F40" s="12"/>
      <c r="I40" s="35"/>
      <c r="J40" s="35"/>
      <c r="K40" s="35"/>
      <c r="L40" s="35"/>
      <c r="M40" s="35"/>
    </row>
    <row r="41" spans="1:6" ht="12.75">
      <c r="A41" s="12"/>
      <c r="B41" s="12"/>
      <c r="C41" s="12"/>
      <c r="D41" s="12"/>
      <c r="E41" s="12"/>
      <c r="F41" s="12"/>
    </row>
    <row r="42" spans="1:6" ht="12.75">
      <c r="A42" s="12"/>
      <c r="B42" s="12"/>
      <c r="C42" s="12"/>
      <c r="D42" s="12"/>
      <c r="E42" s="12"/>
      <c r="F42" s="12"/>
    </row>
    <row r="43" spans="1:6" ht="12.75">
      <c r="A43" s="12"/>
      <c r="B43" s="12"/>
      <c r="C43" s="12"/>
      <c r="D43" s="12"/>
      <c r="E43" s="12"/>
      <c r="F43" s="12"/>
    </row>
    <row r="44" spans="1:6" ht="12.75">
      <c r="A44" s="12"/>
      <c r="B44" s="12"/>
      <c r="C44" s="12"/>
      <c r="D44" s="12"/>
      <c r="E44" s="12"/>
      <c r="F44" s="12"/>
    </row>
    <row r="45" spans="1:6" ht="12.75">
      <c r="A45" s="12"/>
      <c r="B45" s="12"/>
      <c r="C45" s="12"/>
      <c r="D45" s="12"/>
      <c r="E45" s="12"/>
      <c r="F45" s="12"/>
    </row>
    <row r="46" spans="1:6" ht="12.75">
      <c r="A46" s="12"/>
      <c r="B46" s="12"/>
      <c r="C46" s="12"/>
      <c r="D46" s="12"/>
      <c r="E46" s="12"/>
      <c r="F46" s="12"/>
    </row>
    <row r="47" spans="1:6" ht="12.75">
      <c r="A47" s="12"/>
      <c r="B47" s="12"/>
      <c r="C47" s="12"/>
      <c r="D47" s="12"/>
      <c r="E47" s="12"/>
      <c r="F47" s="12"/>
    </row>
    <row r="48" spans="1:6" ht="12.75">
      <c r="A48" s="12"/>
      <c r="B48" s="12"/>
      <c r="C48" s="12"/>
      <c r="D48" s="12"/>
      <c r="E48" s="12"/>
      <c r="F48" s="12"/>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600" verticalDpi="600" orientation="portrait" paperSize="122" scale="89" r:id="rId2"/>
  <drawing r:id="rId1"/>
</worksheet>
</file>

<file path=xl/worksheets/sheet3.xml><?xml version="1.0" encoding="utf-8"?>
<worksheet xmlns="http://schemas.openxmlformats.org/spreadsheetml/2006/main" xmlns:r="http://schemas.openxmlformats.org/officeDocument/2006/relationships">
  <dimension ref="A1:AC48"/>
  <sheetViews>
    <sheetView zoomScalePageLayoutView="0" workbookViewId="0" topLeftCell="A1">
      <selection activeCell="A1" sqref="A1:F1"/>
    </sheetView>
  </sheetViews>
  <sheetFormatPr defaultColWidth="11.421875" defaultRowHeight="12.75"/>
  <cols>
    <col min="1" max="1" width="15.140625" style="0" customWidth="1"/>
    <col min="2" max="2" width="16.57421875" style="0" bestFit="1" customWidth="1"/>
    <col min="3" max="3" width="15.00390625" style="0" customWidth="1"/>
    <col min="4" max="4" width="14.28125" style="0" customWidth="1"/>
    <col min="5" max="5" width="14.7109375" style="0" customWidth="1"/>
    <col min="6" max="6" width="16.57421875" style="0" bestFit="1" customWidth="1"/>
    <col min="7" max="12" width="13.421875" style="0" customWidth="1"/>
    <col min="16" max="16" width="12.8515625" style="0" bestFit="1" customWidth="1"/>
    <col min="17" max="17" width="18.57421875" style="0" bestFit="1" customWidth="1"/>
    <col min="18" max="18" width="14.7109375" style="0" customWidth="1"/>
    <col min="19" max="19" width="18.57421875" style="0" bestFit="1" customWidth="1"/>
    <col min="20" max="20" width="16.140625" style="0" bestFit="1" customWidth="1"/>
    <col min="21" max="21" width="12.7109375" style="0" bestFit="1" customWidth="1"/>
  </cols>
  <sheetData>
    <row r="1" spans="1:29" s="39" customFormat="1" ht="15.75" customHeight="1">
      <c r="A1" s="302" t="s">
        <v>164</v>
      </c>
      <c r="B1" s="302"/>
      <c r="C1" s="302"/>
      <c r="D1" s="302"/>
      <c r="E1" s="302"/>
      <c r="F1" s="302"/>
      <c r="G1" s="166"/>
      <c r="H1" s="166"/>
      <c r="I1" s="166"/>
      <c r="J1" s="166"/>
      <c r="K1" s="166"/>
      <c r="L1" s="166"/>
      <c r="P1" s="37" t="s">
        <v>252</v>
      </c>
      <c r="Q1" s="37"/>
      <c r="R1" s="37"/>
      <c r="S1" s="37"/>
      <c r="T1" s="37"/>
      <c r="U1" s="34"/>
      <c r="V1" s="34"/>
      <c r="W1" s="34"/>
      <c r="Z1" s="35"/>
      <c r="AA1" s="35"/>
      <c r="AB1" s="35"/>
      <c r="AC1" s="34"/>
    </row>
    <row r="2" spans="1:20" ht="13.5" customHeight="1">
      <c r="A2" s="299" t="s">
        <v>309</v>
      </c>
      <c r="B2" s="299"/>
      <c r="C2" s="299"/>
      <c r="D2" s="299"/>
      <c r="E2" s="299"/>
      <c r="F2" s="299"/>
      <c r="G2" s="166"/>
      <c r="H2" s="166"/>
      <c r="I2" s="166"/>
      <c r="J2" s="166"/>
      <c r="K2" s="166"/>
      <c r="L2" s="166"/>
      <c r="P2" s="27" t="s">
        <v>157</v>
      </c>
      <c r="Q2" s="42" t="s">
        <v>341</v>
      </c>
      <c r="R2" s="42" t="s">
        <v>342</v>
      </c>
      <c r="S2" s="42" t="s">
        <v>343</v>
      </c>
      <c r="T2" s="42" t="s">
        <v>250</v>
      </c>
    </row>
    <row r="3" spans="1:29" s="39" customFormat="1" ht="15.75" customHeight="1">
      <c r="A3" s="299" t="s">
        <v>156</v>
      </c>
      <c r="B3" s="299"/>
      <c r="C3" s="299"/>
      <c r="D3" s="299"/>
      <c r="E3" s="299"/>
      <c r="F3" s="299"/>
      <c r="G3" s="166"/>
      <c r="H3" s="166"/>
      <c r="I3" s="166"/>
      <c r="J3" s="166"/>
      <c r="K3" s="166"/>
      <c r="L3" s="166"/>
      <c r="M3" s="40"/>
      <c r="P3" s="172" t="s">
        <v>480</v>
      </c>
      <c r="Q3" s="280">
        <v>5600201.018</v>
      </c>
      <c r="R3" s="280">
        <v>853785.222</v>
      </c>
      <c r="S3" s="280">
        <v>3767420.599</v>
      </c>
      <c r="T3" s="49">
        <f>SUM(Q3:S3)</f>
        <v>10221406.839</v>
      </c>
      <c r="U3" s="34"/>
      <c r="V3" s="34"/>
      <c r="W3" s="34"/>
      <c r="Y3" s="41"/>
      <c r="Z3" s="35"/>
      <c r="AA3" s="35"/>
      <c r="AB3" s="35"/>
      <c r="AC3" s="34"/>
    </row>
    <row r="4" spans="1:29" s="39" customFormat="1" ht="15.75" customHeight="1">
      <c r="A4" s="299" t="s">
        <v>303</v>
      </c>
      <c r="B4" s="299"/>
      <c r="C4" s="299"/>
      <c r="D4" s="299"/>
      <c r="E4" s="299"/>
      <c r="F4" s="299"/>
      <c r="G4" s="166"/>
      <c r="H4" s="166"/>
      <c r="I4" s="166"/>
      <c r="J4" s="166"/>
      <c r="K4" s="166"/>
      <c r="L4" s="166"/>
      <c r="M4" s="40"/>
      <c r="P4" s="172" t="s">
        <v>481</v>
      </c>
      <c r="Q4" s="280">
        <v>5016358.243</v>
      </c>
      <c r="R4" s="280">
        <v>722469.095</v>
      </c>
      <c r="S4" s="280">
        <v>2620446.086</v>
      </c>
      <c r="T4" s="49">
        <f>SUM(Q4:S4)</f>
        <v>8359273.424</v>
      </c>
      <c r="U4" s="34"/>
      <c r="V4" s="34"/>
      <c r="W4" s="34"/>
      <c r="AC4" s="34"/>
    </row>
    <row r="5" spans="2:20" ht="15.75" thickBot="1">
      <c r="B5" s="51"/>
      <c r="C5" s="51"/>
      <c r="D5" s="51"/>
      <c r="E5" s="51"/>
      <c r="F5" s="51"/>
      <c r="G5" s="51"/>
      <c r="H5" s="51"/>
      <c r="I5" s="51"/>
      <c r="J5" s="51"/>
      <c r="K5" s="51"/>
      <c r="L5" s="51"/>
      <c r="P5" s="172" t="s">
        <v>482</v>
      </c>
      <c r="Q5" s="280">
        <v>5752609.719</v>
      </c>
      <c r="R5" s="280">
        <v>739052.427</v>
      </c>
      <c r="S5" s="280">
        <v>3110968.603</v>
      </c>
      <c r="T5" s="49">
        <f>SUM(Q5:S5)</f>
        <v>9602630.749</v>
      </c>
    </row>
    <row r="6" spans="1:20" ht="15" customHeight="1" thickTop="1">
      <c r="A6" s="69" t="s">
        <v>157</v>
      </c>
      <c r="B6" s="303" t="str">
        <f>+balanza!C5</f>
        <v>enero - septiembre</v>
      </c>
      <c r="C6" s="303"/>
      <c r="D6" s="303"/>
      <c r="E6" s="303"/>
      <c r="F6" s="303"/>
      <c r="G6" s="167"/>
      <c r="H6" s="167"/>
      <c r="I6" s="167"/>
      <c r="J6" s="167"/>
      <c r="K6" s="167"/>
      <c r="L6" s="167"/>
      <c r="P6" s="172" t="s">
        <v>483</v>
      </c>
      <c r="Q6" s="279">
        <v>6624814.22</v>
      </c>
      <c r="R6" s="280">
        <v>931119.38</v>
      </c>
      <c r="S6" s="280">
        <v>3973217.014</v>
      </c>
      <c r="T6" s="49">
        <f>SUM(Q6:S6)</f>
        <v>11529150.614</v>
      </c>
    </row>
    <row r="7" spans="1:20" ht="15" customHeight="1">
      <c r="A7" s="71"/>
      <c r="B7" s="70">
        <v>2008</v>
      </c>
      <c r="C7" s="70">
        <v>2009</v>
      </c>
      <c r="D7" s="70">
        <v>2010</v>
      </c>
      <c r="E7" s="70">
        <v>2011</v>
      </c>
      <c r="F7" s="70">
        <v>2012</v>
      </c>
      <c r="G7" s="167"/>
      <c r="H7" s="167"/>
      <c r="I7" s="167"/>
      <c r="J7" s="167"/>
      <c r="K7" s="167"/>
      <c r="L7" s="167"/>
      <c r="P7" s="172" t="s">
        <v>484</v>
      </c>
      <c r="Q7" s="280">
        <v>6480348.153</v>
      </c>
      <c r="R7" s="280">
        <v>965871.678</v>
      </c>
      <c r="S7" s="280">
        <v>3556323.221</v>
      </c>
      <c r="T7" s="49">
        <f>SUM(Q7:S7)</f>
        <v>11002543.052000001</v>
      </c>
    </row>
    <row r="8" spans="1:12" s="164" customFormat="1" ht="19.5" customHeight="1">
      <c r="A8" s="177" t="s">
        <v>341</v>
      </c>
      <c r="B8" s="248">
        <v>5600201.018</v>
      </c>
      <c r="C8" s="248">
        <v>5016358.243</v>
      </c>
      <c r="D8" s="248">
        <v>5752609.719</v>
      </c>
      <c r="E8" s="248">
        <v>6624814.22</v>
      </c>
      <c r="F8" s="248">
        <v>6480348.153</v>
      </c>
      <c r="G8" s="208"/>
      <c r="H8" s="208"/>
      <c r="I8" s="208"/>
      <c r="J8" s="208"/>
      <c r="K8" s="208"/>
      <c r="L8" s="208"/>
    </row>
    <row r="9" spans="1:12" s="164" customFormat="1" ht="19.5" customHeight="1">
      <c r="A9" s="177" t="s">
        <v>342</v>
      </c>
      <c r="B9" s="248">
        <v>853785.222</v>
      </c>
      <c r="C9" s="248">
        <v>722469.095</v>
      </c>
      <c r="D9" s="248">
        <v>739052.427</v>
      </c>
      <c r="E9" s="248">
        <v>931119.38</v>
      </c>
      <c r="F9" s="248">
        <v>965871.678</v>
      </c>
      <c r="G9" s="208"/>
      <c r="H9" s="208"/>
      <c r="I9" s="208"/>
      <c r="J9" s="208"/>
      <c r="K9" s="208"/>
      <c r="L9" s="208"/>
    </row>
    <row r="10" spans="1:20" s="164" customFormat="1" ht="19.5" customHeight="1">
      <c r="A10" s="177" t="s">
        <v>343</v>
      </c>
      <c r="B10" s="248">
        <v>3767420.599</v>
      </c>
      <c r="C10" s="248">
        <v>2620446.086</v>
      </c>
      <c r="D10" s="248">
        <v>3110968.603</v>
      </c>
      <c r="E10" s="248">
        <v>3973217.014</v>
      </c>
      <c r="F10" s="248">
        <v>3556323.221</v>
      </c>
      <c r="G10" s="208"/>
      <c r="H10" s="208"/>
      <c r="I10" s="208"/>
      <c r="J10" s="208"/>
      <c r="K10" s="208"/>
      <c r="L10" s="208"/>
      <c r="P10" s="2" t="s">
        <v>5</v>
      </c>
      <c r="Q10" s="2"/>
      <c r="R10" s="2"/>
      <c r="S10" s="2"/>
      <c r="T10" s="2"/>
    </row>
    <row r="11" spans="1:20" s="2" customFormat="1" ht="19.5" customHeight="1" thickBot="1">
      <c r="A11" s="282" t="s">
        <v>250</v>
      </c>
      <c r="B11" s="283">
        <f>SUM(B8:B10)</f>
        <v>10221406.839</v>
      </c>
      <c r="C11" s="283">
        <f>SUM(C8:C10)</f>
        <v>8359273.424</v>
      </c>
      <c r="D11" s="283">
        <f>SUM(D8:D10)</f>
        <v>9602630.749</v>
      </c>
      <c r="E11" s="283">
        <f>+balanza!C8</f>
        <v>11529150</v>
      </c>
      <c r="F11" s="283">
        <f>+balanza!D8</f>
        <v>11002543</v>
      </c>
      <c r="G11" s="284"/>
      <c r="H11" s="285"/>
      <c r="I11" s="285"/>
      <c r="J11" s="285"/>
      <c r="K11" s="285"/>
      <c r="L11" s="285"/>
      <c r="P11" s="281"/>
      <c r="Q11" s="42" t="s">
        <v>341</v>
      </c>
      <c r="R11" s="42" t="s">
        <v>342</v>
      </c>
      <c r="S11" s="42" t="s">
        <v>343</v>
      </c>
      <c r="T11" s="167" t="s">
        <v>250</v>
      </c>
    </row>
    <row r="12" spans="1:20" ht="30.75" customHeight="1" thickTop="1">
      <c r="A12" s="304" t="s">
        <v>371</v>
      </c>
      <c r="B12" s="305"/>
      <c r="C12" s="305"/>
      <c r="D12" s="305"/>
      <c r="E12" s="305"/>
      <c r="P12" s="172" t="str">
        <f>+P3</f>
        <v>ene-sep 08</v>
      </c>
      <c r="Q12" s="207">
        <v>2399897.293</v>
      </c>
      <c r="R12" s="207">
        <v>539568.277</v>
      </c>
      <c r="S12" s="207">
        <v>181476.588</v>
      </c>
      <c r="T12" s="165">
        <f>SUM(Q12:S12)</f>
        <v>3120942.1580000003</v>
      </c>
    </row>
    <row r="13" spans="1:20" ht="15">
      <c r="A13" s="11"/>
      <c r="B13" s="29"/>
      <c r="C13" s="30"/>
      <c r="D13" s="30"/>
      <c r="E13" s="30"/>
      <c r="P13" s="172" t="str">
        <f>+P4</f>
        <v>ene-sep 09</v>
      </c>
      <c r="Q13" s="207">
        <v>1554897.964</v>
      </c>
      <c r="R13" s="207">
        <v>457840.238</v>
      </c>
      <c r="S13" s="207">
        <v>109712.087</v>
      </c>
      <c r="T13" s="165">
        <f>SUM(Q13:S13)</f>
        <v>2122450.289</v>
      </c>
    </row>
    <row r="14" spans="1:20" ht="15">
      <c r="A14" s="11"/>
      <c r="B14" s="29"/>
      <c r="C14" s="30"/>
      <c r="D14" s="30"/>
      <c r="E14" s="30"/>
      <c r="P14" s="172" t="str">
        <f>+P5</f>
        <v>ene-sep 10</v>
      </c>
      <c r="Q14" s="207">
        <v>1853492.649</v>
      </c>
      <c r="R14" s="207">
        <v>736504.217</v>
      </c>
      <c r="S14" s="207">
        <v>184973.842</v>
      </c>
      <c r="T14" s="165">
        <f>SUM(Q14:S14)</f>
        <v>2774970.708</v>
      </c>
    </row>
    <row r="15" spans="1:20" ht="15">
      <c r="A15" s="11"/>
      <c r="B15" s="29"/>
      <c r="C15" s="30"/>
      <c r="D15" s="30"/>
      <c r="E15" s="30"/>
      <c r="P15" s="172" t="str">
        <f>+P6</f>
        <v>ene-sep 11</v>
      </c>
      <c r="Q15" s="207">
        <v>2554416.549</v>
      </c>
      <c r="R15" s="207">
        <v>899169.493</v>
      </c>
      <c r="S15" s="207">
        <v>176495.789</v>
      </c>
      <c r="T15" s="165">
        <f>SUM(Q15:S15)</f>
        <v>3630081.8310000002</v>
      </c>
    </row>
    <row r="16" spans="16:20" ht="15">
      <c r="P16" s="172" t="str">
        <f>+P7</f>
        <v>ene-sep 12</v>
      </c>
      <c r="Q16" s="207">
        <v>2694894.086</v>
      </c>
      <c r="R16" s="207">
        <v>989765.517</v>
      </c>
      <c r="S16" s="207">
        <v>243477.703</v>
      </c>
      <c r="T16" s="165">
        <f>SUM(Q16:S16)</f>
        <v>3928137.3060000003</v>
      </c>
    </row>
    <row r="17" spans="17:19" ht="12.75">
      <c r="Q17" s="52"/>
      <c r="R17" s="52"/>
      <c r="S17" s="52"/>
    </row>
    <row r="32" spans="17:20" ht="12.75">
      <c r="Q32" s="52"/>
      <c r="R32" s="52"/>
      <c r="S32" s="52"/>
      <c r="T32" s="52"/>
    </row>
    <row r="33" spans="17:21" ht="12.75">
      <c r="Q33" s="52"/>
      <c r="R33" s="52"/>
      <c r="S33" s="52"/>
      <c r="T33" s="52"/>
      <c r="U33" s="50"/>
    </row>
    <row r="34" spans="17:21" ht="12.75">
      <c r="Q34" s="52"/>
      <c r="R34" s="52"/>
      <c r="S34" s="52"/>
      <c r="T34" s="52"/>
      <c r="U34" s="50"/>
    </row>
    <row r="35" spans="17:21" ht="12.75">
      <c r="Q35" s="52"/>
      <c r="R35" s="52"/>
      <c r="S35" s="52"/>
      <c r="T35" s="52"/>
      <c r="U35" s="50"/>
    </row>
    <row r="36" spans="17:21" ht="12.75">
      <c r="Q36" s="52"/>
      <c r="R36" s="52"/>
      <c r="S36" s="52"/>
      <c r="T36" s="52"/>
      <c r="U36" s="50"/>
    </row>
    <row r="37" spans="1:29" s="39" customFormat="1" ht="15.75" customHeight="1">
      <c r="A37" s="302" t="s">
        <v>251</v>
      </c>
      <c r="B37" s="302"/>
      <c r="C37" s="302"/>
      <c r="D37" s="302"/>
      <c r="E37" s="302"/>
      <c r="F37" s="302"/>
      <c r="G37" s="166"/>
      <c r="H37" s="166"/>
      <c r="I37" s="166"/>
      <c r="J37" s="166"/>
      <c r="K37" s="166"/>
      <c r="L37" s="166"/>
      <c r="O37"/>
      <c r="P37"/>
      <c r="Q37" s="52"/>
      <c r="R37" s="52"/>
      <c r="S37" s="52"/>
      <c r="T37" s="52"/>
      <c r="U37" s="50"/>
      <c r="V37" s="34"/>
      <c r="W37" s="34"/>
      <c r="Z37" s="35"/>
      <c r="AA37" s="35"/>
      <c r="AB37" s="35"/>
      <c r="AC37" s="34"/>
    </row>
    <row r="38" spans="1:21" ht="13.5" customHeight="1">
      <c r="A38" s="299" t="s">
        <v>312</v>
      </c>
      <c r="B38" s="299"/>
      <c r="C38" s="299"/>
      <c r="D38" s="299"/>
      <c r="E38" s="299"/>
      <c r="F38" s="299"/>
      <c r="G38" s="166"/>
      <c r="H38" s="166"/>
      <c r="I38" s="166"/>
      <c r="J38" s="166"/>
      <c r="K38" s="166"/>
      <c r="L38" s="166"/>
      <c r="Q38" s="52"/>
      <c r="R38" s="52"/>
      <c r="S38" s="52"/>
      <c r="T38" s="52"/>
      <c r="U38" s="50"/>
    </row>
    <row r="39" spans="1:29" s="39" customFormat="1" ht="15.75" customHeight="1">
      <c r="A39" s="299" t="s">
        <v>156</v>
      </c>
      <c r="B39" s="299"/>
      <c r="C39" s="299"/>
      <c r="D39" s="299"/>
      <c r="E39" s="299"/>
      <c r="F39" s="299"/>
      <c r="G39" s="166"/>
      <c r="H39" s="166"/>
      <c r="I39" s="166"/>
      <c r="J39" s="166"/>
      <c r="K39" s="166"/>
      <c r="L39" s="166"/>
      <c r="M39" s="40"/>
      <c r="O39"/>
      <c r="P39"/>
      <c r="Q39" s="52"/>
      <c r="R39" s="52"/>
      <c r="S39" s="52"/>
      <c r="T39" s="52"/>
      <c r="U39" s="50"/>
      <c r="V39" s="34"/>
      <c r="W39" s="34"/>
      <c r="Y39" s="41"/>
      <c r="Z39" s="35"/>
      <c r="AA39" s="35"/>
      <c r="AB39" s="35"/>
      <c r="AC39" s="34"/>
    </row>
    <row r="40" spans="1:29" s="39" customFormat="1" ht="15.75" customHeight="1">
      <c r="A40" s="299" t="s">
        <v>303</v>
      </c>
      <c r="B40" s="299"/>
      <c r="C40" s="299"/>
      <c r="D40" s="299"/>
      <c r="E40" s="299"/>
      <c r="F40" s="299"/>
      <c r="G40" s="166"/>
      <c r="H40" s="166"/>
      <c r="I40" s="166"/>
      <c r="J40" s="166"/>
      <c r="K40" s="166"/>
      <c r="L40" s="166"/>
      <c r="M40" s="40"/>
      <c r="O40"/>
      <c r="P40"/>
      <c r="Q40" s="52"/>
      <c r="R40" s="52"/>
      <c r="S40" s="52"/>
      <c r="T40" s="52"/>
      <c r="U40" s="50"/>
      <c r="V40" s="34"/>
      <c r="W40" s="34"/>
      <c r="AC40" s="34"/>
    </row>
    <row r="41" spans="2:21" ht="13.5" thickBot="1">
      <c r="B41" s="51"/>
      <c r="C41" s="51"/>
      <c r="D41" s="51"/>
      <c r="E41" s="51"/>
      <c r="F41" s="51"/>
      <c r="G41" s="51"/>
      <c r="H41" s="51"/>
      <c r="I41" s="51"/>
      <c r="J41" s="51"/>
      <c r="K41" s="51"/>
      <c r="L41" s="51"/>
      <c r="Q41" s="52"/>
      <c r="R41" s="52"/>
      <c r="S41" s="52"/>
      <c r="T41" s="52"/>
      <c r="U41" s="50"/>
    </row>
    <row r="42" spans="1:21" ht="13.5" thickTop="1">
      <c r="A42" s="69" t="s">
        <v>157</v>
      </c>
      <c r="B42" s="306" t="str">
        <f>+B6</f>
        <v>enero - septiembre</v>
      </c>
      <c r="C42" s="306"/>
      <c r="D42" s="306"/>
      <c r="E42" s="306"/>
      <c r="F42" s="306"/>
      <c r="G42" s="167"/>
      <c r="H42" s="167"/>
      <c r="I42" s="167"/>
      <c r="J42" s="167"/>
      <c r="K42" s="167"/>
      <c r="L42" s="167"/>
      <c r="Q42" s="52"/>
      <c r="R42" s="52"/>
      <c r="S42" s="52"/>
      <c r="T42" s="52"/>
      <c r="U42" s="50"/>
    </row>
    <row r="43" spans="1:20" ht="15" customHeight="1">
      <c r="A43" s="71"/>
      <c r="B43" s="70">
        <v>2008</v>
      </c>
      <c r="C43" s="70">
        <v>2009</v>
      </c>
      <c r="D43" s="70">
        <v>2010</v>
      </c>
      <c r="E43" s="70">
        <v>2011</v>
      </c>
      <c r="F43" s="70">
        <v>2012</v>
      </c>
      <c r="G43" s="167"/>
      <c r="H43" s="167"/>
      <c r="I43" s="167"/>
      <c r="J43" s="167"/>
      <c r="K43" s="167"/>
      <c r="L43" s="167"/>
      <c r="P43" s="172" t="s">
        <v>347</v>
      </c>
      <c r="Q43" s="209">
        <v>6295509.938</v>
      </c>
      <c r="R43" s="209">
        <v>924360.426</v>
      </c>
      <c r="S43" s="209">
        <v>3954059.502</v>
      </c>
      <c r="T43" s="49">
        <f>SUM(Q43:S43)</f>
        <v>11173929.866</v>
      </c>
    </row>
    <row r="44" spans="1:12" ht="19.5" customHeight="1">
      <c r="A44" s="177" t="s">
        <v>341</v>
      </c>
      <c r="B44" s="248">
        <v>2399897.293</v>
      </c>
      <c r="C44" s="248">
        <v>1554897.964</v>
      </c>
      <c r="D44" s="248">
        <v>1853492.649</v>
      </c>
      <c r="E44" s="248">
        <v>2554416.549</v>
      </c>
      <c r="F44" s="248">
        <v>2694894.086</v>
      </c>
      <c r="G44" s="68"/>
      <c r="H44" s="68"/>
      <c r="I44" s="68"/>
      <c r="J44" s="68"/>
      <c r="K44" s="68"/>
      <c r="L44" s="68"/>
    </row>
    <row r="45" spans="1:12" ht="19.5" customHeight="1">
      <c r="A45" s="177" t="s">
        <v>342</v>
      </c>
      <c r="B45" s="248">
        <v>539568.277</v>
      </c>
      <c r="C45" s="248">
        <v>457840.238</v>
      </c>
      <c r="D45" s="248">
        <v>736504.217</v>
      </c>
      <c r="E45" s="248">
        <v>899169.493</v>
      </c>
      <c r="F45" s="248">
        <v>989765.517</v>
      </c>
      <c r="G45" s="53"/>
      <c r="H45" s="53"/>
      <c r="I45" s="53"/>
      <c r="J45" s="53"/>
      <c r="K45" s="53"/>
      <c r="L45" s="53"/>
    </row>
    <row r="46" spans="1:12" ht="19.5" customHeight="1">
      <c r="A46" s="177" t="s">
        <v>343</v>
      </c>
      <c r="B46" s="248">
        <v>181476.588</v>
      </c>
      <c r="C46" s="248">
        <v>109712.087</v>
      </c>
      <c r="D46" s="248">
        <v>184973.842</v>
      </c>
      <c r="E46" s="248">
        <v>176495.789</v>
      </c>
      <c r="F46" s="248">
        <v>243477.703</v>
      </c>
      <c r="G46" s="53"/>
      <c r="H46" s="53"/>
      <c r="I46" s="53"/>
      <c r="J46" s="53"/>
      <c r="K46" s="53"/>
      <c r="L46" s="53"/>
    </row>
    <row r="47" spans="1:12" s="2" customFormat="1" ht="19.5" customHeight="1" thickBot="1">
      <c r="A47" s="286" t="s">
        <v>250</v>
      </c>
      <c r="B47" s="287">
        <f>SUM(B44:B46)</f>
        <v>3120942.1580000003</v>
      </c>
      <c r="C47" s="287">
        <f>SUM(C44:C46)</f>
        <v>2122450.289</v>
      </c>
      <c r="D47" s="287">
        <f>SUM(D43:D46)</f>
        <v>2776980.708</v>
      </c>
      <c r="E47" s="287">
        <f>+balanza!C13</f>
        <v>3630082</v>
      </c>
      <c r="F47" s="287">
        <f>+balanza!D13</f>
        <v>3928138</v>
      </c>
      <c r="G47" s="285"/>
      <c r="H47" s="285"/>
      <c r="I47" s="285"/>
      <c r="J47" s="285"/>
      <c r="K47" s="285"/>
      <c r="L47" s="285"/>
    </row>
    <row r="48" spans="1:5" ht="30.75" customHeight="1" thickTop="1">
      <c r="A48" s="304" t="s">
        <v>372</v>
      </c>
      <c r="B48" s="305"/>
      <c r="C48" s="305"/>
      <c r="D48" s="305"/>
      <c r="E48" s="305"/>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600" verticalDpi="600" orientation="portrait" paperSize="122" scale="90" r:id="rId2"/>
  <headerFooter alignWithMargins="0">
    <firstFooter>&amp;C1</firstFooter>
  </headerFooter>
  <rowBreaks count="1" manualBreakCount="1">
    <brk id="36" max="5" man="1"/>
  </rowBreaks>
  <ignoredErrors>
    <ignoredError sqref="B47:C47 C11:D11 B11" formulaRange="1"/>
  </ignoredErrors>
  <drawing r:id="rId1"/>
</worksheet>
</file>

<file path=xl/worksheets/sheet4.xml><?xml version="1.0" encoding="utf-8"?>
<worksheet xmlns="http://schemas.openxmlformats.org/spreadsheetml/2006/main" xmlns:r="http://schemas.openxmlformats.org/officeDocument/2006/relationships">
  <dimension ref="A1:U81"/>
  <sheetViews>
    <sheetView zoomScale="75" zoomScaleNormal="75" zoomScalePageLayoutView="0" workbookViewId="0" topLeftCell="A1">
      <selection activeCell="A1" sqref="A1:F1"/>
    </sheetView>
  </sheetViews>
  <sheetFormatPr defaultColWidth="11.421875" defaultRowHeight="12.75"/>
  <cols>
    <col min="1" max="1" width="24.00390625" style="39" customWidth="1"/>
    <col min="2" max="2" width="14.140625" style="39" bestFit="1" customWidth="1"/>
    <col min="3" max="3" width="13.7109375" style="39" bestFit="1" customWidth="1"/>
    <col min="4" max="4" width="13.421875" style="39" bestFit="1" customWidth="1"/>
    <col min="5" max="5" width="10.8515625" style="39" customWidth="1"/>
    <col min="6" max="6" width="15.57421875" style="39" customWidth="1"/>
    <col min="7" max="7" width="12.421875" style="39" customWidth="1"/>
    <col min="8" max="11" width="11.421875" style="39" customWidth="1"/>
    <col min="12" max="15" width="11.421875" style="34" customWidth="1"/>
    <col min="16" max="16" width="42.57421875" style="34" bestFit="1" customWidth="1"/>
    <col min="17" max="17" width="11.421875" style="34" customWidth="1"/>
    <col min="18" max="18" width="11.421875" style="39" customWidth="1"/>
    <col min="19" max="20" width="11.57421875" style="39" bestFit="1" customWidth="1"/>
    <col min="21" max="16384" width="11.421875" style="39" customWidth="1"/>
  </cols>
  <sheetData>
    <row r="1" spans="1:21" ht="15.75" customHeight="1">
      <c r="A1" s="302" t="s">
        <v>254</v>
      </c>
      <c r="B1" s="302"/>
      <c r="C1" s="302"/>
      <c r="D1" s="302"/>
      <c r="E1" s="302"/>
      <c r="F1" s="302"/>
      <c r="U1" s="37"/>
    </row>
    <row r="2" spans="1:21" ht="15.75" customHeight="1">
      <c r="A2" s="299" t="s">
        <v>165</v>
      </c>
      <c r="B2" s="299"/>
      <c r="C2" s="299"/>
      <c r="D2" s="299"/>
      <c r="E2" s="299"/>
      <c r="F2" s="299"/>
      <c r="G2" s="40"/>
      <c r="H2" s="40"/>
      <c r="U2" s="34"/>
    </row>
    <row r="3" spans="1:21" ht="15.75" customHeight="1">
      <c r="A3" s="299" t="s">
        <v>156</v>
      </c>
      <c r="B3" s="299"/>
      <c r="C3" s="299"/>
      <c r="D3" s="299"/>
      <c r="E3" s="299"/>
      <c r="F3" s="299"/>
      <c r="G3" s="40"/>
      <c r="H3" s="40"/>
      <c r="R3" s="41" t="s">
        <v>150</v>
      </c>
      <c r="U3" s="72"/>
    </row>
    <row r="4" spans="1:21" ht="15.75" customHeight="1" thickBot="1">
      <c r="A4" s="299" t="s">
        <v>303</v>
      </c>
      <c r="B4" s="299"/>
      <c r="C4" s="299"/>
      <c r="D4" s="299"/>
      <c r="E4" s="299"/>
      <c r="F4" s="299"/>
      <c r="G4" s="40"/>
      <c r="H4" s="40"/>
      <c r="M4" s="42"/>
      <c r="N4" s="310"/>
      <c r="O4" s="310"/>
      <c r="R4" s="41"/>
      <c r="U4" s="34"/>
    </row>
    <row r="5" spans="1:21" ht="18" customHeight="1" thickTop="1">
      <c r="A5" s="78" t="s">
        <v>166</v>
      </c>
      <c r="B5" s="79">
        <f>+balanza!B5</f>
        <v>2011</v>
      </c>
      <c r="C5" s="311" t="str">
        <f>+evolución_comercio!B6</f>
        <v>enero - septiembre</v>
      </c>
      <c r="D5" s="311"/>
      <c r="E5" s="80" t="s">
        <v>171</v>
      </c>
      <c r="F5" s="80" t="s">
        <v>163</v>
      </c>
      <c r="G5" s="42"/>
      <c r="H5" s="42"/>
      <c r="M5" s="42"/>
      <c r="N5" s="73"/>
      <c r="O5" s="73"/>
      <c r="S5" s="35">
        <f>+S6+S7</f>
        <v>11002543</v>
      </c>
      <c r="U5" s="34"/>
    </row>
    <row r="6" spans="1:21" ht="18" customHeight="1" thickBot="1">
      <c r="A6" s="81"/>
      <c r="B6" s="65" t="s">
        <v>162</v>
      </c>
      <c r="C6" s="66">
        <f>+balanza!C6</f>
        <v>2011</v>
      </c>
      <c r="D6" s="66">
        <f>+balanza!D6</f>
        <v>2012</v>
      </c>
      <c r="E6" s="67" t="str">
        <f>+balanza!$E$6</f>
        <v> 2012-2011</v>
      </c>
      <c r="F6" s="67">
        <f>+balanza!$F$6</f>
        <v>2012</v>
      </c>
      <c r="G6" s="42"/>
      <c r="H6" s="42"/>
      <c r="M6" s="28"/>
      <c r="N6" s="28"/>
      <c r="O6" s="28"/>
      <c r="R6" s="39" t="s">
        <v>6</v>
      </c>
      <c r="S6" s="35">
        <f>D9</f>
        <v>4191520</v>
      </c>
      <c r="T6" s="74">
        <f>+S6/S5*100</f>
        <v>38.09592018863275</v>
      </c>
      <c r="U6" s="37"/>
    </row>
    <row r="7" spans="1:21" ht="18" customHeight="1" thickTop="1">
      <c r="A7" s="299" t="s">
        <v>169</v>
      </c>
      <c r="B7" s="299"/>
      <c r="C7" s="299"/>
      <c r="D7" s="299"/>
      <c r="E7" s="299"/>
      <c r="F7" s="299"/>
      <c r="G7" s="42"/>
      <c r="H7" s="42"/>
      <c r="M7" s="28"/>
      <c r="N7" s="28"/>
      <c r="O7" s="28"/>
      <c r="R7" s="39" t="s">
        <v>7</v>
      </c>
      <c r="S7" s="35">
        <f>D13</f>
        <v>6811023</v>
      </c>
      <c r="T7" s="74">
        <f>+S7/S5*100</f>
        <v>61.90407981136724</v>
      </c>
      <c r="U7" s="34"/>
    </row>
    <row r="8" spans="1:21" ht="18" customHeight="1">
      <c r="A8" s="75" t="s">
        <v>158</v>
      </c>
      <c r="B8" s="28">
        <f>+balanza!B8</f>
        <v>14509708</v>
      </c>
      <c r="C8" s="28">
        <f>+balanza!C8</f>
        <v>11529150</v>
      </c>
      <c r="D8" s="28">
        <f>+balanza!D8</f>
        <v>11002543</v>
      </c>
      <c r="E8" s="36">
        <f>+(D8-C8)/C8</f>
        <v>-0.045676133973449905</v>
      </c>
      <c r="F8" s="75"/>
      <c r="G8" s="33"/>
      <c r="H8" s="33"/>
      <c r="M8" s="28"/>
      <c r="N8" s="28"/>
      <c r="O8" s="28"/>
      <c r="T8" s="74">
        <f>SUM(T6:T7)</f>
        <v>100</v>
      </c>
      <c r="U8" s="34"/>
    </row>
    <row r="9" spans="1:21" s="41" customFormat="1" ht="18" customHeight="1">
      <c r="A9" s="31" t="s">
        <v>168</v>
      </c>
      <c r="B9" s="27">
        <v>5221621</v>
      </c>
      <c r="C9" s="27">
        <v>4472671</v>
      </c>
      <c r="D9" s="27">
        <v>4191520</v>
      </c>
      <c r="E9" s="32">
        <f aca="true" t="shared" si="0" ref="E9:E36">+(D9-C9)/C9</f>
        <v>-0.06285975427211167</v>
      </c>
      <c r="F9" s="32">
        <f>+D9/$D$8</f>
        <v>0.38095920188632754</v>
      </c>
      <c r="G9" s="33"/>
      <c r="H9" s="33"/>
      <c r="M9" s="27"/>
      <c r="N9" s="27"/>
      <c r="O9" s="27"/>
      <c r="P9" s="37"/>
      <c r="Q9" s="37"/>
      <c r="R9" s="41" t="s">
        <v>149</v>
      </c>
      <c r="S9" s="35">
        <f>SUM(S10:S12)</f>
        <v>11002543</v>
      </c>
      <c r="T9" s="74"/>
      <c r="U9" s="34"/>
    </row>
    <row r="10" spans="1:21" ht="18" customHeight="1">
      <c r="A10" s="173" t="s">
        <v>344</v>
      </c>
      <c r="B10" s="28">
        <v>4705484</v>
      </c>
      <c r="C10" s="28">
        <v>4090529</v>
      </c>
      <c r="D10" s="28">
        <v>3832714</v>
      </c>
      <c r="E10" s="36">
        <f t="shared" si="0"/>
        <v>-0.06302730038095317</v>
      </c>
      <c r="F10" s="36">
        <f>+D10/$D$9</f>
        <v>0.9143971637973813</v>
      </c>
      <c r="G10" s="75"/>
      <c r="H10" s="28"/>
      <c r="I10" s="28"/>
      <c r="J10" s="28"/>
      <c r="M10" s="28"/>
      <c r="N10" s="28"/>
      <c r="O10" s="28"/>
      <c r="R10" s="39" t="s">
        <v>8</v>
      </c>
      <c r="S10" s="35">
        <f>D10+D14</f>
        <v>6480348</v>
      </c>
      <c r="T10" s="74">
        <f>+S10/$S9*100</f>
        <v>58.89863825117521</v>
      </c>
      <c r="U10" s="37"/>
    </row>
    <row r="11" spans="1:21" ht="18" customHeight="1">
      <c r="A11" s="173" t="s">
        <v>345</v>
      </c>
      <c r="B11" s="28">
        <v>94459</v>
      </c>
      <c r="C11" s="28">
        <v>79309</v>
      </c>
      <c r="D11" s="28">
        <v>70801</v>
      </c>
      <c r="E11" s="36">
        <f t="shared" si="0"/>
        <v>-0.10727660164672358</v>
      </c>
      <c r="F11" s="36">
        <f>+D11/$D$9</f>
        <v>0.016891485666297668</v>
      </c>
      <c r="G11" s="75"/>
      <c r="H11" s="28"/>
      <c r="I11" s="28"/>
      <c r="J11" s="28"/>
      <c r="M11" s="28"/>
      <c r="N11" s="28"/>
      <c r="O11" s="28"/>
      <c r="R11" s="39" t="s">
        <v>9</v>
      </c>
      <c r="S11" s="35">
        <f>D11+D15</f>
        <v>965871</v>
      </c>
      <c r="T11" s="74">
        <f>+S11/S9*100</f>
        <v>8.778615998137886</v>
      </c>
      <c r="U11" s="34"/>
    </row>
    <row r="12" spans="1:21" ht="18" customHeight="1">
      <c r="A12" s="173" t="s">
        <v>346</v>
      </c>
      <c r="B12" s="28">
        <v>421678</v>
      </c>
      <c r="C12" s="28">
        <v>302833</v>
      </c>
      <c r="D12" s="28">
        <v>288005</v>
      </c>
      <c r="E12" s="36">
        <f t="shared" si="0"/>
        <v>-0.04896428064312674</v>
      </c>
      <c r="F12" s="36">
        <f>+D12/$D$9</f>
        <v>0.06871135053632095</v>
      </c>
      <c r="G12" s="33"/>
      <c r="H12" s="38"/>
      <c r="M12" s="28"/>
      <c r="N12" s="28"/>
      <c r="O12" s="28"/>
      <c r="R12" s="39" t="s">
        <v>10</v>
      </c>
      <c r="S12" s="35">
        <f>D12+D16</f>
        <v>3556324</v>
      </c>
      <c r="T12" s="74">
        <f>+S12/S9*100</f>
        <v>32.32274575068691</v>
      </c>
      <c r="U12" s="34"/>
    </row>
    <row r="13" spans="1:21" s="41" customFormat="1" ht="18" customHeight="1">
      <c r="A13" s="31" t="s">
        <v>167</v>
      </c>
      <c r="B13" s="27">
        <v>9288087</v>
      </c>
      <c r="C13" s="27">
        <v>7056479</v>
      </c>
      <c r="D13" s="27">
        <v>6811023</v>
      </c>
      <c r="E13" s="32">
        <f t="shared" si="0"/>
        <v>-0.03478448671072358</v>
      </c>
      <c r="F13" s="32">
        <f>+D13/$D$8</f>
        <v>0.6190407981136724</v>
      </c>
      <c r="G13" s="33"/>
      <c r="H13" s="33"/>
      <c r="M13" s="27"/>
      <c r="N13" s="27"/>
      <c r="O13" s="27"/>
      <c r="P13" s="37"/>
      <c r="Q13" s="37"/>
      <c r="R13" s="39"/>
      <c r="S13" s="39"/>
      <c r="T13" s="74">
        <f>SUM(T10:T12)</f>
        <v>100</v>
      </c>
      <c r="U13" s="34"/>
    </row>
    <row r="14" spans="1:21" ht="18" customHeight="1">
      <c r="A14" s="173" t="s">
        <v>344</v>
      </c>
      <c r="B14" s="28">
        <v>3453596</v>
      </c>
      <c r="C14" s="28">
        <v>2534285</v>
      </c>
      <c r="D14" s="28">
        <v>2647634</v>
      </c>
      <c r="E14" s="36">
        <f t="shared" si="0"/>
        <v>0.044726224556433075</v>
      </c>
      <c r="F14" s="36">
        <f>+D14/$D$13</f>
        <v>0.38872780197629636</v>
      </c>
      <c r="G14" s="33"/>
      <c r="H14" s="38"/>
      <c r="M14" s="28"/>
      <c r="N14" s="28"/>
      <c r="O14" s="28"/>
      <c r="T14" s="74"/>
      <c r="U14" s="34"/>
    </row>
    <row r="15" spans="1:21" ht="18" customHeight="1">
      <c r="A15" s="173" t="s">
        <v>345</v>
      </c>
      <c r="B15" s="28">
        <v>1146296</v>
      </c>
      <c r="C15" s="28">
        <v>851810</v>
      </c>
      <c r="D15" s="28">
        <v>895070</v>
      </c>
      <c r="E15" s="36">
        <f t="shared" si="0"/>
        <v>0.05078597339782346</v>
      </c>
      <c r="F15" s="36">
        <f>+D15/$D$13</f>
        <v>0.13141491373615974</v>
      </c>
      <c r="G15" s="33"/>
      <c r="H15" s="38"/>
      <c r="U15" s="34"/>
    </row>
    <row r="16" spans="1:15" ht="18" customHeight="1">
      <c r="A16" s="173" t="s">
        <v>346</v>
      </c>
      <c r="B16" s="28">
        <v>4688195</v>
      </c>
      <c r="C16" s="28">
        <v>3670384</v>
      </c>
      <c r="D16" s="28">
        <v>3268319</v>
      </c>
      <c r="E16" s="36">
        <f t="shared" si="0"/>
        <v>-0.10954303418933822</v>
      </c>
      <c r="F16" s="36">
        <f>+D16/$D$13</f>
        <v>0.4798572842875439</v>
      </c>
      <c r="G16" s="33"/>
      <c r="H16" s="38"/>
      <c r="M16" s="28"/>
      <c r="N16" s="28"/>
      <c r="O16" s="28"/>
    </row>
    <row r="17" spans="1:15" ht="18" customHeight="1">
      <c r="A17" s="299" t="s">
        <v>170</v>
      </c>
      <c r="B17" s="299"/>
      <c r="C17" s="299"/>
      <c r="D17" s="299"/>
      <c r="E17" s="299"/>
      <c r="F17" s="299"/>
      <c r="G17" s="33"/>
      <c r="H17" s="38"/>
      <c r="M17" s="28"/>
      <c r="N17" s="28"/>
      <c r="O17" s="28"/>
    </row>
    <row r="18" spans="1:15" ht="18" customHeight="1">
      <c r="A18" s="75" t="s">
        <v>158</v>
      </c>
      <c r="B18" s="28">
        <f>+balanza!B13</f>
        <v>5001250</v>
      </c>
      <c r="C18" s="28">
        <f>+balanza!C13</f>
        <v>3630082</v>
      </c>
      <c r="D18" s="28">
        <f>+balanza!D13</f>
        <v>3928138</v>
      </c>
      <c r="E18" s="36">
        <f t="shared" si="0"/>
        <v>0.08210723614507881</v>
      </c>
      <c r="F18" s="76"/>
      <c r="G18" s="33"/>
      <c r="H18" s="33"/>
      <c r="M18" s="28"/>
      <c r="N18" s="28"/>
      <c r="O18" s="28"/>
    </row>
    <row r="19" spans="1:15" ht="18" customHeight="1">
      <c r="A19" s="31" t="s">
        <v>168</v>
      </c>
      <c r="B19" s="27">
        <v>1089400</v>
      </c>
      <c r="C19" s="27">
        <v>737564</v>
      </c>
      <c r="D19" s="27">
        <v>826625</v>
      </c>
      <c r="E19" s="32">
        <f t="shared" si="0"/>
        <v>0.1207501993047383</v>
      </c>
      <c r="F19" s="32">
        <f>+D19/$D$18</f>
        <v>0.21043685328774092</v>
      </c>
      <c r="G19" s="33"/>
      <c r="H19" s="27"/>
      <c r="I19" s="35"/>
      <c r="M19" s="28"/>
      <c r="N19" s="28"/>
      <c r="O19" s="28"/>
    </row>
    <row r="20" spans="1:15" ht="18" customHeight="1">
      <c r="A20" s="173" t="s">
        <v>344</v>
      </c>
      <c r="B20" s="28">
        <v>1040393</v>
      </c>
      <c r="C20" s="28">
        <v>700276</v>
      </c>
      <c r="D20" s="28">
        <v>789500</v>
      </c>
      <c r="E20" s="36">
        <f t="shared" si="0"/>
        <v>0.12741262016690563</v>
      </c>
      <c r="F20" s="36">
        <f>+D20/$D$19</f>
        <v>0.9550884621200665</v>
      </c>
      <c r="G20" s="33"/>
      <c r="H20" s="28"/>
      <c r="M20" s="28"/>
      <c r="N20" s="28"/>
      <c r="O20" s="28"/>
    </row>
    <row r="21" spans="1:15" ht="18" customHeight="1">
      <c r="A21" s="173" t="s">
        <v>345</v>
      </c>
      <c r="B21" s="28">
        <v>29354</v>
      </c>
      <c r="C21" s="28">
        <v>22572</v>
      </c>
      <c r="D21" s="28">
        <v>20999</v>
      </c>
      <c r="E21" s="36">
        <f t="shared" si="0"/>
        <v>-0.06968810916179337</v>
      </c>
      <c r="F21" s="36">
        <f>+D21/$D$19</f>
        <v>0.025403296537123848</v>
      </c>
      <c r="G21" s="33"/>
      <c r="H21" s="28"/>
      <c r="M21" s="28"/>
      <c r="N21" s="28"/>
      <c r="O21" s="28"/>
    </row>
    <row r="22" spans="1:15" ht="18" customHeight="1">
      <c r="A22" s="173" t="s">
        <v>346</v>
      </c>
      <c r="B22" s="28">
        <v>19653</v>
      </c>
      <c r="C22" s="28">
        <v>14716</v>
      </c>
      <c r="D22" s="28">
        <v>16126</v>
      </c>
      <c r="E22" s="36">
        <f t="shared" si="0"/>
        <v>0.09581407991301984</v>
      </c>
      <c r="F22" s="36">
        <f>+D22/$D$19</f>
        <v>0.019508241342809617</v>
      </c>
      <c r="G22" s="33"/>
      <c r="H22" s="28"/>
      <c r="M22" s="28"/>
      <c r="N22" s="28"/>
      <c r="O22" s="28"/>
    </row>
    <row r="23" spans="1:15" ht="18" customHeight="1">
      <c r="A23" s="31" t="s">
        <v>167</v>
      </c>
      <c r="B23" s="27">
        <v>3911850</v>
      </c>
      <c r="C23" s="27">
        <v>2892519</v>
      </c>
      <c r="D23" s="27">
        <v>3101513</v>
      </c>
      <c r="E23" s="32">
        <f t="shared" si="0"/>
        <v>0.0722532851123882</v>
      </c>
      <c r="F23" s="32">
        <f>+D23/$D$18</f>
        <v>0.7895631467122591</v>
      </c>
      <c r="G23" s="33"/>
      <c r="H23" s="27"/>
      <c r="M23" s="28"/>
      <c r="N23" s="28"/>
      <c r="O23" s="28"/>
    </row>
    <row r="24" spans="1:15" ht="18" customHeight="1">
      <c r="A24" s="173" t="s">
        <v>344</v>
      </c>
      <c r="B24" s="28">
        <v>2473914</v>
      </c>
      <c r="C24" s="28">
        <v>1854141</v>
      </c>
      <c r="D24" s="28">
        <v>1905394</v>
      </c>
      <c r="E24" s="36">
        <f t="shared" si="0"/>
        <v>0.02764245006178063</v>
      </c>
      <c r="F24" s="36">
        <f>+D24/$D$23</f>
        <v>0.6143433865987342</v>
      </c>
      <c r="G24" s="33"/>
      <c r="H24" s="28"/>
      <c r="M24" s="28"/>
      <c r="N24" s="28"/>
      <c r="O24" s="28"/>
    </row>
    <row r="25" spans="1:8" ht="18" customHeight="1">
      <c r="A25" s="173" t="s">
        <v>345</v>
      </c>
      <c r="B25" s="28">
        <v>1220860</v>
      </c>
      <c r="C25" s="28">
        <v>876598</v>
      </c>
      <c r="D25" s="28">
        <v>968767</v>
      </c>
      <c r="E25" s="36">
        <f t="shared" si="0"/>
        <v>0.10514397705675806</v>
      </c>
      <c r="F25" s="36">
        <f>+D25/$D$23</f>
        <v>0.3123530354378653</v>
      </c>
      <c r="G25" s="33"/>
      <c r="H25" s="28"/>
    </row>
    <row r="26" spans="1:15" ht="18" customHeight="1">
      <c r="A26" s="173" t="s">
        <v>346</v>
      </c>
      <c r="B26" s="28">
        <v>217076</v>
      </c>
      <c r="C26" s="28">
        <v>161780</v>
      </c>
      <c r="D26" s="28">
        <v>227352</v>
      </c>
      <c r="E26" s="36">
        <f t="shared" si="0"/>
        <v>0.40531586104586476</v>
      </c>
      <c r="F26" s="36">
        <f>+D26/$D$23</f>
        <v>0.07330357796340044</v>
      </c>
      <c r="G26" s="33"/>
      <c r="H26" s="28"/>
      <c r="M26" s="28"/>
      <c r="N26" s="28"/>
      <c r="O26" s="28"/>
    </row>
    <row r="27" spans="1:15" ht="18" customHeight="1">
      <c r="A27" s="299" t="s">
        <v>160</v>
      </c>
      <c r="B27" s="299"/>
      <c r="C27" s="299"/>
      <c r="D27" s="299"/>
      <c r="E27" s="299"/>
      <c r="F27" s="299"/>
      <c r="G27" s="33"/>
      <c r="H27" s="38"/>
      <c r="M27" s="28"/>
      <c r="N27" s="28"/>
      <c r="O27" s="28"/>
    </row>
    <row r="28" spans="1:15" ht="18" customHeight="1">
      <c r="A28" s="75" t="s">
        <v>158</v>
      </c>
      <c r="B28" s="28">
        <f>+balanza!B18</f>
        <v>9508458</v>
      </c>
      <c r="C28" s="28">
        <f>+balanza!C18</f>
        <v>7899068</v>
      </c>
      <c r="D28" s="28">
        <f>+balanza!D18</f>
        <v>7074405</v>
      </c>
      <c r="E28" s="36">
        <f t="shared" si="0"/>
        <v>-0.10440003808044189</v>
      </c>
      <c r="F28" s="33"/>
      <c r="G28" s="33"/>
      <c r="H28" s="33"/>
      <c r="M28" s="28"/>
      <c r="N28" s="28"/>
      <c r="O28" s="28"/>
    </row>
    <row r="29" spans="1:15" ht="18" customHeight="1">
      <c r="A29" s="31" t="s">
        <v>168</v>
      </c>
      <c r="B29" s="27">
        <v>4132221</v>
      </c>
      <c r="C29" s="27">
        <v>3735107</v>
      </c>
      <c r="D29" s="27">
        <v>3364895</v>
      </c>
      <c r="E29" s="32">
        <f t="shared" si="0"/>
        <v>-0.09911683922307982</v>
      </c>
      <c r="F29" s="32">
        <f>+D29/$D$28</f>
        <v>0.47564353468595594</v>
      </c>
      <c r="G29" s="33"/>
      <c r="H29" s="38"/>
      <c r="M29" s="28"/>
      <c r="N29" s="28"/>
      <c r="O29" s="28"/>
    </row>
    <row r="30" spans="1:15" ht="18" customHeight="1">
      <c r="A30" s="173" t="s">
        <v>344</v>
      </c>
      <c r="B30" s="28">
        <v>3665091</v>
      </c>
      <c r="C30" s="28">
        <v>3390253</v>
      </c>
      <c r="D30" s="28">
        <v>3043214</v>
      </c>
      <c r="E30" s="36">
        <f t="shared" si="0"/>
        <v>-0.10236374689440582</v>
      </c>
      <c r="F30" s="36">
        <f>+D30/$D$29</f>
        <v>0.9044008802652088</v>
      </c>
      <c r="G30" s="33"/>
      <c r="H30" s="38"/>
      <c r="M30" s="28"/>
      <c r="N30" s="28"/>
      <c r="O30" s="28"/>
    </row>
    <row r="31" spans="1:15" ht="18" customHeight="1">
      <c r="A31" s="173" t="s">
        <v>345</v>
      </c>
      <c r="B31" s="28">
        <v>65105</v>
      </c>
      <c r="C31" s="28">
        <v>56737</v>
      </c>
      <c r="D31" s="28">
        <v>49802</v>
      </c>
      <c r="E31" s="36">
        <f t="shared" si="0"/>
        <v>-0.1222306431429226</v>
      </c>
      <c r="F31" s="36">
        <f>+D31/$D$29</f>
        <v>0.014800461827189259</v>
      </c>
      <c r="G31" s="33"/>
      <c r="H31" s="38"/>
      <c r="M31" s="28"/>
      <c r="N31" s="28"/>
      <c r="O31" s="28"/>
    </row>
    <row r="32" spans="1:15" ht="18" customHeight="1">
      <c r="A32" s="173" t="s">
        <v>346</v>
      </c>
      <c r="B32" s="28">
        <v>402025</v>
      </c>
      <c r="C32" s="28">
        <v>288117</v>
      </c>
      <c r="D32" s="28">
        <v>271879</v>
      </c>
      <c r="E32" s="36">
        <f t="shared" si="0"/>
        <v>-0.05635904858095843</v>
      </c>
      <c r="F32" s="36">
        <f>+D32/$D$29</f>
        <v>0.08079865790760188</v>
      </c>
      <c r="G32" s="33"/>
      <c r="H32" s="38"/>
      <c r="M32" s="28"/>
      <c r="N32" s="28"/>
      <c r="O32" s="28"/>
    </row>
    <row r="33" spans="1:15" ht="18" customHeight="1">
      <c r="A33" s="31" t="s">
        <v>167</v>
      </c>
      <c r="B33" s="27">
        <v>5376237</v>
      </c>
      <c r="C33" s="27">
        <v>4163960</v>
      </c>
      <c r="D33" s="27">
        <v>3709510</v>
      </c>
      <c r="E33" s="32">
        <f t="shared" si="0"/>
        <v>-0.10913889662724906</v>
      </c>
      <c r="F33" s="32">
        <f>+D33/$D$28</f>
        <v>0.5243564653140441</v>
      </c>
      <c r="G33" s="33"/>
      <c r="H33" s="38"/>
      <c r="M33" s="28"/>
      <c r="N33" s="28"/>
      <c r="O33" s="28"/>
    </row>
    <row r="34" spans="1:15" ht="18" customHeight="1">
      <c r="A34" s="173" t="s">
        <v>344</v>
      </c>
      <c r="B34" s="28">
        <v>979682</v>
      </c>
      <c r="C34" s="28">
        <v>680144</v>
      </c>
      <c r="D34" s="28">
        <v>742240</v>
      </c>
      <c r="E34" s="36">
        <f t="shared" si="0"/>
        <v>0.09129831329836034</v>
      </c>
      <c r="F34" s="36">
        <f>+D34/$D$33</f>
        <v>0.2000911171556351</v>
      </c>
      <c r="G34" s="33"/>
      <c r="H34" s="38"/>
      <c r="M34" s="28"/>
      <c r="N34" s="28"/>
      <c r="O34" s="28"/>
    </row>
    <row r="35" spans="1:15" ht="18" customHeight="1">
      <c r="A35" s="173" t="s">
        <v>345</v>
      </c>
      <c r="B35" s="28">
        <v>-74564</v>
      </c>
      <c r="C35" s="28">
        <v>-24788</v>
      </c>
      <c r="D35" s="28">
        <v>-73697</v>
      </c>
      <c r="E35" s="36">
        <f t="shared" si="0"/>
        <v>1.9730918186219137</v>
      </c>
      <c r="F35" s="36">
        <f>+D35/$D$33</f>
        <v>-0.019867044434440127</v>
      </c>
      <c r="G35" s="38"/>
      <c r="H35" s="38"/>
      <c r="M35" s="28"/>
      <c r="N35" s="28"/>
      <c r="O35" s="28"/>
    </row>
    <row r="36" spans="1:15" ht="18" customHeight="1" thickBot="1">
      <c r="A36" s="82" t="s">
        <v>346</v>
      </c>
      <c r="B36" s="82">
        <v>4471119</v>
      </c>
      <c r="C36" s="82">
        <v>3508604</v>
      </c>
      <c r="D36" s="82">
        <v>3040967</v>
      </c>
      <c r="E36" s="83">
        <f t="shared" si="0"/>
        <v>-0.13328292392073884</v>
      </c>
      <c r="F36" s="83">
        <f>+D36/$D$33</f>
        <v>0.819775927278805</v>
      </c>
      <c r="G36" s="33"/>
      <c r="H36" s="38"/>
      <c r="M36" s="28"/>
      <c r="N36" s="28"/>
      <c r="O36" s="28"/>
    </row>
    <row r="37" spans="1:15" ht="25.5" customHeight="1" thickTop="1">
      <c r="A37" s="304" t="s">
        <v>371</v>
      </c>
      <c r="B37" s="305"/>
      <c r="C37" s="305"/>
      <c r="D37" s="305"/>
      <c r="E37" s="305"/>
      <c r="F37" s="75"/>
      <c r="G37" s="75"/>
      <c r="H37" s="75"/>
      <c r="M37" s="28"/>
      <c r="N37" s="28"/>
      <c r="O37" s="28"/>
    </row>
    <row r="39" spans="1:8" ht="15.75" customHeight="1">
      <c r="A39" s="309"/>
      <c r="B39" s="309"/>
      <c r="C39" s="309"/>
      <c r="D39" s="309"/>
      <c r="E39" s="309"/>
      <c r="F39" s="40"/>
      <c r="G39" s="40"/>
      <c r="H39" s="40"/>
    </row>
    <row r="40" ht="15.75" customHeight="1"/>
    <row r="41" ht="15.75" customHeight="1">
      <c r="G41" s="40"/>
    </row>
    <row r="42" spans="8:11" ht="15.75" customHeight="1">
      <c r="H42" s="77"/>
      <c r="I42" s="35"/>
      <c r="J42" s="35"/>
      <c r="K42" s="35"/>
    </row>
    <row r="43" spans="7:11" ht="15.75" customHeight="1">
      <c r="G43" s="40"/>
      <c r="I43" s="35"/>
      <c r="J43" s="35"/>
      <c r="K43" s="35"/>
    </row>
    <row r="44" spans="9:11" ht="15.75" customHeight="1">
      <c r="I44" s="35"/>
      <c r="J44" s="35"/>
      <c r="K44" s="35"/>
    </row>
    <row r="45" spans="7:11" ht="15.75" customHeight="1">
      <c r="G45" s="40"/>
      <c r="I45" s="35"/>
      <c r="J45" s="35"/>
      <c r="K45" s="35"/>
    </row>
    <row r="46" spans="9:11" ht="15.75" customHeight="1">
      <c r="I46" s="35"/>
      <c r="J46" s="35"/>
      <c r="K46" s="35"/>
    </row>
    <row r="47" spans="7:11" ht="15.75" customHeight="1">
      <c r="G47" s="40"/>
      <c r="I47" s="35"/>
      <c r="J47" s="35"/>
      <c r="K47" s="35"/>
    </row>
    <row r="48" spans="9:11" ht="15.75" customHeight="1">
      <c r="I48" s="35"/>
      <c r="J48" s="35"/>
      <c r="K48" s="35"/>
    </row>
    <row r="49" spans="7:11" ht="15.75" customHeight="1">
      <c r="G49" s="40"/>
      <c r="I49" s="35"/>
      <c r="J49" s="35"/>
      <c r="K49" s="35"/>
    </row>
    <row r="50" spans="9:11" ht="15.75" customHeight="1">
      <c r="I50" s="35"/>
      <c r="J50" s="35"/>
      <c r="K50" s="35"/>
    </row>
    <row r="51" ht="15.75" customHeight="1">
      <c r="G51" s="40"/>
    </row>
    <row r="52" spans="9:11" ht="15.75" customHeight="1">
      <c r="I52" s="35"/>
      <c r="J52" s="35"/>
      <c r="K52" s="35"/>
    </row>
    <row r="53" spans="7:11" ht="15.75" customHeight="1">
      <c r="G53" s="40"/>
      <c r="I53" s="35"/>
      <c r="J53" s="35"/>
      <c r="K53" s="35"/>
    </row>
    <row r="54" spans="9:11" ht="15.75" customHeight="1">
      <c r="I54" s="35"/>
      <c r="J54" s="35"/>
      <c r="K54" s="35"/>
    </row>
    <row r="55" spans="7:11" ht="15.75" customHeight="1">
      <c r="G55" s="40"/>
      <c r="I55" s="35"/>
      <c r="J55" s="35"/>
      <c r="K55" s="35"/>
    </row>
    <row r="56" spans="9:11" ht="15.75" customHeight="1">
      <c r="I56" s="35"/>
      <c r="J56" s="35"/>
      <c r="K56" s="35"/>
    </row>
    <row r="57" spans="7:11" ht="15.75" customHeight="1">
      <c r="G57" s="40"/>
      <c r="I57" s="35"/>
      <c r="J57" s="35"/>
      <c r="K57" s="35"/>
    </row>
    <row r="58" spans="9:11" ht="15.75" customHeight="1">
      <c r="I58" s="35"/>
      <c r="J58" s="35"/>
      <c r="K58" s="35"/>
    </row>
    <row r="59" spans="9:11" ht="15.75" customHeight="1">
      <c r="I59" s="35"/>
      <c r="J59" s="35"/>
      <c r="K59" s="35"/>
    </row>
    <row r="60" spans="7:11" ht="15.75" customHeight="1">
      <c r="G60" s="40"/>
      <c r="I60" s="35"/>
      <c r="J60" s="35"/>
      <c r="K60" s="35"/>
    </row>
    <row r="61" ht="15.75" customHeight="1"/>
    <row r="62" spans="7:11" ht="15.75" customHeight="1">
      <c r="G62" s="40"/>
      <c r="I62" s="35"/>
      <c r="J62" s="35"/>
      <c r="K62" s="35"/>
    </row>
    <row r="63" spans="9:11" ht="15.75" customHeight="1">
      <c r="I63" s="35"/>
      <c r="J63" s="35"/>
      <c r="K63" s="35"/>
    </row>
    <row r="64" spans="7:11" ht="15.75" customHeight="1">
      <c r="G64" s="40"/>
      <c r="I64" s="35"/>
      <c r="J64" s="35"/>
      <c r="K64" s="35"/>
    </row>
    <row r="65" spans="9:11" ht="15.75" customHeight="1">
      <c r="I65" s="35"/>
      <c r="J65" s="35"/>
      <c r="K65" s="35"/>
    </row>
    <row r="66" spans="7:11" ht="15.75" customHeight="1">
      <c r="G66" s="40"/>
      <c r="I66" s="35"/>
      <c r="J66" s="35"/>
      <c r="K66" s="35"/>
    </row>
    <row r="67" spans="9:11" ht="15.75" customHeight="1">
      <c r="I67" s="35"/>
      <c r="J67" s="35"/>
      <c r="K67" s="35"/>
    </row>
    <row r="68" spans="7:11" ht="15.75" customHeight="1">
      <c r="G68" s="40"/>
      <c r="I68" s="35"/>
      <c r="J68" s="35"/>
      <c r="K68" s="35"/>
    </row>
    <row r="69" spans="9:11" ht="15.75" customHeight="1">
      <c r="I69" s="35"/>
      <c r="J69" s="35"/>
      <c r="K69" s="35"/>
    </row>
    <row r="70" spans="7:11" ht="15.75" customHeight="1">
      <c r="G70" s="40"/>
      <c r="I70" s="35"/>
      <c r="J70" s="35"/>
      <c r="K70" s="35"/>
    </row>
    <row r="71" ht="15.75" customHeight="1"/>
    <row r="72" ht="15.75" customHeight="1">
      <c r="G72" s="40"/>
    </row>
    <row r="73" ht="15.75" customHeight="1"/>
    <row r="74" ht="15.75" customHeight="1">
      <c r="G74" s="40"/>
    </row>
    <row r="75" ht="15.75" customHeight="1"/>
    <row r="76" ht="15.75" customHeight="1">
      <c r="G76" s="40"/>
    </row>
    <row r="77" ht="15.75" customHeight="1"/>
    <row r="78" ht="15.75" customHeight="1">
      <c r="G78" s="40"/>
    </row>
    <row r="79" spans="1:5" ht="15.75" customHeight="1">
      <c r="A79" s="34"/>
      <c r="B79" s="34"/>
      <c r="C79" s="34"/>
      <c r="D79" s="34"/>
      <c r="E79" s="34"/>
    </row>
    <row r="80" spans="1:6" ht="15.75" customHeight="1" thickBot="1">
      <c r="A80" s="149"/>
      <c r="B80" s="149"/>
      <c r="C80" s="149"/>
      <c r="D80" s="149"/>
      <c r="E80" s="149"/>
      <c r="F80" s="149"/>
    </row>
    <row r="81" spans="1:6" ht="26.25" customHeight="1" thickTop="1">
      <c r="A81" s="307"/>
      <c r="B81" s="308"/>
      <c r="C81" s="308"/>
      <c r="D81" s="308"/>
      <c r="E81" s="308"/>
      <c r="F81" s="34"/>
    </row>
  </sheetData>
  <sheetProtection/>
  <mergeCells count="12">
    <mergeCell ref="N4:O4"/>
    <mergeCell ref="A17:F17"/>
    <mergeCell ref="A7:F7"/>
    <mergeCell ref="C5:D5"/>
    <mergeCell ref="A81:E81"/>
    <mergeCell ref="A37:E37"/>
    <mergeCell ref="A39:E39"/>
    <mergeCell ref="A27:F27"/>
    <mergeCell ref="A1:F1"/>
    <mergeCell ref="A2:F2"/>
    <mergeCell ref="A3:F3"/>
    <mergeCell ref="A4:F4"/>
  </mergeCells>
  <printOptions horizontalCentered="1" verticalCentered="1"/>
  <pageMargins left="0.7874015748031497" right="0.7874015748031497" top="1.4566929133858268" bottom="0.7874015748031497" header="0" footer="0.5905511811023623"/>
  <pageSetup horizontalDpi="600" verticalDpi="600" orientation="portrait" paperSize="122"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zoomScalePageLayoutView="0" workbookViewId="0" topLeftCell="A1">
      <selection activeCell="F12" sqref="F12"/>
    </sheetView>
  </sheetViews>
  <sheetFormatPr defaultColWidth="11.421875" defaultRowHeight="12.75"/>
  <cols>
    <col min="1" max="1" width="34.7109375" style="84" customWidth="1"/>
    <col min="2" max="2" width="12.140625" style="84" bestFit="1" customWidth="1"/>
    <col min="3" max="3" width="12.421875" style="108" bestFit="1" customWidth="1"/>
    <col min="4" max="4" width="11.7109375" style="84" customWidth="1"/>
    <col min="5" max="5" width="12.8515625" style="84" customWidth="1"/>
    <col min="6" max="6" width="12.7109375" style="84" customWidth="1"/>
    <col min="7" max="7" width="14.00390625" style="84" customWidth="1"/>
    <col min="8" max="16384" width="11.421875" style="84" customWidth="1"/>
  </cols>
  <sheetData>
    <row r="1" spans="1:26" ht="15.75" customHeight="1">
      <c r="A1" s="313" t="s">
        <v>204</v>
      </c>
      <c r="B1" s="313"/>
      <c r="C1" s="313"/>
      <c r="D1" s="313"/>
      <c r="U1" s="85"/>
      <c r="V1" s="85"/>
      <c r="W1" s="85"/>
      <c r="X1" s="85"/>
      <c r="Y1" s="85"/>
      <c r="Z1" s="85"/>
    </row>
    <row r="2" spans="1:256" ht="15.75" customHeight="1">
      <c r="A2" s="312" t="s">
        <v>174</v>
      </c>
      <c r="B2" s="312"/>
      <c r="C2" s="312"/>
      <c r="D2" s="312"/>
      <c r="E2" s="85"/>
      <c r="F2" s="85"/>
      <c r="G2" s="85"/>
      <c r="H2" s="85"/>
      <c r="I2" s="85"/>
      <c r="J2" s="85"/>
      <c r="K2" s="85"/>
      <c r="L2" s="85"/>
      <c r="M2" s="85"/>
      <c r="N2" s="85"/>
      <c r="O2" s="85"/>
      <c r="P2" s="85"/>
      <c r="Q2" s="312"/>
      <c r="R2" s="312"/>
      <c r="S2" s="312"/>
      <c r="T2" s="312"/>
      <c r="U2" s="85"/>
      <c r="V2" s="85" t="s">
        <v>193</v>
      </c>
      <c r="W2" s="85"/>
      <c r="X2" s="85"/>
      <c r="Y2" s="85"/>
      <c r="Z2" s="85"/>
      <c r="AA2" s="86"/>
      <c r="AB2" s="86"/>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c r="BA2" s="312"/>
      <c r="BB2" s="312"/>
      <c r="BC2" s="312"/>
      <c r="BD2" s="312"/>
      <c r="BE2" s="312"/>
      <c r="BF2" s="312"/>
      <c r="BG2" s="312"/>
      <c r="BH2" s="312"/>
      <c r="BI2" s="312"/>
      <c r="BJ2" s="312"/>
      <c r="BK2" s="312"/>
      <c r="BL2" s="312"/>
      <c r="BM2" s="312"/>
      <c r="BN2" s="312"/>
      <c r="BO2" s="312"/>
      <c r="BP2" s="312"/>
      <c r="BQ2" s="312"/>
      <c r="BR2" s="312"/>
      <c r="BS2" s="312"/>
      <c r="BT2" s="312"/>
      <c r="BU2" s="312"/>
      <c r="BV2" s="312"/>
      <c r="BW2" s="312"/>
      <c r="BX2" s="312"/>
      <c r="BY2" s="312"/>
      <c r="BZ2" s="312"/>
      <c r="CA2" s="312"/>
      <c r="CB2" s="312"/>
      <c r="CC2" s="312"/>
      <c r="CD2" s="312"/>
      <c r="CE2" s="312"/>
      <c r="CF2" s="312"/>
      <c r="CG2" s="312"/>
      <c r="CH2" s="312"/>
      <c r="CI2" s="312"/>
      <c r="CJ2" s="312"/>
      <c r="CK2" s="312"/>
      <c r="CL2" s="312"/>
      <c r="CM2" s="312"/>
      <c r="CN2" s="312"/>
      <c r="CO2" s="312"/>
      <c r="CP2" s="312"/>
      <c r="CQ2" s="312"/>
      <c r="CR2" s="312"/>
      <c r="CS2" s="312"/>
      <c r="CT2" s="312"/>
      <c r="CU2" s="312"/>
      <c r="CV2" s="312"/>
      <c r="CW2" s="312"/>
      <c r="CX2" s="312"/>
      <c r="CY2" s="312"/>
      <c r="CZ2" s="312"/>
      <c r="DA2" s="312"/>
      <c r="DB2" s="312"/>
      <c r="DC2" s="312"/>
      <c r="DD2" s="312"/>
      <c r="DE2" s="312"/>
      <c r="DF2" s="312"/>
      <c r="DG2" s="312"/>
      <c r="DH2" s="312"/>
      <c r="DI2" s="312"/>
      <c r="DJ2" s="312"/>
      <c r="DK2" s="312"/>
      <c r="DL2" s="312"/>
      <c r="DM2" s="312"/>
      <c r="DN2" s="312"/>
      <c r="DO2" s="312"/>
      <c r="DP2" s="312"/>
      <c r="DQ2" s="312"/>
      <c r="DR2" s="312"/>
      <c r="DS2" s="312"/>
      <c r="DT2" s="312"/>
      <c r="DU2" s="312"/>
      <c r="DV2" s="312"/>
      <c r="DW2" s="312"/>
      <c r="DX2" s="312"/>
      <c r="DY2" s="312"/>
      <c r="DZ2" s="312"/>
      <c r="EA2" s="312"/>
      <c r="EB2" s="312"/>
      <c r="EC2" s="312"/>
      <c r="ED2" s="312"/>
      <c r="EE2" s="312"/>
      <c r="EF2" s="312"/>
      <c r="EG2" s="312"/>
      <c r="EH2" s="312"/>
      <c r="EI2" s="312"/>
      <c r="EJ2" s="312"/>
      <c r="EK2" s="312"/>
      <c r="EL2" s="312"/>
      <c r="EM2" s="312"/>
      <c r="EN2" s="312"/>
      <c r="EO2" s="312"/>
      <c r="EP2" s="312"/>
      <c r="EQ2" s="312"/>
      <c r="ER2" s="312"/>
      <c r="ES2" s="312"/>
      <c r="ET2" s="312"/>
      <c r="EU2" s="312"/>
      <c r="EV2" s="312"/>
      <c r="EW2" s="312"/>
      <c r="EX2" s="312"/>
      <c r="EY2" s="312"/>
      <c r="EZ2" s="312"/>
      <c r="FA2" s="312"/>
      <c r="FB2" s="312"/>
      <c r="FC2" s="312"/>
      <c r="FD2" s="312"/>
      <c r="FE2" s="312"/>
      <c r="FF2" s="312"/>
      <c r="FG2" s="312"/>
      <c r="FH2" s="312"/>
      <c r="FI2" s="312"/>
      <c r="FJ2" s="312"/>
      <c r="FK2" s="312"/>
      <c r="FL2" s="312"/>
      <c r="FM2" s="312"/>
      <c r="FN2" s="312"/>
      <c r="FO2" s="312"/>
      <c r="FP2" s="312"/>
      <c r="FQ2" s="312"/>
      <c r="FR2" s="312"/>
      <c r="FS2" s="312"/>
      <c r="FT2" s="312"/>
      <c r="FU2" s="312"/>
      <c r="FV2" s="312"/>
      <c r="FW2" s="312"/>
      <c r="FX2" s="312"/>
      <c r="FY2" s="312"/>
      <c r="FZ2" s="312"/>
      <c r="GA2" s="312"/>
      <c r="GB2" s="312"/>
      <c r="GC2" s="312"/>
      <c r="GD2" s="312"/>
      <c r="GE2" s="312"/>
      <c r="GF2" s="312"/>
      <c r="GG2" s="312"/>
      <c r="GH2" s="312"/>
      <c r="GI2" s="312"/>
      <c r="GJ2" s="312"/>
      <c r="GK2" s="312"/>
      <c r="GL2" s="312"/>
      <c r="GM2" s="312"/>
      <c r="GN2" s="312"/>
      <c r="GO2" s="312"/>
      <c r="GP2" s="312"/>
      <c r="GQ2" s="312"/>
      <c r="GR2" s="312"/>
      <c r="GS2" s="312"/>
      <c r="GT2" s="312"/>
      <c r="GU2" s="312"/>
      <c r="GV2" s="312"/>
      <c r="GW2" s="312"/>
      <c r="GX2" s="312"/>
      <c r="GY2" s="312"/>
      <c r="GZ2" s="312"/>
      <c r="HA2" s="312"/>
      <c r="HB2" s="312"/>
      <c r="HC2" s="312"/>
      <c r="HD2" s="312"/>
      <c r="HE2" s="312"/>
      <c r="HF2" s="312"/>
      <c r="HG2" s="312"/>
      <c r="HH2" s="312"/>
      <c r="HI2" s="312"/>
      <c r="HJ2" s="312"/>
      <c r="HK2" s="312"/>
      <c r="HL2" s="312"/>
      <c r="HM2" s="312"/>
      <c r="HN2" s="312"/>
      <c r="HO2" s="312"/>
      <c r="HP2" s="312"/>
      <c r="HQ2" s="312"/>
      <c r="HR2" s="312"/>
      <c r="HS2" s="312"/>
      <c r="HT2" s="312"/>
      <c r="HU2" s="312"/>
      <c r="HV2" s="312"/>
      <c r="HW2" s="312"/>
      <c r="HX2" s="312"/>
      <c r="HY2" s="312"/>
      <c r="HZ2" s="312"/>
      <c r="IA2" s="312"/>
      <c r="IB2" s="312"/>
      <c r="IC2" s="312"/>
      <c r="ID2" s="312"/>
      <c r="IE2" s="312"/>
      <c r="IF2" s="312"/>
      <c r="IG2" s="312"/>
      <c r="IH2" s="312"/>
      <c r="II2" s="312"/>
      <c r="IJ2" s="312"/>
      <c r="IK2" s="312"/>
      <c r="IL2" s="312"/>
      <c r="IM2" s="312"/>
      <c r="IN2" s="312"/>
      <c r="IO2" s="312"/>
      <c r="IP2" s="312"/>
      <c r="IQ2" s="312"/>
      <c r="IR2" s="312"/>
      <c r="IS2" s="312"/>
      <c r="IT2" s="312"/>
      <c r="IU2" s="312"/>
      <c r="IV2" s="312"/>
    </row>
    <row r="3" spans="1:256" ht="15.75" customHeight="1" thickBot="1">
      <c r="A3" s="314" t="s">
        <v>303</v>
      </c>
      <c r="B3" s="314"/>
      <c r="C3" s="314"/>
      <c r="D3" s="314"/>
      <c r="E3" s="85"/>
      <c r="F3" s="85"/>
      <c r="M3" s="85"/>
      <c r="N3" s="85"/>
      <c r="O3" s="85"/>
      <c r="P3" s="85"/>
      <c r="Q3" s="312"/>
      <c r="R3" s="312"/>
      <c r="S3" s="312"/>
      <c r="T3" s="312"/>
      <c r="U3" s="85"/>
      <c r="V3" s="85"/>
      <c r="W3" s="85"/>
      <c r="X3" s="85"/>
      <c r="Y3" s="85"/>
      <c r="Z3" s="85"/>
      <c r="AA3" s="86"/>
      <c r="AB3" s="86"/>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c r="BL3" s="312"/>
      <c r="BM3" s="312"/>
      <c r="BN3" s="312"/>
      <c r="BO3" s="312"/>
      <c r="BP3" s="312"/>
      <c r="BQ3" s="312"/>
      <c r="BR3" s="312"/>
      <c r="BS3" s="312"/>
      <c r="BT3" s="312"/>
      <c r="BU3" s="312"/>
      <c r="BV3" s="312"/>
      <c r="BW3" s="312"/>
      <c r="BX3" s="312"/>
      <c r="BY3" s="312"/>
      <c r="BZ3" s="312"/>
      <c r="CA3" s="312"/>
      <c r="CB3" s="312"/>
      <c r="CC3" s="312"/>
      <c r="CD3" s="312"/>
      <c r="CE3" s="312"/>
      <c r="CF3" s="312"/>
      <c r="CG3" s="312"/>
      <c r="CH3" s="312"/>
      <c r="CI3" s="312"/>
      <c r="CJ3" s="312"/>
      <c r="CK3" s="312"/>
      <c r="CL3" s="312"/>
      <c r="CM3" s="312"/>
      <c r="CN3" s="312"/>
      <c r="CO3" s="312"/>
      <c r="CP3" s="312"/>
      <c r="CQ3" s="312"/>
      <c r="CR3" s="312"/>
      <c r="CS3" s="312"/>
      <c r="CT3" s="312"/>
      <c r="CU3" s="312"/>
      <c r="CV3" s="312"/>
      <c r="CW3" s="312"/>
      <c r="CX3" s="312"/>
      <c r="CY3" s="312"/>
      <c r="CZ3" s="312"/>
      <c r="DA3" s="312"/>
      <c r="DB3" s="312"/>
      <c r="DC3" s="312"/>
      <c r="DD3" s="312"/>
      <c r="DE3" s="312"/>
      <c r="DF3" s="312"/>
      <c r="DG3" s="312"/>
      <c r="DH3" s="312"/>
      <c r="DI3" s="312"/>
      <c r="DJ3" s="312"/>
      <c r="DK3" s="312"/>
      <c r="DL3" s="312"/>
      <c r="DM3" s="312"/>
      <c r="DN3" s="312"/>
      <c r="DO3" s="312"/>
      <c r="DP3" s="312"/>
      <c r="DQ3" s="312"/>
      <c r="DR3" s="312"/>
      <c r="DS3" s="312"/>
      <c r="DT3" s="312"/>
      <c r="DU3" s="312"/>
      <c r="DV3" s="312"/>
      <c r="DW3" s="312"/>
      <c r="DX3" s="312"/>
      <c r="DY3" s="312"/>
      <c r="DZ3" s="312"/>
      <c r="EA3" s="312"/>
      <c r="EB3" s="312"/>
      <c r="EC3" s="312"/>
      <c r="ED3" s="312"/>
      <c r="EE3" s="312"/>
      <c r="EF3" s="312"/>
      <c r="EG3" s="312"/>
      <c r="EH3" s="312"/>
      <c r="EI3" s="312"/>
      <c r="EJ3" s="312"/>
      <c r="EK3" s="312"/>
      <c r="EL3" s="312"/>
      <c r="EM3" s="312"/>
      <c r="EN3" s="312"/>
      <c r="EO3" s="312"/>
      <c r="EP3" s="312"/>
      <c r="EQ3" s="312"/>
      <c r="ER3" s="312"/>
      <c r="ES3" s="312"/>
      <c r="ET3" s="312"/>
      <c r="EU3" s="312"/>
      <c r="EV3" s="312"/>
      <c r="EW3" s="312"/>
      <c r="EX3" s="312"/>
      <c r="EY3" s="312"/>
      <c r="EZ3" s="312"/>
      <c r="FA3" s="312"/>
      <c r="FB3" s="312"/>
      <c r="FC3" s="312"/>
      <c r="FD3" s="312"/>
      <c r="FE3" s="312"/>
      <c r="FF3" s="312"/>
      <c r="FG3" s="312"/>
      <c r="FH3" s="312"/>
      <c r="FI3" s="312"/>
      <c r="FJ3" s="312"/>
      <c r="FK3" s="312"/>
      <c r="FL3" s="312"/>
      <c r="FM3" s="312"/>
      <c r="FN3" s="312"/>
      <c r="FO3" s="312"/>
      <c r="FP3" s="312"/>
      <c r="FQ3" s="312"/>
      <c r="FR3" s="312"/>
      <c r="FS3" s="312"/>
      <c r="FT3" s="312"/>
      <c r="FU3" s="312"/>
      <c r="FV3" s="312"/>
      <c r="FW3" s="312"/>
      <c r="FX3" s="312"/>
      <c r="FY3" s="312"/>
      <c r="FZ3" s="312"/>
      <c r="GA3" s="312"/>
      <c r="GB3" s="312"/>
      <c r="GC3" s="312"/>
      <c r="GD3" s="312"/>
      <c r="GE3" s="312"/>
      <c r="GF3" s="312"/>
      <c r="GG3" s="312"/>
      <c r="GH3" s="312"/>
      <c r="GI3" s="312"/>
      <c r="GJ3" s="312"/>
      <c r="GK3" s="312"/>
      <c r="GL3" s="312"/>
      <c r="GM3" s="312"/>
      <c r="GN3" s="312"/>
      <c r="GO3" s="312"/>
      <c r="GP3" s="312"/>
      <c r="GQ3" s="312"/>
      <c r="GR3" s="312"/>
      <c r="GS3" s="312"/>
      <c r="GT3" s="312"/>
      <c r="GU3" s="312"/>
      <c r="GV3" s="312"/>
      <c r="GW3" s="312"/>
      <c r="GX3" s="312"/>
      <c r="GY3" s="312"/>
      <c r="GZ3" s="312"/>
      <c r="HA3" s="312"/>
      <c r="HB3" s="312"/>
      <c r="HC3" s="312"/>
      <c r="HD3" s="312"/>
      <c r="HE3" s="312"/>
      <c r="HF3" s="312"/>
      <c r="HG3" s="312"/>
      <c r="HH3" s="312"/>
      <c r="HI3" s="312"/>
      <c r="HJ3" s="312"/>
      <c r="HK3" s="312"/>
      <c r="HL3" s="312"/>
      <c r="HM3" s="312"/>
      <c r="HN3" s="312"/>
      <c r="HO3" s="312"/>
      <c r="HP3" s="312"/>
      <c r="HQ3" s="312"/>
      <c r="HR3" s="312"/>
      <c r="HS3" s="312"/>
      <c r="HT3" s="312"/>
      <c r="HU3" s="312"/>
      <c r="HV3" s="312"/>
      <c r="HW3" s="312"/>
      <c r="HX3" s="312"/>
      <c r="HY3" s="312"/>
      <c r="HZ3" s="312"/>
      <c r="IA3" s="312"/>
      <c r="IB3" s="312"/>
      <c r="IC3" s="312"/>
      <c r="ID3" s="312"/>
      <c r="IE3" s="312"/>
      <c r="IF3" s="312"/>
      <c r="IG3" s="312"/>
      <c r="IH3" s="312"/>
      <c r="II3" s="312"/>
      <c r="IJ3" s="312"/>
      <c r="IK3" s="312"/>
      <c r="IL3" s="312"/>
      <c r="IM3" s="312"/>
      <c r="IN3" s="312"/>
      <c r="IO3" s="312"/>
      <c r="IP3" s="312"/>
      <c r="IQ3" s="312"/>
      <c r="IR3" s="312"/>
      <c r="IS3" s="312"/>
      <c r="IT3" s="312"/>
      <c r="IU3" s="312"/>
      <c r="IV3" s="312"/>
    </row>
    <row r="4" spans="1:26" s="85" customFormat="1" ht="13.5" customHeight="1" thickTop="1">
      <c r="A4" s="109" t="s">
        <v>175</v>
      </c>
      <c r="B4" s="110" t="s">
        <v>4</v>
      </c>
      <c r="C4" s="110" t="s">
        <v>5</v>
      </c>
      <c r="D4" s="110" t="s">
        <v>34</v>
      </c>
      <c r="U4" s="84"/>
      <c r="V4" s="84" t="s">
        <v>33</v>
      </c>
      <c r="W4" s="87">
        <f>SUM(W5:W9)</f>
        <v>11002543</v>
      </c>
      <c r="X4" s="88">
        <f>SUM(X5:X9)</f>
        <v>99.99999999999999</v>
      </c>
      <c r="Y4" s="84"/>
      <c r="Z4" s="84"/>
    </row>
    <row r="5" spans="1:26" s="85" customFormat="1" ht="13.5" customHeight="1" thickBot="1">
      <c r="A5" s="111"/>
      <c r="B5" s="112"/>
      <c r="C5" s="113"/>
      <c r="D5" s="112"/>
      <c r="E5" s="90"/>
      <c r="F5" s="90"/>
      <c r="U5" s="84"/>
      <c r="V5" s="84" t="s">
        <v>39</v>
      </c>
      <c r="W5" s="87">
        <f>+B9</f>
        <v>3654239</v>
      </c>
      <c r="X5" s="91">
        <f>+W5/$W$4*100</f>
        <v>33.212676378542675</v>
      </c>
      <c r="Y5" s="84"/>
      <c r="Z5" s="84"/>
    </row>
    <row r="6" spans="1:24" ht="13.5" customHeight="1" thickTop="1">
      <c r="A6" s="315" t="s">
        <v>36</v>
      </c>
      <c r="B6" s="315"/>
      <c r="C6" s="315"/>
      <c r="D6" s="315"/>
      <c r="E6" s="85"/>
      <c r="F6" s="85"/>
      <c r="V6" s="84" t="s">
        <v>37</v>
      </c>
      <c r="W6" s="87">
        <f>+B21</f>
        <v>502460</v>
      </c>
      <c r="X6" s="91">
        <f>+W6/$W$4*100</f>
        <v>4.5667624293765545</v>
      </c>
    </row>
    <row r="7" spans="1:24" ht="13.5" customHeight="1">
      <c r="A7" s="92">
        <v>2011</v>
      </c>
      <c r="B7" s="93">
        <v>4605020</v>
      </c>
      <c r="C7" s="94">
        <v>309306</v>
      </c>
      <c r="D7" s="93">
        <v>4295714</v>
      </c>
      <c r="E7" s="93"/>
      <c r="F7" s="93"/>
      <c r="V7" s="84" t="s">
        <v>38</v>
      </c>
      <c r="W7" s="87">
        <f>+B27</f>
        <v>3087116</v>
      </c>
      <c r="X7" s="91">
        <f>+W7/$W$4*100</f>
        <v>28.058204362391493</v>
      </c>
    </row>
    <row r="8" spans="1:24" ht="13.5" customHeight="1">
      <c r="A8" s="95" t="s">
        <v>485</v>
      </c>
      <c r="B8" s="93">
        <v>3618435</v>
      </c>
      <c r="C8" s="94">
        <v>218101</v>
      </c>
      <c r="D8" s="93">
        <v>3400334</v>
      </c>
      <c r="E8" s="93"/>
      <c r="F8" s="93"/>
      <c r="V8" s="84" t="s">
        <v>40</v>
      </c>
      <c r="W8" s="87">
        <f>+B15</f>
        <v>2348844</v>
      </c>
      <c r="X8" s="91">
        <f>+W8/$W$4*100</f>
        <v>21.34819195889532</v>
      </c>
    </row>
    <row r="9" spans="1:24" ht="13.5" customHeight="1">
      <c r="A9" s="95" t="s">
        <v>486</v>
      </c>
      <c r="B9" s="93">
        <v>3654239</v>
      </c>
      <c r="C9" s="94">
        <v>272100</v>
      </c>
      <c r="D9" s="93">
        <v>3382139</v>
      </c>
      <c r="E9" s="93"/>
      <c r="F9" s="93"/>
      <c r="V9" s="84" t="s">
        <v>41</v>
      </c>
      <c r="W9" s="87">
        <f>+B33</f>
        <v>1409884</v>
      </c>
      <c r="X9" s="91">
        <f>+W9/$W$4*100</f>
        <v>12.814164870793961</v>
      </c>
    </row>
    <row r="10" spans="1:22" ht="13.5" customHeight="1">
      <c r="A10" s="96" t="s">
        <v>456</v>
      </c>
      <c r="B10" s="97">
        <f>+B9/B8*100-100</f>
        <v>0.9894885496077706</v>
      </c>
      <c r="C10" s="98">
        <f>+C9/C8*100-100</f>
        <v>24.758712706498358</v>
      </c>
      <c r="D10" s="97">
        <f>+D9/D8*100-100</f>
        <v>-0.535094493658562</v>
      </c>
      <c r="E10" s="97"/>
      <c r="F10" s="97"/>
      <c r="V10" s="85" t="s">
        <v>194</v>
      </c>
    </row>
    <row r="11" spans="1:24" ht="13.5" customHeight="1">
      <c r="A11" s="96"/>
      <c r="B11" s="97"/>
      <c r="C11" s="98"/>
      <c r="D11" s="97"/>
      <c r="E11" s="97"/>
      <c r="F11" s="97"/>
      <c r="V11" s="84" t="s">
        <v>35</v>
      </c>
      <c r="W11" s="87">
        <f>SUM(W12:W16)</f>
        <v>3928138</v>
      </c>
      <c r="X11" s="88">
        <f>SUM(X12:X16)</f>
        <v>100.00000000000001</v>
      </c>
    </row>
    <row r="12" spans="1:24" ht="13.5" customHeight="1">
      <c r="A12" s="315" t="s">
        <v>367</v>
      </c>
      <c r="B12" s="315"/>
      <c r="C12" s="315"/>
      <c r="D12" s="315"/>
      <c r="E12" s="85"/>
      <c r="F12" s="85"/>
      <c r="V12" s="84" t="s">
        <v>39</v>
      </c>
      <c r="W12" s="87">
        <f>+C9</f>
        <v>272100</v>
      </c>
      <c r="X12" s="91">
        <f>+W12/$W$11*100</f>
        <v>6.926946049247761</v>
      </c>
    </row>
    <row r="13" spans="1:24" ht="13.5" customHeight="1">
      <c r="A13" s="92">
        <v>2011</v>
      </c>
      <c r="B13" s="93">
        <v>3374185</v>
      </c>
      <c r="C13" s="94">
        <v>420382</v>
      </c>
      <c r="D13" s="93">
        <v>2953803</v>
      </c>
      <c r="E13" s="93"/>
      <c r="F13" s="93"/>
      <c r="V13" s="84" t="s">
        <v>37</v>
      </c>
      <c r="W13" s="87">
        <f>+C21</f>
        <v>2215265</v>
      </c>
      <c r="X13" s="91">
        <f>+W13/$W$11*100</f>
        <v>56.394785519246014</v>
      </c>
    </row>
    <row r="14" spans="1:24" ht="13.5" customHeight="1">
      <c r="A14" s="99" t="str">
        <f>+A8</f>
        <v>enero -  septiembre  2011</v>
      </c>
      <c r="B14" s="93">
        <v>2759266</v>
      </c>
      <c r="C14" s="94">
        <v>317363</v>
      </c>
      <c r="D14" s="93">
        <v>2441903</v>
      </c>
      <c r="E14" s="93"/>
      <c r="F14" s="93"/>
      <c r="V14" s="84" t="s">
        <v>38</v>
      </c>
      <c r="W14" s="87">
        <f>+C27</f>
        <v>631690</v>
      </c>
      <c r="X14" s="91">
        <f>+W14/$W$11*100</f>
        <v>16.08115600826651</v>
      </c>
    </row>
    <row r="15" spans="1:24" ht="13.5" customHeight="1">
      <c r="A15" s="99" t="str">
        <f>+A9</f>
        <v>enero -  septiembre  2012</v>
      </c>
      <c r="B15" s="93">
        <v>2348844</v>
      </c>
      <c r="C15" s="94">
        <v>347478</v>
      </c>
      <c r="D15" s="93">
        <v>2001366</v>
      </c>
      <c r="E15" s="93"/>
      <c r="F15" s="93"/>
      <c r="V15" s="84" t="s">
        <v>40</v>
      </c>
      <c r="W15" s="87">
        <f>+C15</f>
        <v>347478</v>
      </c>
      <c r="X15" s="91">
        <f>+W15/$W$11*100</f>
        <v>8.84587048622019</v>
      </c>
    </row>
    <row r="16" spans="1:24" ht="13.5" customHeight="1">
      <c r="A16" s="96" t="str">
        <f>+A10</f>
        <v>Var. (%)   2012/2011</v>
      </c>
      <c r="B16" s="100">
        <f>+B15/B14*100-100</f>
        <v>-14.874318025155958</v>
      </c>
      <c r="C16" s="101">
        <f>+C15/C14*100-100</f>
        <v>9.489133893995188</v>
      </c>
      <c r="D16" s="100">
        <f>+D15/D14*100-100</f>
        <v>-18.040724795374757</v>
      </c>
      <c r="E16" s="97"/>
      <c r="F16" s="97"/>
      <c r="V16" s="84" t="s">
        <v>41</v>
      </c>
      <c r="W16" s="87">
        <f>+C33</f>
        <v>461605</v>
      </c>
      <c r="X16" s="91">
        <f>+W16/$W$11*100</f>
        <v>11.751241937019524</v>
      </c>
    </row>
    <row r="17" spans="1:6" ht="13.5" customHeight="1">
      <c r="A17" s="96"/>
      <c r="B17" s="100"/>
      <c r="C17" s="101"/>
      <c r="D17" s="100"/>
      <c r="E17" s="97"/>
      <c r="F17" s="97"/>
    </row>
    <row r="18" spans="1:6" ht="13.5" customHeight="1">
      <c r="A18" s="315" t="s">
        <v>37</v>
      </c>
      <c r="B18" s="315"/>
      <c r="C18" s="315"/>
      <c r="D18" s="315"/>
      <c r="E18" s="85"/>
      <c r="F18" s="85"/>
    </row>
    <row r="19" spans="1:6" ht="13.5" customHeight="1">
      <c r="A19" s="92">
        <f>+A7</f>
        <v>2011</v>
      </c>
      <c r="B19" s="93">
        <v>617243</v>
      </c>
      <c r="C19" s="94">
        <v>2789075</v>
      </c>
      <c r="D19" s="93">
        <v>-2171832</v>
      </c>
      <c r="E19" s="93"/>
      <c r="F19" s="93"/>
    </row>
    <row r="20" spans="1:6" ht="13.5" customHeight="1">
      <c r="A20" s="99" t="str">
        <f>+A14</f>
        <v>enero -  septiembre  2011</v>
      </c>
      <c r="B20" s="93">
        <v>457139</v>
      </c>
      <c r="C20" s="94">
        <v>1982547</v>
      </c>
      <c r="D20" s="93">
        <v>-1525408</v>
      </c>
      <c r="E20" s="93"/>
      <c r="F20" s="93"/>
    </row>
    <row r="21" spans="1:10" ht="13.5" customHeight="1">
      <c r="A21" s="99" t="str">
        <f>+A15</f>
        <v>enero -  septiembre  2012</v>
      </c>
      <c r="B21" s="93">
        <v>502460</v>
      </c>
      <c r="C21" s="94">
        <v>2215265</v>
      </c>
      <c r="D21" s="93">
        <v>-1712805</v>
      </c>
      <c r="E21" s="93"/>
      <c r="F21" s="93"/>
      <c r="G21" s="87"/>
      <c r="H21" s="87"/>
      <c r="I21" s="87"/>
      <c r="J21" s="87"/>
    </row>
    <row r="22" spans="1:10" ht="13.5" customHeight="1">
      <c r="A22" s="96" t="str">
        <f>+A16</f>
        <v>Var. (%)   2012/2011</v>
      </c>
      <c r="B22" s="100">
        <f>+B21/B20*100-100</f>
        <v>9.914052399817137</v>
      </c>
      <c r="C22" s="101">
        <f>+C21/C20*100-100</f>
        <v>11.738334576683428</v>
      </c>
      <c r="D22" s="100">
        <f>+D21/D20*100-100</f>
        <v>12.285041116868413</v>
      </c>
      <c r="E22" s="97"/>
      <c r="F22" s="97"/>
      <c r="G22" s="87"/>
      <c r="H22" s="87"/>
      <c r="I22" s="87"/>
      <c r="J22" s="87"/>
    </row>
    <row r="23" spans="1:10" ht="13.5" customHeight="1">
      <c r="A23" s="96"/>
      <c r="B23" s="100"/>
      <c r="C23" s="101"/>
      <c r="D23" s="100"/>
      <c r="E23" s="97"/>
      <c r="F23" s="97"/>
      <c r="G23" s="87"/>
      <c r="H23" s="87"/>
      <c r="I23" s="87"/>
      <c r="J23" s="87"/>
    </row>
    <row r="24" spans="1:10" ht="13.5" customHeight="1">
      <c r="A24" s="315" t="s">
        <v>38</v>
      </c>
      <c r="B24" s="315"/>
      <c r="C24" s="315"/>
      <c r="D24" s="315"/>
      <c r="E24" s="85"/>
      <c r="F24" s="85"/>
      <c r="G24" s="87"/>
      <c r="H24" s="87"/>
      <c r="I24" s="87"/>
      <c r="J24" s="87"/>
    </row>
    <row r="25" spans="1:10" ht="13.5" customHeight="1">
      <c r="A25" s="92">
        <f>+A19</f>
        <v>2011</v>
      </c>
      <c r="B25" s="93">
        <v>4118650</v>
      </c>
      <c r="C25" s="94">
        <v>807365</v>
      </c>
      <c r="D25" s="93">
        <v>3311285</v>
      </c>
      <c r="E25" s="93"/>
      <c r="F25" s="93"/>
      <c r="G25" s="87"/>
      <c r="H25" s="87"/>
      <c r="I25" s="87"/>
      <c r="J25" s="87"/>
    </row>
    <row r="26" spans="1:6" ht="13.5" customHeight="1">
      <c r="A26" s="99" t="str">
        <f>+A20</f>
        <v>enero -  septiembre  2011</v>
      </c>
      <c r="B26" s="93">
        <v>3304581</v>
      </c>
      <c r="C26" s="94">
        <v>577719</v>
      </c>
      <c r="D26" s="93">
        <v>2726862</v>
      </c>
      <c r="E26" s="93"/>
      <c r="F26" s="93"/>
    </row>
    <row r="27" spans="1:6" ht="13.5" customHeight="1">
      <c r="A27" s="99" t="str">
        <f>+A21</f>
        <v>enero -  septiembre  2012</v>
      </c>
      <c r="B27" s="93">
        <v>3087116</v>
      </c>
      <c r="C27" s="94">
        <v>631690</v>
      </c>
      <c r="D27" s="93">
        <v>2455426</v>
      </c>
      <c r="E27" s="93"/>
      <c r="F27" s="93"/>
    </row>
    <row r="28" spans="1:6" ht="13.5" customHeight="1">
      <c r="A28" s="96" t="str">
        <f>+A22</f>
        <v>Var. (%)   2012/2011</v>
      </c>
      <c r="B28" s="100">
        <f>+B27/B26*100-100</f>
        <v>-6.58071325835256</v>
      </c>
      <c r="C28" s="101">
        <f>+C27/C26*100-100</f>
        <v>9.342084992877162</v>
      </c>
      <c r="D28" s="100">
        <f>+D27/D26*100-100</f>
        <v>-9.954152428689085</v>
      </c>
      <c r="E28" s="89"/>
      <c r="F28" s="97"/>
    </row>
    <row r="29" spans="1:8" ht="13.5" customHeight="1">
      <c r="A29" s="96"/>
      <c r="B29" s="100"/>
      <c r="C29" s="101"/>
      <c r="D29" s="100"/>
      <c r="E29" s="97"/>
      <c r="F29" s="102"/>
      <c r="G29" s="103"/>
      <c r="H29" s="104"/>
    </row>
    <row r="30" spans="1:6" ht="13.5" customHeight="1">
      <c r="A30" s="315" t="s">
        <v>176</v>
      </c>
      <c r="B30" s="315"/>
      <c r="C30" s="315"/>
      <c r="D30" s="315"/>
      <c r="E30" s="85"/>
      <c r="F30" s="85"/>
    </row>
    <row r="31" spans="1:8" ht="13.5" customHeight="1">
      <c r="A31" s="92">
        <f>+A25</f>
        <v>2011</v>
      </c>
      <c r="B31" s="93">
        <f>+B37-(B7+B13+B19+B25)</f>
        <v>1794610</v>
      </c>
      <c r="C31" s="94">
        <f>+C37-(C7+C13+C19+C25)</f>
        <v>675122</v>
      </c>
      <c r="D31" s="93">
        <f>+D37-(D7+D13+D19+D25)</f>
        <v>1119488</v>
      </c>
      <c r="E31" s="105"/>
      <c r="F31" s="93"/>
      <c r="G31" s="93"/>
      <c r="H31" s="93"/>
    </row>
    <row r="32" spans="1:8" ht="13.5" customHeight="1">
      <c r="A32" s="99" t="str">
        <f>+A26</f>
        <v>enero -  septiembre  2011</v>
      </c>
      <c r="B32" s="93">
        <f aca="true" t="shared" si="0" ref="B32:D33">+B38-(B8+B14+B20+B26)</f>
        <v>1389729</v>
      </c>
      <c r="C32" s="94">
        <f t="shared" si="0"/>
        <v>534352</v>
      </c>
      <c r="D32" s="93">
        <f t="shared" si="0"/>
        <v>855377</v>
      </c>
      <c r="E32" s="106"/>
      <c r="F32" s="93"/>
      <c r="G32" s="93"/>
      <c r="H32" s="93"/>
    </row>
    <row r="33" spans="1:8" ht="13.5" customHeight="1">
      <c r="A33" s="99" t="str">
        <f>+A27</f>
        <v>enero -  septiembre  2012</v>
      </c>
      <c r="B33" s="93">
        <f t="shared" si="0"/>
        <v>1409884</v>
      </c>
      <c r="C33" s="94">
        <f t="shared" si="0"/>
        <v>461605</v>
      </c>
      <c r="D33" s="93">
        <f t="shared" si="0"/>
        <v>948279</v>
      </c>
      <c r="E33" s="106"/>
      <c r="F33" s="93"/>
      <c r="G33" s="93"/>
      <c r="H33" s="93"/>
    </row>
    <row r="34" spans="1:8" ht="13.5" customHeight="1">
      <c r="A34" s="96" t="str">
        <f>+A28</f>
        <v>Var. (%)   2012/2011</v>
      </c>
      <c r="B34" s="100">
        <f>(B33/B32-1)*100</f>
        <v>1.4502827529683904</v>
      </c>
      <c r="C34" s="101">
        <f>(C33/C32-1)*100</f>
        <v>-13.614059646075994</v>
      </c>
      <c r="D34" s="100">
        <f>(D33/D32-1)*100</f>
        <v>10.860942017379461</v>
      </c>
      <c r="E34" s="97"/>
      <c r="F34" s="93"/>
      <c r="G34" s="93"/>
      <c r="H34" s="93"/>
    </row>
    <row r="35" spans="1:8" ht="13.5" customHeight="1">
      <c r="A35" s="96"/>
      <c r="B35" s="93"/>
      <c r="C35" s="94"/>
      <c r="E35" s="97"/>
      <c r="F35" s="107"/>
      <c r="G35" s="107"/>
      <c r="H35" s="93"/>
    </row>
    <row r="36" spans="1:8" ht="13.5" customHeight="1">
      <c r="A36" s="312" t="s">
        <v>160</v>
      </c>
      <c r="B36" s="312"/>
      <c r="C36" s="312"/>
      <c r="D36" s="312"/>
      <c r="E36" s="103"/>
      <c r="F36" s="103"/>
      <c r="G36" s="103"/>
      <c r="H36" s="104"/>
    </row>
    <row r="37" spans="1:8" ht="13.5" customHeight="1">
      <c r="A37" s="92">
        <f>+A31</f>
        <v>2011</v>
      </c>
      <c r="B37" s="93">
        <f>+balanza!B8</f>
        <v>14509708</v>
      </c>
      <c r="C37" s="94">
        <f>+balanza!B13</f>
        <v>5001250</v>
      </c>
      <c r="D37" s="93">
        <f>+B37-C37</f>
        <v>9508458</v>
      </c>
      <c r="E37" s="105"/>
      <c r="F37" s="93"/>
      <c r="G37" s="93"/>
      <c r="H37" s="93"/>
    </row>
    <row r="38" spans="1:8" ht="13.5" customHeight="1">
      <c r="A38" s="99" t="str">
        <f>+A32</f>
        <v>enero -  septiembre  2011</v>
      </c>
      <c r="B38" s="93">
        <f>+balanza!C8</f>
        <v>11529150</v>
      </c>
      <c r="C38" s="94">
        <f>+balanza!C13</f>
        <v>3630082</v>
      </c>
      <c r="D38" s="93">
        <f>+B38-C38</f>
        <v>7899068</v>
      </c>
      <c r="E38" s="107"/>
      <c r="F38" s="93"/>
      <c r="G38" s="93"/>
      <c r="H38" s="93"/>
    </row>
    <row r="39" spans="1:8" ht="13.5" customHeight="1">
      <c r="A39" s="99" t="str">
        <f>+A33</f>
        <v>enero -  septiembre  2012</v>
      </c>
      <c r="B39" s="93">
        <f>+balanza!D8</f>
        <v>11002543</v>
      </c>
      <c r="C39" s="94">
        <f>+balanza!D13</f>
        <v>3928138</v>
      </c>
      <c r="D39" s="93">
        <f>+B39-C39</f>
        <v>7074405</v>
      </c>
      <c r="E39" s="107"/>
      <c r="F39" s="93"/>
      <c r="G39" s="93"/>
      <c r="H39" s="93"/>
    </row>
    <row r="40" spans="1:8" ht="13.5" customHeight="1" thickBot="1">
      <c r="A40" s="114" t="str">
        <f>+A34</f>
        <v>Var. (%)   2012/2011</v>
      </c>
      <c r="B40" s="115">
        <f>+B39/B38*100-100</f>
        <v>-4.567613397344999</v>
      </c>
      <c r="C40" s="116">
        <f>+C39/C38*100-100</f>
        <v>8.21072361450787</v>
      </c>
      <c r="D40" s="115">
        <f>+D39/D38*100-100</f>
        <v>-10.440003808044182</v>
      </c>
      <c r="E40" s="97"/>
      <c r="F40" s="93"/>
      <c r="G40" s="93"/>
      <c r="H40" s="93"/>
    </row>
    <row r="41" spans="1:8" ht="26.25" customHeight="1" thickTop="1">
      <c r="A41" s="307" t="s">
        <v>373</v>
      </c>
      <c r="B41" s="308"/>
      <c r="C41" s="308"/>
      <c r="D41" s="308"/>
      <c r="E41" s="97"/>
      <c r="F41" s="93"/>
      <c r="G41" s="93"/>
      <c r="H41" s="93"/>
    </row>
    <row r="42" spans="5:8" ht="13.5" customHeight="1">
      <c r="E42" s="97"/>
      <c r="F42" s="93"/>
      <c r="G42" s="93"/>
      <c r="H42" s="93"/>
    </row>
    <row r="43" ht="13.5" customHeight="1"/>
    <row r="44" spans="5:8" ht="13.5" customHeight="1">
      <c r="E44" s="105"/>
      <c r="F44" s="87"/>
      <c r="G44" s="87"/>
      <c r="H44" s="87"/>
    </row>
    <row r="45" spans="5:8" ht="13.5" customHeight="1">
      <c r="E45" s="107"/>
      <c r="F45" s="87"/>
      <c r="G45" s="87"/>
      <c r="H45" s="87"/>
    </row>
    <row r="46" spans="5:8" ht="13.5" customHeight="1">
      <c r="E46" s="107"/>
      <c r="F46" s="87"/>
      <c r="G46" s="87"/>
      <c r="H46" s="87"/>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85"/>
      <c r="B82" s="85"/>
      <c r="C82" s="96"/>
      <c r="D82" s="85"/>
    </row>
    <row r="83" spans="1:4" ht="34.5" customHeight="1">
      <c r="A83" s="316"/>
      <c r="B83" s="317"/>
      <c r="C83" s="317"/>
      <c r="D83" s="317"/>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CW3:CZ3"/>
    <mergeCell ref="DA3:DD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600" verticalDpi="600" orientation="portrait" paperSize="122"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BQ96"/>
  <sheetViews>
    <sheetView zoomScalePageLayoutView="0" workbookViewId="0" topLeftCell="A1">
      <selection activeCell="A1" sqref="A1:F1"/>
    </sheetView>
  </sheetViews>
  <sheetFormatPr defaultColWidth="11.421875" defaultRowHeight="12.75"/>
  <cols>
    <col min="1" max="1" width="30.7109375" style="5" customWidth="1"/>
    <col min="2" max="5" width="11.421875" style="5" customWidth="1"/>
    <col min="6" max="6" width="14.57421875" style="13" bestFit="1" customWidth="1"/>
    <col min="7" max="16384" width="11.421875" style="5" customWidth="1"/>
  </cols>
  <sheetData>
    <row r="1" spans="1:6" ht="15.75" customHeight="1">
      <c r="A1" s="324" t="s">
        <v>255</v>
      </c>
      <c r="B1" s="324"/>
      <c r="C1" s="324"/>
      <c r="D1" s="324"/>
      <c r="E1" s="324"/>
      <c r="F1" s="324"/>
    </row>
    <row r="2" spans="1:6" ht="15.75" customHeight="1">
      <c r="A2" s="322" t="s">
        <v>177</v>
      </c>
      <c r="B2" s="322"/>
      <c r="C2" s="322"/>
      <c r="D2" s="322"/>
      <c r="E2" s="322"/>
      <c r="F2" s="322"/>
    </row>
    <row r="3" spans="1:6" ht="15.75" customHeight="1" thickBot="1">
      <c r="A3" s="322" t="s">
        <v>304</v>
      </c>
      <c r="B3" s="322"/>
      <c r="C3" s="322"/>
      <c r="D3" s="322"/>
      <c r="E3" s="322"/>
      <c r="F3" s="322"/>
    </row>
    <row r="4" spans="1:6" ht="12.75" customHeight="1" thickTop="1">
      <c r="A4" s="320" t="s">
        <v>23</v>
      </c>
      <c r="B4" s="150">
        <f>+'balanza productos_clase_sector'!B5</f>
        <v>2011</v>
      </c>
      <c r="C4" s="318" t="str">
        <f>+'balanza productos_clase_sector'!C5</f>
        <v>enero - septiembre</v>
      </c>
      <c r="D4" s="318"/>
      <c r="E4" s="151" t="s">
        <v>172</v>
      </c>
      <c r="F4" s="152" t="s">
        <v>163</v>
      </c>
    </row>
    <row r="5" spans="1:6" ht="12" thickBot="1">
      <c r="A5" s="321"/>
      <c r="B5" s="59" t="s">
        <v>162</v>
      </c>
      <c r="C5" s="60">
        <v>2011</v>
      </c>
      <c r="D5" s="60">
        <v>2012</v>
      </c>
      <c r="E5" s="61" t="str">
        <f>+'balanza productos_clase_sector'!E6</f>
        <v> 2012-2011</v>
      </c>
      <c r="F5" s="62">
        <f>+'balanza productos_clase_sector'!F6</f>
        <v>2012</v>
      </c>
    </row>
    <row r="6" spans="1:6" ht="12" thickTop="1">
      <c r="A6" s="57"/>
      <c r="B6" s="55"/>
      <c r="C6" s="55"/>
      <c r="D6" s="55"/>
      <c r="E6" s="55"/>
      <c r="F6" s="58"/>
    </row>
    <row r="7" spans="1:6" ht="12.75" customHeight="1">
      <c r="A7" s="54" t="s">
        <v>12</v>
      </c>
      <c r="B7" s="55">
        <v>3070000</v>
      </c>
      <c r="C7" s="55">
        <v>2496181</v>
      </c>
      <c r="D7" s="55">
        <v>2330934</v>
      </c>
      <c r="E7" s="4">
        <f>+(D7-C7)/C7</f>
        <v>-0.06619992700849818</v>
      </c>
      <c r="F7" s="56">
        <f>+D7/$D$23</f>
        <v>0.21185411408980634</v>
      </c>
    </row>
    <row r="8" spans="1:6" ht="11.25">
      <c r="A8" s="57" t="s">
        <v>17</v>
      </c>
      <c r="B8" s="55">
        <v>1412633</v>
      </c>
      <c r="C8" s="55">
        <v>1087885</v>
      </c>
      <c r="D8" s="55">
        <v>1185551</v>
      </c>
      <c r="E8" s="4">
        <f aca="true" t="shared" si="0" ref="E8:E23">+(D8-C8)/C8</f>
        <v>0.0897760333123446</v>
      </c>
      <c r="F8" s="56">
        <f aca="true" t="shared" si="1" ref="F8:F23">+D8/$D$23</f>
        <v>0.10775245322831277</v>
      </c>
    </row>
    <row r="9" spans="1:6" ht="11.25">
      <c r="A9" s="57" t="s">
        <v>13</v>
      </c>
      <c r="B9" s="55">
        <v>1035052</v>
      </c>
      <c r="C9" s="55">
        <v>765305</v>
      </c>
      <c r="D9" s="55">
        <v>785735</v>
      </c>
      <c r="E9" s="4">
        <f t="shared" si="0"/>
        <v>0.026695239153017424</v>
      </c>
      <c r="F9" s="56">
        <f t="shared" si="1"/>
        <v>0.07141394493981983</v>
      </c>
    </row>
    <row r="10" spans="1:6" ht="11.25">
      <c r="A10" s="57" t="s">
        <v>15</v>
      </c>
      <c r="B10" s="55">
        <v>868308</v>
      </c>
      <c r="C10" s="55">
        <v>712999</v>
      </c>
      <c r="D10" s="55">
        <v>673092</v>
      </c>
      <c r="E10" s="4">
        <f t="shared" si="0"/>
        <v>-0.055970625484748224</v>
      </c>
      <c r="F10" s="56">
        <f t="shared" si="1"/>
        <v>0.061176039030249645</v>
      </c>
    </row>
    <row r="11" spans="1:6" ht="11.25">
      <c r="A11" s="57" t="s">
        <v>120</v>
      </c>
      <c r="B11" s="55">
        <v>606575</v>
      </c>
      <c r="C11" s="55">
        <v>516530</v>
      </c>
      <c r="D11" s="55">
        <v>516646</v>
      </c>
      <c r="E11" s="4">
        <f t="shared" si="0"/>
        <v>0.0002245755328828916</v>
      </c>
      <c r="F11" s="56">
        <f t="shared" si="1"/>
        <v>0.04695696258583129</v>
      </c>
    </row>
    <row r="12" spans="1:6" ht="11.25">
      <c r="A12" s="57" t="s">
        <v>14</v>
      </c>
      <c r="B12" s="55">
        <v>724812</v>
      </c>
      <c r="C12" s="55">
        <v>541423</v>
      </c>
      <c r="D12" s="55">
        <v>498769</v>
      </c>
      <c r="E12" s="4">
        <f t="shared" si="0"/>
        <v>-0.07878128561217385</v>
      </c>
      <c r="F12" s="56">
        <f t="shared" si="1"/>
        <v>0.04533215639329926</v>
      </c>
    </row>
    <row r="13" spans="1:6" ht="11.25">
      <c r="A13" s="57" t="s">
        <v>16</v>
      </c>
      <c r="B13" s="55">
        <v>614820</v>
      </c>
      <c r="C13" s="55">
        <v>495682</v>
      </c>
      <c r="D13" s="55">
        <v>429504</v>
      </c>
      <c r="E13" s="4">
        <f t="shared" si="0"/>
        <v>-0.13350898358221602</v>
      </c>
      <c r="F13" s="56">
        <f t="shared" si="1"/>
        <v>0.03903679358490124</v>
      </c>
    </row>
    <row r="14" spans="1:6" ht="11.25">
      <c r="A14" s="57" t="s">
        <v>20</v>
      </c>
      <c r="B14" s="55">
        <v>364881</v>
      </c>
      <c r="C14" s="55">
        <v>283444</v>
      </c>
      <c r="D14" s="55">
        <v>336719</v>
      </c>
      <c r="E14" s="4">
        <f t="shared" si="0"/>
        <v>0.18795599836299234</v>
      </c>
      <c r="F14" s="56">
        <f t="shared" si="1"/>
        <v>0.03060374315283294</v>
      </c>
    </row>
    <row r="15" spans="1:6" ht="11.25">
      <c r="A15" s="57" t="s">
        <v>27</v>
      </c>
      <c r="B15" s="55">
        <v>358246</v>
      </c>
      <c r="C15" s="55">
        <v>267072</v>
      </c>
      <c r="D15" s="55">
        <v>320922</v>
      </c>
      <c r="E15" s="4">
        <f t="shared" si="0"/>
        <v>0.20163102084831055</v>
      </c>
      <c r="F15" s="56">
        <f t="shared" si="1"/>
        <v>0.029167984165115284</v>
      </c>
    </row>
    <row r="16" spans="1:6" ht="11.25">
      <c r="A16" s="57" t="s">
        <v>460</v>
      </c>
      <c r="B16" s="55">
        <v>505399</v>
      </c>
      <c r="C16" s="55">
        <v>412311</v>
      </c>
      <c r="D16" s="55">
        <v>318207</v>
      </c>
      <c r="E16" s="4">
        <f t="shared" si="0"/>
        <v>-0.2282354824392267</v>
      </c>
      <c r="F16" s="56">
        <f t="shared" si="1"/>
        <v>0.028921223029984976</v>
      </c>
    </row>
    <row r="17" spans="1:6" ht="11.25">
      <c r="A17" s="57" t="s">
        <v>195</v>
      </c>
      <c r="B17" s="55">
        <v>356373</v>
      </c>
      <c r="C17" s="55">
        <v>261227</v>
      </c>
      <c r="D17" s="55">
        <v>275351</v>
      </c>
      <c r="E17" s="4">
        <f t="shared" si="0"/>
        <v>0.05406791794110104</v>
      </c>
      <c r="F17" s="56">
        <f t="shared" si="1"/>
        <v>0.02502612350617489</v>
      </c>
    </row>
    <row r="18" spans="1:6" ht="11.25">
      <c r="A18" s="57" t="s">
        <v>18</v>
      </c>
      <c r="B18" s="55">
        <v>410407</v>
      </c>
      <c r="C18" s="55">
        <v>340411</v>
      </c>
      <c r="D18" s="55">
        <v>272536</v>
      </c>
      <c r="E18" s="4">
        <f t="shared" si="0"/>
        <v>-0.199391324017144</v>
      </c>
      <c r="F18" s="56">
        <f t="shared" si="1"/>
        <v>0.024770273563120816</v>
      </c>
    </row>
    <row r="19" spans="1:6" ht="11.25">
      <c r="A19" s="57" t="s">
        <v>19</v>
      </c>
      <c r="B19" s="55">
        <v>323838</v>
      </c>
      <c r="C19" s="55">
        <v>266977</v>
      </c>
      <c r="D19" s="55">
        <v>257414</v>
      </c>
      <c r="E19" s="4">
        <f t="shared" si="0"/>
        <v>-0.03581956498125307</v>
      </c>
      <c r="F19" s="56">
        <f t="shared" si="1"/>
        <v>0.023395864028888595</v>
      </c>
    </row>
    <row r="20" spans="1:6" ht="11.25">
      <c r="A20" s="57" t="s">
        <v>369</v>
      </c>
      <c r="B20" s="55">
        <v>340289</v>
      </c>
      <c r="C20" s="55">
        <v>235334</v>
      </c>
      <c r="D20" s="55">
        <v>252857</v>
      </c>
      <c r="E20" s="4">
        <f t="shared" si="0"/>
        <v>0.07446012900813312</v>
      </c>
      <c r="F20" s="56">
        <f t="shared" si="1"/>
        <v>0.02298168705180248</v>
      </c>
    </row>
    <row r="21" spans="1:6" ht="11.25">
      <c r="A21" s="57" t="s">
        <v>462</v>
      </c>
      <c r="B21" s="55">
        <v>240623</v>
      </c>
      <c r="C21" s="55">
        <v>199395</v>
      </c>
      <c r="D21" s="55">
        <v>236745</v>
      </c>
      <c r="E21" s="4">
        <f t="shared" si="0"/>
        <v>0.18731663281426314</v>
      </c>
      <c r="F21" s="56">
        <f t="shared" si="1"/>
        <v>0.021517298319124953</v>
      </c>
    </row>
    <row r="22" spans="1:9" ht="11.25">
      <c r="A22" s="57" t="s">
        <v>21</v>
      </c>
      <c r="B22" s="55">
        <v>3277450</v>
      </c>
      <c r="C22" s="55">
        <v>2646977</v>
      </c>
      <c r="D22" s="55">
        <v>2311562</v>
      </c>
      <c r="E22" s="4">
        <f t="shared" si="0"/>
        <v>-0.12671625027342512</v>
      </c>
      <c r="F22" s="56">
        <f t="shared" si="1"/>
        <v>0.21009343021881396</v>
      </c>
      <c r="I22" s="6"/>
    </row>
    <row r="23" spans="1:6" ht="12" thickBot="1">
      <c r="A23" s="153" t="s">
        <v>22</v>
      </c>
      <c r="B23" s="154">
        <f>+balanza!B8</f>
        <v>14509708</v>
      </c>
      <c r="C23" s="154">
        <f>+balanza!C8</f>
        <v>11529150</v>
      </c>
      <c r="D23" s="154">
        <f>+balanza!D8</f>
        <v>11002543</v>
      </c>
      <c r="E23" s="155">
        <f t="shared" si="0"/>
        <v>-0.045676133973449905</v>
      </c>
      <c r="F23" s="156">
        <f t="shared" si="1"/>
        <v>1</v>
      </c>
    </row>
    <row r="24" spans="1:6" s="57" customFormat="1" ht="31.5" customHeight="1" thickTop="1">
      <c r="A24" s="319" t="s">
        <v>373</v>
      </c>
      <c r="B24" s="319"/>
      <c r="C24" s="319"/>
      <c r="D24" s="319"/>
      <c r="E24" s="319"/>
      <c r="F24" s="319"/>
    </row>
    <row r="32" ht="11.25">
      <c r="F32" s="5"/>
    </row>
    <row r="33" ht="11.25">
      <c r="F33" s="5"/>
    </row>
    <row r="34" ht="11.25">
      <c r="F34" s="5"/>
    </row>
    <row r="35" ht="11.25">
      <c r="F35" s="5"/>
    </row>
    <row r="36" ht="11.25">
      <c r="F36" s="5"/>
    </row>
    <row r="37" ht="11.25">
      <c r="F37" s="5"/>
    </row>
    <row r="38" ht="11.25">
      <c r="F38" s="5"/>
    </row>
    <row r="49" spans="1:6" ht="15.75" customHeight="1">
      <c r="A49" s="324" t="s">
        <v>203</v>
      </c>
      <c r="B49" s="324"/>
      <c r="C49" s="324"/>
      <c r="D49" s="324"/>
      <c r="E49" s="324"/>
      <c r="F49" s="324"/>
    </row>
    <row r="50" spans="1:6" ht="15.75" customHeight="1">
      <c r="A50" s="322" t="s">
        <v>192</v>
      </c>
      <c r="B50" s="322"/>
      <c r="C50" s="322"/>
      <c r="D50" s="322"/>
      <c r="E50" s="322"/>
      <c r="F50" s="322"/>
    </row>
    <row r="51" spans="1:6" ht="15.75" customHeight="1" thickBot="1">
      <c r="A51" s="323" t="s">
        <v>305</v>
      </c>
      <c r="B51" s="323"/>
      <c r="C51" s="323"/>
      <c r="D51" s="323"/>
      <c r="E51" s="323"/>
      <c r="F51" s="323"/>
    </row>
    <row r="52" spans="1:6" ht="12.75" customHeight="1" thickTop="1">
      <c r="A52" s="320" t="s">
        <v>23</v>
      </c>
      <c r="B52" s="150">
        <f>+B4</f>
        <v>2011</v>
      </c>
      <c r="C52" s="318" t="str">
        <f>+C4</f>
        <v>enero - septiembre</v>
      </c>
      <c r="D52" s="318"/>
      <c r="E52" s="151" t="s">
        <v>172</v>
      </c>
      <c r="F52" s="152" t="s">
        <v>163</v>
      </c>
    </row>
    <row r="53" spans="1:6" ht="12" thickBot="1">
      <c r="A53" s="321"/>
      <c r="B53" s="59" t="s">
        <v>162</v>
      </c>
      <c r="C53" s="60">
        <f>+balanza!C6</f>
        <v>2011</v>
      </c>
      <c r="D53" s="60">
        <f>+D5</f>
        <v>2012</v>
      </c>
      <c r="E53" s="61" t="str">
        <f>+E5</f>
        <v> 2012-2011</v>
      </c>
      <c r="F53" s="62">
        <f>+F5</f>
        <v>2012</v>
      </c>
    </row>
    <row r="54" spans="1:6" ht="12" thickTop="1">
      <c r="A54" s="57"/>
      <c r="B54" s="55"/>
      <c r="C54" s="55"/>
      <c r="D54" s="55"/>
      <c r="E54" s="55"/>
      <c r="F54" s="58"/>
    </row>
    <row r="55" spans="1:9" ht="12.75" customHeight="1">
      <c r="A55" s="57" t="s">
        <v>26</v>
      </c>
      <c r="B55" s="55">
        <v>1623340</v>
      </c>
      <c r="C55" s="55">
        <v>1135516</v>
      </c>
      <c r="D55" s="55">
        <v>1547880</v>
      </c>
      <c r="E55" s="4">
        <f>+(D55-C55)/C55</f>
        <v>0.3631512017444052</v>
      </c>
      <c r="F55" s="56">
        <f>+D55/$D$71</f>
        <v>0.3940492925655871</v>
      </c>
      <c r="I55" s="55"/>
    </row>
    <row r="56" spans="1:9" ht="11.25">
      <c r="A56" s="57" t="s">
        <v>27</v>
      </c>
      <c r="B56" s="55">
        <v>498142</v>
      </c>
      <c r="C56" s="55">
        <v>323451</v>
      </c>
      <c r="D56" s="55">
        <v>476386</v>
      </c>
      <c r="E56" s="4">
        <f aca="true" t="shared" si="2" ref="E56:E71">+(D56-C56)/C56</f>
        <v>0.47282277686573854</v>
      </c>
      <c r="F56" s="56">
        <f aca="true" t="shared" si="3" ref="F56:F71">+D56/$D$71</f>
        <v>0.12127527087897624</v>
      </c>
      <c r="I56" s="55"/>
    </row>
    <row r="57" spans="1:9" ht="11.25">
      <c r="A57" s="57" t="s">
        <v>12</v>
      </c>
      <c r="B57" s="55">
        <v>593903</v>
      </c>
      <c r="C57" s="55">
        <v>422823</v>
      </c>
      <c r="D57" s="55">
        <v>473985</v>
      </c>
      <c r="E57" s="4">
        <f t="shared" si="2"/>
        <v>0.12100098622827991</v>
      </c>
      <c r="F57" s="56">
        <f t="shared" si="3"/>
        <v>0.12066403980715545</v>
      </c>
      <c r="I57" s="55"/>
    </row>
    <row r="58" spans="1:9" ht="11.25">
      <c r="A58" s="57" t="s">
        <v>20</v>
      </c>
      <c r="B58" s="55">
        <v>175864</v>
      </c>
      <c r="C58" s="55">
        <v>134324</v>
      </c>
      <c r="D58" s="55">
        <v>116779</v>
      </c>
      <c r="E58" s="4">
        <f t="shared" si="2"/>
        <v>-0.13061701557428307</v>
      </c>
      <c r="F58" s="56">
        <f t="shared" si="3"/>
        <v>0.029728843538592585</v>
      </c>
      <c r="I58" s="55"/>
    </row>
    <row r="59" spans="1:9" ht="11.25">
      <c r="A59" s="57" t="s">
        <v>19</v>
      </c>
      <c r="B59" s="55">
        <v>148655</v>
      </c>
      <c r="C59" s="55">
        <v>108353</v>
      </c>
      <c r="D59" s="55">
        <v>114600</v>
      </c>
      <c r="E59" s="4">
        <f t="shared" si="2"/>
        <v>0.05765414893911567</v>
      </c>
      <c r="F59" s="56">
        <f t="shared" si="3"/>
        <v>0.029174127792862676</v>
      </c>
      <c r="I59" s="55"/>
    </row>
    <row r="60" spans="1:9" ht="11.25">
      <c r="A60" s="57" t="s">
        <v>262</v>
      </c>
      <c r="B60" s="55">
        <v>83411</v>
      </c>
      <c r="C60" s="55">
        <v>51367</v>
      </c>
      <c r="D60" s="55">
        <v>112581</v>
      </c>
      <c r="E60" s="4">
        <f t="shared" si="2"/>
        <v>1.191698950688185</v>
      </c>
      <c r="F60" s="56">
        <f t="shared" si="3"/>
        <v>0.028660143813684754</v>
      </c>
      <c r="I60" s="55"/>
    </row>
    <row r="61" spans="1:9" ht="11.25">
      <c r="A61" s="57" t="s">
        <v>17</v>
      </c>
      <c r="B61" s="55">
        <v>106278</v>
      </c>
      <c r="C61" s="55">
        <v>81547</v>
      </c>
      <c r="D61" s="55">
        <v>94311</v>
      </c>
      <c r="E61" s="4">
        <f t="shared" si="2"/>
        <v>0.15652323200117724</v>
      </c>
      <c r="F61" s="56">
        <f t="shared" si="3"/>
        <v>0.02400908522052942</v>
      </c>
      <c r="I61" s="55"/>
    </row>
    <row r="62" spans="1:9" ht="11.25">
      <c r="A62" s="57" t="s">
        <v>28</v>
      </c>
      <c r="B62" s="55">
        <v>584181</v>
      </c>
      <c r="C62" s="55">
        <v>472213</v>
      </c>
      <c r="D62" s="55">
        <v>90280</v>
      </c>
      <c r="E62" s="4">
        <f t="shared" si="2"/>
        <v>-0.8088150898005773</v>
      </c>
      <c r="F62" s="56">
        <f t="shared" si="3"/>
        <v>0.02298289927696023</v>
      </c>
      <c r="I62" s="55"/>
    </row>
    <row r="63" spans="1:9" ht="11.25">
      <c r="A63" s="57" t="s">
        <v>30</v>
      </c>
      <c r="B63" s="55">
        <v>108971</v>
      </c>
      <c r="C63" s="55">
        <v>76185</v>
      </c>
      <c r="D63" s="55">
        <v>83323</v>
      </c>
      <c r="E63" s="4">
        <f t="shared" si="2"/>
        <v>0.09369298418323817</v>
      </c>
      <c r="F63" s="56">
        <f t="shared" si="3"/>
        <v>0.021211831152571525</v>
      </c>
      <c r="I63" s="55"/>
    </row>
    <row r="64" spans="1:9" ht="11.25">
      <c r="A64" s="57" t="s">
        <v>29</v>
      </c>
      <c r="B64" s="55">
        <v>83093</v>
      </c>
      <c r="C64" s="55">
        <v>58646</v>
      </c>
      <c r="D64" s="55">
        <v>82458</v>
      </c>
      <c r="E64" s="4">
        <f t="shared" si="2"/>
        <v>0.40602939671929883</v>
      </c>
      <c r="F64" s="56">
        <f t="shared" si="3"/>
        <v>0.02099162503964983</v>
      </c>
      <c r="I64" s="55"/>
    </row>
    <row r="65" spans="1:9" ht="11.25">
      <c r="A65" s="57" t="s">
        <v>461</v>
      </c>
      <c r="B65" s="55">
        <v>87954</v>
      </c>
      <c r="C65" s="55">
        <v>49151</v>
      </c>
      <c r="D65" s="55">
        <v>82443</v>
      </c>
      <c r="E65" s="4">
        <f t="shared" si="2"/>
        <v>0.6773412545014343</v>
      </c>
      <c r="F65" s="56">
        <f t="shared" si="3"/>
        <v>0.02098780643653558</v>
      </c>
      <c r="I65" s="55"/>
    </row>
    <row r="66" spans="1:9" ht="11.25">
      <c r="A66" s="57" t="s">
        <v>457</v>
      </c>
      <c r="B66" s="55">
        <v>147175</v>
      </c>
      <c r="C66" s="55">
        <v>137951</v>
      </c>
      <c r="D66" s="55">
        <v>62112</v>
      </c>
      <c r="E66" s="4">
        <f t="shared" si="2"/>
        <v>-0.5497531732281752</v>
      </c>
      <c r="F66" s="56">
        <f t="shared" si="3"/>
        <v>0.01581207177548243</v>
      </c>
      <c r="I66" s="55"/>
    </row>
    <row r="67" spans="1:9" ht="11.25">
      <c r="A67" s="57" t="s">
        <v>458</v>
      </c>
      <c r="B67" s="55">
        <v>75628</v>
      </c>
      <c r="C67" s="55">
        <v>63825</v>
      </c>
      <c r="D67" s="55">
        <v>61767</v>
      </c>
      <c r="E67" s="4">
        <f t="shared" si="2"/>
        <v>-0.032244418331374855</v>
      </c>
      <c r="F67" s="56">
        <f t="shared" si="3"/>
        <v>0.015724243903854702</v>
      </c>
      <c r="I67" s="55"/>
    </row>
    <row r="68" spans="1:9" ht="11.25">
      <c r="A68" s="57" t="s">
        <v>359</v>
      </c>
      <c r="B68" s="55">
        <v>68075</v>
      </c>
      <c r="C68" s="55">
        <v>51775</v>
      </c>
      <c r="D68" s="55">
        <v>59528</v>
      </c>
      <c r="E68" s="4">
        <f t="shared" si="2"/>
        <v>0.14974408498309996</v>
      </c>
      <c r="F68" s="56">
        <f t="shared" si="3"/>
        <v>0.015154253745667794</v>
      </c>
      <c r="I68" s="55"/>
    </row>
    <row r="69" spans="1:9" ht="11.25">
      <c r="A69" s="57" t="s">
        <v>14</v>
      </c>
      <c r="B69" s="55">
        <v>64807</v>
      </c>
      <c r="C69" s="55">
        <v>46544</v>
      </c>
      <c r="D69" s="55">
        <v>47278</v>
      </c>
      <c r="E69" s="4">
        <f t="shared" si="2"/>
        <v>0.015770024063251977</v>
      </c>
      <c r="F69" s="56">
        <f t="shared" si="3"/>
        <v>0.012035727869031078</v>
      </c>
      <c r="I69" s="55"/>
    </row>
    <row r="70" spans="1:9" ht="11.25">
      <c r="A70" s="57" t="s">
        <v>21</v>
      </c>
      <c r="B70" s="55">
        <v>551773</v>
      </c>
      <c r="C70" s="55">
        <v>416411</v>
      </c>
      <c r="D70" s="55">
        <v>443725</v>
      </c>
      <c r="E70" s="4">
        <f t="shared" si="2"/>
        <v>0.06559384838536926</v>
      </c>
      <c r="F70" s="56">
        <f t="shared" si="3"/>
        <v>0.11296064445801039</v>
      </c>
      <c r="I70" s="55"/>
    </row>
    <row r="71" spans="1:9" ht="12.75" customHeight="1" thickBot="1">
      <c r="A71" s="153" t="s">
        <v>22</v>
      </c>
      <c r="B71" s="154">
        <f>+balanza!B13</f>
        <v>5001250</v>
      </c>
      <c r="C71" s="154">
        <f>+balanza!C13</f>
        <v>3630082</v>
      </c>
      <c r="D71" s="154">
        <f>+balanza!D13</f>
        <v>3928138</v>
      </c>
      <c r="E71" s="155">
        <f t="shared" si="2"/>
        <v>0.08210723614507881</v>
      </c>
      <c r="F71" s="156">
        <f t="shared" si="3"/>
        <v>1</v>
      </c>
      <c r="I71" s="6"/>
    </row>
    <row r="72" spans="1:6" ht="22.5" customHeight="1" thickTop="1">
      <c r="A72" s="319" t="s">
        <v>374</v>
      </c>
      <c r="B72" s="319"/>
      <c r="C72" s="319"/>
      <c r="D72" s="319"/>
      <c r="E72" s="319"/>
      <c r="F72" s="319"/>
    </row>
    <row r="92" ht="11.25">
      <c r="F92" s="5"/>
    </row>
    <row r="93" ht="11.25">
      <c r="F93" s="5"/>
    </row>
    <row r="94" spans="6:69" s="15" customFormat="1" ht="11.2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row>
    <row r="95" ht="11.25">
      <c r="F95" s="5"/>
    </row>
    <row r="96" ht="11.25">
      <c r="F96" s="5"/>
    </row>
  </sheetData>
  <sheetProtection/>
  <mergeCells count="12">
    <mergeCell ref="A1:F1"/>
    <mergeCell ref="A2:F2"/>
    <mergeCell ref="A3:F3"/>
    <mergeCell ref="A24:F24"/>
    <mergeCell ref="A4:A5"/>
    <mergeCell ref="C4:D4"/>
    <mergeCell ref="C52:D52"/>
    <mergeCell ref="A72:F72"/>
    <mergeCell ref="A52:A53"/>
    <mergeCell ref="A50:F50"/>
    <mergeCell ref="A51:F51"/>
    <mergeCell ref="A49:F49"/>
  </mergeCells>
  <printOptions horizontalCentered="1"/>
  <pageMargins left="0.7874015748031497" right="0.7874015748031497" top="1.8897637795275593" bottom="0.5905511811023623" header="0" footer="0.5905511811023623"/>
  <pageSetup horizontalDpi="600" verticalDpi="600" orientation="portrait" paperSize="122"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dimension ref="A1:T74"/>
  <sheetViews>
    <sheetView zoomScalePageLayoutView="0" workbookViewId="0" topLeftCell="A1">
      <selection activeCell="A28" sqref="A28"/>
    </sheetView>
  </sheetViews>
  <sheetFormatPr defaultColWidth="11.421875" defaultRowHeight="12.75"/>
  <cols>
    <col min="1" max="1" width="48.00390625" style="5" bestFit="1" customWidth="1"/>
    <col min="2" max="5" width="10.421875" style="5" bestFit="1" customWidth="1"/>
    <col min="6" max="6" width="11.7109375" style="5" bestFit="1" customWidth="1"/>
    <col min="7" max="7" width="11.00390625" style="5" bestFit="1" customWidth="1"/>
    <col min="8" max="11" width="11.421875" style="5" customWidth="1"/>
    <col min="12" max="12" width="54.57421875" style="5" bestFit="1" customWidth="1"/>
    <col min="13" max="14" width="11.421875" style="5" customWidth="1"/>
    <col min="15" max="15" width="15.57421875" style="5" bestFit="1" customWidth="1"/>
    <col min="16" max="17" width="14.7109375" style="5" bestFit="1" customWidth="1"/>
    <col min="18" max="18" width="15.57421875" style="5" bestFit="1" customWidth="1"/>
    <col min="19" max="20" width="15.421875" style="5" bestFit="1" customWidth="1"/>
    <col min="21" max="16384" width="11.421875" style="5" customWidth="1"/>
  </cols>
  <sheetData>
    <row r="1" spans="1:10" s="15" customFormat="1" ht="15.75" customHeight="1">
      <c r="A1" s="324" t="s">
        <v>205</v>
      </c>
      <c r="B1" s="324"/>
      <c r="C1" s="324"/>
      <c r="D1" s="324"/>
      <c r="E1" s="324"/>
      <c r="F1" s="324"/>
      <c r="G1" s="324"/>
      <c r="H1" s="5"/>
      <c r="I1" s="5"/>
      <c r="J1" s="5"/>
    </row>
    <row r="2" spans="1:10" s="15" customFormat="1" ht="15.75" customHeight="1">
      <c r="A2" s="322" t="s">
        <v>178</v>
      </c>
      <c r="B2" s="322"/>
      <c r="C2" s="322"/>
      <c r="D2" s="322"/>
      <c r="E2" s="322"/>
      <c r="F2" s="322"/>
      <c r="G2" s="322"/>
      <c r="H2" s="5"/>
      <c r="I2" s="5"/>
      <c r="J2" s="5"/>
    </row>
    <row r="3" spans="1:10" s="15" customFormat="1" ht="15.75" customHeight="1" thickBot="1">
      <c r="A3" s="322" t="s">
        <v>306</v>
      </c>
      <c r="B3" s="322"/>
      <c r="C3" s="322"/>
      <c r="D3" s="322"/>
      <c r="E3" s="322"/>
      <c r="F3" s="322"/>
      <c r="G3" s="322"/>
      <c r="H3" s="5"/>
      <c r="I3" s="5"/>
      <c r="J3" s="5"/>
    </row>
    <row r="4" spans="1:7" ht="12.75" customHeight="1" thickTop="1">
      <c r="A4" s="320" t="s">
        <v>25</v>
      </c>
      <c r="B4" s="157" t="s">
        <v>106</v>
      </c>
      <c r="C4" s="158">
        <f>+'prin paises exp e imp'!B4</f>
        <v>2011</v>
      </c>
      <c r="D4" s="325" t="str">
        <f>+'prin paises exp e imp'!C4</f>
        <v>enero - septiembre</v>
      </c>
      <c r="E4" s="325"/>
      <c r="F4" s="159" t="s">
        <v>172</v>
      </c>
      <c r="G4" s="159" t="s">
        <v>163</v>
      </c>
    </row>
    <row r="5" spans="1:19" ht="12.75" customHeight="1" thickBot="1">
      <c r="A5" s="326"/>
      <c r="B5" s="59" t="s">
        <v>32</v>
      </c>
      <c r="C5" s="161" t="s">
        <v>162</v>
      </c>
      <c r="D5" s="160">
        <f>+balanza!C6</f>
        <v>2011</v>
      </c>
      <c r="E5" s="160">
        <f>+balanza!D6</f>
        <v>2012</v>
      </c>
      <c r="F5" s="161" t="str">
        <f>+'prin paises exp e imp'!E5</f>
        <v> 2012-2011</v>
      </c>
      <c r="G5" s="161">
        <f>+'prin paises exp e imp'!F5</f>
        <v>2012</v>
      </c>
      <c r="O5" s="6"/>
      <c r="P5" s="6"/>
      <c r="R5" s="6"/>
      <c r="S5" s="6"/>
    </row>
    <row r="6" spans="3:20" ht="12" thickTop="1">
      <c r="C6" s="6"/>
      <c r="D6" s="6"/>
      <c r="E6" s="6"/>
      <c r="F6" s="6"/>
      <c r="G6" s="6"/>
      <c r="Q6" s="6"/>
      <c r="T6" s="6"/>
    </row>
    <row r="7" spans="1:20" ht="12.75" customHeight="1">
      <c r="A7" s="9" t="s">
        <v>489</v>
      </c>
      <c r="B7" s="7" t="s">
        <v>500</v>
      </c>
      <c r="C7" s="6">
        <v>1430333</v>
      </c>
      <c r="D7" s="6">
        <v>1376521</v>
      </c>
      <c r="E7" s="6">
        <v>1193180</v>
      </c>
      <c r="F7" s="4">
        <f aca="true" t="shared" si="0" ref="F7:F23">+(E7-D7)/D7</f>
        <v>-0.1331915749923176</v>
      </c>
      <c r="G7" s="8">
        <f aca="true" t="shared" si="1" ref="G7:G23">+E7/$E$23</f>
        <v>0.10844583838481704</v>
      </c>
      <c r="N7" s="6"/>
      <c r="O7" s="6"/>
      <c r="Q7" s="6"/>
      <c r="R7" s="6"/>
      <c r="T7" s="6"/>
    </row>
    <row r="8" spans="1:20" ht="12.75" customHeight="1">
      <c r="A8" s="9" t="s">
        <v>490</v>
      </c>
      <c r="B8" s="7">
        <v>22042110</v>
      </c>
      <c r="C8" s="6">
        <v>1321552</v>
      </c>
      <c r="D8" s="6">
        <v>953122</v>
      </c>
      <c r="E8" s="6">
        <v>974979</v>
      </c>
      <c r="F8" s="4">
        <f t="shared" si="0"/>
        <v>0.022932006605660134</v>
      </c>
      <c r="G8" s="8">
        <f t="shared" si="1"/>
        <v>0.08861396860707565</v>
      </c>
      <c r="O8" s="277"/>
      <c r="P8" s="277"/>
      <c r="Q8" s="277"/>
      <c r="R8" s="278"/>
      <c r="S8" s="278"/>
      <c r="T8" s="278"/>
    </row>
    <row r="9" spans="1:7" ht="12.75" customHeight="1">
      <c r="A9" s="9" t="s">
        <v>491</v>
      </c>
      <c r="B9" s="7">
        <v>47032900</v>
      </c>
      <c r="C9" s="6">
        <v>1179935</v>
      </c>
      <c r="D9" s="6">
        <v>937498</v>
      </c>
      <c r="E9" s="6">
        <v>873119</v>
      </c>
      <c r="F9" s="4">
        <f t="shared" si="0"/>
        <v>-0.06867107983163698</v>
      </c>
      <c r="G9" s="8">
        <f t="shared" si="1"/>
        <v>0.0793561088559254</v>
      </c>
    </row>
    <row r="10" spans="1:7" ht="11.25">
      <c r="A10" s="9" t="s">
        <v>492</v>
      </c>
      <c r="B10" s="7">
        <v>47032100</v>
      </c>
      <c r="C10" s="6">
        <v>1358738</v>
      </c>
      <c r="D10" s="6">
        <v>1101733</v>
      </c>
      <c r="E10" s="6">
        <v>864521</v>
      </c>
      <c r="F10" s="4">
        <f t="shared" si="0"/>
        <v>-0.21530806465813404</v>
      </c>
      <c r="G10" s="4">
        <f t="shared" si="1"/>
        <v>0.07857465315063981</v>
      </c>
    </row>
    <row r="11" spans="1:7" ht="12" customHeight="1">
      <c r="A11" s="9" t="s">
        <v>493</v>
      </c>
      <c r="B11" s="7" t="s">
        <v>501</v>
      </c>
      <c r="C11" s="6">
        <v>667228</v>
      </c>
      <c r="D11" s="6">
        <v>643605</v>
      </c>
      <c r="E11" s="6">
        <v>595895</v>
      </c>
      <c r="F11" s="4">
        <f t="shared" si="0"/>
        <v>-0.07412931844842721</v>
      </c>
      <c r="G11" s="8">
        <f t="shared" si="1"/>
        <v>0.05415975197733833</v>
      </c>
    </row>
    <row r="12" spans="1:7" ht="11.25">
      <c r="A12" s="19" t="s">
        <v>399</v>
      </c>
      <c r="B12" s="7">
        <v>44071012</v>
      </c>
      <c r="C12" s="6">
        <v>458165</v>
      </c>
      <c r="D12" s="6">
        <v>331948</v>
      </c>
      <c r="E12" s="6">
        <v>357047</v>
      </c>
      <c r="F12" s="4">
        <f t="shared" si="0"/>
        <v>0.0756112403147481</v>
      </c>
      <c r="G12" s="8">
        <f t="shared" si="1"/>
        <v>0.03245131602757653</v>
      </c>
    </row>
    <row r="13" spans="1:7" ht="12.75" customHeight="1">
      <c r="A13" s="9" t="s">
        <v>494</v>
      </c>
      <c r="B13" s="7" t="s">
        <v>502</v>
      </c>
      <c r="C13" s="6">
        <v>365300</v>
      </c>
      <c r="D13" s="6">
        <v>268104</v>
      </c>
      <c r="E13" s="6">
        <v>293497</v>
      </c>
      <c r="F13" s="4">
        <f t="shared" si="0"/>
        <v>0.09471324560618267</v>
      </c>
      <c r="G13" s="8">
        <f t="shared" si="1"/>
        <v>0.02667537859202186</v>
      </c>
    </row>
    <row r="14" spans="1:20" ht="12.75" customHeight="1">
      <c r="A14" s="9" t="s">
        <v>495</v>
      </c>
      <c r="B14" s="7">
        <v>44012200</v>
      </c>
      <c r="C14" s="6">
        <v>410659</v>
      </c>
      <c r="D14" s="6">
        <v>294878</v>
      </c>
      <c r="E14" s="6">
        <v>281306</v>
      </c>
      <c r="F14" s="4">
        <f>+(E14-D14)/D14</f>
        <v>-0.04602581406547793</v>
      </c>
      <c r="G14" s="8">
        <f t="shared" si="1"/>
        <v>0.025567362018035285</v>
      </c>
      <c r="S14" s="15"/>
      <c r="T14" s="144"/>
    </row>
    <row r="15" spans="1:7" ht="12.75" customHeight="1">
      <c r="A15" s="9" t="s">
        <v>496</v>
      </c>
      <c r="B15" s="7" t="s">
        <v>503</v>
      </c>
      <c r="C15" s="6">
        <v>389358</v>
      </c>
      <c r="D15" s="6">
        <v>295566</v>
      </c>
      <c r="E15" s="6">
        <v>274236</v>
      </c>
      <c r="F15" s="4">
        <f>+(E15-D15)/D15</f>
        <v>-0.07216662268325856</v>
      </c>
      <c r="G15" s="8">
        <f t="shared" si="1"/>
        <v>0.024924783297824875</v>
      </c>
    </row>
    <row r="16" spans="1:19" ht="11.25">
      <c r="A16" s="9" t="s">
        <v>497</v>
      </c>
      <c r="B16" s="7">
        <v>10051000</v>
      </c>
      <c r="C16" s="6">
        <v>166164</v>
      </c>
      <c r="D16" s="6">
        <v>161791</v>
      </c>
      <c r="E16" s="6">
        <v>252171</v>
      </c>
      <c r="F16" s="4">
        <f>+(E16-D16)/D16</f>
        <v>0.5586219258178762</v>
      </c>
      <c r="G16" s="8">
        <f t="shared" si="1"/>
        <v>0.02291933782944543</v>
      </c>
      <c r="S16" s="6"/>
    </row>
    <row r="17" spans="1:20" ht="12.75" customHeight="1">
      <c r="A17" s="9" t="s">
        <v>116</v>
      </c>
      <c r="B17" s="7">
        <v>22042990</v>
      </c>
      <c r="C17" s="6">
        <v>245242</v>
      </c>
      <c r="D17" s="6">
        <v>158884</v>
      </c>
      <c r="E17" s="6">
        <v>220660</v>
      </c>
      <c r="F17" s="4">
        <f t="shared" si="0"/>
        <v>0.38881196344502905</v>
      </c>
      <c r="G17" s="8">
        <f t="shared" si="1"/>
        <v>0.020055363564586842</v>
      </c>
      <c r="T17" s="6"/>
    </row>
    <row r="18" spans="1:20" ht="12.75" customHeight="1">
      <c r="A18" s="9" t="s">
        <v>498</v>
      </c>
      <c r="B18" s="7">
        <v>44123910</v>
      </c>
      <c r="C18" s="6">
        <v>413421</v>
      </c>
      <c r="D18" s="6">
        <v>319739</v>
      </c>
      <c r="E18" s="6">
        <v>210927</v>
      </c>
      <c r="F18" s="4">
        <f t="shared" si="0"/>
        <v>-0.34031506947854345</v>
      </c>
      <c r="G18" s="8">
        <f t="shared" si="1"/>
        <v>0.019170749889366484</v>
      </c>
      <c r="T18" s="6"/>
    </row>
    <row r="19" spans="1:20" ht="12.75" customHeight="1">
      <c r="A19" s="9" t="s">
        <v>507</v>
      </c>
      <c r="B19" s="7" t="s">
        <v>504</v>
      </c>
      <c r="C19" s="6">
        <v>346266.213</v>
      </c>
      <c r="D19" s="6">
        <v>193325.077</v>
      </c>
      <c r="E19" s="6">
        <v>219299.953</v>
      </c>
      <c r="F19" s="4">
        <f t="shared" si="0"/>
        <v>0.13435854470136857</v>
      </c>
      <c r="G19" s="8">
        <f t="shared" si="1"/>
        <v>0.01993175150508387</v>
      </c>
      <c r="N19" s="6"/>
      <c r="O19" s="6"/>
      <c r="Q19" s="6"/>
      <c r="R19" s="6"/>
      <c r="T19" s="6"/>
    </row>
    <row r="20" spans="1:20" ht="12.75" customHeight="1">
      <c r="A20" s="19" t="s">
        <v>499</v>
      </c>
      <c r="B20" s="276">
        <v>44091020</v>
      </c>
      <c r="C20" s="6">
        <v>197332</v>
      </c>
      <c r="D20" s="6">
        <v>145976</v>
      </c>
      <c r="E20" s="6">
        <v>168811</v>
      </c>
      <c r="F20" s="4">
        <f t="shared" si="0"/>
        <v>0.1564298240806708</v>
      </c>
      <c r="G20" s="8">
        <f t="shared" si="1"/>
        <v>0.015342907544192284</v>
      </c>
      <c r="Q20" s="6"/>
      <c r="T20" s="6"/>
    </row>
    <row r="21" spans="1:20" ht="12.75" customHeight="1">
      <c r="A21" s="9" t="s">
        <v>506</v>
      </c>
      <c r="B21" s="7" t="s">
        <v>505</v>
      </c>
      <c r="C21" s="6">
        <v>172380.309</v>
      </c>
      <c r="D21" s="6">
        <v>166287.654</v>
      </c>
      <c r="E21" s="6">
        <v>172055.372</v>
      </c>
      <c r="F21" s="4">
        <f t="shared" si="0"/>
        <v>0.03468518474618683</v>
      </c>
      <c r="G21" s="8">
        <f t="shared" si="1"/>
        <v>0.0156377822836048</v>
      </c>
      <c r="O21" s="277"/>
      <c r="P21" s="277"/>
      <c r="Q21" s="277"/>
      <c r="R21" s="278"/>
      <c r="S21" s="278"/>
      <c r="T21" s="278"/>
    </row>
    <row r="22" spans="1:7" ht="12.75" customHeight="1">
      <c r="A22" s="9" t="s">
        <v>24</v>
      </c>
      <c r="B22" s="9"/>
      <c r="C22" s="6">
        <v>5387634.478</v>
      </c>
      <c r="D22" s="6">
        <v>4180172.2690000003</v>
      </c>
      <c r="E22" s="6">
        <v>4050838.675</v>
      </c>
      <c r="F22" s="4">
        <f t="shared" si="0"/>
        <v>-0.030939776085099065</v>
      </c>
      <c r="G22" s="8">
        <f t="shared" si="1"/>
        <v>0.3681729464724655</v>
      </c>
    </row>
    <row r="23" spans="1:7" ht="12.75" customHeight="1">
      <c r="A23" s="9" t="s">
        <v>22</v>
      </c>
      <c r="B23" s="9"/>
      <c r="C23" s="6">
        <f>+balanza!B8</f>
        <v>14509708</v>
      </c>
      <c r="D23" s="6">
        <f>+balanza!C8</f>
        <v>11529150</v>
      </c>
      <c r="E23" s="6">
        <f>+balanza!D8</f>
        <v>11002543</v>
      </c>
      <c r="F23" s="4">
        <f t="shared" si="0"/>
        <v>-0.045676133973449905</v>
      </c>
      <c r="G23" s="8">
        <f t="shared" si="1"/>
        <v>1</v>
      </c>
    </row>
    <row r="24" spans="1:7" ht="12" thickBot="1">
      <c r="A24" s="153"/>
      <c r="B24" s="153"/>
      <c r="C24" s="154"/>
      <c r="D24" s="154"/>
      <c r="E24" s="154"/>
      <c r="F24" s="153"/>
      <c r="G24" s="153"/>
    </row>
    <row r="25" spans="1:7" ht="33.75" customHeight="1" thickTop="1">
      <c r="A25" s="319" t="s">
        <v>373</v>
      </c>
      <c r="B25" s="319"/>
      <c r="C25" s="319"/>
      <c r="D25" s="319"/>
      <c r="E25" s="319"/>
      <c r="F25" s="319"/>
      <c r="G25" s="319"/>
    </row>
    <row r="50" spans="1:7" ht="15.75" customHeight="1">
      <c r="A50" s="324" t="s">
        <v>181</v>
      </c>
      <c r="B50" s="324"/>
      <c r="C50" s="324"/>
      <c r="D50" s="324"/>
      <c r="E50" s="324"/>
      <c r="F50" s="324"/>
      <c r="G50" s="324"/>
    </row>
    <row r="51" spans="1:7" ht="15.75" customHeight="1">
      <c r="A51" s="322" t="s">
        <v>179</v>
      </c>
      <c r="B51" s="322"/>
      <c r="C51" s="322"/>
      <c r="D51" s="322"/>
      <c r="E51" s="322"/>
      <c r="F51" s="322"/>
      <c r="G51" s="322"/>
    </row>
    <row r="52" spans="1:7" ht="15.75" customHeight="1" thickBot="1">
      <c r="A52" s="322" t="s">
        <v>307</v>
      </c>
      <c r="B52" s="322"/>
      <c r="C52" s="322"/>
      <c r="D52" s="322"/>
      <c r="E52" s="322"/>
      <c r="F52" s="322"/>
      <c r="G52" s="322"/>
    </row>
    <row r="53" spans="1:20" ht="12.75" customHeight="1" thickTop="1">
      <c r="A53" s="320" t="s">
        <v>25</v>
      </c>
      <c r="B53" s="157" t="s">
        <v>106</v>
      </c>
      <c r="C53" s="158">
        <f>+C4</f>
        <v>2011</v>
      </c>
      <c r="D53" s="325" t="str">
        <f>+D4</f>
        <v>enero - septiembre</v>
      </c>
      <c r="E53" s="325"/>
      <c r="F53" s="159" t="s">
        <v>172</v>
      </c>
      <c r="G53" s="159" t="s">
        <v>163</v>
      </c>
      <c r="Q53" s="6"/>
      <c r="T53" s="6"/>
    </row>
    <row r="54" spans="1:20" ht="12.75" customHeight="1" thickBot="1">
      <c r="A54" s="326"/>
      <c r="B54" s="59" t="s">
        <v>32</v>
      </c>
      <c r="C54" s="161" t="s">
        <v>162</v>
      </c>
      <c r="D54" s="160">
        <f>+balanza!C6</f>
        <v>2011</v>
      </c>
      <c r="E54" s="160">
        <f>+E5</f>
        <v>2012</v>
      </c>
      <c r="F54" s="161" t="str">
        <f>+F5</f>
        <v> 2012-2011</v>
      </c>
      <c r="G54" s="161">
        <f>+G5</f>
        <v>2012</v>
      </c>
      <c r="O54" s="6"/>
      <c r="P54" s="6"/>
      <c r="Q54" s="6"/>
      <c r="R54" s="6"/>
      <c r="S54" s="6"/>
      <c r="T54" s="6"/>
    </row>
    <row r="55" spans="3:20" ht="12" thickTop="1">
      <c r="C55" s="6"/>
      <c r="D55" s="6"/>
      <c r="E55" s="6"/>
      <c r="F55" s="6"/>
      <c r="G55" s="6"/>
      <c r="Q55" s="6"/>
      <c r="R55" s="6"/>
      <c r="T55" s="6"/>
    </row>
    <row r="56" spans="1:20" ht="12.75" customHeight="1">
      <c r="A56" s="5" t="s">
        <v>508</v>
      </c>
      <c r="B56" s="334" t="s">
        <v>513</v>
      </c>
      <c r="C56" s="6">
        <v>752536</v>
      </c>
      <c r="D56" s="6">
        <v>523917</v>
      </c>
      <c r="E56" s="6">
        <v>543217</v>
      </c>
      <c r="F56" s="4">
        <f aca="true" t="shared" si="2" ref="F56:F72">+(E56-D56)/D56</f>
        <v>0.03683789607895907</v>
      </c>
      <c r="G56" s="10">
        <f aca="true" t="shared" si="3" ref="G56:G72">+E56/$E$72</f>
        <v>0.13828867519420143</v>
      </c>
      <c r="Q56" s="6"/>
      <c r="T56" s="6"/>
    </row>
    <row r="57" spans="1:20" ht="12.75" customHeight="1">
      <c r="A57" s="5" t="s">
        <v>509</v>
      </c>
      <c r="B57" s="9">
        <v>15179000</v>
      </c>
      <c r="C57" s="6">
        <v>362075</v>
      </c>
      <c r="D57" s="6">
        <v>274105</v>
      </c>
      <c r="E57" s="6">
        <v>270593</v>
      </c>
      <c r="F57" s="4">
        <f t="shared" si="2"/>
        <v>-0.012812608307035626</v>
      </c>
      <c r="G57" s="10">
        <f t="shared" si="3"/>
        <v>0.06888581816626606</v>
      </c>
      <c r="O57" s="6"/>
      <c r="P57" s="6"/>
      <c r="Q57" s="6"/>
      <c r="R57" s="6"/>
      <c r="S57" s="6"/>
      <c r="T57" s="6"/>
    </row>
    <row r="58" spans="1:20" ht="12.75" customHeight="1">
      <c r="A58" s="5" t="s">
        <v>510</v>
      </c>
      <c r="B58" s="9">
        <v>23099090</v>
      </c>
      <c r="C58" s="6">
        <v>273085</v>
      </c>
      <c r="D58" s="6">
        <v>200202</v>
      </c>
      <c r="E58" s="6">
        <v>258603</v>
      </c>
      <c r="F58" s="4">
        <f t="shared" si="2"/>
        <v>0.29171037252375104</v>
      </c>
      <c r="G58" s="10">
        <f t="shared" si="3"/>
        <v>0.06583348141027633</v>
      </c>
      <c r="Q58" s="6"/>
      <c r="R58" s="277"/>
      <c r="S58" s="277"/>
      <c r="T58" s="277"/>
    </row>
    <row r="59" spans="1:20" ht="12.75" customHeight="1">
      <c r="A59" s="5" t="s">
        <v>3</v>
      </c>
      <c r="B59" s="9">
        <v>17019900</v>
      </c>
      <c r="C59" s="6">
        <v>364465</v>
      </c>
      <c r="D59" s="6">
        <v>306749</v>
      </c>
      <c r="E59" s="6">
        <v>209284</v>
      </c>
      <c r="F59" s="4">
        <f t="shared" si="2"/>
        <v>-0.31773534714049595</v>
      </c>
      <c r="G59" s="10">
        <f t="shared" si="3"/>
        <v>0.05327816894416642</v>
      </c>
      <c r="Q59" s="6"/>
      <c r="T59" s="6"/>
    </row>
    <row r="60" spans="1:20" ht="12.75" customHeight="1">
      <c r="A60" s="5" t="s">
        <v>511</v>
      </c>
      <c r="B60" s="9">
        <v>23040000</v>
      </c>
      <c r="C60" s="6">
        <v>253906</v>
      </c>
      <c r="D60" s="6">
        <v>186114</v>
      </c>
      <c r="E60" s="6">
        <v>198441</v>
      </c>
      <c r="F60" s="4">
        <f t="shared" si="2"/>
        <v>0.06623359876204907</v>
      </c>
      <c r="G60" s="10">
        <f t="shared" si="3"/>
        <v>0.050517828039646266</v>
      </c>
      <c r="Q60" s="6"/>
      <c r="T60" s="6"/>
    </row>
    <row r="61" spans="1:20" ht="12.75" customHeight="1">
      <c r="A61" s="5" t="s">
        <v>467</v>
      </c>
      <c r="B61" s="9">
        <v>10059020</v>
      </c>
      <c r="C61" s="6">
        <v>212640.214</v>
      </c>
      <c r="D61" s="6">
        <v>82236.869</v>
      </c>
      <c r="E61" s="6">
        <v>144029.959</v>
      </c>
      <c r="F61" s="4">
        <f t="shared" si="2"/>
        <v>0.7514037286609245</v>
      </c>
      <c r="G61" s="10">
        <f t="shared" si="3"/>
        <v>0.03666621666550411</v>
      </c>
      <c r="Q61" s="6"/>
      <c r="T61" s="6"/>
    </row>
    <row r="62" spans="1:20" ht="12.75" customHeight="1">
      <c r="A62" s="5" t="s">
        <v>512</v>
      </c>
      <c r="B62" s="9">
        <v>10019942</v>
      </c>
      <c r="C62" s="6">
        <v>214829.205</v>
      </c>
      <c r="D62" s="6">
        <v>88947.398</v>
      </c>
      <c r="E62" s="6">
        <v>180141.277</v>
      </c>
      <c r="F62" s="4">
        <f t="shared" si="2"/>
        <v>1.025256286867436</v>
      </c>
      <c r="G62" s="10">
        <f t="shared" si="3"/>
        <v>0.04585920275713328</v>
      </c>
      <c r="Q62" s="6"/>
      <c r="T62" s="6"/>
    </row>
    <row r="63" spans="1:20" ht="12.75" customHeight="1">
      <c r="A63" s="5" t="s">
        <v>468</v>
      </c>
      <c r="B63" s="9">
        <v>10079010</v>
      </c>
      <c r="C63" s="6"/>
      <c r="D63" s="6"/>
      <c r="E63" s="6">
        <v>93999</v>
      </c>
      <c r="F63" s="4"/>
      <c r="G63" s="10">
        <f t="shared" si="3"/>
        <v>0.02392965827575304</v>
      </c>
      <c r="Q63" s="6"/>
      <c r="T63" s="6"/>
    </row>
    <row r="64" spans="1:20" ht="12.75" customHeight="1">
      <c r="A64" s="5" t="s">
        <v>151</v>
      </c>
      <c r="B64" s="9">
        <v>21069090</v>
      </c>
      <c r="C64" s="6">
        <v>97817</v>
      </c>
      <c r="D64" s="6">
        <v>75847</v>
      </c>
      <c r="E64" s="6">
        <v>75583</v>
      </c>
      <c r="F64" s="4">
        <f t="shared" si="2"/>
        <v>-0.0034806913918810235</v>
      </c>
      <c r="G64" s="10">
        <f t="shared" si="3"/>
        <v>0.019241431945619017</v>
      </c>
      <c r="Q64" s="6"/>
      <c r="T64" s="6"/>
    </row>
    <row r="65" spans="1:20" ht="12.75" customHeight="1">
      <c r="A65" s="5" t="s">
        <v>475</v>
      </c>
      <c r="B65" s="334" t="s">
        <v>514</v>
      </c>
      <c r="C65" s="6">
        <v>84964</v>
      </c>
      <c r="D65" s="6">
        <v>60985</v>
      </c>
      <c r="E65" s="6">
        <v>60170</v>
      </c>
      <c r="F65" s="4">
        <f t="shared" si="2"/>
        <v>-0.013363941952939247</v>
      </c>
      <c r="G65" s="10">
        <f t="shared" si="3"/>
        <v>0.015317689958957654</v>
      </c>
      <c r="Q65" s="6"/>
      <c r="T65" s="6"/>
    </row>
    <row r="66" spans="1:20" ht="12.75" customHeight="1">
      <c r="A66" s="5" t="s">
        <v>378</v>
      </c>
      <c r="B66" s="9">
        <v>22030000</v>
      </c>
      <c r="C66" s="6">
        <v>65298</v>
      </c>
      <c r="D66" s="6">
        <v>39298</v>
      </c>
      <c r="E66" s="6">
        <v>58840</v>
      </c>
      <c r="F66" s="4">
        <f t="shared" si="2"/>
        <v>0.4972772151254517</v>
      </c>
      <c r="G66" s="10">
        <f t="shared" si="3"/>
        <v>0.014979107149494238</v>
      </c>
      <c r="Q66" s="6"/>
      <c r="T66" s="6"/>
    </row>
    <row r="67" spans="1:7" ht="12.75" customHeight="1">
      <c r="A67" s="5" t="s">
        <v>474</v>
      </c>
      <c r="B67" s="9">
        <v>23011000</v>
      </c>
      <c r="C67" s="6">
        <v>44589</v>
      </c>
      <c r="D67" s="6">
        <v>27825</v>
      </c>
      <c r="E67" s="6">
        <v>56681</v>
      </c>
      <c r="F67" s="4">
        <f t="shared" si="2"/>
        <v>1.0370530098831985</v>
      </c>
      <c r="G67" s="10">
        <f t="shared" si="3"/>
        <v>0.014429482874583326</v>
      </c>
    </row>
    <row r="68" spans="1:19" ht="12.75" customHeight="1">
      <c r="A68" s="5" t="s">
        <v>459</v>
      </c>
      <c r="B68" s="9">
        <v>23031000</v>
      </c>
      <c r="C68" s="6">
        <v>64920</v>
      </c>
      <c r="D68" s="6">
        <v>54132</v>
      </c>
      <c r="E68" s="6">
        <v>53858</v>
      </c>
      <c r="F68" s="4">
        <f t="shared" si="2"/>
        <v>-0.005061701027118895</v>
      </c>
      <c r="G68" s="10">
        <f t="shared" si="3"/>
        <v>0.013710821768481657</v>
      </c>
      <c r="O68" s="6"/>
      <c r="P68" s="6"/>
      <c r="R68" s="6"/>
      <c r="S68" s="6"/>
    </row>
    <row r="69" spans="1:20" ht="12.75" customHeight="1">
      <c r="A69" s="5" t="s">
        <v>476</v>
      </c>
      <c r="B69" s="9">
        <v>15141100</v>
      </c>
      <c r="C69" s="6">
        <v>53945</v>
      </c>
      <c r="D69" s="6">
        <v>41172</v>
      </c>
      <c r="E69" s="6">
        <v>48157</v>
      </c>
      <c r="F69" s="4">
        <f t="shared" si="2"/>
        <v>0.1696541338773924</v>
      </c>
      <c r="G69" s="10">
        <f t="shared" si="3"/>
        <v>0.012259498011526072</v>
      </c>
      <c r="Q69" s="6"/>
      <c r="T69" s="6"/>
    </row>
    <row r="70" spans="1:20" ht="12.75" customHeight="1">
      <c r="A70" s="5" t="s">
        <v>398</v>
      </c>
      <c r="B70" s="9">
        <v>11042300</v>
      </c>
      <c r="C70" s="6">
        <v>84348</v>
      </c>
      <c r="D70" s="6">
        <v>44766</v>
      </c>
      <c r="E70" s="6">
        <v>43197</v>
      </c>
      <c r="F70" s="4">
        <f t="shared" si="2"/>
        <v>-0.03504892105615869</v>
      </c>
      <c r="G70" s="10">
        <f t="shared" si="3"/>
        <v>0.01099681324841439</v>
      </c>
      <c r="Q70" s="6"/>
      <c r="T70" s="6"/>
    </row>
    <row r="71" spans="1:20" ht="12.75" customHeight="1">
      <c r="A71" s="5" t="s">
        <v>24</v>
      </c>
      <c r="B71" s="9"/>
      <c r="C71" s="6">
        <v>2071832.5809999998</v>
      </c>
      <c r="D71" s="6">
        <v>1623785.733</v>
      </c>
      <c r="E71" s="6">
        <v>1633343.764</v>
      </c>
      <c r="F71" s="4">
        <f t="shared" si="2"/>
        <v>0.005886263689693324</v>
      </c>
      <c r="G71" s="10">
        <f t="shared" si="3"/>
        <v>0.4158061055899767</v>
      </c>
      <c r="Q71" s="6"/>
      <c r="T71" s="6"/>
    </row>
    <row r="72" spans="1:7" ht="12.75" customHeight="1">
      <c r="A72" s="9" t="s">
        <v>22</v>
      </c>
      <c r="B72" s="9"/>
      <c r="C72" s="6">
        <f>+balanza!B13</f>
        <v>5001250</v>
      </c>
      <c r="D72" s="6">
        <f>+balanza!C13</f>
        <v>3630082</v>
      </c>
      <c r="E72" s="6">
        <f>+balanza!D13</f>
        <v>3928138</v>
      </c>
      <c r="F72" s="4">
        <f t="shared" si="2"/>
        <v>0.08210723614507881</v>
      </c>
      <c r="G72" s="10">
        <f t="shared" si="3"/>
        <v>1</v>
      </c>
    </row>
    <row r="73" spans="1:7" ht="12" thickBot="1">
      <c r="A73" s="162"/>
      <c r="B73" s="162"/>
      <c r="C73" s="163"/>
      <c r="D73" s="163"/>
      <c r="E73" s="163"/>
      <c r="F73" s="162"/>
      <c r="G73" s="162"/>
    </row>
    <row r="74" spans="1:7" ht="12.75" customHeight="1" thickTop="1">
      <c r="A74" s="319" t="s">
        <v>374</v>
      </c>
      <c r="B74" s="319"/>
      <c r="C74" s="319"/>
      <c r="D74" s="319"/>
      <c r="E74" s="319"/>
      <c r="F74" s="319"/>
      <c r="G74" s="319"/>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horizontalDpi="600" verticalDpi="600" orientation="portrait" paperSize="122" scale="80"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K1"/>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9.00390625" style="0" customWidth="1"/>
    <col min="9" max="9" width="8.7109375" style="0" bestFit="1" customWidth="1"/>
    <col min="10" max="10" width="9.7109375" style="0" bestFit="1" customWidth="1"/>
    <col min="11" max="11" width="9.28125" style="0" bestFit="1" customWidth="1"/>
  </cols>
  <sheetData>
    <row r="1" spans="1:15" s="19" customFormat="1" ht="19.5" customHeight="1">
      <c r="A1" s="327" t="s">
        <v>322</v>
      </c>
      <c r="B1" s="327"/>
      <c r="C1" s="327"/>
      <c r="D1" s="327"/>
      <c r="E1" s="327"/>
      <c r="F1" s="327"/>
      <c r="G1" s="327"/>
      <c r="H1" s="327"/>
      <c r="I1" s="327"/>
      <c r="J1" s="327"/>
      <c r="K1" s="327"/>
      <c r="L1" s="119"/>
      <c r="M1" s="119"/>
      <c r="N1" s="119"/>
      <c r="O1" s="119"/>
    </row>
    <row r="2" spans="1:15" s="19" customFormat="1" ht="19.5" customHeight="1">
      <c r="A2" s="328" t="s">
        <v>332</v>
      </c>
      <c r="B2" s="328"/>
      <c r="C2" s="328"/>
      <c r="D2" s="328"/>
      <c r="E2" s="328"/>
      <c r="F2" s="328"/>
      <c r="G2" s="328"/>
      <c r="H2" s="328"/>
      <c r="I2" s="328"/>
      <c r="J2" s="328"/>
      <c r="K2" s="328"/>
      <c r="L2" s="121"/>
      <c r="M2" s="121"/>
      <c r="N2" s="121"/>
      <c r="O2" s="121"/>
    </row>
    <row r="3" spans="1:15" s="25" customFormat="1" ht="11.25">
      <c r="A3" s="22"/>
      <c r="B3" s="329" t="s">
        <v>334</v>
      </c>
      <c r="C3" s="329"/>
      <c r="D3" s="329"/>
      <c r="E3" s="329"/>
      <c r="F3" s="185"/>
      <c r="G3" s="329" t="s">
        <v>333</v>
      </c>
      <c r="H3" s="329"/>
      <c r="I3" s="329"/>
      <c r="J3" s="329"/>
      <c r="K3" s="329"/>
      <c r="L3" s="135"/>
      <c r="M3" s="135"/>
      <c r="N3" s="135"/>
      <c r="O3" s="135"/>
    </row>
    <row r="4" spans="1:15" s="25" customFormat="1" ht="11.25">
      <c r="A4" s="22" t="s">
        <v>338</v>
      </c>
      <c r="B4" s="186">
        <v>2011</v>
      </c>
      <c r="C4" s="330" t="str">
        <f>+balanza!C5</f>
        <v>enero - septiembre</v>
      </c>
      <c r="D4" s="330"/>
      <c r="E4" s="330"/>
      <c r="F4" s="185"/>
      <c r="G4" s="186">
        <f>+B4</f>
        <v>2011</v>
      </c>
      <c r="H4" s="330" t="str">
        <f>+C4</f>
        <v>enero - septiembre</v>
      </c>
      <c r="I4" s="330"/>
      <c r="J4" s="330"/>
      <c r="K4" s="330"/>
      <c r="L4" s="135"/>
      <c r="M4" s="135"/>
      <c r="N4" s="135"/>
      <c r="O4" s="135"/>
    </row>
    <row r="5" spans="1:11" s="25" customFormat="1" ht="11.25">
      <c r="A5" s="188"/>
      <c r="B5" s="188"/>
      <c r="C5" s="189">
        <v>2011</v>
      </c>
      <c r="D5" s="189">
        <v>2012</v>
      </c>
      <c r="E5" s="190" t="s">
        <v>402</v>
      </c>
      <c r="F5" s="191"/>
      <c r="G5" s="188"/>
      <c r="H5" s="189">
        <f>+C5</f>
        <v>2011</v>
      </c>
      <c r="I5" s="189">
        <f>+D5</f>
        <v>2012</v>
      </c>
      <c r="J5" s="190" t="str">
        <f>+productos!J5</f>
        <v>Var % 12/11</v>
      </c>
      <c r="K5" s="190" t="s">
        <v>435</v>
      </c>
    </row>
    <row r="7" spans="1:10" ht="12.75">
      <c r="A7" s="22" t="s">
        <v>321</v>
      </c>
      <c r="B7" s="193"/>
      <c r="C7" s="193"/>
      <c r="D7" s="193"/>
      <c r="E7" s="194"/>
      <c r="F7" s="2"/>
      <c r="G7" s="193">
        <f>+balanza!B8</f>
        <v>14509708</v>
      </c>
      <c r="H7" s="193">
        <f>+balanza!C8</f>
        <v>11529150</v>
      </c>
      <c r="I7" s="193">
        <f>+balanza!D8</f>
        <v>11002543</v>
      </c>
      <c r="J7" s="195">
        <f>+I7/H7-1</f>
        <v>-0.04567613397344994</v>
      </c>
    </row>
    <row r="9" spans="1:11" s="168" customFormat="1" ht="11.25">
      <c r="A9" s="14" t="s">
        <v>360</v>
      </c>
      <c r="B9" s="179">
        <f>+productos!B11</f>
        <v>2620925.0360000003</v>
      </c>
      <c r="C9" s="179">
        <f>+productos!C11</f>
        <v>2428376.2189999996</v>
      </c>
      <c r="D9" s="179">
        <f>+productos!D11</f>
        <v>2394389.693</v>
      </c>
      <c r="E9" s="182">
        <f>+D9/C9-1</f>
        <v>-0.013995576852583125</v>
      </c>
      <c r="G9" s="179">
        <f>+productos!G11</f>
        <v>4071198.2580000004</v>
      </c>
      <c r="H9" s="179">
        <f>+productos!H11</f>
        <v>3545053.6189999995</v>
      </c>
      <c r="I9" s="179">
        <f>+productos!I11</f>
        <v>3242813.872</v>
      </c>
      <c r="J9" s="183">
        <f aca="true" t="shared" si="0" ref="J9:J22">+I9/H9-1</f>
        <v>-0.08525674911660608</v>
      </c>
      <c r="K9" s="183">
        <f aca="true" t="shared" si="1" ref="K9:K22">+I9/$I$7</f>
        <v>0.29473312415138936</v>
      </c>
    </row>
    <row r="10" spans="1:17" s="168" customFormat="1" ht="11.25">
      <c r="A10" s="15" t="s">
        <v>81</v>
      </c>
      <c r="B10" s="179">
        <f>+productos!B298</f>
        <v>4024910.244</v>
      </c>
      <c r="C10" s="144">
        <f>+productos!C298</f>
        <v>3124798.734</v>
      </c>
      <c r="D10" s="144">
        <f>+productos!D298</f>
        <v>3227980.801</v>
      </c>
      <c r="E10" s="182">
        <f>+D10/C10-1</f>
        <v>0.03302038812205943</v>
      </c>
      <c r="F10" s="144"/>
      <c r="G10" s="144">
        <f>+productos!G298</f>
        <v>2789578.293</v>
      </c>
      <c r="H10" s="144">
        <f>+productos!H298</f>
        <v>2252239.795</v>
      </c>
      <c r="I10" s="144">
        <f>+productos!I298</f>
        <v>1903118.563</v>
      </c>
      <c r="J10" s="183">
        <f t="shared" si="0"/>
        <v>-0.15501068437519538</v>
      </c>
      <c r="K10" s="183">
        <f t="shared" si="1"/>
        <v>0.17297079075264693</v>
      </c>
      <c r="L10" s="20"/>
      <c r="M10" s="20"/>
      <c r="N10" s="20"/>
      <c r="O10" s="19"/>
      <c r="P10" s="19"/>
      <c r="Q10" s="20"/>
    </row>
    <row r="11" spans="1:11" s="168" customFormat="1" ht="11.25">
      <c r="A11" s="168" t="s">
        <v>335</v>
      </c>
      <c r="B11" s="179">
        <f>+productos!B206</f>
        <v>672409.223</v>
      </c>
      <c r="C11" s="179">
        <f>+productos!C206</f>
        <v>469663.77800000005</v>
      </c>
      <c r="D11" s="179">
        <f>+productos!D206</f>
        <v>520480.919</v>
      </c>
      <c r="E11" s="182">
        <f>+D11/C11-1</f>
        <v>0.10819897846156645</v>
      </c>
      <c r="G11" s="179">
        <f>+productos!G206</f>
        <v>1721148.2850000001</v>
      </c>
      <c r="H11" s="179">
        <f>+productos!H206</f>
        <v>1220314.5450000002</v>
      </c>
      <c r="I11" s="179">
        <f>+productos!I206</f>
        <v>1303614.48</v>
      </c>
      <c r="J11" s="183">
        <f t="shared" si="0"/>
        <v>0.06826103592824073</v>
      </c>
      <c r="K11" s="183">
        <f t="shared" si="1"/>
        <v>0.1184830161536292</v>
      </c>
    </row>
    <row r="12" spans="1:11" s="168" customFormat="1" ht="11.25">
      <c r="A12" s="14" t="s">
        <v>314</v>
      </c>
      <c r="B12" s="179">
        <f>+productos!B54</f>
        <v>615289.465</v>
      </c>
      <c r="C12" s="179">
        <f>+productos!C54</f>
        <v>477551.024</v>
      </c>
      <c r="D12" s="179">
        <f>+productos!D54</f>
        <v>480456.58900000004</v>
      </c>
      <c r="E12" s="182">
        <f>+D12/C12-1</f>
        <v>0.006084302732015656</v>
      </c>
      <c r="G12" s="179">
        <f>+productos!G54</f>
        <v>1210946.0399999998</v>
      </c>
      <c r="H12" s="179">
        <f>+productos!H54</f>
        <v>939721.035</v>
      </c>
      <c r="I12" s="179">
        <f>+productos!I54</f>
        <v>979758.868</v>
      </c>
      <c r="J12" s="183">
        <f t="shared" si="0"/>
        <v>0.0426060836235298</v>
      </c>
      <c r="K12" s="183">
        <f t="shared" si="1"/>
        <v>0.08904840162860532</v>
      </c>
    </row>
    <row r="13" spans="1:11" s="168" customFormat="1" ht="11.25">
      <c r="A13" s="168" t="s">
        <v>339</v>
      </c>
      <c r="B13" s="201" t="s">
        <v>145</v>
      </c>
      <c r="C13" s="201" t="s">
        <v>145</v>
      </c>
      <c r="D13" s="201" t="s">
        <v>145</v>
      </c>
      <c r="E13" s="201" t="s">
        <v>145</v>
      </c>
      <c r="G13" s="179">
        <f>+productos!G310</f>
        <v>1078397.202</v>
      </c>
      <c r="H13" s="179">
        <f>+productos!H310</f>
        <v>818752.558</v>
      </c>
      <c r="I13" s="179">
        <f>+productos!I310</f>
        <v>737532.552</v>
      </c>
      <c r="J13" s="183">
        <f t="shared" si="0"/>
        <v>-0.09919969740112855</v>
      </c>
      <c r="K13" s="183">
        <f t="shared" si="1"/>
        <v>0.0670329170265456</v>
      </c>
    </row>
    <row r="14" spans="1:11" s="168" customFormat="1" ht="11.25">
      <c r="A14" s="168" t="s">
        <v>71</v>
      </c>
      <c r="B14" s="179">
        <f>+productos!B266</f>
        <v>234073.14099999997</v>
      </c>
      <c r="C14" s="179">
        <f>+productos!C266</f>
        <v>173198.831</v>
      </c>
      <c r="D14" s="179">
        <f>+productos!D266</f>
        <v>200653.465</v>
      </c>
      <c r="E14" s="182">
        <f>+D14/C14-1</f>
        <v>0.1585151230033417</v>
      </c>
      <c r="G14" s="179">
        <f>+productos!G266</f>
        <v>759101.6429999999</v>
      </c>
      <c r="H14" s="179">
        <f>+productos!H266</f>
        <v>565189.826</v>
      </c>
      <c r="I14" s="179">
        <f>+productos!I266</f>
        <v>592790.4630000001</v>
      </c>
      <c r="J14" s="183">
        <f t="shared" si="0"/>
        <v>0.04883427784844829</v>
      </c>
      <c r="K14" s="183">
        <f t="shared" si="1"/>
        <v>0.05387758657248602</v>
      </c>
    </row>
    <row r="15" spans="1:11" s="168" customFormat="1" ht="11.25">
      <c r="A15" s="168" t="s">
        <v>340</v>
      </c>
      <c r="B15" s="201" t="s">
        <v>145</v>
      </c>
      <c r="C15" s="201" t="s">
        <v>145</v>
      </c>
      <c r="D15" s="201" t="s">
        <v>145</v>
      </c>
      <c r="E15" s="202" t="s">
        <v>145</v>
      </c>
      <c r="G15" s="179">
        <f>+productos!G305</f>
        <v>678500.79</v>
      </c>
      <c r="H15" s="179">
        <f>+productos!H305</f>
        <v>494340.78</v>
      </c>
      <c r="I15" s="179">
        <f>+productos!I305</f>
        <v>526791.1</v>
      </c>
      <c r="J15" s="183">
        <f t="shared" si="0"/>
        <v>0.06564362341298224</v>
      </c>
      <c r="K15" s="183">
        <f t="shared" si="1"/>
        <v>0.047879031238505496</v>
      </c>
    </row>
    <row r="16" spans="1:11" s="168" customFormat="1" ht="11.25">
      <c r="A16" s="168" t="s">
        <v>317</v>
      </c>
      <c r="B16" s="179">
        <f>+productos!B109</f>
        <v>76519.68700000002</v>
      </c>
      <c r="C16" s="179">
        <f>+productos!C109</f>
        <v>73187.68699999999</v>
      </c>
      <c r="D16" s="179">
        <f>+productos!D109</f>
        <v>103812.77500000001</v>
      </c>
      <c r="E16" s="182">
        <f aca="true" t="shared" si="2" ref="E16:E22">+D16/C16-1</f>
        <v>0.41844590607160503</v>
      </c>
      <c r="G16" s="179">
        <f>+productos!G109</f>
        <v>425694.24700000003</v>
      </c>
      <c r="H16" s="179">
        <f>+productos!H109</f>
        <v>380428.49900000007</v>
      </c>
      <c r="I16" s="179">
        <f>+productos!I109</f>
        <v>473674.8329999999</v>
      </c>
      <c r="J16" s="183">
        <f t="shared" si="0"/>
        <v>0.2451086978107806</v>
      </c>
      <c r="K16" s="183">
        <f t="shared" si="1"/>
        <v>0.04305139575459963</v>
      </c>
    </row>
    <row r="17" spans="1:11" s="168" customFormat="1" ht="11.25">
      <c r="A17" s="168" t="s">
        <v>79</v>
      </c>
      <c r="B17" s="179">
        <f>+productos!B288</f>
        <v>5121905.211</v>
      </c>
      <c r="C17" s="179">
        <f>+productos!C288</f>
        <v>3654548.226</v>
      </c>
      <c r="D17" s="179">
        <f>+productos!D288</f>
        <v>3328417.165</v>
      </c>
      <c r="E17" s="182">
        <f t="shared" si="2"/>
        <v>-0.08923977488647317</v>
      </c>
      <c r="G17" s="179">
        <f>+productos!G288</f>
        <v>410658.753</v>
      </c>
      <c r="H17" s="179">
        <f>+productos!H288</f>
        <v>294877.897</v>
      </c>
      <c r="I17" s="179">
        <f>+productos!I288</f>
        <v>281803.47000000003</v>
      </c>
      <c r="J17" s="183">
        <f t="shared" si="0"/>
        <v>-0.04433844358297212</v>
      </c>
      <c r="K17" s="183">
        <f t="shared" si="1"/>
        <v>0.02561257611081366</v>
      </c>
    </row>
    <row r="18" spans="1:11" s="168" customFormat="1" ht="11.25">
      <c r="A18" s="168" t="s">
        <v>64</v>
      </c>
      <c r="B18" s="179">
        <f>+productos!B256</f>
        <v>72949.154</v>
      </c>
      <c r="C18" s="179">
        <f>+productos!C256</f>
        <v>53338.807</v>
      </c>
      <c r="D18" s="179">
        <f>+productos!D256</f>
        <v>61170.831999999995</v>
      </c>
      <c r="E18" s="182">
        <f t="shared" si="2"/>
        <v>0.14683539884947172</v>
      </c>
      <c r="G18" s="179">
        <f>+productos!G256</f>
        <v>199560.172</v>
      </c>
      <c r="H18" s="179">
        <f>+productos!H256</f>
        <v>150047.18399999998</v>
      </c>
      <c r="I18" s="179">
        <f>+productos!I256</f>
        <v>158251.482</v>
      </c>
      <c r="J18" s="183">
        <f t="shared" si="0"/>
        <v>0.05467812045043119</v>
      </c>
      <c r="K18" s="183">
        <f t="shared" si="1"/>
        <v>0.014383173235496557</v>
      </c>
    </row>
    <row r="19" spans="1:11" s="168" customFormat="1" ht="11.25">
      <c r="A19" s="168" t="s">
        <v>316</v>
      </c>
      <c r="B19" s="179">
        <f>+productos!B191</f>
        <v>134583.467</v>
      </c>
      <c r="C19" s="179">
        <f>+productos!C191</f>
        <v>96180.719</v>
      </c>
      <c r="D19" s="179">
        <f>+productos!D191</f>
        <v>99049.277</v>
      </c>
      <c r="E19" s="182">
        <f t="shared" si="2"/>
        <v>0.02982466787340199</v>
      </c>
      <c r="G19" s="179">
        <f>+productos!G191</f>
        <v>191483.024</v>
      </c>
      <c r="H19" s="179">
        <f>+productos!H191</f>
        <v>129135.47</v>
      </c>
      <c r="I19" s="179">
        <f>+productos!I191</f>
        <v>135926.636</v>
      </c>
      <c r="J19" s="183">
        <f t="shared" si="0"/>
        <v>0.05258947057690655</v>
      </c>
      <c r="K19" s="183">
        <f t="shared" si="1"/>
        <v>0.012354110863279517</v>
      </c>
    </row>
    <row r="20" spans="1:11" s="168" customFormat="1" ht="11.25">
      <c r="A20" s="168" t="s">
        <v>315</v>
      </c>
      <c r="B20" s="179">
        <f>+productos!B173</f>
        <v>100439.04199999999</v>
      </c>
      <c r="C20" s="179">
        <f>+productos!C173</f>
        <v>96265.60999999997</v>
      </c>
      <c r="D20" s="179">
        <f>+productos!D173</f>
        <v>48801.418</v>
      </c>
      <c r="E20" s="182">
        <f t="shared" si="2"/>
        <v>-0.49305449786273614</v>
      </c>
      <c r="G20" s="179">
        <f>+productos!G173</f>
        <v>77385.265</v>
      </c>
      <c r="H20" s="179">
        <f>+productos!H173</f>
        <v>70487.75399999999</v>
      </c>
      <c r="I20" s="179">
        <f>+productos!I173</f>
        <v>42005.590000000004</v>
      </c>
      <c r="J20" s="183">
        <f t="shared" si="0"/>
        <v>-0.4040725144966314</v>
      </c>
      <c r="K20" s="183">
        <f t="shared" si="1"/>
        <v>0.00381780739234557</v>
      </c>
    </row>
    <row r="21" spans="1:11" s="168" customFormat="1" ht="11.25">
      <c r="A21" s="168" t="s">
        <v>320</v>
      </c>
      <c r="B21" s="179">
        <f>+productos!B251</f>
        <v>7427.554</v>
      </c>
      <c r="C21" s="179">
        <f>+productos!C251</f>
        <v>7056.189</v>
      </c>
      <c r="D21" s="179">
        <f>+productos!D251</f>
        <v>7301.18</v>
      </c>
      <c r="E21" s="182">
        <f t="shared" si="2"/>
        <v>0.034720016711570434</v>
      </c>
      <c r="G21" s="179">
        <f>+productos!G251</f>
        <v>27640.32</v>
      </c>
      <c r="H21" s="179">
        <f>+productos!H251</f>
        <v>26297.146</v>
      </c>
      <c r="I21" s="179">
        <f>+productos!I251</f>
        <v>22077.58</v>
      </c>
      <c r="J21" s="183">
        <f t="shared" si="0"/>
        <v>-0.1604571842130701</v>
      </c>
      <c r="K21" s="183">
        <f t="shared" si="1"/>
        <v>0.0020065888404162567</v>
      </c>
    </row>
    <row r="22" spans="1:17" s="19" customFormat="1" ht="11.25">
      <c r="A22" s="180" t="s">
        <v>318</v>
      </c>
      <c r="B22" s="181">
        <f>+productos!B140</f>
        <v>12304.764999999998</v>
      </c>
      <c r="C22" s="181">
        <f>+productos!C140</f>
        <v>7987.643</v>
      </c>
      <c r="D22" s="181">
        <f>+productos!D140</f>
        <v>63094.864</v>
      </c>
      <c r="E22" s="184">
        <f t="shared" si="2"/>
        <v>6.8990590841378365</v>
      </c>
      <c r="F22" s="180"/>
      <c r="G22" s="181">
        <f>+productos!G140</f>
        <v>41772.776</v>
      </c>
      <c r="H22" s="181">
        <f>+productos!H140</f>
        <v>26501.720999999998</v>
      </c>
      <c r="I22" s="181">
        <f>+productos!I140</f>
        <v>20122.820000000003</v>
      </c>
      <c r="J22" s="184">
        <f t="shared" si="0"/>
        <v>-0.2406976135625304</v>
      </c>
      <c r="K22" s="184">
        <f t="shared" si="1"/>
        <v>0.001828924458645606</v>
      </c>
      <c r="L22" s="168"/>
      <c r="M22" s="168"/>
      <c r="N22" s="168"/>
      <c r="O22" s="168"/>
      <c r="P22" s="168"/>
      <c r="Q22" s="168"/>
    </row>
    <row r="23" spans="1:17" s="19" customFormat="1" ht="11.25">
      <c r="A23" s="14" t="s">
        <v>376</v>
      </c>
      <c r="B23" s="14"/>
      <c r="C23" s="14"/>
      <c r="D23" s="14"/>
      <c r="E23" s="14"/>
      <c r="F23" s="14"/>
      <c r="G23" s="14"/>
      <c r="H23" s="14"/>
      <c r="I23" s="14"/>
      <c r="J23" s="14"/>
      <c r="K23" s="14"/>
      <c r="L23" s="20"/>
      <c r="M23" s="20"/>
      <c r="N23" s="20"/>
      <c r="Q23" s="20"/>
    </row>
    <row r="24" s="168" customFormat="1" ht="11.25">
      <c r="A24" s="168" t="s">
        <v>337</v>
      </c>
    </row>
    <row r="25" s="168" customFormat="1" ht="11.25"/>
    <row r="26" s="168" customFormat="1" ht="11.25"/>
    <row r="27" s="168" customFormat="1" ht="11.25"/>
    <row r="28" s="168" customFormat="1" ht="11.25"/>
    <row r="29" s="168" customFormat="1" ht="11.25"/>
    <row r="30" s="168" customFormat="1" ht="11.25"/>
    <row r="31" s="168" customFormat="1" ht="11.25"/>
    <row r="32" s="168" customFormat="1" ht="11.25"/>
    <row r="33" s="168" customFormat="1" ht="11.25"/>
    <row r="34" s="168" customFormat="1" ht="11.25"/>
    <row r="35" s="168" customFormat="1" ht="11.25"/>
    <row r="36" spans="9:10" s="168" customFormat="1" ht="11.25">
      <c r="I36" s="183"/>
      <c r="J36" s="183"/>
    </row>
    <row r="37" s="168"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600" verticalDpi="600" orientation="portrait" paperSize="122" scale="85" r:id="rId2"/>
  <drawing r:id="rId1"/>
</worksheet>
</file>

<file path=xl/worksheets/sheet9.xml><?xml version="1.0" encoding="utf-8"?>
<worksheet xmlns="http://schemas.openxmlformats.org/spreadsheetml/2006/main" xmlns:r="http://schemas.openxmlformats.org/officeDocument/2006/relationships">
  <dimension ref="A1:Z436"/>
  <sheetViews>
    <sheetView zoomScale="75" zoomScaleNormal="75" zoomScalePageLayoutView="0" workbookViewId="0" topLeftCell="A1">
      <selection activeCell="A1" sqref="A1:K1"/>
    </sheetView>
  </sheetViews>
  <sheetFormatPr defaultColWidth="11.421875" defaultRowHeight="12.75"/>
  <cols>
    <col min="1" max="1" width="32.57421875" style="19" customWidth="1"/>
    <col min="2" max="5" width="11.7109375" style="19" customWidth="1"/>
    <col min="6" max="6" width="2.7109375" style="19" customWidth="1"/>
    <col min="7" max="10" width="11.7109375" style="19" customWidth="1"/>
    <col min="11" max="11" width="15.28125" style="19" hidden="1" customWidth="1"/>
    <col min="12" max="14" width="7.8515625" style="20" hidden="1" customWidth="1"/>
    <col min="15" max="16" width="4.57421875" style="19" customWidth="1"/>
    <col min="17" max="17" width="15.57421875" style="252" customWidth="1"/>
    <col min="18" max="19" width="27.57421875" style="252" customWidth="1"/>
    <col min="20" max="20" width="27.57421875" style="19" customWidth="1"/>
    <col min="21" max="21" width="12.00390625" style="19" customWidth="1"/>
    <col min="22" max="22" width="14.00390625" style="19" customWidth="1"/>
    <col min="23" max="23" width="12.00390625" style="19" customWidth="1"/>
    <col min="24" max="25" width="15.140625" style="19" bestFit="1" customWidth="1"/>
    <col min="26" max="16384" width="11.421875" style="19" customWidth="1"/>
  </cols>
  <sheetData>
    <row r="1" spans="1:20" ht="19.5" customHeight="1">
      <c r="A1" s="327" t="s">
        <v>323</v>
      </c>
      <c r="B1" s="327"/>
      <c r="C1" s="327"/>
      <c r="D1" s="327"/>
      <c r="E1" s="327"/>
      <c r="F1" s="327"/>
      <c r="G1" s="327"/>
      <c r="H1" s="327"/>
      <c r="I1" s="327"/>
      <c r="J1" s="327"/>
      <c r="K1" s="327"/>
      <c r="L1" s="25"/>
      <c r="O1" s="119"/>
      <c r="P1" s="119"/>
      <c r="Q1" s="249"/>
      <c r="R1" s="249"/>
      <c r="S1" s="249"/>
      <c r="T1" s="119"/>
    </row>
    <row r="2" spans="1:20" ht="19.5" customHeight="1">
      <c r="A2" s="328" t="s">
        <v>180</v>
      </c>
      <c r="B2" s="328"/>
      <c r="C2" s="328"/>
      <c r="D2" s="328"/>
      <c r="E2" s="328"/>
      <c r="F2" s="328"/>
      <c r="G2" s="328"/>
      <c r="H2" s="328"/>
      <c r="I2" s="328"/>
      <c r="J2" s="328"/>
      <c r="K2" s="328"/>
      <c r="O2" s="121"/>
      <c r="P2" s="121"/>
      <c r="Q2" s="121"/>
      <c r="R2" s="121"/>
      <c r="S2" s="121"/>
      <c r="T2" s="121"/>
    </row>
    <row r="3" spans="1:20" s="25" customFormat="1" ht="11.25">
      <c r="A3" s="22"/>
      <c r="B3" s="329" t="s">
        <v>118</v>
      </c>
      <c r="C3" s="329"/>
      <c r="D3" s="329"/>
      <c r="E3" s="329"/>
      <c r="F3" s="185"/>
      <c r="G3" s="329" t="s">
        <v>119</v>
      </c>
      <c r="H3" s="329"/>
      <c r="I3" s="329"/>
      <c r="J3" s="329"/>
      <c r="K3" s="185"/>
      <c r="L3" s="331" t="s">
        <v>201</v>
      </c>
      <c r="M3" s="331"/>
      <c r="N3" s="331"/>
      <c r="O3" s="135"/>
      <c r="P3" s="135"/>
      <c r="Q3" s="250"/>
      <c r="R3" s="250"/>
      <c r="S3" s="250"/>
      <c r="T3" s="135"/>
    </row>
    <row r="4" spans="1:20" s="25" customFormat="1" ht="11.25">
      <c r="A4" s="22" t="s">
        <v>330</v>
      </c>
      <c r="B4" s="186">
        <v>2011</v>
      </c>
      <c r="C4" s="330" t="str">
        <f>+balanza!C5</f>
        <v>enero - septiembre</v>
      </c>
      <c r="D4" s="330"/>
      <c r="E4" s="330"/>
      <c r="F4" s="185"/>
      <c r="G4" s="186">
        <f>+B4</f>
        <v>2011</v>
      </c>
      <c r="H4" s="330" t="str">
        <f>+C4</f>
        <v>enero - septiembre</v>
      </c>
      <c r="I4" s="330"/>
      <c r="J4" s="330"/>
      <c r="K4" s="187" t="s">
        <v>223</v>
      </c>
      <c r="L4" s="332" t="s">
        <v>200</v>
      </c>
      <c r="M4" s="332"/>
      <c r="N4" s="332"/>
      <c r="O4" s="135"/>
      <c r="P4" s="135"/>
      <c r="Q4" s="250"/>
      <c r="R4" s="250"/>
      <c r="S4" s="250"/>
      <c r="T4" s="135"/>
    </row>
    <row r="5" spans="1:19" s="25" customFormat="1" ht="11.25">
      <c r="A5" s="188"/>
      <c r="B5" s="188"/>
      <c r="C5" s="189">
        <v>2011</v>
      </c>
      <c r="D5" s="189">
        <v>2012</v>
      </c>
      <c r="E5" s="190" t="s">
        <v>402</v>
      </c>
      <c r="F5" s="191"/>
      <c r="G5" s="188"/>
      <c r="H5" s="189">
        <f>+C5</f>
        <v>2011</v>
      </c>
      <c r="I5" s="189">
        <f>+D5</f>
        <v>2012</v>
      </c>
      <c r="J5" s="190" t="str">
        <f>+E5</f>
        <v>Var % 12/11</v>
      </c>
      <c r="K5" s="191">
        <v>2011</v>
      </c>
      <c r="L5" s="192">
        <v>2010</v>
      </c>
      <c r="M5" s="192">
        <v>2011</v>
      </c>
      <c r="N5" s="191" t="s">
        <v>348</v>
      </c>
      <c r="Q5" s="251"/>
      <c r="R5" s="251"/>
      <c r="S5" s="251"/>
    </row>
    <row r="6" spans="1:11" ht="11.25">
      <c r="A6" s="14"/>
      <c r="B6" s="14"/>
      <c r="C6" s="14"/>
      <c r="D6" s="14"/>
      <c r="E6" s="14"/>
      <c r="F6" s="14"/>
      <c r="G6" s="14"/>
      <c r="H6" s="14"/>
      <c r="I6" s="14"/>
      <c r="J6" s="14"/>
      <c r="K6" s="14"/>
    </row>
    <row r="7" spans="1:19" s="25" customFormat="1" ht="11.25">
      <c r="A7" s="22" t="s">
        <v>391</v>
      </c>
      <c r="B7" s="22"/>
      <c r="C7" s="22"/>
      <c r="D7" s="22"/>
      <c r="E7" s="22"/>
      <c r="F7" s="22"/>
      <c r="G7" s="23">
        <f>+balanza!B9</f>
        <v>8159080</v>
      </c>
      <c r="H7" s="23">
        <f>+balanza!C9</f>
        <v>6624814</v>
      </c>
      <c r="I7" s="23">
        <f>+balanza!D9</f>
        <v>6480348</v>
      </c>
      <c r="J7" s="21">
        <f>+I7/H7*100-100</f>
        <v>-2.1806800915467193</v>
      </c>
      <c r="K7" s="22"/>
      <c r="L7" s="24"/>
      <c r="M7" s="24"/>
      <c r="N7" s="24"/>
      <c r="Q7" s="251"/>
      <c r="R7" s="251"/>
      <c r="S7" s="251"/>
    </row>
    <row r="8" spans="1:19" s="25" customFormat="1" ht="11.25">
      <c r="A8" s="22"/>
      <c r="B8" s="22"/>
      <c r="C8" s="22"/>
      <c r="D8" s="22"/>
      <c r="E8" s="22"/>
      <c r="F8" s="22"/>
      <c r="G8" s="23"/>
      <c r="H8" s="23"/>
      <c r="I8" s="23"/>
      <c r="J8" s="21"/>
      <c r="K8" s="22"/>
      <c r="L8" s="24"/>
      <c r="M8" s="24"/>
      <c r="N8" s="24"/>
      <c r="Q8" s="251"/>
      <c r="R8" s="251"/>
      <c r="S8" s="251"/>
    </row>
    <row r="9" spans="1:19" s="124" customFormat="1" ht="11.25">
      <c r="A9" s="122" t="s">
        <v>392</v>
      </c>
      <c r="B9" s="122">
        <f>+B11+B54</f>
        <v>3236214.501</v>
      </c>
      <c r="C9" s="122">
        <f>+C11+C54</f>
        <v>2905927.243</v>
      </c>
      <c r="D9" s="122">
        <f>+D11+D54</f>
        <v>2874846.282</v>
      </c>
      <c r="E9" s="123">
        <f>+D9/C9*100-100</f>
        <v>-1.0695712039889997</v>
      </c>
      <c r="F9" s="122"/>
      <c r="G9" s="122">
        <f>+G11+G54</f>
        <v>5282144.298</v>
      </c>
      <c r="H9" s="122">
        <f>+H11+H54</f>
        <v>4484774.653999999</v>
      </c>
      <c r="I9" s="122">
        <f>+I11+I54</f>
        <v>4222572.74</v>
      </c>
      <c r="J9" s="123">
        <f>+I9/H9*100-100</f>
        <v>-5.846490274960402</v>
      </c>
      <c r="K9" s="123">
        <f>+I9/$I$7*100</f>
        <v>65.1596602528136</v>
      </c>
      <c r="L9" s="123"/>
      <c r="M9" s="123"/>
      <c r="N9" s="123"/>
      <c r="Q9" s="253"/>
      <c r="R9" s="254"/>
      <c r="S9" s="254"/>
    </row>
    <row r="10" spans="1:19" ht="11.25" customHeight="1">
      <c r="A10" s="14"/>
      <c r="B10" s="16"/>
      <c r="C10" s="16"/>
      <c r="D10" s="16"/>
      <c r="E10" s="17"/>
      <c r="F10" s="17"/>
      <c r="G10" s="16"/>
      <c r="H10" s="16"/>
      <c r="I10" s="16"/>
      <c r="J10" s="17"/>
      <c r="Q10" s="255"/>
      <c r="S10" s="256"/>
    </row>
    <row r="11" spans="1:17" ht="11.25" customHeight="1">
      <c r="A11" s="22" t="s">
        <v>325</v>
      </c>
      <c r="B11" s="23">
        <f>+B13+B29</f>
        <v>2620925.0360000003</v>
      </c>
      <c r="C11" s="23">
        <f>+C13+C29</f>
        <v>2428376.2189999996</v>
      </c>
      <c r="D11" s="23">
        <f>+D13+D29</f>
        <v>2394389.693</v>
      </c>
      <c r="E11" s="21">
        <f>+D11/C11*100-100</f>
        <v>-1.3995576852583156</v>
      </c>
      <c r="F11" s="21"/>
      <c r="G11" s="23">
        <f>+G13+G29</f>
        <v>4071198.2580000004</v>
      </c>
      <c r="H11" s="23">
        <f>+H13+H29</f>
        <v>3545053.6189999995</v>
      </c>
      <c r="I11" s="23">
        <f>+I13+I29</f>
        <v>3242813.872</v>
      </c>
      <c r="J11" s="21">
        <f>+I11/H11*100-100</f>
        <v>-8.525674911660602</v>
      </c>
      <c r="K11" s="21">
        <f>+I11/I9*100</f>
        <v>76.79711094805202</v>
      </c>
      <c r="L11" s="20">
        <f>+H11/C11</f>
        <v>1.4598453037313326</v>
      </c>
      <c r="M11" s="20">
        <f>+I11/D11</f>
        <v>1.3543383858861273</v>
      </c>
      <c r="N11" s="20">
        <f>+M11/L11*100-100</f>
        <v>-7.227266997094276</v>
      </c>
      <c r="Q11" s="253"/>
    </row>
    <row r="12" spans="1:17" ht="11.25" customHeight="1">
      <c r="A12" s="14"/>
      <c r="B12" s="16"/>
      <c r="C12" s="16"/>
      <c r="D12" s="16"/>
      <c r="E12" s="17"/>
      <c r="F12" s="17"/>
      <c r="G12" s="16"/>
      <c r="H12" s="16"/>
      <c r="I12" s="16"/>
      <c r="J12" s="17"/>
      <c r="K12" s="17"/>
      <c r="Q12" s="255"/>
    </row>
    <row r="13" spans="1:19" s="25" customFormat="1" ht="11.25" customHeight="1">
      <c r="A13" s="22" t="s">
        <v>217</v>
      </c>
      <c r="B13" s="23">
        <f>SUM(B14:B27)</f>
        <v>2579389.0680000004</v>
      </c>
      <c r="C13" s="23">
        <f>SUM(C14:C27)</f>
        <v>2394188.4299999997</v>
      </c>
      <c r="D13" s="23">
        <f>SUM(D14:D27)</f>
        <v>2362573.441</v>
      </c>
      <c r="E13" s="21">
        <f>+D13/C13*100-100</f>
        <v>-1.3204887553482791</v>
      </c>
      <c r="F13" s="21"/>
      <c r="G13" s="23">
        <f>SUM(G14:G27)</f>
        <v>3796226.1550000003</v>
      </c>
      <c r="H13" s="23">
        <f>SUM(H14:H27)</f>
        <v>3340035.8979999996</v>
      </c>
      <c r="I13" s="23">
        <f>SUM(I14:I27)</f>
        <v>3037987.325</v>
      </c>
      <c r="J13" s="21">
        <f>+I13/H13*100-100</f>
        <v>-9.04327325286728</v>
      </c>
      <c r="K13" s="21">
        <f>+I13/I11*100</f>
        <v>93.6836785864101</v>
      </c>
      <c r="L13" s="24"/>
      <c r="M13" s="24"/>
      <c r="N13" s="24"/>
      <c r="Q13" s="253"/>
      <c r="R13" s="251"/>
      <c r="S13" s="251"/>
    </row>
    <row r="14" spans="1:17" ht="11.25" customHeight="1">
      <c r="A14" s="15" t="s">
        <v>206</v>
      </c>
      <c r="B14" s="16">
        <v>853520.187</v>
      </c>
      <c r="C14" s="16">
        <v>829048.975</v>
      </c>
      <c r="D14" s="16">
        <v>793792.833</v>
      </c>
      <c r="E14" s="17">
        <f aca="true" t="shared" si="0" ref="E14:E44">+D14/C14*100-100</f>
        <v>-4.2526006379779915</v>
      </c>
      <c r="F14" s="17"/>
      <c r="G14" s="16">
        <v>1430332.849</v>
      </c>
      <c r="H14" s="16">
        <v>1376520.62</v>
      </c>
      <c r="I14" s="16">
        <v>1193180.236</v>
      </c>
      <c r="J14" s="17">
        <f aca="true" t="shared" si="1" ref="J14:J27">+I14/H14*100-100</f>
        <v>-13.319116425586131</v>
      </c>
      <c r="K14" s="17">
        <f>+I14/$I$13*100</f>
        <v>39.27535267119654</v>
      </c>
      <c r="L14" s="20">
        <f>+H14/C14</f>
        <v>1.6603610419999617</v>
      </c>
      <c r="M14" s="20">
        <f>+I14/D14</f>
        <v>1.5031380813688955</v>
      </c>
      <c r="N14" s="20">
        <f>+M14/L14*100-100</f>
        <v>-9.469203182561174</v>
      </c>
      <c r="Q14" s="255"/>
    </row>
    <row r="15" spans="1:17" ht="11.25" customHeight="1">
      <c r="A15" s="15" t="s">
        <v>107</v>
      </c>
      <c r="B15" s="16">
        <v>800833.582</v>
      </c>
      <c r="C15" s="16">
        <v>773990.793</v>
      </c>
      <c r="D15" s="16">
        <v>734443.864</v>
      </c>
      <c r="E15" s="17">
        <f t="shared" si="0"/>
        <v>-5.10948313050541</v>
      </c>
      <c r="F15" s="17"/>
      <c r="G15" s="16">
        <v>667228.013</v>
      </c>
      <c r="H15" s="16">
        <v>643605.335</v>
      </c>
      <c r="I15" s="16">
        <v>595895.278</v>
      </c>
      <c r="J15" s="17">
        <f t="shared" si="1"/>
        <v>-7.412936842731412</v>
      </c>
      <c r="K15" s="17">
        <f aca="true" t="shared" si="2" ref="K15:K27">+I15/$I$13*100</f>
        <v>19.614804614104177</v>
      </c>
      <c r="L15" s="20">
        <f aca="true" t="shared" si="3" ref="L15:L27">+H15/C15</f>
        <v>0.8315413320426926</v>
      </c>
      <c r="M15" s="20">
        <f aca="true" t="shared" si="4" ref="M15:M27">+I15/D15</f>
        <v>0.8113557852530443</v>
      </c>
      <c r="N15" s="20">
        <f aca="true" t="shared" si="5" ref="N15:N27">+M15/L15*100-100</f>
        <v>-2.4274856837317174</v>
      </c>
      <c r="Q15" s="255"/>
    </row>
    <row r="16" spans="1:17" ht="11.25" customHeight="1">
      <c r="A16" s="15" t="s">
        <v>108</v>
      </c>
      <c r="B16" s="16">
        <v>178518.197</v>
      </c>
      <c r="C16" s="16">
        <v>172811.448</v>
      </c>
      <c r="D16" s="16">
        <v>204310.144</v>
      </c>
      <c r="E16" s="17">
        <f t="shared" si="0"/>
        <v>18.227204484739914</v>
      </c>
      <c r="F16" s="17"/>
      <c r="G16" s="16">
        <v>172380.309</v>
      </c>
      <c r="H16" s="16">
        <v>166287.654</v>
      </c>
      <c r="I16" s="16">
        <v>172055.372</v>
      </c>
      <c r="J16" s="17">
        <f t="shared" si="1"/>
        <v>3.4685184746186906</v>
      </c>
      <c r="K16" s="17">
        <f t="shared" si="2"/>
        <v>5.663465761826376</v>
      </c>
      <c r="L16" s="20">
        <f t="shared" si="3"/>
        <v>0.9622490634995432</v>
      </c>
      <c r="M16" s="20">
        <f t="shared" si="4"/>
        <v>0.8421283869292364</v>
      </c>
      <c r="N16" s="20">
        <f t="shared" si="5"/>
        <v>-12.48332486117964</v>
      </c>
      <c r="Q16" s="255"/>
    </row>
    <row r="17" spans="1:17" ht="11.25" customHeight="1">
      <c r="A17" s="15" t="s">
        <v>113</v>
      </c>
      <c r="B17" s="16">
        <v>102372.863</v>
      </c>
      <c r="C17" s="16">
        <v>53995.902</v>
      </c>
      <c r="D17" s="16">
        <v>49760.871</v>
      </c>
      <c r="E17" s="17">
        <f t="shared" si="0"/>
        <v>-7.843245215164657</v>
      </c>
      <c r="F17" s="17"/>
      <c r="G17" s="16">
        <v>203185.396</v>
      </c>
      <c r="H17" s="16">
        <v>119332.817</v>
      </c>
      <c r="I17" s="16">
        <v>78534.327</v>
      </c>
      <c r="J17" s="17">
        <f t="shared" si="1"/>
        <v>-34.188826699699874</v>
      </c>
      <c r="K17" s="17">
        <f t="shared" si="2"/>
        <v>2.5850775068655034</v>
      </c>
      <c r="L17" s="20">
        <f t="shared" si="3"/>
        <v>2.210034698559161</v>
      </c>
      <c r="M17" s="20">
        <f t="shared" si="4"/>
        <v>1.578234573104639</v>
      </c>
      <c r="N17" s="20">
        <f t="shared" si="5"/>
        <v>-28.587792122287766</v>
      </c>
      <c r="Q17" s="255"/>
    </row>
    <row r="18" spans="1:17" ht="11.25" customHeight="1">
      <c r="A18" s="15" t="s">
        <v>109</v>
      </c>
      <c r="B18" s="16">
        <v>100926.707</v>
      </c>
      <c r="C18" s="16">
        <v>100001.561</v>
      </c>
      <c r="D18" s="16">
        <v>103752.142</v>
      </c>
      <c r="E18" s="17">
        <f t="shared" si="0"/>
        <v>3.750522454344491</v>
      </c>
      <c r="F18" s="17"/>
      <c r="G18" s="16">
        <v>134113.696</v>
      </c>
      <c r="H18" s="16">
        <v>132572.218</v>
      </c>
      <c r="I18" s="16">
        <v>124237.96</v>
      </c>
      <c r="J18" s="17">
        <f t="shared" si="1"/>
        <v>-6.286579590906442</v>
      </c>
      <c r="K18" s="17">
        <f t="shared" si="2"/>
        <v>4.089482499733602</v>
      </c>
      <c r="L18" s="20">
        <f t="shared" si="3"/>
        <v>1.3257014857998066</v>
      </c>
      <c r="M18" s="20">
        <f t="shared" si="4"/>
        <v>1.1974495909684448</v>
      </c>
      <c r="N18" s="20">
        <f t="shared" si="5"/>
        <v>-9.674266507590616</v>
      </c>
      <c r="Q18" s="255"/>
    </row>
    <row r="19" spans="1:17" ht="11.25" customHeight="1">
      <c r="A19" s="15" t="s">
        <v>207</v>
      </c>
      <c r="B19" s="16">
        <v>133551.196</v>
      </c>
      <c r="C19" s="16">
        <v>132321.462</v>
      </c>
      <c r="D19" s="16">
        <v>132807.997</v>
      </c>
      <c r="E19" s="17">
        <f t="shared" si="0"/>
        <v>0.3676916749907093</v>
      </c>
      <c r="F19" s="17"/>
      <c r="G19" s="16">
        <v>133758.359</v>
      </c>
      <c r="H19" s="16">
        <v>132425.912</v>
      </c>
      <c r="I19" s="16">
        <v>123335.5</v>
      </c>
      <c r="J19" s="17">
        <f t="shared" si="1"/>
        <v>-6.86452663433424</v>
      </c>
      <c r="K19" s="17">
        <f t="shared" si="2"/>
        <v>4.059776648343981</v>
      </c>
      <c r="L19" s="20">
        <f t="shared" si="3"/>
        <v>1.0007893655225788</v>
      </c>
      <c r="M19" s="20">
        <f t="shared" si="4"/>
        <v>0.9286752513856527</v>
      </c>
      <c r="N19" s="20">
        <f t="shared" si="5"/>
        <v>-7.205723464024871</v>
      </c>
      <c r="Q19" s="255"/>
    </row>
    <row r="20" spans="1:17" ht="11.25" customHeight="1">
      <c r="A20" s="15" t="s">
        <v>249</v>
      </c>
      <c r="B20" s="16">
        <v>73740.634</v>
      </c>
      <c r="C20" s="16">
        <v>56684.967</v>
      </c>
      <c r="D20" s="16">
        <v>52562.603</v>
      </c>
      <c r="E20" s="17">
        <f t="shared" si="0"/>
        <v>-7.272411396129058</v>
      </c>
      <c r="F20" s="17"/>
      <c r="G20" s="16">
        <v>389358.029</v>
      </c>
      <c r="H20" s="16">
        <v>295566.195</v>
      </c>
      <c r="I20" s="16">
        <v>274236.395</v>
      </c>
      <c r="J20" s="17">
        <f t="shared" si="1"/>
        <v>-7.21658984039091</v>
      </c>
      <c r="K20" s="17">
        <f t="shared" si="2"/>
        <v>9.02691043979257</v>
      </c>
      <c r="L20" s="20">
        <f t="shared" si="3"/>
        <v>5.214190122047703</v>
      </c>
      <c r="M20" s="20">
        <f t="shared" si="4"/>
        <v>5.217329039050825</v>
      </c>
      <c r="N20" s="20">
        <f t="shared" si="5"/>
        <v>0.06019951190214101</v>
      </c>
      <c r="Q20" s="255"/>
    </row>
    <row r="21" spans="1:17" ht="11.25" customHeight="1">
      <c r="A21" s="15" t="s">
        <v>208</v>
      </c>
      <c r="B21" s="16">
        <v>62639.487</v>
      </c>
      <c r="C21" s="16">
        <v>57242.478</v>
      </c>
      <c r="D21" s="16">
        <v>56084.037</v>
      </c>
      <c r="E21" s="17">
        <f t="shared" si="0"/>
        <v>-2.0237436261931236</v>
      </c>
      <c r="F21" s="17"/>
      <c r="G21" s="16">
        <v>83529.305</v>
      </c>
      <c r="H21" s="16">
        <v>75024.135</v>
      </c>
      <c r="I21" s="16">
        <v>69720.985</v>
      </c>
      <c r="J21" s="17">
        <f t="shared" si="1"/>
        <v>-7.068591993763064</v>
      </c>
      <c r="K21" s="17">
        <f t="shared" si="2"/>
        <v>2.2949728731998578</v>
      </c>
      <c r="L21" s="20">
        <f t="shared" si="3"/>
        <v>1.31063744305409</v>
      </c>
      <c r="M21" s="20">
        <f t="shared" si="4"/>
        <v>1.243152039857616</v>
      </c>
      <c r="N21" s="20">
        <f t="shared" si="5"/>
        <v>-5.149051978800273</v>
      </c>
      <c r="Q21" s="255"/>
    </row>
    <row r="22" spans="1:17" ht="11.25" customHeight="1">
      <c r="A22" s="15" t="s">
        <v>110</v>
      </c>
      <c r="B22" s="16">
        <v>37678.543</v>
      </c>
      <c r="C22" s="16">
        <v>33432.195</v>
      </c>
      <c r="D22" s="16">
        <v>30265.288</v>
      </c>
      <c r="E22" s="17">
        <f t="shared" si="0"/>
        <v>-9.47262661036764</v>
      </c>
      <c r="F22" s="17"/>
      <c r="G22" s="16">
        <v>44607.412</v>
      </c>
      <c r="H22" s="16">
        <v>37802.89</v>
      </c>
      <c r="I22" s="16">
        <v>35765.945</v>
      </c>
      <c r="J22" s="17">
        <f t="shared" si="1"/>
        <v>-5.38833142122202</v>
      </c>
      <c r="K22" s="17">
        <f t="shared" si="2"/>
        <v>1.1772907907046648</v>
      </c>
      <c r="L22" s="20">
        <f t="shared" si="3"/>
        <v>1.1307331151903128</v>
      </c>
      <c r="M22" s="20">
        <f t="shared" si="4"/>
        <v>1.1817480474661268</v>
      </c>
      <c r="N22" s="20">
        <f t="shared" si="5"/>
        <v>4.511668720980879</v>
      </c>
      <c r="Q22" s="255"/>
    </row>
    <row r="23" spans="1:17" ht="11.25" customHeight="1">
      <c r="A23" s="15" t="s">
        <v>209</v>
      </c>
      <c r="B23" s="16">
        <v>46628.892</v>
      </c>
      <c r="C23" s="16">
        <v>45741.93</v>
      </c>
      <c r="D23" s="16">
        <v>39054.366</v>
      </c>
      <c r="E23" s="17">
        <f t="shared" si="0"/>
        <v>-14.6202051378243</v>
      </c>
      <c r="F23" s="17"/>
      <c r="G23" s="16">
        <v>39594.763</v>
      </c>
      <c r="H23" s="16">
        <v>39137.599</v>
      </c>
      <c r="I23" s="16">
        <v>29045.517</v>
      </c>
      <c r="J23" s="17">
        <f t="shared" si="1"/>
        <v>-25.786155149680994</v>
      </c>
      <c r="K23" s="17">
        <f t="shared" si="2"/>
        <v>0.956077622871583</v>
      </c>
      <c r="L23" s="20">
        <f t="shared" si="3"/>
        <v>0.8556175701375085</v>
      </c>
      <c r="M23" s="20">
        <f t="shared" si="4"/>
        <v>0.7437201003339805</v>
      </c>
      <c r="N23" s="20">
        <f t="shared" si="5"/>
        <v>-13.077977090342443</v>
      </c>
      <c r="Q23" s="255"/>
    </row>
    <row r="24" spans="1:17" ht="11.25" customHeight="1">
      <c r="A24" s="15" t="s">
        <v>219</v>
      </c>
      <c r="B24" s="16">
        <v>47673.85</v>
      </c>
      <c r="C24" s="16">
        <v>41773.107</v>
      </c>
      <c r="D24" s="16">
        <v>47991.534</v>
      </c>
      <c r="E24" s="17">
        <f t="shared" si="0"/>
        <v>14.886196997508463</v>
      </c>
      <c r="F24" s="17"/>
      <c r="G24" s="16">
        <v>63970.041</v>
      </c>
      <c r="H24" s="16">
        <v>55684.811</v>
      </c>
      <c r="I24" s="16">
        <v>45217.223</v>
      </c>
      <c r="J24" s="17">
        <f t="shared" si="1"/>
        <v>-18.79792318950315</v>
      </c>
      <c r="K24" s="17">
        <f t="shared" si="2"/>
        <v>1.4883940636585768</v>
      </c>
      <c r="Q24" s="255"/>
    </row>
    <row r="25" spans="1:17" ht="11.25" customHeight="1">
      <c r="A25" s="15" t="s">
        <v>111</v>
      </c>
      <c r="B25" s="16">
        <v>64668.412</v>
      </c>
      <c r="C25" s="16">
        <v>36485.846</v>
      </c>
      <c r="D25" s="16">
        <v>42966.373</v>
      </c>
      <c r="E25" s="17">
        <f t="shared" si="0"/>
        <v>17.761756161553734</v>
      </c>
      <c r="F25" s="17"/>
      <c r="G25" s="16">
        <v>346266.213</v>
      </c>
      <c r="H25" s="16">
        <v>193325.077</v>
      </c>
      <c r="I25" s="16">
        <v>219299.953</v>
      </c>
      <c r="J25" s="17">
        <f t="shared" si="1"/>
        <v>13.43585447013686</v>
      </c>
      <c r="K25" s="17">
        <f t="shared" si="2"/>
        <v>7.218593415296754</v>
      </c>
      <c r="L25" s="20">
        <f t="shared" si="3"/>
        <v>5.298632159988835</v>
      </c>
      <c r="M25" s="20">
        <f t="shared" si="4"/>
        <v>5.103990346124864</v>
      </c>
      <c r="N25" s="20">
        <f t="shared" si="5"/>
        <v>-3.673435105266506</v>
      </c>
      <c r="Q25" s="255"/>
    </row>
    <row r="26" spans="1:17" ht="11.25" customHeight="1">
      <c r="A26" s="15" t="s">
        <v>114</v>
      </c>
      <c r="B26" s="16">
        <v>62608.666</v>
      </c>
      <c r="C26" s="16">
        <v>48528.829</v>
      </c>
      <c r="D26" s="16">
        <v>63414.372</v>
      </c>
      <c r="E26" s="17">
        <f t="shared" si="0"/>
        <v>30.673608464774617</v>
      </c>
      <c r="F26" s="17"/>
      <c r="G26" s="16">
        <v>55762.767</v>
      </c>
      <c r="H26" s="16">
        <v>44458.885</v>
      </c>
      <c r="I26" s="16">
        <v>53611.779</v>
      </c>
      <c r="J26" s="17">
        <f t="shared" si="1"/>
        <v>20.587322421603687</v>
      </c>
      <c r="K26" s="17">
        <f t="shared" si="2"/>
        <v>1.7647137155188755</v>
      </c>
      <c r="L26" s="20">
        <f t="shared" si="3"/>
        <v>0.9161334801628946</v>
      </c>
      <c r="M26" s="20">
        <f t="shared" si="4"/>
        <v>0.8454200098362561</v>
      </c>
      <c r="N26" s="20">
        <f t="shared" si="5"/>
        <v>-7.718686398631036</v>
      </c>
      <c r="Q26" s="255"/>
    </row>
    <row r="27" spans="1:17" ht="11.25" customHeight="1">
      <c r="A27" s="15" t="s">
        <v>0</v>
      </c>
      <c r="B27" s="16">
        <v>14027.852</v>
      </c>
      <c r="C27" s="16">
        <v>12128.937</v>
      </c>
      <c r="D27" s="16">
        <v>11367.017</v>
      </c>
      <c r="E27" s="17">
        <f t="shared" si="0"/>
        <v>-6.281836569849446</v>
      </c>
      <c r="F27" s="17"/>
      <c r="G27" s="16">
        <v>32139.003</v>
      </c>
      <c r="H27" s="16">
        <v>28291.75</v>
      </c>
      <c r="I27" s="16">
        <v>23850.855</v>
      </c>
      <c r="J27" s="17">
        <f t="shared" si="1"/>
        <v>-15.696784398278652</v>
      </c>
      <c r="K27" s="17">
        <f t="shared" si="2"/>
        <v>0.7850873768869329</v>
      </c>
      <c r="L27" s="20">
        <f t="shared" si="3"/>
        <v>2.332582814141091</v>
      </c>
      <c r="M27" s="20">
        <f t="shared" si="4"/>
        <v>2.0982510187149366</v>
      </c>
      <c r="N27" s="20">
        <f t="shared" si="5"/>
        <v>-10.046022546575287</v>
      </c>
      <c r="Q27" s="255"/>
    </row>
    <row r="28" spans="1:17" ht="11.25" customHeight="1">
      <c r="A28" s="14"/>
      <c r="B28" s="16"/>
      <c r="C28" s="16"/>
      <c r="D28" s="16"/>
      <c r="E28" s="17"/>
      <c r="F28" s="17"/>
      <c r="G28" s="16"/>
      <c r="H28" s="16"/>
      <c r="I28" s="16"/>
      <c r="J28" s="17"/>
      <c r="K28" s="17"/>
      <c r="Q28" s="255"/>
    </row>
    <row r="29" spans="1:19" s="25" customFormat="1" ht="11.25" customHeight="1">
      <c r="A29" s="125" t="s">
        <v>216</v>
      </c>
      <c r="B29" s="23">
        <f>SUM(B30:B45)</f>
        <v>41535.968</v>
      </c>
      <c r="C29" s="23">
        <f>SUM(C30:C45)</f>
        <v>34187.789000000004</v>
      </c>
      <c r="D29" s="23">
        <f>SUM(D30:D45)</f>
        <v>31816.252</v>
      </c>
      <c r="E29" s="21">
        <f t="shared" si="0"/>
        <v>-6.93679547396296</v>
      </c>
      <c r="F29" s="21"/>
      <c r="G29" s="23">
        <f>SUM(G30:G45)</f>
        <v>274972.103</v>
      </c>
      <c r="H29" s="23">
        <f>SUM(H30:H45)</f>
        <v>205017.721</v>
      </c>
      <c r="I29" s="23">
        <f>SUM(I30:I45)</f>
        <v>204826.547</v>
      </c>
      <c r="J29" s="21">
        <f>+I29/H29*100-100</f>
        <v>-0.0932475490740643</v>
      </c>
      <c r="K29" s="21">
        <f>+I29/$I$11*100</f>
        <v>6.316321413589907</v>
      </c>
      <c r="L29" s="24"/>
      <c r="M29" s="24"/>
      <c r="N29" s="24"/>
      <c r="Q29" s="253"/>
      <c r="R29" s="251"/>
      <c r="S29" s="251"/>
    </row>
    <row r="30" spans="1:17" ht="11.25" customHeight="1">
      <c r="A30" s="15" t="s">
        <v>469</v>
      </c>
      <c r="B30" s="16">
        <v>503.124</v>
      </c>
      <c r="C30" s="16">
        <v>440.499</v>
      </c>
      <c r="D30" s="16">
        <v>251.79</v>
      </c>
      <c r="E30" s="17">
        <f t="shared" si="0"/>
        <v>-42.83982483501666</v>
      </c>
      <c r="F30" s="17"/>
      <c r="G30" s="16">
        <v>2054.736</v>
      </c>
      <c r="H30" s="16">
        <v>1805.651</v>
      </c>
      <c r="I30" s="16">
        <v>1101.882</v>
      </c>
      <c r="J30" s="17">
        <f aca="true" t="shared" si="6" ref="J30:J44">+I30/H30*100-100</f>
        <v>-38.97591505778249</v>
      </c>
      <c r="K30" s="17">
        <f aca="true" t="shared" si="7" ref="K30:K43">+I30/$I$29*100</f>
        <v>0.5379585879558865</v>
      </c>
      <c r="Q30" s="255"/>
    </row>
    <row r="31" spans="1:17" ht="11.25" customHeight="1">
      <c r="A31" s="15" t="s">
        <v>210</v>
      </c>
      <c r="B31" s="16">
        <v>8799.889</v>
      </c>
      <c r="C31" s="16">
        <v>5393.789</v>
      </c>
      <c r="D31" s="16">
        <v>5643.839</v>
      </c>
      <c r="E31" s="17">
        <f t="shared" si="0"/>
        <v>4.635887684890889</v>
      </c>
      <c r="F31" s="17"/>
      <c r="G31" s="16">
        <v>54351.031</v>
      </c>
      <c r="H31" s="16">
        <v>31908.902</v>
      </c>
      <c r="I31" s="16">
        <v>34918.025</v>
      </c>
      <c r="J31" s="17">
        <f t="shared" si="6"/>
        <v>9.430355829855898</v>
      </c>
      <c r="K31" s="17">
        <f t="shared" si="7"/>
        <v>17.04760711510701</v>
      </c>
      <c r="L31" s="20">
        <f>+H31/C31</f>
        <v>5.915860260755473</v>
      </c>
      <c r="M31" s="20">
        <f>+I31/D31</f>
        <v>6.18692790492429</v>
      </c>
      <c r="N31" s="20">
        <f>+M31/L31*100-100</f>
        <v>4.582049477520982</v>
      </c>
      <c r="Q31" s="255"/>
    </row>
    <row r="32" spans="1:17" ht="11.25" customHeight="1">
      <c r="A32" s="15" t="s">
        <v>211</v>
      </c>
      <c r="B32" s="16">
        <v>4999.89</v>
      </c>
      <c r="C32" s="16">
        <v>4867.89</v>
      </c>
      <c r="D32" s="16">
        <v>5701.463</v>
      </c>
      <c r="E32" s="17">
        <f t="shared" si="0"/>
        <v>17.123907894385454</v>
      </c>
      <c r="F32" s="17"/>
      <c r="G32" s="16">
        <v>15775.56</v>
      </c>
      <c r="H32" s="16">
        <v>15299.685</v>
      </c>
      <c r="I32" s="16">
        <v>20838.183</v>
      </c>
      <c r="J32" s="17">
        <f t="shared" si="6"/>
        <v>36.20007862906982</v>
      </c>
      <c r="K32" s="17">
        <f t="shared" si="7"/>
        <v>10.173575303205205</v>
      </c>
      <c r="L32" s="20">
        <f>+H32/C32</f>
        <v>3.1429808397478163</v>
      </c>
      <c r="M32" s="20">
        <f aca="true" t="shared" si="8" ref="M32:M43">+I32/D32</f>
        <v>3.654883492184375</v>
      </c>
      <c r="N32" s="20">
        <f>+M32/L32*100-100</f>
        <v>16.287170636319644</v>
      </c>
      <c r="Q32" s="255"/>
    </row>
    <row r="33" spans="1:24" ht="11.25" customHeight="1">
      <c r="A33" s="15" t="s">
        <v>212</v>
      </c>
      <c r="B33" s="16">
        <v>109.31</v>
      </c>
      <c r="C33" s="16">
        <v>38.175</v>
      </c>
      <c r="D33" s="16">
        <v>42.115</v>
      </c>
      <c r="E33" s="17">
        <f t="shared" si="0"/>
        <v>10.320890635232487</v>
      </c>
      <c r="F33" s="17"/>
      <c r="G33" s="16">
        <v>834.739</v>
      </c>
      <c r="H33" s="16">
        <v>292.279</v>
      </c>
      <c r="I33" s="16">
        <v>357.84</v>
      </c>
      <c r="J33" s="17">
        <f t="shared" si="6"/>
        <v>22.43096493418959</v>
      </c>
      <c r="K33" s="17">
        <f t="shared" si="7"/>
        <v>0.17470391667541024</v>
      </c>
      <c r="L33" s="20">
        <f>+H33/C33</f>
        <v>7.656293385723641</v>
      </c>
      <c r="M33" s="20">
        <f t="shared" si="8"/>
        <v>8.496735130001186</v>
      </c>
      <c r="N33" s="20">
        <f>+M33/L33*100-100</f>
        <v>10.977136088393365</v>
      </c>
      <c r="Q33" s="255"/>
      <c r="S33" s="256"/>
      <c r="T33" s="18"/>
      <c r="U33" s="18"/>
      <c r="V33" s="18"/>
      <c r="W33" s="18"/>
      <c r="X33" s="18"/>
    </row>
    <row r="34" spans="1:24" ht="11.25" customHeight="1">
      <c r="A34" s="15" t="s">
        <v>465</v>
      </c>
      <c r="B34" s="16">
        <v>0</v>
      </c>
      <c r="C34" s="16">
        <v>0</v>
      </c>
      <c r="D34" s="16">
        <v>865.54</v>
      </c>
      <c r="E34" s="17"/>
      <c r="F34" s="17"/>
      <c r="G34" s="16">
        <v>0</v>
      </c>
      <c r="H34" s="16">
        <v>0</v>
      </c>
      <c r="I34" s="16">
        <v>1157.745</v>
      </c>
      <c r="J34" s="17"/>
      <c r="K34" s="17"/>
      <c r="Q34" s="255"/>
      <c r="S34" s="256"/>
      <c r="T34" s="18"/>
      <c r="U34" s="18"/>
      <c r="V34" s="18"/>
      <c r="W34" s="18"/>
      <c r="X34" s="18"/>
    </row>
    <row r="35" spans="1:17" ht="11.25" customHeight="1">
      <c r="A35" s="15" t="s">
        <v>213</v>
      </c>
      <c r="B35" s="16">
        <v>422.1</v>
      </c>
      <c r="C35" s="16">
        <v>422.1</v>
      </c>
      <c r="D35" s="16">
        <v>0</v>
      </c>
      <c r="E35" s="17">
        <f t="shared" si="0"/>
        <v>-100</v>
      </c>
      <c r="F35" s="17"/>
      <c r="G35" s="16">
        <v>543.72</v>
      </c>
      <c r="H35" s="16">
        <v>543.72</v>
      </c>
      <c r="I35" s="16">
        <v>0</v>
      </c>
      <c r="J35" s="17">
        <f t="shared" si="6"/>
        <v>-100</v>
      </c>
      <c r="K35" s="17">
        <f t="shared" si="7"/>
        <v>0</v>
      </c>
      <c r="M35" s="20" t="e">
        <f t="shared" si="8"/>
        <v>#DIV/0!</v>
      </c>
      <c r="Q35" s="255"/>
    </row>
    <row r="36" spans="1:17" ht="11.25" customHeight="1">
      <c r="A36" s="15" t="s">
        <v>214</v>
      </c>
      <c r="B36" s="16">
        <v>4.709</v>
      </c>
      <c r="C36" s="16">
        <v>4.709</v>
      </c>
      <c r="D36" s="16">
        <v>1.818</v>
      </c>
      <c r="E36" s="17">
        <f t="shared" si="0"/>
        <v>-61.39307708643024</v>
      </c>
      <c r="F36" s="17"/>
      <c r="G36" s="16">
        <v>12.182</v>
      </c>
      <c r="H36" s="16">
        <v>12.182</v>
      </c>
      <c r="I36" s="16">
        <v>13.945</v>
      </c>
      <c r="J36" s="17">
        <f t="shared" si="6"/>
        <v>14.472172057133463</v>
      </c>
      <c r="K36" s="17">
        <f t="shared" si="7"/>
        <v>0.006808199525035199</v>
      </c>
      <c r="L36" s="20">
        <f>+H36/C36</f>
        <v>2.5869611382459126</v>
      </c>
      <c r="M36" s="20">
        <f t="shared" si="8"/>
        <v>7.67051705170517</v>
      </c>
      <c r="N36" s="20">
        <f>+M36/L36*100-100</f>
        <v>196.50685270464322</v>
      </c>
      <c r="Q36" s="255"/>
    </row>
    <row r="37" spans="1:17" ht="11.25" customHeight="1">
      <c r="A37" s="15" t="s">
        <v>361</v>
      </c>
      <c r="B37" s="16">
        <v>2.03</v>
      </c>
      <c r="C37" s="16">
        <v>2.03</v>
      </c>
      <c r="D37" s="16">
        <v>0</v>
      </c>
      <c r="E37" s="17">
        <f t="shared" si="0"/>
        <v>-100</v>
      </c>
      <c r="F37" s="17"/>
      <c r="G37" s="16">
        <v>1.8</v>
      </c>
      <c r="H37" s="16">
        <v>1.8</v>
      </c>
      <c r="I37" s="16">
        <v>0</v>
      </c>
      <c r="J37" s="17">
        <f t="shared" si="6"/>
        <v>-100</v>
      </c>
      <c r="K37" s="17"/>
      <c r="Q37" s="255"/>
    </row>
    <row r="38" spans="1:17" ht="11.25" customHeight="1">
      <c r="A38" s="15" t="s">
        <v>470</v>
      </c>
      <c r="B38" s="16">
        <v>0</v>
      </c>
      <c r="C38" s="16">
        <v>0</v>
      </c>
      <c r="D38" s="16">
        <v>66</v>
      </c>
      <c r="E38" s="17"/>
      <c r="F38" s="17"/>
      <c r="G38" s="16">
        <v>0</v>
      </c>
      <c r="H38" s="16">
        <v>0</v>
      </c>
      <c r="I38" s="16">
        <v>310.335</v>
      </c>
      <c r="J38" s="17"/>
      <c r="K38" s="17"/>
      <c r="Q38" s="255"/>
    </row>
    <row r="39" spans="1:17" ht="11.25" customHeight="1">
      <c r="A39" s="15" t="s">
        <v>336</v>
      </c>
      <c r="B39" s="16">
        <v>5.12</v>
      </c>
      <c r="C39" s="16">
        <v>5.12</v>
      </c>
      <c r="D39" s="16">
        <v>1.5</v>
      </c>
      <c r="E39" s="17">
        <f t="shared" si="0"/>
        <v>-70.703125</v>
      </c>
      <c r="F39" s="17"/>
      <c r="G39" s="16">
        <v>75.896</v>
      </c>
      <c r="H39" s="16">
        <v>75.896</v>
      </c>
      <c r="I39" s="16">
        <v>16.431</v>
      </c>
      <c r="J39" s="17">
        <f t="shared" si="6"/>
        <v>-78.35063771476757</v>
      </c>
      <c r="K39" s="17"/>
      <c r="Q39" s="255"/>
    </row>
    <row r="40" spans="1:17" ht="11.25" customHeight="1">
      <c r="A40" s="15" t="s">
        <v>112</v>
      </c>
      <c r="B40" s="16">
        <v>17754.306</v>
      </c>
      <c r="C40" s="16">
        <v>16876.701</v>
      </c>
      <c r="D40" s="16">
        <v>11693.146</v>
      </c>
      <c r="E40" s="17">
        <f t="shared" si="0"/>
        <v>-30.71426696485291</v>
      </c>
      <c r="F40" s="17"/>
      <c r="G40" s="16">
        <v>81247.249</v>
      </c>
      <c r="H40" s="16">
        <v>77559.491</v>
      </c>
      <c r="I40" s="16">
        <v>50051.37</v>
      </c>
      <c r="J40" s="17">
        <f t="shared" si="6"/>
        <v>-35.46712419760463</v>
      </c>
      <c r="K40" s="17"/>
      <c r="Q40" s="255"/>
    </row>
    <row r="41" spans="1:17" ht="11.25" customHeight="1">
      <c r="A41" s="15" t="s">
        <v>215</v>
      </c>
      <c r="B41" s="16">
        <v>8931.14</v>
      </c>
      <c r="C41" s="16">
        <v>6132.776</v>
      </c>
      <c r="D41" s="16">
        <v>7488.273</v>
      </c>
      <c r="E41" s="17">
        <f t="shared" si="0"/>
        <v>22.10250301005614</v>
      </c>
      <c r="F41" s="17"/>
      <c r="G41" s="16">
        <v>120013.707</v>
      </c>
      <c r="H41" s="16">
        <v>77464.015</v>
      </c>
      <c r="I41" s="16">
        <v>95765.938</v>
      </c>
      <c r="J41" s="17">
        <f t="shared" si="6"/>
        <v>23.62635476614527</v>
      </c>
      <c r="K41" s="17">
        <f t="shared" si="7"/>
        <v>46.754651388035164</v>
      </c>
      <c r="M41" s="20">
        <f t="shared" si="8"/>
        <v>12.788788282692149</v>
      </c>
      <c r="Q41" s="255"/>
    </row>
    <row r="42" spans="1:17" ht="11.25" customHeight="1">
      <c r="A42" s="15" t="s">
        <v>488</v>
      </c>
      <c r="B42" s="16">
        <v>3.65</v>
      </c>
      <c r="C42" s="16">
        <v>3.5</v>
      </c>
      <c r="D42" s="16">
        <v>0.768</v>
      </c>
      <c r="E42" s="17">
        <f t="shared" si="0"/>
        <v>-78.05714285714285</v>
      </c>
      <c r="F42" s="17"/>
      <c r="G42" s="16">
        <v>49.02</v>
      </c>
      <c r="H42" s="16">
        <v>47.25</v>
      </c>
      <c r="I42" s="16">
        <v>12.975</v>
      </c>
      <c r="J42" s="17">
        <f t="shared" si="6"/>
        <v>-72.53968253968254</v>
      </c>
      <c r="K42" s="17">
        <f t="shared" si="7"/>
        <v>0.006334628098768858</v>
      </c>
      <c r="L42" s="20">
        <f>+H42/C42</f>
        <v>13.5</v>
      </c>
      <c r="M42" s="20">
        <f t="shared" si="8"/>
        <v>16.89453125</v>
      </c>
      <c r="N42" s="20">
        <f>+M42/L42*100-100</f>
        <v>25.144675925925924</v>
      </c>
      <c r="Q42" s="255"/>
    </row>
    <row r="43" spans="1:17" ht="11.25" customHeight="1">
      <c r="A43" s="15" t="s">
        <v>400</v>
      </c>
      <c r="B43" s="16">
        <v>0.2</v>
      </c>
      <c r="C43" s="16">
        <v>0</v>
      </c>
      <c r="D43" s="16">
        <v>60</v>
      </c>
      <c r="E43" s="17"/>
      <c r="F43" s="17"/>
      <c r="G43" s="16">
        <v>5.613</v>
      </c>
      <c r="H43" s="16">
        <v>0</v>
      </c>
      <c r="I43" s="16">
        <v>281.878</v>
      </c>
      <c r="J43" s="17"/>
      <c r="K43" s="17">
        <f t="shared" si="7"/>
        <v>0.13761790360113818</v>
      </c>
      <c r="M43" s="20">
        <f t="shared" si="8"/>
        <v>4.697966666666667</v>
      </c>
      <c r="Q43" s="255"/>
    </row>
    <row r="44" spans="1:17" ht="11.25" customHeight="1">
      <c r="A44" s="15" t="s">
        <v>301</v>
      </c>
      <c r="B44" s="16">
        <v>0.5</v>
      </c>
      <c r="C44" s="16">
        <v>0.5</v>
      </c>
      <c r="D44" s="16">
        <v>0</v>
      </c>
      <c r="E44" s="17">
        <f t="shared" si="0"/>
        <v>-100</v>
      </c>
      <c r="F44" s="17"/>
      <c r="G44" s="16">
        <v>6.85</v>
      </c>
      <c r="H44" s="16">
        <v>6.85</v>
      </c>
      <c r="I44" s="16">
        <v>0</v>
      </c>
      <c r="J44" s="17">
        <f t="shared" si="6"/>
        <v>-100</v>
      </c>
      <c r="K44" s="17"/>
      <c r="Q44" s="255"/>
    </row>
    <row r="45" spans="2:17" ht="11.25" customHeight="1">
      <c r="B45" s="16"/>
      <c r="C45" s="16"/>
      <c r="D45" s="16"/>
      <c r="E45" s="17"/>
      <c r="F45" s="17"/>
      <c r="G45" s="16"/>
      <c r="H45" s="16"/>
      <c r="I45" s="16"/>
      <c r="J45" s="17"/>
      <c r="K45" s="17"/>
      <c r="Q45" s="255"/>
    </row>
    <row r="46" spans="1:17" ht="11.25">
      <c r="A46" s="120"/>
      <c r="B46" s="126"/>
      <c r="C46" s="126"/>
      <c r="D46" s="126"/>
      <c r="E46" s="126"/>
      <c r="F46" s="126"/>
      <c r="G46" s="126"/>
      <c r="H46" s="126"/>
      <c r="I46" s="126"/>
      <c r="J46" s="126"/>
      <c r="K46" s="120"/>
      <c r="Q46" s="255"/>
    </row>
    <row r="47" spans="1:17" ht="11.25">
      <c r="A47" s="14" t="s">
        <v>376</v>
      </c>
      <c r="B47" s="14"/>
      <c r="C47" s="14"/>
      <c r="D47" s="14"/>
      <c r="E47" s="14"/>
      <c r="F47" s="14"/>
      <c r="G47" s="14"/>
      <c r="H47" s="14"/>
      <c r="I47" s="14"/>
      <c r="J47" s="14"/>
      <c r="K47" s="14"/>
      <c r="Q47" s="255"/>
    </row>
    <row r="48" spans="1:17" ht="11.25" customHeight="1">
      <c r="A48" s="14"/>
      <c r="B48" s="16"/>
      <c r="C48" s="16"/>
      <c r="D48" s="16"/>
      <c r="E48" s="17"/>
      <c r="F48" s="17"/>
      <c r="G48" s="16"/>
      <c r="H48" s="16"/>
      <c r="I48" s="16"/>
      <c r="J48" s="17"/>
      <c r="K48" s="17"/>
      <c r="Q48" s="255"/>
    </row>
    <row r="49" spans="1:20" ht="19.5" customHeight="1">
      <c r="A49" s="327" t="s">
        <v>324</v>
      </c>
      <c r="B49" s="327"/>
      <c r="C49" s="327"/>
      <c r="D49" s="327"/>
      <c r="E49" s="327"/>
      <c r="F49" s="327"/>
      <c r="G49" s="327"/>
      <c r="H49" s="327"/>
      <c r="I49" s="327"/>
      <c r="J49" s="327"/>
      <c r="K49" s="327"/>
      <c r="L49" s="25"/>
      <c r="O49" s="119"/>
      <c r="P49" s="119"/>
      <c r="Q49" s="249"/>
      <c r="R49" s="249"/>
      <c r="S49" s="249"/>
      <c r="T49" s="119"/>
    </row>
    <row r="50" spans="1:20" ht="19.5" customHeight="1">
      <c r="A50" s="328" t="s">
        <v>180</v>
      </c>
      <c r="B50" s="328"/>
      <c r="C50" s="328"/>
      <c r="D50" s="328"/>
      <c r="E50" s="328"/>
      <c r="F50" s="328"/>
      <c r="G50" s="328"/>
      <c r="H50" s="328"/>
      <c r="I50" s="328"/>
      <c r="J50" s="328"/>
      <c r="K50" s="328"/>
      <c r="O50" s="121"/>
      <c r="P50" s="121"/>
      <c r="Q50" s="121"/>
      <c r="R50" s="121"/>
      <c r="S50" s="121"/>
      <c r="T50" s="121"/>
    </row>
    <row r="51" spans="1:20" s="25" customFormat="1" ht="11.25">
      <c r="A51" s="22"/>
      <c r="B51" s="329" t="s">
        <v>118</v>
      </c>
      <c r="C51" s="329"/>
      <c r="D51" s="329"/>
      <c r="E51" s="329"/>
      <c r="F51" s="185"/>
      <c r="G51" s="329" t="s">
        <v>119</v>
      </c>
      <c r="H51" s="329"/>
      <c r="I51" s="329"/>
      <c r="J51" s="329"/>
      <c r="K51" s="185"/>
      <c r="L51" s="331" t="s">
        <v>201</v>
      </c>
      <c r="M51" s="331"/>
      <c r="N51" s="331"/>
      <c r="O51" s="135"/>
      <c r="P51" s="135"/>
      <c r="Q51" s="250"/>
      <c r="R51" s="250"/>
      <c r="S51" s="250"/>
      <c r="T51" s="135"/>
    </row>
    <row r="52" spans="1:20" s="25" customFormat="1" ht="11.25">
      <c r="A52" s="22" t="s">
        <v>330</v>
      </c>
      <c r="B52" s="186">
        <f>+B4</f>
        <v>2011</v>
      </c>
      <c r="C52" s="330" t="str">
        <f>+C4</f>
        <v>enero - septiembre</v>
      </c>
      <c r="D52" s="330"/>
      <c r="E52" s="330"/>
      <c r="F52" s="185"/>
      <c r="G52" s="186">
        <f>+B52</f>
        <v>2011</v>
      </c>
      <c r="H52" s="330" t="str">
        <f>+C52</f>
        <v>enero - septiembre</v>
      </c>
      <c r="I52" s="330"/>
      <c r="J52" s="330"/>
      <c r="K52" s="187" t="s">
        <v>223</v>
      </c>
      <c r="L52" s="332" t="s">
        <v>200</v>
      </c>
      <c r="M52" s="332"/>
      <c r="N52" s="332"/>
      <c r="O52" s="135"/>
      <c r="P52" s="135"/>
      <c r="Q52" s="250"/>
      <c r="R52" s="250"/>
      <c r="S52" s="250"/>
      <c r="T52" s="135"/>
    </row>
    <row r="53" spans="1:19" s="25" customFormat="1" ht="11.25">
      <c r="A53" s="188"/>
      <c r="B53" s="188"/>
      <c r="C53" s="189">
        <f>+C5</f>
        <v>2011</v>
      </c>
      <c r="D53" s="189">
        <f>+D5</f>
        <v>2012</v>
      </c>
      <c r="E53" s="190" t="str">
        <f>+E5</f>
        <v>Var % 12/11</v>
      </c>
      <c r="F53" s="191"/>
      <c r="G53" s="188"/>
      <c r="H53" s="189">
        <f>+C53</f>
        <v>2011</v>
      </c>
      <c r="I53" s="189">
        <f>+D53</f>
        <v>2012</v>
      </c>
      <c r="J53" s="190" t="str">
        <f>+E53</f>
        <v>Var % 12/11</v>
      </c>
      <c r="K53" s="191">
        <v>2008</v>
      </c>
      <c r="L53" s="192">
        <v>2007</v>
      </c>
      <c r="M53" s="192">
        <v>2008</v>
      </c>
      <c r="N53" s="191" t="s">
        <v>196</v>
      </c>
      <c r="Q53" s="251"/>
      <c r="R53" s="251"/>
      <c r="S53" s="251"/>
    </row>
    <row r="54" spans="1:17" ht="11.25" customHeight="1">
      <c r="A54" s="22" t="s">
        <v>326</v>
      </c>
      <c r="B54" s="23">
        <f>+B56+B62+B73+B80+B87+B93+B99</f>
        <v>615289.465</v>
      </c>
      <c r="C54" s="23">
        <f>+C56+C62+C73+C80+C87+C93+C99</f>
        <v>477551.024</v>
      </c>
      <c r="D54" s="23">
        <f>+D56+D62+D73+D80+D87+D93+D99</f>
        <v>480456.58900000004</v>
      </c>
      <c r="E54" s="21">
        <f>+D54/C54*100-100</f>
        <v>0.608430273201563</v>
      </c>
      <c r="F54" s="21"/>
      <c r="G54" s="23">
        <f>+G56+G62+G73+G80+G87+G93+G99</f>
        <v>1210946.0399999998</v>
      </c>
      <c r="H54" s="23">
        <f>+H56+H62+H73+H80+H87+H93+H99</f>
        <v>939721.035</v>
      </c>
      <c r="I54" s="23">
        <f>+I56+I62+I73+I80+I87+I93+I99</f>
        <v>979758.868</v>
      </c>
      <c r="J54" s="21">
        <f>+I54/H54*100-100</f>
        <v>4.260608362352983</v>
      </c>
      <c r="K54" s="21">
        <f>+I54/I9*100</f>
        <v>23.202889051947984</v>
      </c>
      <c r="L54" s="20">
        <f>+H54/C54</f>
        <v>1.96779189609695</v>
      </c>
      <c r="M54" s="20">
        <f>+I54/D54</f>
        <v>2.0392245427193005</v>
      </c>
      <c r="N54" s="20">
        <f>+M54/L54*100-100</f>
        <v>3.6300915134387424</v>
      </c>
      <c r="P54" s="20"/>
      <c r="Q54" s="253"/>
    </row>
    <row r="55" spans="1:17" ht="11.25" customHeight="1">
      <c r="A55" s="14"/>
      <c r="B55" s="16"/>
      <c r="C55" s="16"/>
      <c r="D55" s="16"/>
      <c r="E55" s="17"/>
      <c r="F55" s="17"/>
      <c r="G55" s="16"/>
      <c r="H55" s="16"/>
      <c r="I55" s="16"/>
      <c r="J55" s="17"/>
      <c r="K55" s="17"/>
      <c r="Q55" s="255"/>
    </row>
    <row r="56" spans="1:19" s="25" customFormat="1" ht="11.25" customHeight="1">
      <c r="A56" s="22" t="s">
        <v>448</v>
      </c>
      <c r="B56" s="23">
        <f>SUM(B57:B60)</f>
        <v>155924.903</v>
      </c>
      <c r="C56" s="23">
        <f>SUM(C57:C60)</f>
        <v>117866.79500000001</v>
      </c>
      <c r="D56" s="23">
        <f>SUM(D57:D60)</f>
        <v>132593.462</v>
      </c>
      <c r="E56" s="21">
        <f aca="true" t="shared" si="9" ref="E56:E99">+D56/C56*100-100</f>
        <v>12.494330570369698</v>
      </c>
      <c r="F56" s="21"/>
      <c r="G56" s="23">
        <f>SUM(G57:G60)</f>
        <v>159769.175</v>
      </c>
      <c r="H56" s="23">
        <f>SUM(H57:H60)</f>
        <v>119819.438</v>
      </c>
      <c r="I56" s="23">
        <f>SUM(I57:I60)</f>
        <v>159564.719</v>
      </c>
      <c r="J56" s="21">
        <f aca="true" t="shared" si="10" ref="J56:J99">+I56/H56*100-100</f>
        <v>33.170979319732766</v>
      </c>
      <c r="K56" s="21"/>
      <c r="L56" s="24"/>
      <c r="M56" s="24"/>
      <c r="N56" s="24"/>
      <c r="Q56" s="253"/>
      <c r="R56" s="251"/>
      <c r="S56" s="251"/>
    </row>
    <row r="57" spans="1:17" ht="11.25" customHeight="1">
      <c r="A57" s="14" t="s">
        <v>446</v>
      </c>
      <c r="B57" s="16">
        <v>1668.844</v>
      </c>
      <c r="C57" s="16">
        <v>1391.692</v>
      </c>
      <c r="D57" s="16">
        <v>1523.205</v>
      </c>
      <c r="E57" s="17">
        <f t="shared" si="9"/>
        <v>9.449863906668995</v>
      </c>
      <c r="F57" s="17"/>
      <c r="G57" s="16">
        <v>1891.282</v>
      </c>
      <c r="H57" s="16">
        <v>1571.32</v>
      </c>
      <c r="I57" s="16">
        <v>1869.506</v>
      </c>
      <c r="J57" s="17">
        <f t="shared" si="10"/>
        <v>18.97678385052059</v>
      </c>
      <c r="K57" s="17"/>
      <c r="Q57" s="255"/>
    </row>
    <row r="58" spans="1:22" ht="11.25" customHeight="1">
      <c r="A58" s="14" t="s">
        <v>447</v>
      </c>
      <c r="B58" s="16">
        <v>54814.403</v>
      </c>
      <c r="C58" s="16">
        <v>41443.798</v>
      </c>
      <c r="D58" s="16">
        <v>37480.995</v>
      </c>
      <c r="E58" s="17">
        <f t="shared" si="9"/>
        <v>-9.561872200998565</v>
      </c>
      <c r="F58" s="17"/>
      <c r="G58" s="16">
        <v>58800.516</v>
      </c>
      <c r="H58" s="16">
        <v>44311.473</v>
      </c>
      <c r="I58" s="16">
        <v>47483.709</v>
      </c>
      <c r="J58" s="17">
        <f t="shared" si="10"/>
        <v>7.1589495569240285</v>
      </c>
      <c r="K58" s="17"/>
      <c r="Q58" s="255"/>
      <c r="R58" s="255"/>
      <c r="S58" s="255"/>
      <c r="T58" s="18"/>
      <c r="U58" s="18"/>
      <c r="V58" s="18"/>
    </row>
    <row r="59" spans="1:22" ht="11.25" customHeight="1">
      <c r="A59" s="14" t="s">
        <v>263</v>
      </c>
      <c r="B59" s="16">
        <v>99441.017</v>
      </c>
      <c r="C59" s="16">
        <v>75030.676</v>
      </c>
      <c r="D59" s="16">
        <v>25369.406</v>
      </c>
      <c r="E59" s="17">
        <f t="shared" si="9"/>
        <v>-66.18795491060217</v>
      </c>
      <c r="F59" s="17"/>
      <c r="G59" s="16">
        <v>99070.634</v>
      </c>
      <c r="H59" s="16">
        <v>73929.996</v>
      </c>
      <c r="I59" s="16">
        <v>28370.9</v>
      </c>
      <c r="J59" s="17">
        <f>+I59/H59*100-100</f>
        <v>-61.62464285808969</v>
      </c>
      <c r="K59" s="17">
        <f>+J59/I59*100-100</f>
        <v>-100.21721074360732</v>
      </c>
      <c r="L59" s="17">
        <f>+K59/J59*100-100</f>
        <v>62.62521954794818</v>
      </c>
      <c r="M59" s="17">
        <f>+L59/K59*100-100</f>
        <v>-162.48948567144484</v>
      </c>
      <c r="N59" s="17">
        <f>+M59/L59*100-100</f>
        <v>-359.4633389620884</v>
      </c>
      <c r="Q59" s="255"/>
      <c r="R59" s="255"/>
      <c r="S59" s="255"/>
      <c r="T59" s="18"/>
      <c r="U59" s="18"/>
      <c r="V59" s="18"/>
    </row>
    <row r="60" spans="1:17" ht="11.25" customHeight="1">
      <c r="A60" s="14" t="s">
        <v>176</v>
      </c>
      <c r="B60" s="16">
        <v>0.639</v>
      </c>
      <c r="C60" s="16">
        <v>0.629</v>
      </c>
      <c r="D60" s="16">
        <v>68219.856</v>
      </c>
      <c r="E60" s="17"/>
      <c r="F60" s="17"/>
      <c r="G60" s="16">
        <v>6.743</v>
      </c>
      <c r="H60" s="16">
        <v>6.649</v>
      </c>
      <c r="I60" s="16">
        <v>81840.604</v>
      </c>
      <c r="J60" s="17"/>
      <c r="K60" s="17"/>
      <c r="Q60" s="255"/>
    </row>
    <row r="61" spans="1:17" ht="11.25" customHeight="1">
      <c r="A61" s="14"/>
      <c r="B61" s="16"/>
      <c r="C61" s="16"/>
      <c r="D61" s="16"/>
      <c r="E61" s="17"/>
      <c r="F61" s="17"/>
      <c r="G61" s="16"/>
      <c r="H61" s="16"/>
      <c r="I61" s="16"/>
      <c r="J61" s="17"/>
      <c r="K61" s="17"/>
      <c r="Q61" s="255"/>
    </row>
    <row r="62" spans="1:17" ht="11.25" customHeight="1">
      <c r="A62" s="22" t="s">
        <v>124</v>
      </c>
      <c r="B62" s="23">
        <f>SUM(B63:B71)</f>
        <v>90131.95599999998</v>
      </c>
      <c r="C62" s="23">
        <f>SUM(C63:C71)</f>
        <v>68639.24399999999</v>
      </c>
      <c r="D62" s="23">
        <f>SUM(D63:D71)</f>
        <v>58590.67</v>
      </c>
      <c r="E62" s="21">
        <f aca="true" t="shared" si="11" ref="E62:E71">+D62/C62*100-100</f>
        <v>-14.639692127145224</v>
      </c>
      <c r="F62" s="17"/>
      <c r="G62" s="23">
        <f>SUM(G63:G71)</f>
        <v>146709.588</v>
      </c>
      <c r="H62" s="23">
        <f>SUM(H63:H71)</f>
        <v>109828.08400000002</v>
      </c>
      <c r="I62" s="23">
        <f>SUM(I63:I71)</f>
        <v>106768.74799999999</v>
      </c>
      <c r="J62" s="21">
        <f aca="true" t="shared" si="12" ref="J62:J71">+I62/H62*100-100</f>
        <v>-2.7855680337644912</v>
      </c>
      <c r="K62" s="17"/>
      <c r="Q62" s="255"/>
    </row>
    <row r="63" spans="1:17" ht="11.25" customHeight="1">
      <c r="A63" s="14" t="s">
        <v>449</v>
      </c>
      <c r="B63" s="16">
        <v>1989.677</v>
      </c>
      <c r="C63" s="16">
        <v>1355.297</v>
      </c>
      <c r="D63" s="16">
        <v>1806.8</v>
      </c>
      <c r="E63" s="17">
        <f t="shared" si="11"/>
        <v>33.313952587514024</v>
      </c>
      <c r="F63" s="17"/>
      <c r="G63" s="16">
        <v>4826.035</v>
      </c>
      <c r="H63" s="16">
        <v>3277.768</v>
      </c>
      <c r="I63" s="16">
        <v>4474.404</v>
      </c>
      <c r="J63" s="17">
        <f t="shared" si="12"/>
        <v>36.50764788722083</v>
      </c>
      <c r="K63" s="17"/>
      <c r="Q63" s="255"/>
    </row>
    <row r="64" spans="1:17" ht="11.25" customHeight="1">
      <c r="A64" s="14" t="s">
        <v>111</v>
      </c>
      <c r="B64" s="16">
        <v>6133.434</v>
      </c>
      <c r="C64" s="16">
        <v>4275.851</v>
      </c>
      <c r="D64" s="16">
        <v>4532.049</v>
      </c>
      <c r="E64" s="17">
        <f t="shared" si="11"/>
        <v>5.991742930237763</v>
      </c>
      <c r="F64" s="17"/>
      <c r="G64" s="16">
        <v>17597.391</v>
      </c>
      <c r="H64" s="16">
        <v>12291.631</v>
      </c>
      <c r="I64" s="16">
        <v>13219.81</v>
      </c>
      <c r="J64" s="17">
        <f t="shared" si="12"/>
        <v>7.551308691255045</v>
      </c>
      <c r="K64" s="17"/>
      <c r="Q64" s="255"/>
    </row>
    <row r="65" spans="1:17" ht="11.25" customHeight="1">
      <c r="A65" s="14" t="s">
        <v>446</v>
      </c>
      <c r="B65" s="16">
        <v>136.721</v>
      </c>
      <c r="C65" s="16">
        <v>136.721</v>
      </c>
      <c r="D65" s="16">
        <v>36.144</v>
      </c>
      <c r="E65" s="17">
        <f t="shared" si="11"/>
        <v>-73.56368078056772</v>
      </c>
      <c r="F65" s="17"/>
      <c r="G65" s="16">
        <v>182.659</v>
      </c>
      <c r="H65" s="16">
        <v>182.659</v>
      </c>
      <c r="I65" s="16">
        <v>58.001</v>
      </c>
      <c r="J65" s="17">
        <f t="shared" si="12"/>
        <v>-68.24629500873212</v>
      </c>
      <c r="K65" s="17"/>
      <c r="Q65" s="255"/>
    </row>
    <row r="66" spans="1:17" ht="11.25" customHeight="1">
      <c r="A66" s="14" t="s">
        <v>447</v>
      </c>
      <c r="B66" s="16">
        <v>66961.408</v>
      </c>
      <c r="C66" s="16">
        <v>52050.166</v>
      </c>
      <c r="D66" s="16">
        <v>46948.704</v>
      </c>
      <c r="E66" s="17">
        <f t="shared" si="11"/>
        <v>-9.8010484731211</v>
      </c>
      <c r="F66" s="17"/>
      <c r="G66" s="16">
        <v>87852.73</v>
      </c>
      <c r="H66" s="16">
        <v>68442.906</v>
      </c>
      <c r="I66" s="16">
        <v>68744.922</v>
      </c>
      <c r="J66" s="17">
        <f t="shared" si="12"/>
        <v>0.4412670613372285</v>
      </c>
      <c r="K66" s="17"/>
      <c r="Q66" s="255"/>
    </row>
    <row r="67" spans="1:17" ht="11.25" customHeight="1">
      <c r="A67" s="14" t="s">
        <v>450</v>
      </c>
      <c r="B67" s="16">
        <v>4396.495</v>
      </c>
      <c r="C67" s="16">
        <v>2583.855</v>
      </c>
      <c r="D67" s="16">
        <v>3984.526</v>
      </c>
      <c r="E67" s="17">
        <f t="shared" si="11"/>
        <v>54.20857594563162</v>
      </c>
      <c r="F67" s="17"/>
      <c r="G67" s="16">
        <v>11929.566</v>
      </c>
      <c r="H67" s="16">
        <v>6961.213</v>
      </c>
      <c r="I67" s="16">
        <v>11183.822</v>
      </c>
      <c r="J67" s="17">
        <f t="shared" si="12"/>
        <v>60.65909777505732</v>
      </c>
      <c r="K67" s="17"/>
      <c r="Q67" s="255"/>
    </row>
    <row r="68" spans="1:17" ht="11.25" customHeight="1">
      <c r="A68" s="14" t="s">
        <v>451</v>
      </c>
      <c r="B68" s="16">
        <v>1272.618</v>
      </c>
      <c r="C68" s="16">
        <v>975.632</v>
      </c>
      <c r="D68" s="16">
        <v>1115.845</v>
      </c>
      <c r="E68" s="17">
        <f t="shared" si="11"/>
        <v>14.371504829689897</v>
      </c>
      <c r="F68" s="17"/>
      <c r="G68" s="16">
        <v>10129.069</v>
      </c>
      <c r="H68" s="16">
        <v>7464.187</v>
      </c>
      <c r="I68" s="16">
        <v>8612.275</v>
      </c>
      <c r="J68" s="17">
        <f t="shared" si="12"/>
        <v>15.381286669264838</v>
      </c>
      <c r="K68" s="17"/>
      <c r="Q68" s="255"/>
    </row>
    <row r="69" spans="1:17" ht="11.25" customHeight="1">
      <c r="A69" s="14" t="s">
        <v>269</v>
      </c>
      <c r="B69" s="16">
        <v>8791.752</v>
      </c>
      <c r="C69" s="16">
        <v>6900.398</v>
      </c>
      <c r="D69" s="16">
        <v>0</v>
      </c>
      <c r="E69" s="17">
        <f t="shared" si="11"/>
        <v>-100</v>
      </c>
      <c r="F69" s="17"/>
      <c r="G69" s="16">
        <v>13145.025</v>
      </c>
      <c r="H69" s="16">
        <v>10376.961</v>
      </c>
      <c r="I69" s="16">
        <v>0</v>
      </c>
      <c r="J69" s="17">
        <f t="shared" si="12"/>
        <v>-100</v>
      </c>
      <c r="K69" s="17"/>
      <c r="Q69" s="255"/>
    </row>
    <row r="70" spans="1:17" ht="11.25" customHeight="1">
      <c r="A70" s="14" t="s">
        <v>452</v>
      </c>
      <c r="B70" s="16">
        <v>200.493</v>
      </c>
      <c r="C70" s="16">
        <v>144.011</v>
      </c>
      <c r="D70" s="16">
        <v>0</v>
      </c>
      <c r="E70" s="17">
        <f t="shared" si="11"/>
        <v>-100</v>
      </c>
      <c r="F70" s="17"/>
      <c r="G70" s="16">
        <v>294.816</v>
      </c>
      <c r="H70" s="16">
        <v>220.087</v>
      </c>
      <c r="I70" s="16">
        <v>0</v>
      </c>
      <c r="J70" s="17">
        <f t="shared" si="12"/>
        <v>-100</v>
      </c>
      <c r="K70" s="17"/>
      <c r="Q70" s="255"/>
    </row>
    <row r="71" spans="1:17" ht="11.25" customHeight="1">
      <c r="A71" s="14" t="s">
        <v>270</v>
      </c>
      <c r="B71" s="16">
        <v>249.358</v>
      </c>
      <c r="C71" s="16">
        <v>217.313</v>
      </c>
      <c r="D71" s="16">
        <v>166.602</v>
      </c>
      <c r="E71" s="17">
        <f t="shared" si="11"/>
        <v>-23.33546543464955</v>
      </c>
      <c r="F71" s="17"/>
      <c r="G71" s="16">
        <v>752.297</v>
      </c>
      <c r="H71" s="16">
        <v>610.672</v>
      </c>
      <c r="I71" s="16">
        <v>475.514</v>
      </c>
      <c r="J71" s="17">
        <f t="shared" si="12"/>
        <v>-22.132666963607306</v>
      </c>
      <c r="K71" s="17"/>
      <c r="Q71" s="255"/>
    </row>
    <row r="72" spans="1:17" ht="11.25" customHeight="1">
      <c r="A72" s="14"/>
      <c r="B72" s="16"/>
      <c r="C72" s="16"/>
      <c r="D72" s="16"/>
      <c r="E72" s="17"/>
      <c r="F72" s="17"/>
      <c r="G72" s="16"/>
      <c r="H72" s="16"/>
      <c r="I72" s="16"/>
      <c r="J72" s="17"/>
      <c r="K72" s="17"/>
      <c r="Q72" s="255"/>
    </row>
    <row r="73" spans="1:19" s="25" customFormat="1" ht="11.25" customHeight="1">
      <c r="A73" s="22" t="s">
        <v>278</v>
      </c>
      <c r="B73" s="23">
        <f>SUM(B74:B78)</f>
        <v>124237.049</v>
      </c>
      <c r="C73" s="23">
        <f>SUM(C74:C78)</f>
        <v>108435.8</v>
      </c>
      <c r="D73" s="23">
        <f>SUM(D74:D78)</f>
        <v>100425.736</v>
      </c>
      <c r="E73" s="21">
        <f t="shared" si="9"/>
        <v>-7.386918342466231</v>
      </c>
      <c r="F73" s="21"/>
      <c r="G73" s="23">
        <f>SUM(G74:G78)</f>
        <v>319664.704</v>
      </c>
      <c r="H73" s="23">
        <f>SUM(H74:H78)</f>
        <v>279043.488</v>
      </c>
      <c r="I73" s="23">
        <f>SUM(I74:I78)</f>
        <v>259198.82200000004</v>
      </c>
      <c r="J73" s="21">
        <f t="shared" si="10"/>
        <v>-7.1116750088788905</v>
      </c>
      <c r="K73" s="21"/>
      <c r="L73" s="24"/>
      <c r="M73" s="24"/>
      <c r="N73" s="24"/>
      <c r="Q73" s="253"/>
      <c r="R73" s="251"/>
      <c r="S73" s="251"/>
    </row>
    <row r="74" spans="1:17" ht="11.25" customHeight="1">
      <c r="A74" s="14" t="s">
        <v>264</v>
      </c>
      <c r="B74" s="16">
        <v>49023.39</v>
      </c>
      <c r="C74" s="16">
        <v>43969.315</v>
      </c>
      <c r="D74" s="16">
        <v>32575.764</v>
      </c>
      <c r="E74" s="17">
        <f t="shared" si="9"/>
        <v>-25.912505118626484</v>
      </c>
      <c r="F74" s="17"/>
      <c r="G74" s="16">
        <v>129245.199</v>
      </c>
      <c r="H74" s="16">
        <v>115699.655</v>
      </c>
      <c r="I74" s="16">
        <v>74544.792</v>
      </c>
      <c r="J74" s="17">
        <f t="shared" si="10"/>
        <v>-35.57042845114793</v>
      </c>
      <c r="K74" s="17"/>
      <c r="Q74" s="255"/>
    </row>
    <row r="75" spans="1:17" ht="11.25" customHeight="1">
      <c r="A75" s="14" t="s">
        <v>265</v>
      </c>
      <c r="B75" s="16">
        <v>17486.967</v>
      </c>
      <c r="C75" s="16">
        <v>13115.062</v>
      </c>
      <c r="D75" s="16">
        <v>11932.555</v>
      </c>
      <c r="E75" s="17">
        <f t="shared" si="9"/>
        <v>-9.016404192370572</v>
      </c>
      <c r="F75" s="17"/>
      <c r="G75" s="16">
        <v>32290.79</v>
      </c>
      <c r="H75" s="16">
        <v>23318.658</v>
      </c>
      <c r="I75" s="16">
        <v>25875.131</v>
      </c>
      <c r="J75" s="17">
        <f t="shared" si="10"/>
        <v>10.96320808856153</v>
      </c>
      <c r="K75" s="17"/>
      <c r="Q75" s="255"/>
    </row>
    <row r="76" spans="1:17" ht="11.25" customHeight="1">
      <c r="A76" s="14" t="s">
        <v>266</v>
      </c>
      <c r="B76" s="16">
        <v>14314.167</v>
      </c>
      <c r="C76" s="16">
        <v>13283.721</v>
      </c>
      <c r="D76" s="16">
        <v>15759.868</v>
      </c>
      <c r="E76" s="17">
        <f t="shared" si="9"/>
        <v>18.64046226204239</v>
      </c>
      <c r="F76" s="17"/>
      <c r="G76" s="16">
        <v>32119.02</v>
      </c>
      <c r="H76" s="16">
        <v>29645.879</v>
      </c>
      <c r="I76" s="16">
        <v>40722.352</v>
      </c>
      <c r="J76" s="17">
        <f t="shared" si="10"/>
        <v>37.362606114664345</v>
      </c>
      <c r="K76" s="17"/>
      <c r="Q76" s="255"/>
    </row>
    <row r="77" spans="1:17" ht="11.25" customHeight="1">
      <c r="A77" s="14" t="s">
        <v>267</v>
      </c>
      <c r="B77" s="16">
        <v>2274.971</v>
      </c>
      <c r="C77" s="16">
        <v>1847.997</v>
      </c>
      <c r="D77" s="16">
        <v>1692.226</v>
      </c>
      <c r="E77" s="17">
        <f t="shared" si="9"/>
        <v>-8.429180350400998</v>
      </c>
      <c r="F77" s="17"/>
      <c r="G77" s="16">
        <v>6887.581</v>
      </c>
      <c r="H77" s="16">
        <v>5530.671</v>
      </c>
      <c r="I77" s="16">
        <v>5303.564</v>
      </c>
      <c r="J77" s="17">
        <f t="shared" si="10"/>
        <v>-4.106319106668977</v>
      </c>
      <c r="K77" s="17"/>
      <c r="Q77" s="255"/>
    </row>
    <row r="78" spans="1:17" ht="11.25" customHeight="1">
      <c r="A78" s="14" t="s">
        <v>268</v>
      </c>
      <c r="B78" s="16">
        <v>41137.554</v>
      </c>
      <c r="C78" s="16">
        <v>36219.705</v>
      </c>
      <c r="D78" s="16">
        <v>38465.323</v>
      </c>
      <c r="E78" s="17">
        <f t="shared" si="9"/>
        <v>6.199989756956853</v>
      </c>
      <c r="F78" s="17"/>
      <c r="G78" s="16">
        <v>119122.114</v>
      </c>
      <c r="H78" s="16">
        <v>104848.625</v>
      </c>
      <c r="I78" s="16">
        <v>112752.983</v>
      </c>
      <c r="J78" s="17">
        <f t="shared" si="10"/>
        <v>7.538828477722049</v>
      </c>
      <c r="K78" s="17"/>
      <c r="Q78" s="255"/>
    </row>
    <row r="79" spans="1:17" ht="11.25" customHeight="1">
      <c r="A79" s="14"/>
      <c r="B79" s="16"/>
      <c r="C79" s="16"/>
      <c r="D79" s="16"/>
      <c r="E79" s="17"/>
      <c r="F79" s="17"/>
      <c r="G79" s="16"/>
      <c r="H79" s="16"/>
      <c r="I79" s="16"/>
      <c r="J79" s="17"/>
      <c r="K79" s="17"/>
      <c r="Q79" s="255"/>
    </row>
    <row r="80" spans="1:19" s="25" customFormat="1" ht="11.25" customHeight="1">
      <c r="A80" s="22" t="s">
        <v>1</v>
      </c>
      <c r="B80" s="23">
        <f>SUM(B81:B85)</f>
        <v>140441.317</v>
      </c>
      <c r="C80" s="23">
        <f>SUM(C81:C85)</f>
        <v>96495.892</v>
      </c>
      <c r="D80" s="23">
        <f>SUM(D81:D85)</f>
        <v>115627.47099999999</v>
      </c>
      <c r="E80" s="21">
        <f t="shared" si="9"/>
        <v>19.826314471501007</v>
      </c>
      <c r="F80" s="21"/>
      <c r="G80" s="23">
        <f>SUM(G81:G85)</f>
        <v>345078.335</v>
      </c>
      <c r="H80" s="23">
        <f>SUM(H81:H85)</f>
        <v>236808.76799999998</v>
      </c>
      <c r="I80" s="23">
        <f>SUM(I81:I85)</f>
        <v>271913.805</v>
      </c>
      <c r="J80" s="21">
        <f t="shared" si="10"/>
        <v>14.824213350073265</v>
      </c>
      <c r="K80" s="21"/>
      <c r="L80" s="24"/>
      <c r="M80" s="24"/>
      <c r="N80" s="24"/>
      <c r="Q80" s="253"/>
      <c r="R80" s="251"/>
      <c r="S80" s="251"/>
    </row>
    <row r="81" spans="1:17" ht="11.25" customHeight="1">
      <c r="A81" s="14" t="s">
        <v>271</v>
      </c>
      <c r="B81" s="16">
        <v>57965.964</v>
      </c>
      <c r="C81" s="16">
        <v>40391.829</v>
      </c>
      <c r="D81" s="16">
        <v>53984.281</v>
      </c>
      <c r="E81" s="17">
        <f t="shared" si="9"/>
        <v>33.65148926531651</v>
      </c>
      <c r="F81" s="17"/>
      <c r="G81" s="16">
        <v>112303.153</v>
      </c>
      <c r="H81" s="16">
        <v>77453.185</v>
      </c>
      <c r="I81" s="16">
        <v>97404.146</v>
      </c>
      <c r="J81" s="17">
        <f t="shared" si="10"/>
        <v>25.75873542191971</v>
      </c>
      <c r="K81" s="17"/>
      <c r="Q81" s="255"/>
    </row>
    <row r="82" spans="1:17" ht="11.25" customHeight="1">
      <c r="A82" s="14" t="s">
        <v>107</v>
      </c>
      <c r="B82" s="16">
        <v>5268.859</v>
      </c>
      <c r="C82" s="16">
        <v>3952.217</v>
      </c>
      <c r="D82" s="16">
        <v>4204.573</v>
      </c>
      <c r="E82" s="17">
        <f t="shared" si="9"/>
        <v>6.385175712770845</v>
      </c>
      <c r="F82" s="17"/>
      <c r="G82" s="16">
        <v>32292.861</v>
      </c>
      <c r="H82" s="16">
        <v>23177.028</v>
      </c>
      <c r="I82" s="16">
        <v>27747.579</v>
      </c>
      <c r="J82" s="17">
        <f t="shared" si="10"/>
        <v>19.720177237564712</v>
      </c>
      <c r="K82" s="17"/>
      <c r="Q82" s="255"/>
    </row>
    <row r="83" spans="1:17" ht="11.25" customHeight="1">
      <c r="A83" s="14" t="s">
        <v>272</v>
      </c>
      <c r="B83" s="16">
        <v>6535.043</v>
      </c>
      <c r="C83" s="16">
        <v>4932.883</v>
      </c>
      <c r="D83" s="16">
        <v>4188.214</v>
      </c>
      <c r="E83" s="17">
        <f t="shared" si="9"/>
        <v>-15.096019913709696</v>
      </c>
      <c r="F83" s="17"/>
      <c r="G83" s="16">
        <v>26926.904</v>
      </c>
      <c r="H83" s="16">
        <v>20135.696</v>
      </c>
      <c r="I83" s="16">
        <v>17694.348</v>
      </c>
      <c r="J83" s="17">
        <f t="shared" si="10"/>
        <v>-12.124477842732617</v>
      </c>
      <c r="K83" s="17"/>
      <c r="Q83" s="255"/>
    </row>
    <row r="84" spans="1:17" ht="11.25" customHeight="1">
      <c r="A84" s="14" t="s">
        <v>273</v>
      </c>
      <c r="B84" s="16">
        <v>70164.248</v>
      </c>
      <c r="C84" s="16">
        <v>46812.503</v>
      </c>
      <c r="D84" s="16">
        <v>52782.685</v>
      </c>
      <c r="E84" s="17">
        <f t="shared" si="9"/>
        <v>12.753391973080369</v>
      </c>
      <c r="F84" s="17"/>
      <c r="G84" s="16">
        <v>167788.94</v>
      </c>
      <c r="H84" s="16">
        <v>111199.775</v>
      </c>
      <c r="I84" s="16">
        <v>124878.541</v>
      </c>
      <c r="J84" s="17">
        <f t="shared" si="10"/>
        <v>12.301073450913009</v>
      </c>
      <c r="K84" s="17"/>
      <c r="Q84" s="255"/>
    </row>
    <row r="85" spans="1:17" ht="11.25" customHeight="1">
      <c r="A85" s="14" t="s">
        <v>274</v>
      </c>
      <c r="B85" s="16">
        <v>507.203</v>
      </c>
      <c r="C85" s="16">
        <v>406.46</v>
      </c>
      <c r="D85" s="16">
        <v>467.718</v>
      </c>
      <c r="E85" s="17">
        <f t="shared" si="9"/>
        <v>15.0711017074251</v>
      </c>
      <c r="F85" s="17"/>
      <c r="G85" s="16">
        <v>5766.477</v>
      </c>
      <c r="H85" s="16">
        <v>4843.084</v>
      </c>
      <c r="I85" s="16">
        <v>4189.191</v>
      </c>
      <c r="J85" s="17">
        <f t="shared" si="10"/>
        <v>-13.501582875704827</v>
      </c>
      <c r="K85" s="17"/>
      <c r="Q85" s="255"/>
    </row>
    <row r="86" spans="1:17" ht="11.25" customHeight="1">
      <c r="A86" s="14"/>
      <c r="B86" s="16"/>
      <c r="C86" s="16"/>
      <c r="D86" s="16"/>
      <c r="E86" s="17"/>
      <c r="F86" s="17"/>
      <c r="G86" s="16"/>
      <c r="H86" s="16"/>
      <c r="I86" s="16"/>
      <c r="J86" s="17"/>
      <c r="K86" s="17"/>
      <c r="Q86" s="255"/>
    </row>
    <row r="87" spans="1:19" s="25" customFormat="1" ht="11.25" customHeight="1">
      <c r="A87" s="22" t="s">
        <v>370</v>
      </c>
      <c r="B87" s="23">
        <f>SUM(B88:B91)</f>
        <v>6940.4800000000005</v>
      </c>
      <c r="C87" s="23">
        <f>SUM(C88:C91)</f>
        <v>4930.344</v>
      </c>
      <c r="D87" s="23">
        <f>SUM(D88:D91)</f>
        <v>6860.763</v>
      </c>
      <c r="E87" s="21">
        <f t="shared" si="9"/>
        <v>39.15383997546621</v>
      </c>
      <c r="F87" s="21"/>
      <c r="G87" s="23">
        <f>SUM(G88:G91)</f>
        <v>28772.819</v>
      </c>
      <c r="H87" s="23">
        <f>SUM(H88:H91)</f>
        <v>20910.033000000003</v>
      </c>
      <c r="I87" s="23">
        <f>SUM(I88:I91)</f>
        <v>26191.33</v>
      </c>
      <c r="J87" s="21">
        <f t="shared" si="10"/>
        <v>25.257238953185762</v>
      </c>
      <c r="K87" s="21"/>
      <c r="L87" s="24"/>
      <c r="M87" s="24"/>
      <c r="N87" s="24"/>
      <c r="Q87" s="253"/>
      <c r="R87" s="251"/>
      <c r="S87" s="251"/>
    </row>
    <row r="88" spans="1:17" ht="11.25" customHeight="1">
      <c r="A88" s="14" t="s">
        <v>275</v>
      </c>
      <c r="B88" s="16">
        <v>6651.901</v>
      </c>
      <c r="C88" s="16">
        <v>4708.567</v>
      </c>
      <c r="D88" s="16">
        <v>6686.637</v>
      </c>
      <c r="E88" s="17">
        <f t="shared" si="9"/>
        <v>42.01002130796908</v>
      </c>
      <c r="F88" s="17"/>
      <c r="G88" s="16">
        <v>24130.733</v>
      </c>
      <c r="H88" s="16">
        <v>17399.096</v>
      </c>
      <c r="I88" s="16">
        <v>23178.987</v>
      </c>
      <c r="J88" s="17">
        <f t="shared" si="10"/>
        <v>33.2194902539764</v>
      </c>
      <c r="K88" s="17"/>
      <c r="Q88" s="255"/>
    </row>
    <row r="89" spans="1:17" ht="11.25" customHeight="1">
      <c r="A89" s="14" t="s">
        <v>276</v>
      </c>
      <c r="B89" s="16">
        <v>267.818</v>
      </c>
      <c r="C89" s="16">
        <v>201.016</v>
      </c>
      <c r="D89" s="16">
        <v>167.8</v>
      </c>
      <c r="E89" s="17">
        <f t="shared" si="9"/>
        <v>-16.524057786444843</v>
      </c>
      <c r="F89" s="17"/>
      <c r="G89" s="16">
        <v>4485.418</v>
      </c>
      <c r="H89" s="16">
        <v>3354.269</v>
      </c>
      <c r="I89" s="16">
        <v>2906.19</v>
      </c>
      <c r="J89" s="17">
        <f t="shared" si="10"/>
        <v>-13.358469460857194</v>
      </c>
      <c r="K89" s="17"/>
      <c r="Q89" s="255"/>
    </row>
    <row r="90" spans="1:17" ht="11.25" customHeight="1">
      <c r="A90" s="14" t="s">
        <v>403</v>
      </c>
      <c r="B90" s="16">
        <v>0</v>
      </c>
      <c r="C90" s="16">
        <v>0</v>
      </c>
      <c r="D90" s="16">
        <v>6.217</v>
      </c>
      <c r="E90" s="17"/>
      <c r="F90" s="17"/>
      <c r="G90" s="16">
        <v>0</v>
      </c>
      <c r="H90" s="16">
        <v>0</v>
      </c>
      <c r="I90" s="16">
        <v>91.595</v>
      </c>
      <c r="J90" s="17"/>
      <c r="K90" s="17"/>
      <c r="Q90" s="255"/>
    </row>
    <row r="91" spans="1:17" ht="11.25" customHeight="1">
      <c r="A91" s="14" t="s">
        <v>0</v>
      </c>
      <c r="B91" s="16">
        <v>20.761</v>
      </c>
      <c r="C91" s="16">
        <v>20.761</v>
      </c>
      <c r="D91" s="16">
        <v>0.109</v>
      </c>
      <c r="E91" s="17">
        <f t="shared" si="9"/>
        <v>-99.4749771205626</v>
      </c>
      <c r="F91" s="17"/>
      <c r="G91" s="16">
        <v>156.668</v>
      </c>
      <c r="H91" s="16">
        <v>156.668</v>
      </c>
      <c r="I91" s="16">
        <v>14.558</v>
      </c>
      <c r="J91" s="17">
        <f t="shared" si="10"/>
        <v>-90.70773865754335</v>
      </c>
      <c r="K91" s="17"/>
      <c r="Q91" s="255"/>
    </row>
    <row r="92" spans="1:17" ht="11.25" customHeight="1">
      <c r="A92" s="14"/>
      <c r="B92" s="16"/>
      <c r="C92" s="16"/>
      <c r="D92" s="16"/>
      <c r="E92" s="17"/>
      <c r="F92" s="17"/>
      <c r="G92" s="16"/>
      <c r="H92" s="16"/>
      <c r="I92" s="16"/>
      <c r="J92" s="17"/>
      <c r="K92" s="17"/>
      <c r="Q92" s="255"/>
    </row>
    <row r="93" spans="1:19" s="25" customFormat="1" ht="11.25" customHeight="1">
      <c r="A93" s="22" t="s">
        <v>2</v>
      </c>
      <c r="B93" s="23">
        <f>SUM(B94:B97)</f>
        <v>92944.274</v>
      </c>
      <c r="C93" s="23">
        <f>SUM(C94:C97)</f>
        <v>77690.10700000002</v>
      </c>
      <c r="D93" s="23">
        <f>SUM(D94:D97)</f>
        <v>65524.41300000001</v>
      </c>
      <c r="E93" s="21">
        <f t="shared" si="9"/>
        <v>-15.659257619506178</v>
      </c>
      <c r="F93" s="21"/>
      <c r="G93" s="23">
        <f>SUM(G94:G97)</f>
        <v>197264.762</v>
      </c>
      <c r="H93" s="23">
        <f>SUM(H94:H97)</f>
        <v>163306.78999999998</v>
      </c>
      <c r="I93" s="23">
        <f>SUM(I94:I97)</f>
        <v>152837.49800000002</v>
      </c>
      <c r="J93" s="21">
        <f t="shared" si="10"/>
        <v>-6.410812434681972</v>
      </c>
      <c r="K93" s="21"/>
      <c r="L93" s="24"/>
      <c r="M93" s="24"/>
      <c r="N93" s="24"/>
      <c r="Q93" s="253"/>
      <c r="R93" s="251"/>
      <c r="S93" s="251"/>
    </row>
    <row r="94" spans="1:17" ht="11.25" customHeight="1">
      <c r="A94" s="14" t="s">
        <v>107</v>
      </c>
      <c r="B94" s="16">
        <v>55339.01</v>
      </c>
      <c r="C94" s="16">
        <v>48628.226</v>
      </c>
      <c r="D94" s="16">
        <v>38664.646</v>
      </c>
      <c r="E94" s="17">
        <f t="shared" si="9"/>
        <v>-20.48929360491168</v>
      </c>
      <c r="F94" s="17"/>
      <c r="G94" s="16">
        <v>101655.974</v>
      </c>
      <c r="H94" s="16">
        <v>88659.373</v>
      </c>
      <c r="I94" s="16">
        <v>76339.86</v>
      </c>
      <c r="J94" s="17">
        <f t="shared" si="10"/>
        <v>-13.895330615523307</v>
      </c>
      <c r="K94" s="17"/>
      <c r="Q94" s="255"/>
    </row>
    <row r="95" spans="1:17" ht="11.25" customHeight="1">
      <c r="A95" s="14" t="s">
        <v>277</v>
      </c>
      <c r="B95" s="16">
        <v>28071.62</v>
      </c>
      <c r="C95" s="16">
        <v>21767.7</v>
      </c>
      <c r="D95" s="16">
        <v>19106.999</v>
      </c>
      <c r="E95" s="17">
        <f t="shared" si="9"/>
        <v>-12.223160921916417</v>
      </c>
      <c r="F95" s="17"/>
      <c r="G95" s="16">
        <v>67527.343</v>
      </c>
      <c r="H95" s="16">
        <v>51643.78</v>
      </c>
      <c r="I95" s="16">
        <v>48439.47</v>
      </c>
      <c r="J95" s="17">
        <f t="shared" si="10"/>
        <v>-6.2046387774094</v>
      </c>
      <c r="K95" s="17"/>
      <c r="Q95" s="255"/>
    </row>
    <row r="96" spans="1:17" ht="11.25" customHeight="1">
      <c r="A96" s="14" t="s">
        <v>404</v>
      </c>
      <c r="B96" s="16">
        <v>53.767</v>
      </c>
      <c r="C96" s="16">
        <v>46.782</v>
      </c>
      <c r="D96" s="16">
        <v>24.15</v>
      </c>
      <c r="E96" s="17">
        <f t="shared" si="9"/>
        <v>-48.377581120943944</v>
      </c>
      <c r="F96" s="17"/>
      <c r="G96" s="16">
        <v>170.662</v>
      </c>
      <c r="H96" s="16">
        <v>146.386</v>
      </c>
      <c r="I96" s="16">
        <v>89.736</v>
      </c>
      <c r="J96" s="17">
        <f t="shared" si="10"/>
        <v>-38.69905592064814</v>
      </c>
      <c r="K96" s="17"/>
      <c r="Q96" s="255"/>
    </row>
    <row r="97" spans="1:17" ht="11.25" customHeight="1">
      <c r="A97" s="14" t="s">
        <v>0</v>
      </c>
      <c r="B97" s="16">
        <v>9479.877</v>
      </c>
      <c r="C97" s="16">
        <v>7247.399</v>
      </c>
      <c r="D97" s="16">
        <v>7728.618</v>
      </c>
      <c r="E97" s="17">
        <f t="shared" si="9"/>
        <v>6.639885564462517</v>
      </c>
      <c r="F97" s="17"/>
      <c r="G97" s="16">
        <v>27910.783</v>
      </c>
      <c r="H97" s="16">
        <v>22857.251</v>
      </c>
      <c r="I97" s="16">
        <v>27968.432</v>
      </c>
      <c r="J97" s="17">
        <f t="shared" si="10"/>
        <v>22.36131107804698</v>
      </c>
      <c r="K97" s="17"/>
      <c r="Q97" s="255"/>
    </row>
    <row r="98" spans="1:19" s="25" customFormat="1" ht="11.25" customHeight="1">
      <c r="A98" s="22"/>
      <c r="B98" s="23"/>
      <c r="C98" s="23"/>
      <c r="D98" s="23"/>
      <c r="E98" s="21"/>
      <c r="F98" s="21"/>
      <c r="G98" s="23"/>
      <c r="H98" s="23"/>
      <c r="I98" s="23"/>
      <c r="J98" s="21"/>
      <c r="K98" s="21"/>
      <c r="L98" s="24"/>
      <c r="M98" s="24"/>
      <c r="N98" s="24"/>
      <c r="Q98" s="253"/>
      <c r="R98" s="251"/>
      <c r="S98" s="251"/>
    </row>
    <row r="99" spans="1:19" s="25" customFormat="1" ht="11.25" customHeight="1">
      <c r="A99" s="22" t="s">
        <v>453</v>
      </c>
      <c r="B99" s="23">
        <v>4669.486</v>
      </c>
      <c r="C99" s="23">
        <v>3492.842</v>
      </c>
      <c r="D99" s="23">
        <v>834.074</v>
      </c>
      <c r="E99" s="21">
        <f t="shared" si="9"/>
        <v>-76.12047725033082</v>
      </c>
      <c r="F99" s="21"/>
      <c r="G99" s="23">
        <v>13686.657</v>
      </c>
      <c r="H99" s="23">
        <v>10004.434</v>
      </c>
      <c r="I99" s="23">
        <v>3283.946</v>
      </c>
      <c r="J99" s="21">
        <f t="shared" si="10"/>
        <v>-67.17509456307073</v>
      </c>
      <c r="K99" s="21"/>
      <c r="L99" s="24"/>
      <c r="M99" s="24"/>
      <c r="N99" s="24"/>
      <c r="Q99" s="253"/>
      <c r="R99" s="251"/>
      <c r="S99" s="251"/>
    </row>
    <row r="100" spans="1:17" ht="11.25">
      <c r="A100" s="120"/>
      <c r="B100" s="126"/>
      <c r="C100" s="126"/>
      <c r="D100" s="126"/>
      <c r="E100" s="126"/>
      <c r="F100" s="126"/>
      <c r="G100" s="126"/>
      <c r="H100" s="126"/>
      <c r="I100" s="126"/>
      <c r="J100" s="120"/>
      <c r="K100" s="120"/>
      <c r="Q100" s="255"/>
    </row>
    <row r="101" spans="1:17" ht="11.25">
      <c r="A101" s="14" t="s">
        <v>376</v>
      </c>
      <c r="B101" s="14"/>
      <c r="C101" s="14"/>
      <c r="D101" s="14"/>
      <c r="E101" s="14"/>
      <c r="F101" s="14"/>
      <c r="G101" s="14"/>
      <c r="H101" s="14"/>
      <c r="I101" s="14"/>
      <c r="J101" s="14"/>
      <c r="K101" s="14"/>
      <c r="Q101" s="255"/>
    </row>
    <row r="102" spans="1:17" ht="19.5" customHeight="1">
      <c r="A102" s="327" t="s">
        <v>185</v>
      </c>
      <c r="B102" s="327"/>
      <c r="C102" s="327"/>
      <c r="D102" s="327"/>
      <c r="E102" s="327"/>
      <c r="F102" s="327"/>
      <c r="G102" s="327"/>
      <c r="H102" s="327"/>
      <c r="I102" s="327"/>
      <c r="J102" s="327"/>
      <c r="K102" s="327"/>
      <c r="Q102" s="255"/>
    </row>
    <row r="103" spans="1:17" ht="19.5" customHeight="1">
      <c r="A103" s="328" t="s">
        <v>182</v>
      </c>
      <c r="B103" s="328"/>
      <c r="C103" s="328"/>
      <c r="D103" s="328"/>
      <c r="E103" s="328"/>
      <c r="F103" s="328"/>
      <c r="G103" s="328"/>
      <c r="H103" s="328"/>
      <c r="I103" s="328"/>
      <c r="J103" s="328"/>
      <c r="K103" s="328"/>
      <c r="Q103" s="255"/>
    </row>
    <row r="104" spans="1:20" s="25" customFormat="1" ht="11.25">
      <c r="A104" s="22"/>
      <c r="B104" s="329" t="s">
        <v>118</v>
      </c>
      <c r="C104" s="329"/>
      <c r="D104" s="329"/>
      <c r="E104" s="329"/>
      <c r="F104" s="185"/>
      <c r="G104" s="329" t="s">
        <v>119</v>
      </c>
      <c r="H104" s="329"/>
      <c r="I104" s="329"/>
      <c r="J104" s="329"/>
      <c r="K104" s="185"/>
      <c r="L104" s="331"/>
      <c r="M104" s="331"/>
      <c r="N104" s="331"/>
      <c r="O104" s="135"/>
      <c r="P104" s="135"/>
      <c r="Q104" s="250"/>
      <c r="R104" s="250"/>
      <c r="S104" s="250"/>
      <c r="T104" s="135"/>
    </row>
    <row r="105" spans="1:20" s="25" customFormat="1" ht="11.25">
      <c r="A105" s="22" t="s">
        <v>330</v>
      </c>
      <c r="B105" s="186">
        <f>+B4</f>
        <v>2011</v>
      </c>
      <c r="C105" s="330" t="str">
        <f>+C4</f>
        <v>enero - septiembre</v>
      </c>
      <c r="D105" s="330"/>
      <c r="E105" s="330"/>
      <c r="F105" s="185"/>
      <c r="G105" s="186">
        <f>+B105</f>
        <v>2011</v>
      </c>
      <c r="H105" s="330" t="str">
        <f>+C105</f>
        <v>enero - septiembre</v>
      </c>
      <c r="I105" s="330"/>
      <c r="J105" s="330"/>
      <c r="K105" s="187" t="s">
        <v>223</v>
      </c>
      <c r="L105" s="332"/>
      <c r="M105" s="332"/>
      <c r="N105" s="332"/>
      <c r="O105" s="135"/>
      <c r="P105" s="135"/>
      <c r="Q105" s="250"/>
      <c r="R105" s="250"/>
      <c r="S105" s="250"/>
      <c r="T105" s="135"/>
    </row>
    <row r="106" spans="1:19" s="25" customFormat="1" ht="11.25">
      <c r="A106" s="188"/>
      <c r="B106" s="188"/>
      <c r="C106" s="189">
        <f>+C5</f>
        <v>2011</v>
      </c>
      <c r="D106" s="189">
        <f>+D5</f>
        <v>2012</v>
      </c>
      <c r="E106" s="190" t="str">
        <f>+E5</f>
        <v>Var % 12/11</v>
      </c>
      <c r="F106" s="191"/>
      <c r="G106" s="188"/>
      <c r="H106" s="189">
        <f>+C106</f>
        <v>2011</v>
      </c>
      <c r="I106" s="189">
        <f>+D106</f>
        <v>2012</v>
      </c>
      <c r="J106" s="190" t="str">
        <f>+E106</f>
        <v>Var % 12/11</v>
      </c>
      <c r="K106" s="191">
        <v>2008</v>
      </c>
      <c r="L106" s="192"/>
      <c r="M106" s="192"/>
      <c r="N106" s="191"/>
      <c r="Q106" s="251"/>
      <c r="R106" s="251"/>
      <c r="S106" s="251"/>
    </row>
    <row r="107" spans="1:17" ht="11.25">
      <c r="A107" s="14"/>
      <c r="B107" s="14"/>
      <c r="C107" s="14"/>
      <c r="D107" s="14"/>
      <c r="E107" s="14"/>
      <c r="F107" s="14"/>
      <c r="G107" s="14"/>
      <c r="H107" s="14"/>
      <c r="I107" s="14"/>
      <c r="J107" s="16"/>
      <c r="K107" s="16"/>
      <c r="Q107" s="255"/>
    </row>
    <row r="108" spans="1:19" s="25" customFormat="1" ht="11.25">
      <c r="A108" s="22" t="s">
        <v>391</v>
      </c>
      <c r="B108" s="22"/>
      <c r="C108" s="22"/>
      <c r="D108" s="22"/>
      <c r="E108" s="22"/>
      <c r="F108" s="22"/>
      <c r="G108" s="23">
        <f>+G7</f>
        <v>8159080</v>
      </c>
      <c r="H108" s="23">
        <f>+H7</f>
        <v>6624814</v>
      </c>
      <c r="I108" s="23">
        <f>+I7</f>
        <v>6480348</v>
      </c>
      <c r="J108" s="21">
        <f>+I108/H108*100-100</f>
        <v>-2.1806800915467193</v>
      </c>
      <c r="K108" s="22"/>
      <c r="L108" s="24"/>
      <c r="M108" s="24"/>
      <c r="N108" s="24"/>
      <c r="Q108" s="251"/>
      <c r="R108" s="251"/>
      <c r="S108" s="251"/>
    </row>
    <row r="109" spans="1:19" s="124" customFormat="1" ht="11.25">
      <c r="A109" s="122" t="s">
        <v>393</v>
      </c>
      <c r="B109" s="122">
        <f>SUM(B111:B130)</f>
        <v>76519.68700000002</v>
      </c>
      <c r="C109" s="122">
        <f>SUM(C111:C130)</f>
        <v>73187.68699999999</v>
      </c>
      <c r="D109" s="122">
        <f>SUM(D111:D130)</f>
        <v>103812.77500000001</v>
      </c>
      <c r="E109" s="123">
        <f>+D109/C109*100-100</f>
        <v>41.84459060716051</v>
      </c>
      <c r="F109" s="122"/>
      <c r="G109" s="122">
        <f>SUM(G111:G130)</f>
        <v>425694.24700000003</v>
      </c>
      <c r="H109" s="122">
        <f>SUM(H111:H130)</f>
        <v>380428.49900000007</v>
      </c>
      <c r="I109" s="122">
        <f>SUM(I111:I130)</f>
        <v>473674.8329999999</v>
      </c>
      <c r="J109" s="123">
        <f>+I109/H109*100-100</f>
        <v>24.510869781078057</v>
      </c>
      <c r="K109" s="123">
        <f>+I109/$I$7*100</f>
        <v>7.309404263474738</v>
      </c>
      <c r="L109" s="127"/>
      <c r="M109" s="127"/>
      <c r="N109" s="127"/>
      <c r="Q109" s="253"/>
      <c r="R109" s="254"/>
      <c r="S109" s="254"/>
    </row>
    <row r="110" spans="1:26" ht="11.25" customHeight="1">
      <c r="A110" s="22"/>
      <c r="B110" s="23"/>
      <c r="C110" s="23"/>
      <c r="D110" s="23"/>
      <c r="E110" s="21"/>
      <c r="F110" s="21"/>
      <c r="G110" s="23"/>
      <c r="H110" s="23"/>
      <c r="I110" s="23"/>
      <c r="J110" s="17"/>
      <c r="O110" s="119"/>
      <c r="P110" s="119"/>
      <c r="Q110" s="257"/>
      <c r="R110" s="249"/>
      <c r="S110" s="249"/>
      <c r="T110" s="119"/>
      <c r="U110" s="119"/>
      <c r="V110" s="119"/>
      <c r="W110" s="119"/>
      <c r="X110" s="119"/>
      <c r="Y110" s="119"/>
      <c r="Z110" s="119"/>
    </row>
    <row r="111" spans="1:26" ht="11.25" customHeight="1">
      <c r="A111" s="14" t="s">
        <v>405</v>
      </c>
      <c r="B111" s="16">
        <v>487.925</v>
      </c>
      <c r="C111" s="16">
        <v>462.925</v>
      </c>
      <c r="D111" s="16">
        <v>475</v>
      </c>
      <c r="E111" s="17">
        <f aca="true" t="shared" si="13" ref="E111:E129">+D111/C111*100-100</f>
        <v>2.608413889938973</v>
      </c>
      <c r="F111" s="21"/>
      <c r="G111" s="240">
        <v>545.996</v>
      </c>
      <c r="H111" s="240">
        <v>535.496</v>
      </c>
      <c r="I111" s="240">
        <v>439.181</v>
      </c>
      <c r="J111" s="17">
        <f aca="true" t="shared" si="14" ref="J111:J129">+I111/H111*100-100</f>
        <v>-17.986128747927154</v>
      </c>
      <c r="O111" s="119"/>
      <c r="P111" s="119"/>
      <c r="Q111" s="257"/>
      <c r="R111" s="249"/>
      <c r="S111" s="249"/>
      <c r="T111" s="119"/>
      <c r="U111" s="119"/>
      <c r="V111" s="119"/>
      <c r="W111" s="119"/>
      <c r="X111" s="119"/>
      <c r="Y111" s="119"/>
      <c r="Z111" s="119"/>
    </row>
    <row r="112" spans="1:26" ht="11.25" customHeight="1">
      <c r="A112" s="14" t="s">
        <v>454</v>
      </c>
      <c r="B112" s="16">
        <v>0</v>
      </c>
      <c r="C112" s="16">
        <v>0</v>
      </c>
      <c r="D112" s="16">
        <v>8.117</v>
      </c>
      <c r="E112" s="17"/>
      <c r="F112" s="21"/>
      <c r="G112" s="240">
        <v>0</v>
      </c>
      <c r="H112" s="240">
        <v>0</v>
      </c>
      <c r="I112" s="240">
        <v>8.226</v>
      </c>
      <c r="J112" s="17"/>
      <c r="O112" s="119"/>
      <c r="P112" s="119"/>
      <c r="Q112" s="257"/>
      <c r="R112" s="249"/>
      <c r="S112" s="249"/>
      <c r="T112" s="119"/>
      <c r="U112" s="119"/>
      <c r="V112" s="119"/>
      <c r="W112" s="119"/>
      <c r="X112" s="119"/>
      <c r="Y112" s="119"/>
      <c r="Z112" s="119"/>
    </row>
    <row r="113" spans="1:26" ht="11.25" customHeight="1">
      <c r="A113" s="14" t="s">
        <v>406</v>
      </c>
      <c r="B113" s="16">
        <v>2240.466</v>
      </c>
      <c r="C113" s="16">
        <v>2220.116</v>
      </c>
      <c r="D113" s="16">
        <v>1182.634</v>
      </c>
      <c r="E113" s="17">
        <f t="shared" si="13"/>
        <v>-46.730981624383595</v>
      </c>
      <c r="F113" s="21"/>
      <c r="G113" s="240">
        <v>6906.42</v>
      </c>
      <c r="H113" s="240">
        <v>6869.84</v>
      </c>
      <c r="I113" s="240">
        <v>3702.138</v>
      </c>
      <c r="J113" s="17">
        <f t="shared" si="14"/>
        <v>-46.11027331058657</v>
      </c>
      <c r="O113" s="119"/>
      <c r="P113" s="119"/>
      <c r="Q113" s="257"/>
      <c r="R113" s="249"/>
      <c r="S113" s="249"/>
      <c r="T113" s="119"/>
      <c r="U113" s="119"/>
      <c r="V113" s="119"/>
      <c r="W113" s="119"/>
      <c r="X113" s="119"/>
      <c r="Y113" s="119"/>
      <c r="Z113" s="119"/>
    </row>
    <row r="114" spans="1:26" ht="11.25" customHeight="1">
      <c r="A114" s="14" t="s">
        <v>464</v>
      </c>
      <c r="B114" s="16">
        <v>0</v>
      </c>
      <c r="C114" s="16">
        <v>0</v>
      </c>
      <c r="D114" s="16">
        <v>39.686</v>
      </c>
      <c r="E114" s="17"/>
      <c r="F114" s="21"/>
      <c r="G114" s="240">
        <v>0</v>
      </c>
      <c r="H114" s="240">
        <v>0</v>
      </c>
      <c r="I114" s="240">
        <v>394.738</v>
      </c>
      <c r="J114" s="17"/>
      <c r="O114" s="119"/>
      <c r="P114" s="119"/>
      <c r="Q114" s="257"/>
      <c r="R114" s="249"/>
      <c r="S114" s="249"/>
      <c r="T114" s="119"/>
      <c r="U114" s="119"/>
      <c r="V114" s="119"/>
      <c r="W114" s="119"/>
      <c r="X114" s="119"/>
      <c r="Y114" s="119"/>
      <c r="Z114" s="119"/>
    </row>
    <row r="115" spans="1:26" ht="11.25" customHeight="1">
      <c r="A115" s="14" t="s">
        <v>407</v>
      </c>
      <c r="B115" s="16">
        <v>104.2</v>
      </c>
      <c r="C115" s="16">
        <v>1.4</v>
      </c>
      <c r="D115" s="16">
        <v>0.071</v>
      </c>
      <c r="E115" s="17">
        <f t="shared" si="13"/>
        <v>-94.92857142857143</v>
      </c>
      <c r="F115" s="21"/>
      <c r="G115" s="240">
        <v>42.629</v>
      </c>
      <c r="H115" s="240">
        <v>3.286</v>
      </c>
      <c r="I115" s="240">
        <v>7.971</v>
      </c>
      <c r="J115" s="17">
        <f t="shared" si="14"/>
        <v>142.57455873402313</v>
      </c>
      <c r="O115" s="119"/>
      <c r="P115" s="119"/>
      <c r="Q115" s="257"/>
      <c r="R115" s="249"/>
      <c r="S115" s="249"/>
      <c r="T115" s="119"/>
      <c r="U115" s="119"/>
      <c r="V115" s="119"/>
      <c r="W115" s="119"/>
      <c r="X115" s="119"/>
      <c r="Y115" s="119"/>
      <c r="Z115" s="119"/>
    </row>
    <row r="116" spans="1:26" ht="11.25" customHeight="1">
      <c r="A116" s="14" t="s">
        <v>85</v>
      </c>
      <c r="B116" s="16">
        <v>1906.48</v>
      </c>
      <c r="C116" s="16">
        <v>825.48</v>
      </c>
      <c r="D116" s="16">
        <v>0</v>
      </c>
      <c r="E116" s="17">
        <f t="shared" si="13"/>
        <v>-100</v>
      </c>
      <c r="F116" s="21"/>
      <c r="G116" s="240">
        <v>847.952</v>
      </c>
      <c r="H116" s="240">
        <v>368.904</v>
      </c>
      <c r="I116" s="240">
        <v>0</v>
      </c>
      <c r="J116" s="17">
        <f t="shared" si="14"/>
        <v>-100</v>
      </c>
      <c r="O116" s="119"/>
      <c r="P116" s="119"/>
      <c r="Q116" s="257"/>
      <c r="R116" s="249"/>
      <c r="S116" s="249"/>
      <c r="T116" s="119"/>
      <c r="U116" s="119"/>
      <c r="V116" s="119"/>
      <c r="W116" s="119"/>
      <c r="X116" s="119"/>
      <c r="Y116" s="119"/>
      <c r="Z116" s="119"/>
    </row>
    <row r="117" spans="1:26" ht="11.25" customHeight="1">
      <c r="A117" s="14" t="s">
        <v>408</v>
      </c>
      <c r="B117" s="16">
        <v>47914.938</v>
      </c>
      <c r="C117" s="16">
        <v>46513.127</v>
      </c>
      <c r="D117" s="16">
        <v>80165.911</v>
      </c>
      <c r="E117" s="17">
        <f t="shared" si="13"/>
        <v>72.35115368614112</v>
      </c>
      <c r="F117" s="21"/>
      <c r="G117" s="240">
        <v>166163.885</v>
      </c>
      <c r="H117" s="240">
        <v>161791.465</v>
      </c>
      <c r="I117" s="240">
        <v>252171.261</v>
      </c>
      <c r="J117" s="17">
        <f t="shared" si="14"/>
        <v>55.86190594170094</v>
      </c>
      <c r="O117" s="119"/>
      <c r="P117" s="119"/>
      <c r="Q117" s="257"/>
      <c r="R117" s="249"/>
      <c r="S117" s="249"/>
      <c r="T117" s="119"/>
      <c r="U117" s="119"/>
      <c r="V117" s="119"/>
      <c r="W117" s="119"/>
      <c r="X117" s="119"/>
      <c r="Y117" s="119"/>
      <c r="Z117" s="119"/>
    </row>
    <row r="118" spans="1:26" ht="11.25" customHeight="1">
      <c r="A118" s="14" t="s">
        <v>409</v>
      </c>
      <c r="B118" s="16">
        <v>0</v>
      </c>
      <c r="C118" s="16">
        <v>0</v>
      </c>
      <c r="D118" s="16">
        <v>1231.97</v>
      </c>
      <c r="E118" s="17"/>
      <c r="F118" s="21"/>
      <c r="G118" s="240">
        <v>0</v>
      </c>
      <c r="H118" s="240">
        <v>0</v>
      </c>
      <c r="I118" s="240">
        <v>952.882</v>
      </c>
      <c r="J118" s="17"/>
      <c r="O118" s="119"/>
      <c r="P118" s="119"/>
      <c r="Q118" s="257"/>
      <c r="R118" s="249"/>
      <c r="S118" s="249"/>
      <c r="T118" s="119"/>
      <c r="U118" s="119"/>
      <c r="V118" s="119"/>
      <c r="W118" s="119"/>
      <c r="X118" s="119"/>
      <c r="Y118" s="119"/>
      <c r="Z118" s="119"/>
    </row>
    <row r="119" spans="1:26" ht="11.25" customHeight="1">
      <c r="A119" s="14" t="s">
        <v>410</v>
      </c>
      <c r="B119" s="16">
        <v>0</v>
      </c>
      <c r="C119" s="16">
        <v>0</v>
      </c>
      <c r="D119" s="16">
        <v>0.759</v>
      </c>
      <c r="E119" s="17"/>
      <c r="F119" s="21"/>
      <c r="G119" s="240">
        <v>0</v>
      </c>
      <c r="H119" s="240">
        <v>0</v>
      </c>
      <c r="I119" s="240">
        <v>1.586</v>
      </c>
      <c r="J119" s="17"/>
      <c r="O119" s="119"/>
      <c r="P119" s="119"/>
      <c r="Q119" s="257"/>
      <c r="R119" s="249"/>
      <c r="S119" s="249"/>
      <c r="T119" s="119"/>
      <c r="U119" s="119"/>
      <c r="V119" s="119"/>
      <c r="W119" s="119"/>
      <c r="X119" s="119"/>
      <c r="Y119" s="119"/>
      <c r="Z119" s="119"/>
    </row>
    <row r="120" spans="1:26" ht="11.25" customHeight="1">
      <c r="A120" s="14" t="s">
        <v>411</v>
      </c>
      <c r="B120" s="16">
        <v>10740.003</v>
      </c>
      <c r="C120" s="16">
        <v>10738.448</v>
      </c>
      <c r="D120" s="16">
        <v>6012.509</v>
      </c>
      <c r="E120" s="17">
        <f t="shared" si="13"/>
        <v>-44.00951608649593</v>
      </c>
      <c r="F120" s="21"/>
      <c r="G120" s="240">
        <v>22070.685</v>
      </c>
      <c r="H120" s="240">
        <v>22068.524</v>
      </c>
      <c r="I120" s="240">
        <v>13580.382</v>
      </c>
      <c r="J120" s="17">
        <f t="shared" si="14"/>
        <v>-38.46266293115027</v>
      </c>
      <c r="O120" s="119"/>
      <c r="P120" s="119"/>
      <c r="Q120" s="257"/>
      <c r="R120" s="249"/>
      <c r="S120" s="249"/>
      <c r="T120" s="119"/>
      <c r="U120" s="119"/>
      <c r="V120" s="119"/>
      <c r="W120" s="119"/>
      <c r="X120" s="119"/>
      <c r="Y120" s="119"/>
      <c r="Z120" s="119"/>
    </row>
    <row r="121" spans="1:26" ht="11.25" customHeight="1">
      <c r="A121" s="14" t="s">
        <v>412</v>
      </c>
      <c r="B121" s="16">
        <v>6390.088</v>
      </c>
      <c r="C121" s="16">
        <v>6390.088</v>
      </c>
      <c r="D121" s="16">
        <v>7394.6810000000005</v>
      </c>
      <c r="E121" s="17">
        <f t="shared" si="13"/>
        <v>15.721113699842633</v>
      </c>
      <c r="F121" s="21"/>
      <c r="G121" s="240">
        <v>17634.214</v>
      </c>
      <c r="H121" s="240">
        <v>17634.214</v>
      </c>
      <c r="I121" s="240">
        <v>21743.701999999997</v>
      </c>
      <c r="J121" s="17">
        <f t="shared" si="14"/>
        <v>23.30406107127881</v>
      </c>
      <c r="O121" s="119"/>
      <c r="P121" s="119"/>
      <c r="Q121" s="257"/>
      <c r="R121" s="249"/>
      <c r="S121" s="249"/>
      <c r="T121" s="119"/>
      <c r="U121" s="119"/>
      <c r="V121" s="119"/>
      <c r="W121" s="119"/>
      <c r="X121" s="119"/>
      <c r="Y121" s="119"/>
      <c r="Z121" s="119"/>
    </row>
    <row r="122" spans="1:26" ht="11.25" customHeight="1">
      <c r="A122" s="14" t="s">
        <v>413</v>
      </c>
      <c r="B122" s="16">
        <v>2951.938</v>
      </c>
      <c r="C122" s="16">
        <v>2761.491</v>
      </c>
      <c r="D122" s="16">
        <v>2492.524</v>
      </c>
      <c r="E122" s="17">
        <f t="shared" si="13"/>
        <v>-9.739919485524311</v>
      </c>
      <c r="F122" s="21"/>
      <c r="G122" s="240">
        <v>14372.771</v>
      </c>
      <c r="H122" s="240">
        <v>13686.787</v>
      </c>
      <c r="I122" s="240">
        <v>10427.112</v>
      </c>
      <c r="J122" s="17">
        <f t="shared" si="14"/>
        <v>-23.816217787271782</v>
      </c>
      <c r="O122" s="119"/>
      <c r="P122" s="119"/>
      <c r="Q122" s="257"/>
      <c r="R122" s="249"/>
      <c r="S122" s="249"/>
      <c r="T122" s="119"/>
      <c r="U122" s="119"/>
      <c r="V122" s="119"/>
      <c r="W122" s="119"/>
      <c r="X122" s="119"/>
      <c r="Y122" s="119"/>
      <c r="Z122" s="119"/>
    </row>
    <row r="123" spans="1:26" ht="11.25" customHeight="1">
      <c r="A123" s="14" t="s">
        <v>414</v>
      </c>
      <c r="B123" s="16">
        <v>0.591</v>
      </c>
      <c r="C123" s="16">
        <v>0.591</v>
      </c>
      <c r="D123" s="16">
        <v>0.072</v>
      </c>
      <c r="E123" s="17">
        <f t="shared" si="13"/>
        <v>-87.81725888324873</v>
      </c>
      <c r="F123" s="21"/>
      <c r="G123" s="240">
        <v>16.779</v>
      </c>
      <c r="H123" s="240">
        <v>16.779</v>
      </c>
      <c r="I123" s="240">
        <v>3.6</v>
      </c>
      <c r="J123" s="17">
        <f t="shared" si="14"/>
        <v>-78.54460933309494</v>
      </c>
      <c r="O123" s="119"/>
      <c r="P123" s="119"/>
      <c r="Q123" s="257"/>
      <c r="R123" s="249"/>
      <c r="S123" s="249"/>
      <c r="T123" s="119"/>
      <c r="U123" s="119"/>
      <c r="V123" s="119"/>
      <c r="W123" s="119"/>
      <c r="X123" s="119"/>
      <c r="Y123" s="119"/>
      <c r="Z123" s="119"/>
    </row>
    <row r="124" spans="1:26" ht="11.25" customHeight="1">
      <c r="A124" s="14" t="s">
        <v>415</v>
      </c>
      <c r="B124" s="16">
        <v>8.215</v>
      </c>
      <c r="C124" s="16">
        <v>8.215</v>
      </c>
      <c r="D124" s="16">
        <v>0</v>
      </c>
      <c r="E124" s="17">
        <f t="shared" si="13"/>
        <v>-100</v>
      </c>
      <c r="F124" s="21"/>
      <c r="G124" s="240">
        <v>14.548</v>
      </c>
      <c r="H124" s="240">
        <v>14.548</v>
      </c>
      <c r="I124" s="240">
        <v>0</v>
      </c>
      <c r="J124" s="17">
        <f t="shared" si="14"/>
        <v>-100</v>
      </c>
      <c r="O124" s="119"/>
      <c r="P124" s="119"/>
      <c r="Q124" s="257"/>
      <c r="R124" s="249"/>
      <c r="S124" s="249"/>
      <c r="T124" s="119"/>
      <c r="U124" s="119"/>
      <c r="V124" s="119"/>
      <c r="W124" s="119"/>
      <c r="X124" s="119"/>
      <c r="Y124" s="119"/>
      <c r="Z124" s="119"/>
    </row>
    <row r="125" spans="1:26" ht="11.25" customHeight="1">
      <c r="A125" s="14" t="s">
        <v>463</v>
      </c>
      <c r="B125" s="16">
        <v>0</v>
      </c>
      <c r="C125" s="16">
        <v>0</v>
      </c>
      <c r="D125" s="16">
        <v>0.078</v>
      </c>
      <c r="E125" s="17"/>
      <c r="F125" s="21"/>
      <c r="G125" s="240">
        <v>0</v>
      </c>
      <c r="H125" s="240">
        <v>0</v>
      </c>
      <c r="I125" s="240">
        <v>149.516</v>
      </c>
      <c r="J125" s="17"/>
      <c r="O125" s="119"/>
      <c r="P125" s="119"/>
      <c r="Q125" s="257"/>
      <c r="R125" s="249"/>
      <c r="S125" s="249"/>
      <c r="T125" s="119"/>
      <c r="U125" s="119"/>
      <c r="V125" s="119"/>
      <c r="W125" s="119"/>
      <c r="X125" s="119"/>
      <c r="Y125" s="119"/>
      <c r="Z125" s="119"/>
    </row>
    <row r="126" spans="1:26" ht="11.25" customHeight="1">
      <c r="A126" s="14" t="s">
        <v>416</v>
      </c>
      <c r="B126" s="16">
        <v>81.584</v>
      </c>
      <c r="C126" s="16">
        <v>81.584</v>
      </c>
      <c r="D126" s="16">
        <v>41.518</v>
      </c>
      <c r="E126" s="17">
        <f t="shared" si="13"/>
        <v>-49.11011963130025</v>
      </c>
      <c r="F126" s="21"/>
      <c r="G126" s="240">
        <v>559.869</v>
      </c>
      <c r="H126" s="240">
        <v>559.869</v>
      </c>
      <c r="I126" s="240">
        <v>238.095</v>
      </c>
      <c r="J126" s="17">
        <f t="shared" si="14"/>
        <v>-57.47308745438665</v>
      </c>
      <c r="O126" s="119"/>
      <c r="P126" s="119"/>
      <c r="Q126" s="257"/>
      <c r="R126" s="249"/>
      <c r="S126" s="249"/>
      <c r="T126" s="119"/>
      <c r="U126" s="119"/>
      <c r="V126" s="119"/>
      <c r="W126" s="119"/>
      <c r="X126" s="119"/>
      <c r="Y126" s="119"/>
      <c r="Z126" s="119"/>
    </row>
    <row r="127" spans="1:26" s="130" customFormat="1" ht="11.25" customHeight="1">
      <c r="A127" s="14" t="s">
        <v>417</v>
      </c>
      <c r="B127" s="16">
        <v>1485.331</v>
      </c>
      <c r="C127" s="16">
        <v>1179.826</v>
      </c>
      <c r="D127" s="16">
        <v>985.487</v>
      </c>
      <c r="E127" s="17">
        <f t="shared" si="13"/>
        <v>-16.471835677464313</v>
      </c>
      <c r="F127" s="241"/>
      <c r="G127" s="240">
        <v>49895.453</v>
      </c>
      <c r="H127" s="240">
        <v>20464.386</v>
      </c>
      <c r="I127" s="240">
        <v>3955.47</v>
      </c>
      <c r="J127" s="17">
        <f t="shared" si="14"/>
        <v>-80.671445505377</v>
      </c>
      <c r="K127" s="17">
        <f>+I127/$I$109*100</f>
        <v>0.8350601983534135</v>
      </c>
      <c r="L127" s="20"/>
      <c r="M127" s="20"/>
      <c r="N127" s="20"/>
      <c r="O127" s="242"/>
      <c r="P127" s="242"/>
      <c r="Q127" s="242"/>
      <c r="R127" s="242"/>
      <c r="S127" s="242"/>
      <c r="T127" s="242"/>
      <c r="U127" s="129"/>
      <c r="V127" s="129"/>
      <c r="W127" s="129"/>
      <c r="X127" s="129"/>
      <c r="Y127" s="129"/>
      <c r="Z127" s="129"/>
    </row>
    <row r="128" spans="1:17" ht="11.25" customHeight="1">
      <c r="A128" s="14" t="s">
        <v>418</v>
      </c>
      <c r="B128" s="16">
        <v>1893.536</v>
      </c>
      <c r="C128" s="16">
        <v>1800.438</v>
      </c>
      <c r="D128" s="243">
        <v>1705.714</v>
      </c>
      <c r="E128" s="17">
        <f t="shared" si="13"/>
        <v>-5.261164227815684</v>
      </c>
      <c r="F128" s="17"/>
      <c r="G128" s="240">
        <v>145413.234</v>
      </c>
      <c r="H128" s="240">
        <v>135333.755</v>
      </c>
      <c r="I128" s="240">
        <v>144372.816</v>
      </c>
      <c r="J128" s="17">
        <f t="shared" si="14"/>
        <v>6.679088302840626</v>
      </c>
      <c r="K128" s="17">
        <f>+I128/$I$109*100</f>
        <v>30.479308998880256</v>
      </c>
      <c r="L128" s="20">
        <f>+H128/C128</f>
        <v>75.16712877644217</v>
      </c>
      <c r="M128" s="20">
        <f>+I128/D128</f>
        <v>84.64069357465554</v>
      </c>
      <c r="N128" s="20">
        <f>+M128/L128*100-100</f>
        <v>12.603334665594474</v>
      </c>
      <c r="Q128" s="255"/>
    </row>
    <row r="129" spans="1:17" ht="11.25" customHeight="1">
      <c r="A129" s="14" t="s">
        <v>419</v>
      </c>
      <c r="B129" s="16">
        <v>314.392</v>
      </c>
      <c r="C129" s="16">
        <v>203.958</v>
      </c>
      <c r="D129" s="16">
        <v>2050.16</v>
      </c>
      <c r="E129" s="17">
        <f t="shared" si="13"/>
        <v>905.1873424920817</v>
      </c>
      <c r="F129" s="17"/>
      <c r="G129" s="240">
        <v>1209.812</v>
      </c>
      <c r="H129" s="240">
        <v>1080.646</v>
      </c>
      <c r="I129" s="240">
        <v>3919.066</v>
      </c>
      <c r="J129" s="17">
        <f t="shared" si="14"/>
        <v>262.659557338851</v>
      </c>
      <c r="K129" s="17">
        <f>+I129/$I$109*100</f>
        <v>0.8273747573158484</v>
      </c>
      <c r="Q129" s="255"/>
    </row>
    <row r="130" spans="1:17" ht="11.25">
      <c r="A130" s="14" t="s">
        <v>466</v>
      </c>
      <c r="B130" s="16">
        <v>0</v>
      </c>
      <c r="C130" s="16">
        <v>0</v>
      </c>
      <c r="D130" s="16">
        <v>25.884</v>
      </c>
      <c r="E130" s="17"/>
      <c r="F130" s="17"/>
      <c r="G130" s="16">
        <v>0</v>
      </c>
      <c r="H130" s="16">
        <v>0</v>
      </c>
      <c r="I130" s="16">
        <v>17607.091</v>
      </c>
      <c r="J130" s="17"/>
      <c r="K130" s="17">
        <f>+I130/$I$109*100</f>
        <v>3.717126132390488</v>
      </c>
      <c r="L130" s="20" t="e">
        <f>+H130/C130</f>
        <v>#DIV/0!</v>
      </c>
      <c r="M130" s="20">
        <f>+I130/D130</f>
        <v>680.2306830474424</v>
      </c>
      <c r="N130" s="20" t="e">
        <f>+M130/L130*100-100</f>
        <v>#DIV/0!</v>
      </c>
      <c r="Q130" s="255"/>
    </row>
    <row r="131" spans="1:17" ht="11.25">
      <c r="A131" s="120"/>
      <c r="B131" s="126"/>
      <c r="C131" s="126"/>
      <c r="D131" s="126"/>
      <c r="E131" s="126"/>
      <c r="F131" s="126"/>
      <c r="G131" s="126"/>
      <c r="H131" s="126"/>
      <c r="I131" s="126"/>
      <c r="J131" s="120"/>
      <c r="K131" s="120"/>
      <c r="L131" s="120"/>
      <c r="M131" s="120"/>
      <c r="N131" s="120"/>
      <c r="O131" s="130"/>
      <c r="Q131" s="255"/>
    </row>
    <row r="132" spans="1:17" ht="11.25">
      <c r="A132" s="14" t="s">
        <v>376</v>
      </c>
      <c r="B132" s="14"/>
      <c r="C132" s="14"/>
      <c r="D132" s="14"/>
      <c r="E132" s="14"/>
      <c r="F132" s="14"/>
      <c r="G132" s="14"/>
      <c r="H132" s="14"/>
      <c r="I132" s="14"/>
      <c r="J132" s="14"/>
      <c r="K132" s="14"/>
      <c r="L132" s="131"/>
      <c r="M132" s="132"/>
      <c r="N132" s="132"/>
      <c r="O132" s="130"/>
      <c r="Q132" s="255"/>
    </row>
    <row r="133" spans="1:17" ht="19.5" customHeight="1">
      <c r="A133" s="327" t="s">
        <v>187</v>
      </c>
      <c r="B133" s="327"/>
      <c r="C133" s="327"/>
      <c r="D133" s="327"/>
      <c r="E133" s="327"/>
      <c r="F133" s="327"/>
      <c r="G133" s="327"/>
      <c r="H133" s="327"/>
      <c r="I133" s="327"/>
      <c r="J133" s="327"/>
      <c r="K133" s="327"/>
      <c r="L133" s="131"/>
      <c r="M133" s="132"/>
      <c r="N133" s="132"/>
      <c r="O133" s="130"/>
      <c r="Q133" s="255"/>
    </row>
    <row r="134" spans="1:17" ht="19.5" customHeight="1">
      <c r="A134" s="328" t="s">
        <v>183</v>
      </c>
      <c r="B134" s="328"/>
      <c r="C134" s="328"/>
      <c r="D134" s="328"/>
      <c r="E134" s="328"/>
      <c r="F134" s="328"/>
      <c r="G134" s="328"/>
      <c r="H134" s="328"/>
      <c r="I134" s="328"/>
      <c r="J134" s="328"/>
      <c r="K134" s="328"/>
      <c r="L134" s="131"/>
      <c r="M134" s="132"/>
      <c r="N134" s="132"/>
      <c r="O134" s="130"/>
      <c r="Q134" s="255"/>
    </row>
    <row r="135" spans="1:20" s="25" customFormat="1" ht="11.25">
      <c r="A135" s="22"/>
      <c r="B135" s="329" t="s">
        <v>420</v>
      </c>
      <c r="C135" s="329"/>
      <c r="D135" s="329"/>
      <c r="E135" s="329"/>
      <c r="F135" s="185"/>
      <c r="G135" s="329" t="s">
        <v>119</v>
      </c>
      <c r="H135" s="329"/>
      <c r="I135" s="329"/>
      <c r="J135" s="329"/>
      <c r="K135" s="185"/>
      <c r="L135" s="331"/>
      <c r="M135" s="331"/>
      <c r="N135" s="331"/>
      <c r="O135" s="135"/>
      <c r="P135" s="135"/>
      <c r="Q135" s="250"/>
      <c r="R135" s="250"/>
      <c r="S135" s="250"/>
      <c r="T135" s="135"/>
    </row>
    <row r="136" spans="1:20" s="25" customFormat="1" ht="11.25">
      <c r="A136" s="22" t="s">
        <v>330</v>
      </c>
      <c r="B136" s="186">
        <f>+B105</f>
        <v>2011</v>
      </c>
      <c r="C136" s="330" t="str">
        <f>+C105</f>
        <v>enero - septiembre</v>
      </c>
      <c r="D136" s="330"/>
      <c r="E136" s="330"/>
      <c r="F136" s="185"/>
      <c r="G136" s="186">
        <f>+G105</f>
        <v>2011</v>
      </c>
      <c r="H136" s="330" t="str">
        <f>+C136</f>
        <v>enero - septiembre</v>
      </c>
      <c r="I136" s="330"/>
      <c r="J136" s="330"/>
      <c r="K136" s="187" t="s">
        <v>223</v>
      </c>
      <c r="L136" s="332"/>
      <c r="M136" s="332"/>
      <c r="N136" s="332"/>
      <c r="O136" s="135"/>
      <c r="P136" s="135"/>
      <c r="Q136" s="250"/>
      <c r="R136" s="250"/>
      <c r="S136" s="250"/>
      <c r="T136" s="135"/>
    </row>
    <row r="137" spans="1:19" s="25" customFormat="1" ht="11.25">
      <c r="A137" s="188"/>
      <c r="B137" s="188"/>
      <c r="C137" s="189">
        <f>+C106</f>
        <v>2011</v>
      </c>
      <c r="D137" s="189">
        <f>+D106</f>
        <v>2012</v>
      </c>
      <c r="E137" s="190" t="str">
        <f>+E106</f>
        <v>Var % 12/11</v>
      </c>
      <c r="F137" s="191"/>
      <c r="G137" s="188"/>
      <c r="H137" s="189">
        <f>+H106</f>
        <v>2011</v>
      </c>
      <c r="I137" s="189">
        <f>+I106</f>
        <v>2012</v>
      </c>
      <c r="J137" s="190" t="str">
        <f>+J106</f>
        <v>Var % 12/11</v>
      </c>
      <c r="K137" s="191">
        <v>2008</v>
      </c>
      <c r="L137" s="192"/>
      <c r="M137" s="192"/>
      <c r="N137" s="191"/>
      <c r="Q137" s="251"/>
      <c r="R137" s="251"/>
      <c r="S137" s="251"/>
    </row>
    <row r="138" spans="1:17" ht="11.25" customHeight="1">
      <c r="A138" s="14"/>
      <c r="B138" s="16"/>
      <c r="C138" s="16"/>
      <c r="D138" s="16"/>
      <c r="E138" s="17"/>
      <c r="F138" s="17"/>
      <c r="G138" s="16"/>
      <c r="H138" s="16"/>
      <c r="I138" s="16"/>
      <c r="J138" s="17"/>
      <c r="K138" s="17"/>
      <c r="L138" s="131"/>
      <c r="M138" s="132"/>
      <c r="N138" s="132"/>
      <c r="O138" s="130"/>
      <c r="Q138" s="255"/>
    </row>
    <row r="139" spans="1:19" s="25" customFormat="1" ht="11.25">
      <c r="A139" s="22" t="s">
        <v>391</v>
      </c>
      <c r="B139" s="22"/>
      <c r="C139" s="22"/>
      <c r="D139" s="22"/>
      <c r="E139" s="22"/>
      <c r="F139" s="22"/>
      <c r="G139" s="23">
        <f>+G108</f>
        <v>8159080</v>
      </c>
      <c r="H139" s="23">
        <f>+H108</f>
        <v>6624814</v>
      </c>
      <c r="I139" s="23">
        <f>+I108</f>
        <v>6480348</v>
      </c>
      <c r="J139" s="21">
        <f>+I139/H139*100-100</f>
        <v>-2.1806800915467193</v>
      </c>
      <c r="K139" s="22"/>
      <c r="L139" s="24"/>
      <c r="M139" s="24"/>
      <c r="N139" s="24"/>
      <c r="Q139" s="251"/>
      <c r="R139" s="251"/>
      <c r="S139" s="251"/>
    </row>
    <row r="140" spans="1:19" s="124" customFormat="1" ht="11.25">
      <c r="A140" s="122" t="s">
        <v>394</v>
      </c>
      <c r="B140" s="122">
        <f>+B142+B148+B153+B160+B161</f>
        <v>12304.764999999998</v>
      </c>
      <c r="C140" s="122">
        <f>+C142+C148+C153+C160+C161</f>
        <v>7987.643</v>
      </c>
      <c r="D140" s="122">
        <f>+D142+D148+D153+D160+D161</f>
        <v>63094.864</v>
      </c>
      <c r="E140" s="21">
        <f>+D140/C140*100-100</f>
        <v>689.9059084137837</v>
      </c>
      <c r="F140" s="122"/>
      <c r="G140" s="122">
        <f>+G142+G148+G153+G160+G161</f>
        <v>41772.776</v>
      </c>
      <c r="H140" s="122">
        <f>+H142+H148+H153+H160+H161</f>
        <v>26501.720999999998</v>
      </c>
      <c r="I140" s="122">
        <f>+I142+I148+I153+I160+I161</f>
        <v>20122.820000000003</v>
      </c>
      <c r="J140" s="123">
        <f>+I140/H140*100-100</f>
        <v>-24.06976135625304</v>
      </c>
      <c r="K140" s="123">
        <f>+I140/$I$139*100</f>
        <v>0.31052066956897995</v>
      </c>
      <c r="L140" s="127"/>
      <c r="M140" s="127"/>
      <c r="N140" s="127"/>
      <c r="Q140" s="257"/>
      <c r="R140" s="254"/>
      <c r="S140" s="254"/>
    </row>
    <row r="141" spans="1:25" ht="11.25" customHeight="1">
      <c r="A141" s="22"/>
      <c r="B141" s="23"/>
      <c r="C141" s="23"/>
      <c r="D141" s="23"/>
      <c r="E141" s="21"/>
      <c r="F141" s="21"/>
      <c r="G141" s="23"/>
      <c r="H141" s="23"/>
      <c r="I141" s="23"/>
      <c r="J141" s="21"/>
      <c r="L141" s="131"/>
      <c r="M141" s="132"/>
      <c r="N141" s="132"/>
      <c r="O141" s="129"/>
      <c r="P141" s="119"/>
      <c r="Q141" s="257"/>
      <c r="R141" s="249"/>
      <c r="S141" s="249"/>
      <c r="T141" s="119"/>
      <c r="U141" s="119"/>
      <c r="V141" s="119"/>
      <c r="W141" s="119"/>
      <c r="X141" s="119"/>
      <c r="Y141" s="119"/>
    </row>
    <row r="142" spans="1:25" s="25" customFormat="1" ht="11.25" customHeight="1">
      <c r="A142" s="133" t="s">
        <v>421</v>
      </c>
      <c r="B142" s="23">
        <f>SUM(B143:B146)</f>
        <v>11895.224999999999</v>
      </c>
      <c r="C142" s="23">
        <f>SUM(C143:C146)</f>
        <v>7745.773999999999</v>
      </c>
      <c r="D142" s="23">
        <f>SUM(D143:D146)</f>
        <v>62630.529</v>
      </c>
      <c r="E142" s="21">
        <f>+D142/C142*100-100</f>
        <v>708.5767671507072</v>
      </c>
      <c r="F142" s="21"/>
      <c r="G142" s="23">
        <f>SUM(G143:G146)</f>
        <v>37188.312</v>
      </c>
      <c r="H142" s="23">
        <f>SUM(H143:H146)</f>
        <v>24290.204999999998</v>
      </c>
      <c r="I142" s="23">
        <f>SUM(I143:I146)</f>
        <v>17584.583000000002</v>
      </c>
      <c r="J142" s="21">
        <f>+I142/H142*100-100</f>
        <v>-27.60627997993427</v>
      </c>
      <c r="K142" s="21">
        <f>+I142/$I$142*100</f>
        <v>100</v>
      </c>
      <c r="L142" s="131"/>
      <c r="M142" s="132"/>
      <c r="N142" s="132"/>
      <c r="O142" s="134"/>
      <c r="P142" s="134"/>
      <c r="Q142" s="134"/>
      <c r="R142" s="121"/>
      <c r="S142" s="121"/>
      <c r="T142" s="121"/>
      <c r="U142" s="135"/>
      <c r="V142" s="135"/>
      <c r="W142" s="135"/>
      <c r="X142" s="135"/>
      <c r="Y142" s="135"/>
    </row>
    <row r="143" spans="1:25" ht="11.25" customHeight="1">
      <c r="A143" s="3" t="s">
        <v>141</v>
      </c>
      <c r="B143" s="16">
        <v>10870.258</v>
      </c>
      <c r="C143" s="16">
        <v>6724.039</v>
      </c>
      <c r="D143" s="16">
        <v>50457.451</v>
      </c>
      <c r="E143" s="17">
        <f>+D143/C143*100-100</f>
        <v>650.4039015835572</v>
      </c>
      <c r="F143" s="21"/>
      <c r="G143" s="16">
        <v>32841.542</v>
      </c>
      <c r="H143" s="16">
        <v>19949.177</v>
      </c>
      <c r="I143" s="16">
        <v>13509.423</v>
      </c>
      <c r="J143" s="17">
        <f>+I143/H143*100-100</f>
        <v>-32.2808003558242</v>
      </c>
      <c r="K143" s="17">
        <f>+I143/$I$142*100</f>
        <v>76.82538164254449</v>
      </c>
      <c r="L143" s="131"/>
      <c r="M143" s="132"/>
      <c r="N143" s="132"/>
      <c r="O143" s="129"/>
      <c r="P143" s="119"/>
      <c r="Q143" s="257"/>
      <c r="R143" s="249"/>
      <c r="S143" s="249"/>
      <c r="T143" s="119"/>
      <c r="U143" s="119"/>
      <c r="V143" s="119"/>
      <c r="W143" s="119"/>
      <c r="X143" s="119"/>
      <c r="Y143" s="119"/>
    </row>
    <row r="144" spans="1:17" ht="11.25" customHeight="1">
      <c r="A144" s="3" t="s">
        <v>142</v>
      </c>
      <c r="B144" s="16">
        <v>987.052</v>
      </c>
      <c r="C144" s="16">
        <v>987.052</v>
      </c>
      <c r="D144" s="16">
        <v>12091.114</v>
      </c>
      <c r="E144" s="17">
        <f>+D144/C144*100-100</f>
        <v>1124.972341882697</v>
      </c>
      <c r="F144" s="21"/>
      <c r="G144" s="16">
        <v>4032.508</v>
      </c>
      <c r="H144" s="16">
        <v>4032.508</v>
      </c>
      <c r="I144" s="16">
        <v>3982.974</v>
      </c>
      <c r="J144" s="17">
        <f>+I144/H144*100-100</f>
        <v>-1.2283670608960904</v>
      </c>
      <c r="K144" s="17">
        <f>+I144/$I$142*100</f>
        <v>22.65037504727863</v>
      </c>
      <c r="L144" s="131"/>
      <c r="M144" s="132"/>
      <c r="N144" s="132"/>
      <c r="O144" s="130"/>
      <c r="Q144" s="255"/>
    </row>
    <row r="145" spans="1:17" ht="11.25" customHeight="1">
      <c r="A145" s="3" t="s">
        <v>143</v>
      </c>
      <c r="B145" s="16">
        <v>34.276</v>
      </c>
      <c r="C145" s="16">
        <v>34.276</v>
      </c>
      <c r="D145" s="16">
        <v>81.964</v>
      </c>
      <c r="E145" s="17">
        <f>+D145/C145*100-100</f>
        <v>139.12942000233394</v>
      </c>
      <c r="F145" s="21"/>
      <c r="G145" s="16">
        <v>281.168</v>
      </c>
      <c r="H145" s="16">
        <v>281.168</v>
      </c>
      <c r="I145" s="16">
        <v>92.186</v>
      </c>
      <c r="J145" s="17">
        <f>+I145/H145*100-100</f>
        <v>-67.21319638081147</v>
      </c>
      <c r="K145" s="17">
        <f>+I145/$I$142*100</f>
        <v>0.5242433101768749</v>
      </c>
      <c r="L145" s="131"/>
      <c r="M145" s="132"/>
      <c r="N145" s="132"/>
      <c r="O145" s="130"/>
      <c r="Q145" s="255"/>
    </row>
    <row r="146" spans="1:17" ht="11.25" customHeight="1">
      <c r="A146" s="3" t="s">
        <v>144</v>
      </c>
      <c r="B146" s="16">
        <v>3.639</v>
      </c>
      <c r="C146" s="16">
        <v>0.407</v>
      </c>
      <c r="D146" s="16">
        <v>0</v>
      </c>
      <c r="E146" s="17">
        <f>+D146/C146*100-100</f>
        <v>-100</v>
      </c>
      <c r="F146" s="21"/>
      <c r="G146" s="16">
        <v>33.094</v>
      </c>
      <c r="H146" s="16">
        <v>27.352</v>
      </c>
      <c r="I146" s="16">
        <v>0</v>
      </c>
      <c r="J146" s="17">
        <f>+I146/H146*100-100</f>
        <v>-100</v>
      </c>
      <c r="K146" s="17">
        <f>+I146/$I$142*100</f>
        <v>0</v>
      </c>
      <c r="L146" s="131"/>
      <c r="M146" s="132"/>
      <c r="N146" s="132"/>
      <c r="O146" s="130"/>
      <c r="Q146" s="255"/>
    </row>
    <row r="147" spans="1:17" ht="11.25" customHeight="1">
      <c r="A147" s="3"/>
      <c r="B147" s="16"/>
      <c r="C147" s="16"/>
      <c r="D147" s="16"/>
      <c r="E147" s="17"/>
      <c r="F147" s="21"/>
      <c r="G147" s="16"/>
      <c r="H147" s="16"/>
      <c r="I147" s="16"/>
      <c r="J147" s="17"/>
      <c r="K147" s="17"/>
      <c r="L147" s="131"/>
      <c r="M147" s="132"/>
      <c r="N147" s="132"/>
      <c r="O147" s="130"/>
      <c r="Q147" s="255"/>
    </row>
    <row r="148" spans="1:19" s="25" customFormat="1" ht="11.25" customHeight="1">
      <c r="A148" s="133" t="s">
        <v>422</v>
      </c>
      <c r="B148" s="23">
        <f>SUM(B149:B151)</f>
        <v>82.88</v>
      </c>
      <c r="C148" s="23">
        <f>SUM(C149:C151)</f>
        <v>82.88</v>
      </c>
      <c r="D148" s="23">
        <f>SUM(D149:D151)</f>
        <v>0</v>
      </c>
      <c r="E148" s="21"/>
      <c r="F148" s="21"/>
      <c r="G148" s="23">
        <f>SUM(G149:G151)</f>
        <v>282.493</v>
      </c>
      <c r="H148" s="23">
        <f>SUM(H149:H151)</f>
        <v>282.493</v>
      </c>
      <c r="I148" s="23">
        <f>SUM(I149:I151)</f>
        <v>0</v>
      </c>
      <c r="J148" s="21"/>
      <c r="K148" s="17"/>
      <c r="L148" s="24"/>
      <c r="M148" s="24"/>
      <c r="N148" s="24"/>
      <c r="Q148" s="255"/>
      <c r="R148" s="251"/>
      <c r="S148" s="251"/>
    </row>
    <row r="149" spans="1:17" ht="11.25" customHeight="1">
      <c r="A149" s="3" t="s">
        <v>218</v>
      </c>
      <c r="B149" s="16">
        <v>82.88</v>
      </c>
      <c r="C149" s="16">
        <v>82.88</v>
      </c>
      <c r="D149" s="16">
        <v>0</v>
      </c>
      <c r="E149" s="17"/>
      <c r="F149" s="21"/>
      <c r="G149" s="16">
        <v>282.493</v>
      </c>
      <c r="H149" s="16">
        <v>282.493</v>
      </c>
      <c r="I149" s="16">
        <v>0</v>
      </c>
      <c r="J149" s="17"/>
      <c r="K149" s="17"/>
      <c r="Q149" s="255"/>
    </row>
    <row r="150" spans="1:17" ht="11.25" customHeight="1">
      <c r="A150" s="3" t="s">
        <v>148</v>
      </c>
      <c r="B150" s="16"/>
      <c r="C150" s="16"/>
      <c r="D150" s="16"/>
      <c r="E150" s="17"/>
      <c r="F150" s="21"/>
      <c r="G150" s="16"/>
      <c r="H150" s="16"/>
      <c r="I150" s="16"/>
      <c r="J150" s="17"/>
      <c r="K150" s="17"/>
      <c r="Q150" s="255"/>
    </row>
    <row r="151" spans="1:17" ht="11.25" customHeight="1">
      <c r="A151" s="3" t="s">
        <v>144</v>
      </c>
      <c r="B151" s="16"/>
      <c r="C151" s="16"/>
      <c r="D151" s="16"/>
      <c r="E151" s="17"/>
      <c r="F151" s="21"/>
      <c r="G151" s="16"/>
      <c r="H151" s="16"/>
      <c r="I151" s="16"/>
      <c r="J151" s="17"/>
      <c r="K151" s="17"/>
      <c r="Q151" s="255"/>
    </row>
    <row r="152" spans="1:17" ht="11.25" customHeight="1">
      <c r="A152" s="3"/>
      <c r="B152" s="16"/>
      <c r="C152" s="16"/>
      <c r="D152" s="16"/>
      <c r="E152" s="17"/>
      <c r="F152" s="21"/>
      <c r="G152" s="16"/>
      <c r="H152" s="16"/>
      <c r="I152" s="16"/>
      <c r="J152" s="17"/>
      <c r="K152" s="17"/>
      <c r="Q152" s="255"/>
    </row>
    <row r="153" spans="1:19" s="25" customFormat="1" ht="11.25" customHeight="1">
      <c r="A153" s="133" t="s">
        <v>140</v>
      </c>
      <c r="B153" s="23">
        <f>SUM(B154:B158)</f>
        <v>271.60799999999995</v>
      </c>
      <c r="C153" s="23">
        <f>SUM(C154:C158)</f>
        <v>135.676</v>
      </c>
      <c r="D153" s="23">
        <f>SUM(D154:D158)</f>
        <v>92.059</v>
      </c>
      <c r="E153" s="21">
        <f aca="true" t="shared" si="15" ref="E153:E160">+D153/C153*100-100</f>
        <v>-32.14791120021226</v>
      </c>
      <c r="F153" s="23"/>
      <c r="G153" s="23">
        <f>SUM(G154:G158)</f>
        <v>4134.962</v>
      </c>
      <c r="H153" s="23">
        <f>SUM(H154:H158)</f>
        <v>1875.326</v>
      </c>
      <c r="I153" s="23">
        <f>SUM(I154:I158)</f>
        <v>1319.398</v>
      </c>
      <c r="J153" s="21">
        <f aca="true" t="shared" si="16" ref="J153:J160">+I153/H153*100-100</f>
        <v>-29.64433917089616</v>
      </c>
      <c r="K153" s="21">
        <f aca="true" t="shared" si="17" ref="K153:K158">+I153/$I$153*100</f>
        <v>100</v>
      </c>
      <c r="L153" s="24"/>
      <c r="M153" s="24"/>
      <c r="N153" s="24"/>
      <c r="Q153" s="255"/>
      <c r="R153" s="251"/>
      <c r="S153" s="251"/>
    </row>
    <row r="154" spans="1:17" ht="11.25" customHeight="1">
      <c r="A154" s="3" t="s">
        <v>425</v>
      </c>
      <c r="B154" s="16">
        <v>1.332</v>
      </c>
      <c r="C154" s="16">
        <v>1.332</v>
      </c>
      <c r="D154" s="16">
        <v>2.517</v>
      </c>
      <c r="E154" s="17">
        <f t="shared" si="15"/>
        <v>88.96396396396395</v>
      </c>
      <c r="F154" s="21"/>
      <c r="G154" s="16">
        <v>10.775</v>
      </c>
      <c r="H154" s="16">
        <v>10.775</v>
      </c>
      <c r="I154" s="16">
        <v>13.596</v>
      </c>
      <c r="J154" s="17">
        <f t="shared" si="16"/>
        <v>26.180974477958245</v>
      </c>
      <c r="K154" s="17">
        <f t="shared" si="17"/>
        <v>1.030469956753004</v>
      </c>
      <c r="Q154" s="255"/>
    </row>
    <row r="155" spans="1:17" ht="11.25" customHeight="1">
      <c r="A155" s="3" t="s">
        <v>220</v>
      </c>
      <c r="B155" s="16">
        <v>0.745</v>
      </c>
      <c r="C155" s="16">
        <v>0.745</v>
      </c>
      <c r="D155" s="16">
        <v>4.826</v>
      </c>
      <c r="E155" s="17">
        <f t="shared" si="15"/>
        <v>547.7852348993288</v>
      </c>
      <c r="F155" s="21"/>
      <c r="G155" s="16">
        <v>13.572</v>
      </c>
      <c r="H155" s="16">
        <v>13.572</v>
      </c>
      <c r="I155" s="16">
        <v>55.444</v>
      </c>
      <c r="J155" s="17">
        <f t="shared" si="16"/>
        <v>308.51753610374305</v>
      </c>
      <c r="K155" s="17">
        <f t="shared" si="17"/>
        <v>4.202219497073665</v>
      </c>
      <c r="Q155" s="255"/>
    </row>
    <row r="156" spans="1:17" ht="11.25" customHeight="1">
      <c r="A156" s="3" t="s">
        <v>221</v>
      </c>
      <c r="B156" s="136">
        <v>130.319</v>
      </c>
      <c r="C156" s="136">
        <v>22.755</v>
      </c>
      <c r="D156" s="16">
        <v>9.773</v>
      </c>
      <c r="E156" s="17">
        <f t="shared" si="15"/>
        <v>-57.051197539002416</v>
      </c>
      <c r="F156" s="21"/>
      <c r="G156" s="136">
        <v>2108.6</v>
      </c>
      <c r="H156" s="136">
        <v>363.678</v>
      </c>
      <c r="I156" s="16">
        <v>180.694</v>
      </c>
      <c r="J156" s="17">
        <f t="shared" si="16"/>
        <v>-50.31483895094012</v>
      </c>
      <c r="K156" s="17">
        <f t="shared" si="17"/>
        <v>13.695185228414777</v>
      </c>
      <c r="Q156" s="255"/>
    </row>
    <row r="157" spans="1:17" ht="11.25" customHeight="1">
      <c r="A157" s="3" t="s">
        <v>222</v>
      </c>
      <c r="B157" s="16">
        <v>11.11</v>
      </c>
      <c r="C157" s="16">
        <v>10.749</v>
      </c>
      <c r="D157" s="16">
        <v>1.746</v>
      </c>
      <c r="E157" s="17">
        <f t="shared" si="15"/>
        <v>-83.75662852358359</v>
      </c>
      <c r="F157" s="21"/>
      <c r="G157" s="16">
        <v>127.559</v>
      </c>
      <c r="H157" s="16">
        <v>123.733</v>
      </c>
      <c r="I157" s="16">
        <v>49.859</v>
      </c>
      <c r="J157" s="17">
        <f t="shared" si="16"/>
        <v>-59.7043634277032</v>
      </c>
      <c r="K157" s="17">
        <f t="shared" si="17"/>
        <v>3.7789203864186547</v>
      </c>
      <c r="Q157" s="255"/>
    </row>
    <row r="158" spans="1:17" ht="11.25" customHeight="1">
      <c r="A158" s="3" t="s">
        <v>426</v>
      </c>
      <c r="B158" s="136">
        <v>128.102</v>
      </c>
      <c r="C158" s="136">
        <v>100.095</v>
      </c>
      <c r="D158" s="16">
        <v>73.197</v>
      </c>
      <c r="E158" s="17">
        <f t="shared" si="15"/>
        <v>-26.87247115240521</v>
      </c>
      <c r="F158" s="21"/>
      <c r="G158" s="136">
        <v>1874.456</v>
      </c>
      <c r="H158" s="136">
        <v>1363.568</v>
      </c>
      <c r="I158" s="16">
        <v>1019.805</v>
      </c>
      <c r="J158" s="17">
        <f t="shared" si="16"/>
        <v>-25.210550555601188</v>
      </c>
      <c r="K158" s="17">
        <f t="shared" si="17"/>
        <v>77.2932049313399</v>
      </c>
      <c r="Q158" s="255"/>
    </row>
    <row r="159" spans="1:17" ht="11.25" customHeight="1">
      <c r="A159" s="3"/>
      <c r="B159" s="16"/>
      <c r="C159" s="16"/>
      <c r="D159" s="16"/>
      <c r="E159" s="17"/>
      <c r="F159" s="21"/>
      <c r="G159" s="16"/>
      <c r="H159" s="16"/>
      <c r="I159" s="16"/>
      <c r="J159" s="17"/>
      <c r="K159" s="17"/>
      <c r="Q159" s="255"/>
    </row>
    <row r="160" spans="1:19" s="25" customFormat="1" ht="11.25" customHeight="1">
      <c r="A160" s="133" t="s">
        <v>139</v>
      </c>
      <c r="B160" s="23">
        <v>55.052</v>
      </c>
      <c r="C160" s="23">
        <v>23.313</v>
      </c>
      <c r="D160" s="23">
        <v>321.326</v>
      </c>
      <c r="E160" s="17">
        <f t="shared" si="15"/>
        <v>1278.3125294899844</v>
      </c>
      <c r="F160" s="21"/>
      <c r="G160" s="23">
        <v>167.009</v>
      </c>
      <c r="H160" s="23">
        <v>53.697</v>
      </c>
      <c r="I160" s="23">
        <v>1051.299</v>
      </c>
      <c r="J160" s="17">
        <f t="shared" si="16"/>
        <v>1857.835633275602</v>
      </c>
      <c r="K160" s="21">
        <f>+I160/$I$139*100</f>
        <v>0.016222878771325243</v>
      </c>
      <c r="L160" s="24"/>
      <c r="M160" s="24"/>
      <c r="N160" s="24"/>
      <c r="Q160" s="255"/>
      <c r="R160" s="251"/>
      <c r="S160" s="251"/>
    </row>
    <row r="161" spans="1:17" ht="11.25" customHeight="1">
      <c r="A161" s="133" t="s">
        <v>424</v>
      </c>
      <c r="B161" s="23">
        <v>0</v>
      </c>
      <c r="C161" s="23">
        <v>0</v>
      </c>
      <c r="D161" s="23">
        <v>50.95</v>
      </c>
      <c r="E161" s="17"/>
      <c r="F161" s="21"/>
      <c r="G161" s="23">
        <v>0</v>
      </c>
      <c r="H161" s="23">
        <v>0</v>
      </c>
      <c r="I161" s="23">
        <v>167.54</v>
      </c>
      <c r="J161" s="17"/>
      <c r="K161" s="17"/>
      <c r="Q161" s="255"/>
    </row>
    <row r="162" spans="1:17" ht="11.25">
      <c r="A162" s="119"/>
      <c r="B162" s="126"/>
      <c r="C162" s="126"/>
      <c r="D162" s="126"/>
      <c r="E162" s="126"/>
      <c r="F162" s="126"/>
      <c r="G162" s="126"/>
      <c r="H162" s="126"/>
      <c r="I162" s="126"/>
      <c r="J162" s="120"/>
      <c r="K162" s="120"/>
      <c r="L162" s="120"/>
      <c r="M162" s="120"/>
      <c r="N162" s="120"/>
      <c r="Q162" s="255"/>
    </row>
    <row r="163" spans="1:17" ht="11.25">
      <c r="A163" s="14" t="s">
        <v>423</v>
      </c>
      <c r="B163" s="14"/>
      <c r="C163" s="14"/>
      <c r="D163" s="14"/>
      <c r="E163" s="14"/>
      <c r="F163" s="14"/>
      <c r="G163" s="14"/>
      <c r="H163" s="14"/>
      <c r="I163" s="14"/>
      <c r="J163" s="14"/>
      <c r="K163" s="14"/>
      <c r="Q163" s="255"/>
    </row>
    <row r="164" spans="1:17" ht="19.5" customHeight="1">
      <c r="A164" s="327" t="s">
        <v>190</v>
      </c>
      <c r="B164" s="327"/>
      <c r="C164" s="327"/>
      <c r="D164" s="327"/>
      <c r="E164" s="327"/>
      <c r="F164" s="327"/>
      <c r="G164" s="327"/>
      <c r="H164" s="327"/>
      <c r="I164" s="327"/>
      <c r="J164" s="327"/>
      <c r="K164" s="327"/>
      <c r="Q164" s="255"/>
    </row>
    <row r="165" spans="1:17" ht="19.5" customHeight="1">
      <c r="A165" s="328" t="s">
        <v>184</v>
      </c>
      <c r="B165" s="328"/>
      <c r="C165" s="328"/>
      <c r="D165" s="328"/>
      <c r="E165" s="328"/>
      <c r="F165" s="328"/>
      <c r="G165" s="328"/>
      <c r="H165" s="328"/>
      <c r="I165" s="328"/>
      <c r="J165" s="328"/>
      <c r="K165" s="328"/>
      <c r="Q165" s="255"/>
    </row>
    <row r="166" spans="1:20" s="25" customFormat="1" ht="11.25">
      <c r="A166" s="22"/>
      <c r="B166" s="329" t="s">
        <v>118</v>
      </c>
      <c r="C166" s="329"/>
      <c r="D166" s="329"/>
      <c r="E166" s="329"/>
      <c r="F166" s="185"/>
      <c r="G166" s="329" t="s">
        <v>119</v>
      </c>
      <c r="H166" s="329"/>
      <c r="I166" s="329"/>
      <c r="J166" s="329"/>
      <c r="K166" s="185"/>
      <c r="L166" s="331"/>
      <c r="M166" s="331"/>
      <c r="N166" s="331"/>
      <c r="O166" s="135"/>
      <c r="P166" s="135"/>
      <c r="Q166" s="250"/>
      <c r="R166" s="250"/>
      <c r="S166" s="250"/>
      <c r="T166" s="135"/>
    </row>
    <row r="167" spans="1:20" s="25" customFormat="1" ht="11.25">
      <c r="A167" s="22" t="s">
        <v>330</v>
      </c>
      <c r="B167" s="186">
        <f>+B136</f>
        <v>2011</v>
      </c>
      <c r="C167" s="330" t="str">
        <f>+C136</f>
        <v>enero - septiembre</v>
      </c>
      <c r="D167" s="330"/>
      <c r="E167" s="330"/>
      <c r="F167" s="185"/>
      <c r="G167" s="186">
        <f>+G136</f>
        <v>2011</v>
      </c>
      <c r="H167" s="330" t="str">
        <f>+C167</f>
        <v>enero - septiembre</v>
      </c>
      <c r="I167" s="330"/>
      <c r="J167" s="330"/>
      <c r="K167" s="187" t="s">
        <v>223</v>
      </c>
      <c r="L167" s="332"/>
      <c r="M167" s="332"/>
      <c r="N167" s="332"/>
      <c r="O167" s="135"/>
      <c r="P167" s="135"/>
      <c r="Q167" s="250"/>
      <c r="R167" s="250"/>
      <c r="S167" s="250"/>
      <c r="T167" s="135"/>
    </row>
    <row r="168" spans="1:19" s="25" customFormat="1" ht="11.25">
      <c r="A168" s="188"/>
      <c r="B168" s="188"/>
      <c r="C168" s="189">
        <f>+C137</f>
        <v>2011</v>
      </c>
      <c r="D168" s="189">
        <f>+D137</f>
        <v>2012</v>
      </c>
      <c r="E168" s="190" t="str">
        <f>+E137</f>
        <v>Var % 12/11</v>
      </c>
      <c r="F168" s="191"/>
      <c r="G168" s="188"/>
      <c r="H168" s="189">
        <f>+H137</f>
        <v>2011</v>
      </c>
      <c r="I168" s="189">
        <f>+I137</f>
        <v>2012</v>
      </c>
      <c r="J168" s="190" t="str">
        <f>+J137</f>
        <v>Var % 12/11</v>
      </c>
      <c r="K168" s="191">
        <v>2008</v>
      </c>
      <c r="L168" s="192"/>
      <c r="M168" s="192"/>
      <c r="N168" s="191"/>
      <c r="Q168" s="251"/>
      <c r="R168" s="251"/>
      <c r="S168" s="251"/>
    </row>
    <row r="169" spans="1:17" ht="11.25">
      <c r="A169" s="14"/>
      <c r="B169" s="14"/>
      <c r="C169" s="14"/>
      <c r="D169" s="14"/>
      <c r="E169" s="14"/>
      <c r="F169" s="14"/>
      <c r="G169" s="14"/>
      <c r="H169" s="14"/>
      <c r="I169" s="14"/>
      <c r="J169" s="14"/>
      <c r="K169" s="14"/>
      <c r="Q169" s="255"/>
    </row>
    <row r="170" spans="1:19" s="25" customFormat="1" ht="11.25">
      <c r="A170" s="22" t="s">
        <v>391</v>
      </c>
      <c r="B170" s="22"/>
      <c r="C170" s="22"/>
      <c r="D170" s="22"/>
      <c r="E170" s="22"/>
      <c r="F170" s="22"/>
      <c r="G170" s="23">
        <f>+G139</f>
        <v>8159080</v>
      </c>
      <c r="H170" s="23">
        <f>+H139</f>
        <v>6624814</v>
      </c>
      <c r="I170" s="23">
        <f>+I139</f>
        <v>6480348</v>
      </c>
      <c r="J170" s="21">
        <f>+I170/H170*100-100</f>
        <v>-2.1806800915467193</v>
      </c>
      <c r="K170" s="22"/>
      <c r="L170" s="24"/>
      <c r="M170" s="24"/>
      <c r="N170" s="24"/>
      <c r="Q170" s="251"/>
      <c r="R170" s="251"/>
      <c r="S170" s="251"/>
    </row>
    <row r="171" spans="1:19" s="124" customFormat="1" ht="11.25">
      <c r="A171" s="122" t="s">
        <v>395</v>
      </c>
      <c r="B171" s="122">
        <f>+B173+B191</f>
        <v>235022.509</v>
      </c>
      <c r="C171" s="122">
        <f>+C173+C191</f>
        <v>192446.32899999997</v>
      </c>
      <c r="D171" s="122">
        <f>+D173+D191</f>
        <v>147850.695</v>
      </c>
      <c r="E171" s="123">
        <f>+D171/C171*100-100</f>
        <v>-23.173023996732084</v>
      </c>
      <c r="F171" s="122"/>
      <c r="G171" s="122">
        <f>+G173+G191</f>
        <v>268868.289</v>
      </c>
      <c r="H171" s="122">
        <f>+H173+H191</f>
        <v>199623.224</v>
      </c>
      <c r="I171" s="122">
        <f>+I173+I191</f>
        <v>177932.226</v>
      </c>
      <c r="J171" s="123">
        <f>+I171/H171*100-100</f>
        <v>-10.865969182022624</v>
      </c>
      <c r="K171" s="123">
        <f>+I171/$I$170*100</f>
        <v>2.7457202298395087</v>
      </c>
      <c r="L171" s="127"/>
      <c r="M171" s="127"/>
      <c r="N171" s="127"/>
      <c r="Q171" s="253"/>
      <c r="R171" s="254"/>
      <c r="S171" s="254"/>
    </row>
    <row r="172" spans="1:17" ht="11.25" customHeight="1">
      <c r="A172" s="22"/>
      <c r="B172" s="16"/>
      <c r="C172" s="16"/>
      <c r="D172" s="16"/>
      <c r="E172" s="17"/>
      <c r="F172" s="17"/>
      <c r="G172" s="16"/>
      <c r="H172" s="16"/>
      <c r="I172" s="16"/>
      <c r="J172" s="17"/>
      <c r="Q172" s="255"/>
    </row>
    <row r="173" spans="1:17" ht="11.25" customHeight="1">
      <c r="A173" s="22" t="s">
        <v>325</v>
      </c>
      <c r="B173" s="23">
        <f>SUM(B175:B189)</f>
        <v>100439.04199999999</v>
      </c>
      <c r="C173" s="23">
        <f>SUM(C175:C189)</f>
        <v>96265.60999999997</v>
      </c>
      <c r="D173" s="23">
        <f>SUM(D175:D189)</f>
        <v>48801.418</v>
      </c>
      <c r="E173" s="21">
        <f>+D173/C173*100-100</f>
        <v>-49.30544978627361</v>
      </c>
      <c r="F173" s="21"/>
      <c r="G173" s="23">
        <f>SUM(G175:G189)</f>
        <v>77385.265</v>
      </c>
      <c r="H173" s="23">
        <f>SUM(H175:H189)</f>
        <v>70487.75399999999</v>
      </c>
      <c r="I173" s="23">
        <f>SUM(I175:I189)</f>
        <v>42005.590000000004</v>
      </c>
      <c r="J173" s="21">
        <f>+I173/H173*100-100</f>
        <v>-40.40725144966314</v>
      </c>
      <c r="K173" s="21">
        <f>+I173/I171*100</f>
        <v>23.60763474065682</v>
      </c>
      <c r="Q173" s="255"/>
    </row>
    <row r="174" spans="1:17" ht="11.25" customHeight="1">
      <c r="A174" s="22"/>
      <c r="B174" s="23"/>
      <c r="C174" s="23"/>
      <c r="D174" s="23"/>
      <c r="E174" s="21"/>
      <c r="F174" s="21"/>
      <c r="G174" s="23"/>
      <c r="H174" s="23"/>
      <c r="I174" s="23"/>
      <c r="J174" s="21"/>
      <c r="K174" s="17"/>
      <c r="Q174" s="255"/>
    </row>
    <row r="175" spans="1:17" ht="11.25" customHeight="1">
      <c r="A175" s="128" t="s">
        <v>137</v>
      </c>
      <c r="B175" s="16">
        <v>1445.48</v>
      </c>
      <c r="C175" s="16">
        <v>1445.48</v>
      </c>
      <c r="D175" s="16">
        <v>671.227</v>
      </c>
      <c r="E175" s="17">
        <f aca="true" t="shared" si="18" ref="E175:E189">+D175/C175*100-100</f>
        <v>-53.563729695326124</v>
      </c>
      <c r="F175" s="17"/>
      <c r="G175" s="16">
        <v>1419.974</v>
      </c>
      <c r="H175" s="16">
        <v>1419.974</v>
      </c>
      <c r="I175" s="16">
        <v>671.974</v>
      </c>
      <c r="J175" s="17">
        <f aca="true" t="shared" si="19" ref="J175:J189">+I175/H175*100-100</f>
        <v>-52.67702084686057</v>
      </c>
      <c r="K175" s="17">
        <f aca="true" t="shared" si="20" ref="K175:K189">+I175/$I$173*100</f>
        <v>1.5997251794344514</v>
      </c>
      <c r="Q175" s="255"/>
    </row>
    <row r="176" spans="1:17" ht="11.25" customHeight="1">
      <c r="A176" s="128" t="s">
        <v>127</v>
      </c>
      <c r="B176" s="16">
        <v>10381.23</v>
      </c>
      <c r="C176" s="16">
        <v>6915.876</v>
      </c>
      <c r="D176" s="16">
        <v>9932.698</v>
      </c>
      <c r="E176" s="17">
        <f t="shared" si="18"/>
        <v>43.62169015176096</v>
      </c>
      <c r="F176" s="17"/>
      <c r="G176" s="16">
        <v>28017.364</v>
      </c>
      <c r="H176" s="16">
        <v>22267.728</v>
      </c>
      <c r="I176" s="16">
        <v>17263.867</v>
      </c>
      <c r="J176" s="17">
        <f t="shared" si="19"/>
        <v>-22.47135855081399</v>
      </c>
      <c r="K176" s="17">
        <f t="shared" si="20"/>
        <v>41.09897516021081</v>
      </c>
      <c r="Q176" s="255"/>
    </row>
    <row r="177" spans="1:17" ht="11.25" customHeight="1">
      <c r="A177" s="128" t="s">
        <v>128</v>
      </c>
      <c r="B177" s="16">
        <v>0</v>
      </c>
      <c r="C177" s="16">
        <v>0</v>
      </c>
      <c r="D177" s="16">
        <v>2.104</v>
      </c>
      <c r="E177" s="17"/>
      <c r="F177" s="17"/>
      <c r="G177" s="16">
        <v>0</v>
      </c>
      <c r="H177" s="16">
        <v>0</v>
      </c>
      <c r="I177" s="16">
        <v>4.581</v>
      </c>
      <c r="J177" s="17"/>
      <c r="K177" s="17">
        <f t="shared" si="20"/>
        <v>0.010905691361554497</v>
      </c>
      <c r="Q177" s="255"/>
    </row>
    <row r="178" spans="1:17" ht="11.25" customHeight="1">
      <c r="A178" s="128" t="s">
        <v>129</v>
      </c>
      <c r="B178" s="16">
        <v>85913.976</v>
      </c>
      <c r="C178" s="16">
        <v>85463.666</v>
      </c>
      <c r="D178" s="16">
        <v>35976.385</v>
      </c>
      <c r="E178" s="17">
        <f t="shared" si="18"/>
        <v>-57.90446784719017</v>
      </c>
      <c r="F178" s="17"/>
      <c r="G178" s="16">
        <v>38852.959</v>
      </c>
      <c r="H178" s="16">
        <v>38735.461</v>
      </c>
      <c r="I178" s="16">
        <v>19027.271</v>
      </c>
      <c r="J178" s="17">
        <f t="shared" si="19"/>
        <v>-50.87893493767894</v>
      </c>
      <c r="K178" s="17">
        <f t="shared" si="20"/>
        <v>45.296997375825455</v>
      </c>
      <c r="Q178" s="255"/>
    </row>
    <row r="179" spans="1:17" ht="11.25" customHeight="1">
      <c r="A179" s="128" t="s">
        <v>130</v>
      </c>
      <c r="B179" s="16">
        <v>6.411</v>
      </c>
      <c r="C179" s="16">
        <v>6.291</v>
      </c>
      <c r="D179" s="16">
        <v>0.153</v>
      </c>
      <c r="E179" s="17">
        <f t="shared" si="18"/>
        <v>-97.56795422031473</v>
      </c>
      <c r="F179" s="17"/>
      <c r="G179" s="17">
        <v>17.788</v>
      </c>
      <c r="H179" s="17">
        <v>17.134</v>
      </c>
      <c r="I179" s="17">
        <v>0.918</v>
      </c>
      <c r="J179" s="17">
        <f t="shared" si="19"/>
        <v>-94.64223181977354</v>
      </c>
      <c r="K179" s="17">
        <f t="shared" si="20"/>
        <v>0.0021854234162643586</v>
      </c>
      <c r="Q179" s="255"/>
    </row>
    <row r="180" spans="1:17" ht="11.25" customHeight="1">
      <c r="A180" s="128" t="s">
        <v>131</v>
      </c>
      <c r="B180" s="17">
        <v>14.86</v>
      </c>
      <c r="C180" s="17">
        <v>0.161</v>
      </c>
      <c r="D180" s="17">
        <v>0.017</v>
      </c>
      <c r="E180" s="17">
        <f t="shared" si="18"/>
        <v>-89.44099378881988</v>
      </c>
      <c r="F180" s="17"/>
      <c r="G180" s="17">
        <v>40.688</v>
      </c>
      <c r="H180" s="17">
        <v>0.632</v>
      </c>
      <c r="I180" s="17">
        <v>0.044</v>
      </c>
      <c r="J180" s="17">
        <f t="shared" si="19"/>
        <v>-93.0379746835443</v>
      </c>
      <c r="K180" s="17">
        <f t="shared" si="20"/>
        <v>0.00010474796330678844</v>
      </c>
      <c r="Q180" s="255"/>
    </row>
    <row r="181" spans="1:17" ht="11.25" customHeight="1">
      <c r="A181" s="128" t="s">
        <v>132</v>
      </c>
      <c r="B181" s="17">
        <v>0.994</v>
      </c>
      <c r="C181" s="17">
        <v>0.794</v>
      </c>
      <c r="D181" s="17">
        <v>0</v>
      </c>
      <c r="E181" s="17">
        <f t="shared" si="18"/>
        <v>-100</v>
      </c>
      <c r="F181" s="17"/>
      <c r="G181" s="17">
        <v>18.209</v>
      </c>
      <c r="H181" s="17">
        <v>18.096</v>
      </c>
      <c r="I181" s="17">
        <v>0</v>
      </c>
      <c r="J181" s="17">
        <f t="shared" si="19"/>
        <v>-100</v>
      </c>
      <c r="K181" s="17">
        <f t="shared" si="20"/>
        <v>0</v>
      </c>
      <c r="Q181" s="255"/>
    </row>
    <row r="182" spans="1:17" ht="11.25" customHeight="1">
      <c r="A182" s="128" t="s">
        <v>133</v>
      </c>
      <c r="B182" s="17">
        <v>7.197</v>
      </c>
      <c r="C182" s="17">
        <v>4.947</v>
      </c>
      <c r="D182" s="17">
        <v>9.063</v>
      </c>
      <c r="E182" s="17">
        <f t="shared" si="18"/>
        <v>83.20194057004247</v>
      </c>
      <c r="F182" s="17"/>
      <c r="G182" s="17">
        <v>9.034</v>
      </c>
      <c r="H182" s="17">
        <v>6.304</v>
      </c>
      <c r="I182" s="17">
        <v>11.357</v>
      </c>
      <c r="J182" s="17">
        <f t="shared" si="19"/>
        <v>80.15545685279187</v>
      </c>
      <c r="K182" s="17">
        <f t="shared" si="20"/>
        <v>0.027036877710799916</v>
      </c>
      <c r="Q182" s="255"/>
    </row>
    <row r="183" spans="1:17" ht="11.25" customHeight="1">
      <c r="A183" s="128" t="s">
        <v>134</v>
      </c>
      <c r="B183" s="17">
        <v>2.404</v>
      </c>
      <c r="C183" s="17">
        <v>2.237</v>
      </c>
      <c r="D183" s="17">
        <v>0.92</v>
      </c>
      <c r="E183" s="17">
        <f t="shared" si="18"/>
        <v>-58.87349128296826</v>
      </c>
      <c r="F183" s="17"/>
      <c r="G183" s="17">
        <v>5.27</v>
      </c>
      <c r="H183" s="17">
        <v>4.53</v>
      </c>
      <c r="I183" s="17">
        <v>1.831</v>
      </c>
      <c r="J183" s="17">
        <f t="shared" si="19"/>
        <v>-59.580573951434886</v>
      </c>
      <c r="K183" s="17">
        <f t="shared" si="20"/>
        <v>0.004358943654880219</v>
      </c>
      <c r="Q183" s="255"/>
    </row>
    <row r="184" spans="1:17" ht="11.25" customHeight="1">
      <c r="A184" s="128" t="s">
        <v>138</v>
      </c>
      <c r="B184" s="16">
        <v>994.22</v>
      </c>
      <c r="C184" s="16">
        <v>802.133</v>
      </c>
      <c r="D184" s="16">
        <v>1171.253</v>
      </c>
      <c r="E184" s="17">
        <f t="shared" si="18"/>
        <v>46.017306356925815</v>
      </c>
      <c r="F184" s="17"/>
      <c r="G184" s="16">
        <v>2898.06</v>
      </c>
      <c r="H184" s="16">
        <v>2337.051</v>
      </c>
      <c r="I184" s="16">
        <v>3698.211</v>
      </c>
      <c r="J184" s="17">
        <f t="shared" si="19"/>
        <v>58.24263141882656</v>
      </c>
      <c r="K184" s="17">
        <f t="shared" si="20"/>
        <v>8.804092502926395</v>
      </c>
      <c r="Q184" s="255"/>
    </row>
    <row r="185" spans="1:17" ht="11.25" customHeight="1">
      <c r="A185" s="15" t="s">
        <v>364</v>
      </c>
      <c r="B185" s="16">
        <v>667.632</v>
      </c>
      <c r="C185" s="16">
        <v>661.823</v>
      </c>
      <c r="D185" s="16">
        <v>161.843</v>
      </c>
      <c r="E185" s="17">
        <f t="shared" si="18"/>
        <v>-75.54587858082901</v>
      </c>
      <c r="F185" s="17"/>
      <c r="G185" s="16">
        <v>477.768</v>
      </c>
      <c r="H185" s="16">
        <v>467.769</v>
      </c>
      <c r="I185" s="16">
        <v>179.148</v>
      </c>
      <c r="J185" s="17">
        <f t="shared" si="19"/>
        <v>-61.70160912758221</v>
      </c>
      <c r="K185" s="17">
        <f t="shared" si="20"/>
        <v>0.42648609387464853</v>
      </c>
      <c r="Q185" s="255"/>
    </row>
    <row r="186" spans="1:17" ht="11.25">
      <c r="A186" s="137" t="s">
        <v>135</v>
      </c>
      <c r="B186" s="16">
        <v>203.52</v>
      </c>
      <c r="C186" s="16">
        <v>200.48</v>
      </c>
      <c r="D186" s="16">
        <v>480.92</v>
      </c>
      <c r="E186" s="17">
        <f t="shared" si="18"/>
        <v>139.88427773343975</v>
      </c>
      <c r="F186" s="17"/>
      <c r="G186" s="16">
        <v>52.091</v>
      </c>
      <c r="H186" s="16">
        <v>48.086</v>
      </c>
      <c r="I186" s="16">
        <v>189.825</v>
      </c>
      <c r="J186" s="17">
        <f t="shared" si="19"/>
        <v>294.7614690346462</v>
      </c>
      <c r="K186" s="17">
        <f t="shared" si="20"/>
        <v>0.4519041394252526</v>
      </c>
      <c r="Q186" s="255"/>
    </row>
    <row r="187" spans="1:17" ht="11.25" customHeight="1">
      <c r="A187" s="128" t="s">
        <v>136</v>
      </c>
      <c r="B187" s="16">
        <v>452.739</v>
      </c>
      <c r="C187" s="16">
        <v>420.618</v>
      </c>
      <c r="D187" s="16">
        <v>262.315</v>
      </c>
      <c r="E187" s="17">
        <f t="shared" si="18"/>
        <v>-37.63581206700617</v>
      </c>
      <c r="F187" s="17"/>
      <c r="G187" s="16">
        <v>5454.141</v>
      </c>
      <c r="H187" s="16">
        <v>5056.005</v>
      </c>
      <c r="I187" s="16">
        <v>886.565</v>
      </c>
      <c r="J187" s="17">
        <f t="shared" si="19"/>
        <v>-82.46510832168876</v>
      </c>
      <c r="K187" s="17">
        <f t="shared" si="20"/>
        <v>2.110588138388248</v>
      </c>
      <c r="Q187" s="255"/>
    </row>
    <row r="188" spans="1:17" ht="11.25" customHeight="1">
      <c r="A188" s="15" t="s">
        <v>455</v>
      </c>
      <c r="B188" s="16">
        <v>15.607</v>
      </c>
      <c r="C188" s="16">
        <v>12.632</v>
      </c>
      <c r="D188" s="16">
        <v>5.918</v>
      </c>
      <c r="E188" s="17">
        <f t="shared" si="18"/>
        <v>-53.15072830905636</v>
      </c>
      <c r="F188" s="17"/>
      <c r="G188" s="16">
        <v>25.261</v>
      </c>
      <c r="H188" s="16">
        <v>18.951</v>
      </c>
      <c r="I188" s="16">
        <v>13.38</v>
      </c>
      <c r="J188" s="17">
        <f t="shared" si="19"/>
        <v>-29.396865600759853</v>
      </c>
      <c r="K188" s="17"/>
      <c r="Q188" s="255"/>
    </row>
    <row r="189" spans="1:17" ht="11.25" customHeight="1">
      <c r="A189" s="128" t="s">
        <v>146</v>
      </c>
      <c r="B189" s="16">
        <v>332.772</v>
      </c>
      <c r="C189" s="16">
        <v>328.472</v>
      </c>
      <c r="D189" s="16">
        <v>126.602</v>
      </c>
      <c r="E189" s="17">
        <f t="shared" si="18"/>
        <v>-61.45729316349643</v>
      </c>
      <c r="F189" s="17"/>
      <c r="G189" s="16">
        <v>96.658</v>
      </c>
      <c r="H189" s="16">
        <v>90.033</v>
      </c>
      <c r="I189" s="16">
        <v>56.618</v>
      </c>
      <c r="J189" s="17">
        <f t="shared" si="19"/>
        <v>-37.11416924905312</v>
      </c>
      <c r="K189" s="17">
        <f t="shared" si="20"/>
        <v>0.13478682242053974</v>
      </c>
      <c r="Q189" s="255"/>
    </row>
    <row r="190" spans="1:17" ht="11.25" customHeight="1">
      <c r="A190" s="128"/>
      <c r="B190" s="16"/>
      <c r="C190" s="16"/>
      <c r="D190" s="16"/>
      <c r="E190" s="16"/>
      <c r="F190" s="16"/>
      <c r="G190" s="16"/>
      <c r="H190" s="16"/>
      <c r="I190" s="16"/>
      <c r="J190" s="17"/>
      <c r="K190" s="17"/>
      <c r="Q190" s="255"/>
    </row>
    <row r="191" spans="1:19" s="25" customFormat="1" ht="11.25" customHeight="1">
      <c r="A191" s="125" t="s">
        <v>326</v>
      </c>
      <c r="B191" s="23">
        <f>SUM(B193:B196)</f>
        <v>134583.467</v>
      </c>
      <c r="C191" s="23">
        <f>SUM(C193:C196)</f>
        <v>96180.719</v>
      </c>
      <c r="D191" s="23">
        <f>SUM(D193:D196)</f>
        <v>99049.277</v>
      </c>
      <c r="E191" s="21">
        <f aca="true" t="shared" si="21" ref="E191:E196">+D191/C191*100-100</f>
        <v>2.9824667873402007</v>
      </c>
      <c r="F191" s="21"/>
      <c r="G191" s="23">
        <f>SUM(G193:G196)</f>
        <v>191483.024</v>
      </c>
      <c r="H191" s="23">
        <f>SUM(H193:H196)</f>
        <v>129135.47</v>
      </c>
      <c r="I191" s="23">
        <f>SUM(I193:I196)</f>
        <v>135926.636</v>
      </c>
      <c r="J191" s="21">
        <f aca="true" t="shared" si="22" ref="J191:J196">+I191/H191*100-100</f>
        <v>5.258947057690648</v>
      </c>
      <c r="K191" s="21">
        <f>+I191/I171*100</f>
        <v>76.3923652593432</v>
      </c>
      <c r="L191" s="24"/>
      <c r="M191" s="24"/>
      <c r="N191" s="24"/>
      <c r="Q191" s="253"/>
      <c r="R191" s="251"/>
      <c r="S191" s="251"/>
    </row>
    <row r="192" spans="1:17" ht="11.25" customHeight="1">
      <c r="A192" s="22"/>
      <c r="B192" s="23"/>
      <c r="C192" s="23"/>
      <c r="D192" s="23"/>
      <c r="E192" s="17"/>
      <c r="F192" s="21"/>
      <c r="G192" s="23"/>
      <c r="H192" s="23"/>
      <c r="I192" s="23"/>
      <c r="J192" s="17"/>
      <c r="K192" s="17"/>
      <c r="Q192" s="255"/>
    </row>
    <row r="193" spans="1:17" ht="11.25" customHeight="1">
      <c r="A193" s="14" t="s">
        <v>123</v>
      </c>
      <c r="B193" s="16">
        <v>23855.597</v>
      </c>
      <c r="C193" s="16">
        <v>16801.365</v>
      </c>
      <c r="D193" s="16">
        <v>14997.407</v>
      </c>
      <c r="E193" s="17">
        <f t="shared" si="21"/>
        <v>-10.736972859050454</v>
      </c>
      <c r="G193" s="16">
        <v>53445.394</v>
      </c>
      <c r="H193" s="16">
        <v>33263.115</v>
      </c>
      <c r="I193" s="16">
        <v>35406.424</v>
      </c>
      <c r="J193" s="17">
        <f t="shared" si="22"/>
        <v>6.443500556096467</v>
      </c>
      <c r="K193" s="17">
        <f>+I193/$I$191*100</f>
        <v>26.048186758627644</v>
      </c>
      <c r="Q193" s="255"/>
    </row>
    <row r="194" spans="1:17" ht="11.25" customHeight="1">
      <c r="A194" s="14" t="s">
        <v>124</v>
      </c>
      <c r="B194" s="16">
        <v>10975.146</v>
      </c>
      <c r="C194" s="16">
        <v>5714.098</v>
      </c>
      <c r="D194" s="16">
        <v>3409.988</v>
      </c>
      <c r="E194" s="17">
        <f t="shared" si="21"/>
        <v>-40.323249618749976</v>
      </c>
      <c r="G194" s="16">
        <v>23664.504</v>
      </c>
      <c r="H194" s="16">
        <v>10155.17</v>
      </c>
      <c r="I194" s="16">
        <v>8333.013</v>
      </c>
      <c r="J194" s="17">
        <f t="shared" si="22"/>
        <v>-17.94314620040825</v>
      </c>
      <c r="K194" s="17">
        <f>+I194/$I$191*100</f>
        <v>6.130522497444872</v>
      </c>
      <c r="Q194" s="255"/>
    </row>
    <row r="195" spans="1:17" ht="11.25" customHeight="1">
      <c r="A195" s="14" t="s">
        <v>125</v>
      </c>
      <c r="B195" s="16">
        <v>3006.013</v>
      </c>
      <c r="C195" s="16">
        <v>2472.548</v>
      </c>
      <c r="D195" s="16">
        <v>2164.175</v>
      </c>
      <c r="E195" s="17">
        <f t="shared" si="21"/>
        <v>-12.471871122421064</v>
      </c>
      <c r="G195" s="16">
        <v>17001.039</v>
      </c>
      <c r="H195" s="16">
        <v>13709.264</v>
      </c>
      <c r="I195" s="16">
        <v>11741.648</v>
      </c>
      <c r="J195" s="17">
        <f t="shared" si="22"/>
        <v>-14.352455390748915</v>
      </c>
      <c r="K195" s="17">
        <f>+I195/$I$191*100</f>
        <v>8.638224519879973</v>
      </c>
      <c r="Q195" s="255"/>
    </row>
    <row r="196" spans="1:17" ht="11.25" customHeight="1">
      <c r="A196" s="14" t="s">
        <v>147</v>
      </c>
      <c r="B196" s="16">
        <v>96746.711</v>
      </c>
      <c r="C196" s="16">
        <v>71192.708</v>
      </c>
      <c r="D196" s="16">
        <v>78477.707</v>
      </c>
      <c r="E196" s="17">
        <f t="shared" si="21"/>
        <v>10.232788167012828</v>
      </c>
      <c r="G196" s="16">
        <v>97372.087</v>
      </c>
      <c r="H196" s="16">
        <v>72007.921</v>
      </c>
      <c r="I196" s="16">
        <v>80445.551</v>
      </c>
      <c r="J196" s="17">
        <f t="shared" si="22"/>
        <v>11.717641452250803</v>
      </c>
      <c r="K196" s="17">
        <f>+I196/$I$191*100</f>
        <v>59.18306622404751</v>
      </c>
      <c r="Q196" s="255"/>
    </row>
    <row r="197" spans="1:17" ht="11.25">
      <c r="A197" s="120"/>
      <c r="B197" s="126"/>
      <c r="C197" s="126"/>
      <c r="D197" s="126"/>
      <c r="E197" s="126"/>
      <c r="F197" s="126"/>
      <c r="G197" s="126"/>
      <c r="H197" s="126"/>
      <c r="I197" s="126"/>
      <c r="J197" s="120"/>
      <c r="K197" s="120"/>
      <c r="Q197" s="255"/>
    </row>
    <row r="198" spans="1:17" ht="11.25">
      <c r="A198" s="14" t="s">
        <v>375</v>
      </c>
      <c r="B198" s="14"/>
      <c r="C198" s="14"/>
      <c r="D198" s="14"/>
      <c r="E198" s="14"/>
      <c r="F198" s="14"/>
      <c r="G198" s="14"/>
      <c r="H198" s="14"/>
      <c r="I198" s="14"/>
      <c r="J198" s="14"/>
      <c r="K198" s="14"/>
      <c r="Q198" s="255"/>
    </row>
    <row r="199" spans="1:17" ht="19.5" customHeight="1">
      <c r="A199" s="327" t="s">
        <v>191</v>
      </c>
      <c r="B199" s="327"/>
      <c r="C199" s="327"/>
      <c r="D199" s="327"/>
      <c r="E199" s="327"/>
      <c r="F199" s="327"/>
      <c r="G199" s="327"/>
      <c r="H199" s="327"/>
      <c r="I199" s="327"/>
      <c r="J199" s="327"/>
      <c r="K199" s="327"/>
      <c r="Q199" s="255"/>
    </row>
    <row r="200" spans="1:17" ht="19.5" customHeight="1">
      <c r="A200" s="328" t="s">
        <v>186</v>
      </c>
      <c r="B200" s="328"/>
      <c r="C200" s="328"/>
      <c r="D200" s="328"/>
      <c r="E200" s="328"/>
      <c r="F200" s="328"/>
      <c r="G200" s="328"/>
      <c r="H200" s="328"/>
      <c r="I200" s="328"/>
      <c r="J200" s="328"/>
      <c r="K200" s="328"/>
      <c r="Q200" s="255"/>
    </row>
    <row r="201" spans="1:20" s="25" customFormat="1" ht="11.25">
      <c r="A201" s="22"/>
      <c r="B201" s="329" t="s">
        <v>152</v>
      </c>
      <c r="C201" s="329"/>
      <c r="D201" s="329"/>
      <c r="E201" s="329"/>
      <c r="F201" s="185"/>
      <c r="G201" s="329" t="s">
        <v>119</v>
      </c>
      <c r="H201" s="329"/>
      <c r="I201" s="329"/>
      <c r="J201" s="329"/>
      <c r="K201" s="185"/>
      <c r="L201" s="331"/>
      <c r="M201" s="331"/>
      <c r="N201" s="331"/>
      <c r="O201" s="135"/>
      <c r="P201" s="135"/>
      <c r="Q201" s="250"/>
      <c r="R201" s="250"/>
      <c r="S201" s="250"/>
      <c r="T201" s="135"/>
    </row>
    <row r="202" spans="1:20" s="25" customFormat="1" ht="11.25">
      <c r="A202" s="22" t="s">
        <v>330</v>
      </c>
      <c r="B202" s="186">
        <f>+B167</f>
        <v>2011</v>
      </c>
      <c r="C202" s="330" t="str">
        <f>+C167</f>
        <v>enero - septiembre</v>
      </c>
      <c r="D202" s="330"/>
      <c r="E202" s="330"/>
      <c r="F202" s="185"/>
      <c r="G202" s="186">
        <f>+G167</f>
        <v>2011</v>
      </c>
      <c r="H202" s="330" t="str">
        <f>+C202</f>
        <v>enero - septiembre</v>
      </c>
      <c r="I202" s="330"/>
      <c r="J202" s="330"/>
      <c r="K202" s="187" t="s">
        <v>223</v>
      </c>
      <c r="L202" s="332"/>
      <c r="M202" s="332"/>
      <c r="N202" s="332"/>
      <c r="O202" s="135"/>
      <c r="P202" s="135"/>
      <c r="Q202" s="250"/>
      <c r="R202" s="250"/>
      <c r="S202" s="250"/>
      <c r="T202" s="135"/>
    </row>
    <row r="203" spans="1:19" s="25" customFormat="1" ht="11.25">
      <c r="A203" s="188"/>
      <c r="B203" s="188"/>
      <c r="C203" s="189">
        <f>+C168</f>
        <v>2011</v>
      </c>
      <c r="D203" s="189">
        <f>+D168</f>
        <v>2012</v>
      </c>
      <c r="E203" s="190" t="str">
        <f>+E168</f>
        <v>Var % 12/11</v>
      </c>
      <c r="F203" s="191"/>
      <c r="G203" s="188"/>
      <c r="H203" s="189">
        <f>+H168</f>
        <v>2011</v>
      </c>
      <c r="I203" s="189">
        <f>+I168</f>
        <v>2012</v>
      </c>
      <c r="J203" s="190" t="str">
        <f>+J168</f>
        <v>Var % 12/11</v>
      </c>
      <c r="K203" s="191">
        <v>2008</v>
      </c>
      <c r="L203" s="192" t="s">
        <v>199</v>
      </c>
      <c r="M203" s="192" t="s">
        <v>199</v>
      </c>
      <c r="N203" s="191" t="s">
        <v>196</v>
      </c>
      <c r="Q203" s="251"/>
      <c r="R203" s="251"/>
      <c r="S203" s="251"/>
    </row>
    <row r="204" spans="1:17" ht="11.25" customHeight="1">
      <c r="A204" s="14"/>
      <c r="B204" s="14"/>
      <c r="C204" s="14"/>
      <c r="D204" s="14"/>
      <c r="E204" s="14"/>
      <c r="F204" s="14"/>
      <c r="G204" s="14"/>
      <c r="H204" s="14"/>
      <c r="I204" s="14"/>
      <c r="J204" s="14"/>
      <c r="K204" s="14"/>
      <c r="Q204" s="255"/>
    </row>
    <row r="205" spans="1:21" s="25" customFormat="1" ht="11.25">
      <c r="A205" s="22" t="s">
        <v>391</v>
      </c>
      <c r="B205" s="22"/>
      <c r="C205" s="22"/>
      <c r="D205" s="22"/>
      <c r="E205" s="22"/>
      <c r="F205" s="22"/>
      <c r="G205" s="23">
        <f>+G170</f>
        <v>8159080</v>
      </c>
      <c r="H205" s="23">
        <f>+H170</f>
        <v>6624814</v>
      </c>
      <c r="I205" s="23">
        <f>+I170</f>
        <v>6480348</v>
      </c>
      <c r="J205" s="21">
        <f>+I205/H205*100-100</f>
        <v>-2.1806800915467193</v>
      </c>
      <c r="K205" s="22"/>
      <c r="L205" s="24"/>
      <c r="M205" s="24"/>
      <c r="N205" s="24"/>
      <c r="Q205" s="251"/>
      <c r="R205" s="251"/>
      <c r="S205" s="263"/>
      <c r="T205" s="144"/>
      <c r="U205" s="144"/>
    </row>
    <row r="206" spans="1:19" s="124" customFormat="1" ht="11.25">
      <c r="A206" s="122" t="s">
        <v>396</v>
      </c>
      <c r="B206" s="122">
        <f>+B208+B229</f>
        <v>672409.223</v>
      </c>
      <c r="C206" s="122">
        <f>+C208+C229</f>
        <v>469663.77800000005</v>
      </c>
      <c r="D206" s="122">
        <f>+D208+D229</f>
        <v>520480.919</v>
      </c>
      <c r="E206" s="123">
        <f>+D206/C206*100-100</f>
        <v>10.81989784615665</v>
      </c>
      <c r="F206" s="122"/>
      <c r="G206" s="122">
        <f>+G208+G229</f>
        <v>1721148.2850000001</v>
      </c>
      <c r="H206" s="122">
        <f>+H208+H229</f>
        <v>1220314.5450000002</v>
      </c>
      <c r="I206" s="122">
        <f>+I208+I229</f>
        <v>1303614.48</v>
      </c>
      <c r="J206" s="123">
        <f>+I206/H206*100-100</f>
        <v>6.826103592824069</v>
      </c>
      <c r="K206" s="123">
        <f>+I206/$I$205*100</f>
        <v>20.116427080767885</v>
      </c>
      <c r="L206" s="127"/>
      <c r="M206" s="127"/>
      <c r="N206" s="127"/>
      <c r="Q206" s="253"/>
      <c r="R206" s="254"/>
      <c r="S206" s="254"/>
    </row>
    <row r="207" spans="1:17" ht="11.25" customHeight="1">
      <c r="A207" s="14"/>
      <c r="B207" s="16"/>
      <c r="C207" s="16"/>
      <c r="D207" s="16"/>
      <c r="E207" s="17"/>
      <c r="F207" s="17"/>
      <c r="G207" s="16"/>
      <c r="H207" s="16"/>
      <c r="I207" s="16"/>
      <c r="J207" s="17"/>
      <c r="K207" s="119"/>
      <c r="Q207" s="255"/>
    </row>
    <row r="208" spans="1:22" s="25" customFormat="1" ht="24" customHeight="1">
      <c r="A208" s="264" t="s">
        <v>115</v>
      </c>
      <c r="B208" s="23">
        <f>SUM(B210:B227)</f>
        <v>396576.148</v>
      </c>
      <c r="C208" s="23">
        <f>SUM(C210:C227)</f>
        <v>285977.68200000003</v>
      </c>
      <c r="D208" s="23">
        <f>SUM(D210:D227)</f>
        <v>293852.753</v>
      </c>
      <c r="E208" s="17">
        <f aca="true" t="shared" si="23" ref="E208:E227">+D208/C208*100-100</f>
        <v>2.7537362163806876</v>
      </c>
      <c r="F208" s="21"/>
      <c r="G208" s="23">
        <f>SUM(G210:G227)</f>
        <v>1321551.594</v>
      </c>
      <c r="H208" s="23">
        <f>SUM(H210:H227)</f>
        <v>953121.6680000001</v>
      </c>
      <c r="I208" s="23">
        <f>SUM(I210:I227)</f>
        <v>974978.829</v>
      </c>
      <c r="J208" s="21">
        <f>+I208/H208*100-100</f>
        <v>2.2932183512168365</v>
      </c>
      <c r="K208" s="21">
        <f>+I208/I206*100</f>
        <v>74.79042646105005</v>
      </c>
      <c r="L208" s="24">
        <f>+H208/C208</f>
        <v>3.332853323847838</v>
      </c>
      <c r="M208" s="24">
        <f>+I208/D208</f>
        <v>3.317916266042265</v>
      </c>
      <c r="N208" s="24">
        <f>+M208/L208*100-100</f>
        <v>-0.44817627282583317</v>
      </c>
      <c r="O208" s="23"/>
      <c r="Q208" s="265"/>
      <c r="R208" s="265"/>
      <c r="S208" s="266"/>
      <c r="T208" s="170"/>
      <c r="U208" s="170"/>
      <c r="V208" s="170"/>
    </row>
    <row r="209" spans="1:22" s="25" customFormat="1" ht="11.25" customHeight="1">
      <c r="A209" s="22"/>
      <c r="B209" s="23"/>
      <c r="C209" s="23"/>
      <c r="D209" s="23"/>
      <c r="E209" s="21"/>
      <c r="F209" s="21"/>
      <c r="G209" s="23"/>
      <c r="H209" s="23"/>
      <c r="I209" s="23"/>
      <c r="J209" s="21"/>
      <c r="K209" s="21"/>
      <c r="L209" s="24"/>
      <c r="M209" s="24"/>
      <c r="N209" s="24"/>
      <c r="O209" s="23"/>
      <c r="Q209" s="265"/>
      <c r="R209" s="265"/>
      <c r="S209" s="266"/>
      <c r="T209" s="170"/>
      <c r="U209" s="170"/>
      <c r="V209" s="170"/>
    </row>
    <row r="210" spans="1:22" s="25" customFormat="1" ht="15" customHeight="1">
      <c r="A210" s="137" t="s">
        <v>429</v>
      </c>
      <c r="B210" s="16">
        <v>37079.015</v>
      </c>
      <c r="C210" s="16">
        <v>27075.069</v>
      </c>
      <c r="D210" s="16">
        <v>25969.281</v>
      </c>
      <c r="E210" s="17">
        <f t="shared" si="23"/>
        <v>-4.08415579661127</v>
      </c>
      <c r="F210" s="21"/>
      <c r="G210" s="16">
        <v>119054.184</v>
      </c>
      <c r="H210" s="16">
        <v>86807.707</v>
      </c>
      <c r="I210" s="16">
        <v>81250.705</v>
      </c>
      <c r="J210" s="21">
        <f>+I210/H210*100-100</f>
        <v>-6.401507644937553</v>
      </c>
      <c r="K210" s="21"/>
      <c r="L210" s="24"/>
      <c r="M210" s="24"/>
      <c r="N210" s="24"/>
      <c r="O210" s="23"/>
      <c r="Q210" s="265"/>
      <c r="R210" s="265"/>
      <c r="S210" s="266"/>
      <c r="T210" s="170"/>
      <c r="U210" s="170"/>
      <c r="V210" s="170"/>
    </row>
    <row r="211" spans="1:22" s="25" customFormat="1" ht="11.25" customHeight="1">
      <c r="A211" s="137" t="s">
        <v>430</v>
      </c>
      <c r="B211" s="16">
        <v>0</v>
      </c>
      <c r="C211" s="16">
        <v>0</v>
      </c>
      <c r="D211" s="16">
        <v>0.318</v>
      </c>
      <c r="E211" s="17"/>
      <c r="F211" s="21"/>
      <c r="G211" s="16">
        <v>0</v>
      </c>
      <c r="H211" s="16">
        <v>0</v>
      </c>
      <c r="I211" s="16">
        <v>3.033</v>
      </c>
      <c r="J211" s="21"/>
      <c r="K211" s="21"/>
      <c r="L211" s="24"/>
      <c r="M211" s="24"/>
      <c r="N211" s="24"/>
      <c r="O211" s="23"/>
      <c r="Q211" s="265"/>
      <c r="R211" s="265"/>
      <c r="S211" s="266"/>
      <c r="T211" s="170"/>
      <c r="U211" s="170"/>
      <c r="V211" s="170"/>
    </row>
    <row r="212" spans="1:22" s="25" customFormat="1" ht="11.25" customHeight="1">
      <c r="A212" s="137" t="s">
        <v>436</v>
      </c>
      <c r="B212" s="16">
        <v>0</v>
      </c>
      <c r="C212" s="16">
        <v>0</v>
      </c>
      <c r="D212" s="16">
        <v>56.427</v>
      </c>
      <c r="E212" s="17"/>
      <c r="F212" s="21"/>
      <c r="G212" s="16">
        <v>0</v>
      </c>
      <c r="H212" s="16">
        <v>0</v>
      </c>
      <c r="I212" s="16">
        <v>168.044</v>
      </c>
      <c r="J212" s="21"/>
      <c r="K212" s="21"/>
      <c r="L212" s="24"/>
      <c r="M212" s="24"/>
      <c r="N212" s="24"/>
      <c r="O212" s="23"/>
      <c r="Q212" s="265"/>
      <c r="R212" s="265"/>
      <c r="S212" s="266"/>
      <c r="T212" s="170"/>
      <c r="U212" s="170"/>
      <c r="V212" s="170"/>
    </row>
    <row r="213" spans="1:22" s="25" customFormat="1" ht="11.25" customHeight="1">
      <c r="A213" s="267" t="s">
        <v>432</v>
      </c>
      <c r="B213" s="16">
        <v>0</v>
      </c>
      <c r="C213" s="16">
        <v>0</v>
      </c>
      <c r="D213" s="16">
        <v>244.651</v>
      </c>
      <c r="E213" s="17"/>
      <c r="F213" s="21"/>
      <c r="G213" s="16">
        <v>0</v>
      </c>
      <c r="H213" s="16">
        <v>0</v>
      </c>
      <c r="I213" s="16">
        <v>799.669</v>
      </c>
      <c r="J213" s="21"/>
      <c r="K213" s="21"/>
      <c r="L213" s="24"/>
      <c r="M213" s="24"/>
      <c r="N213" s="24"/>
      <c r="O213" s="23"/>
      <c r="Q213" s="265"/>
      <c r="R213" s="265"/>
      <c r="S213" s="266"/>
      <c r="T213" s="170"/>
      <c r="U213" s="170"/>
      <c r="V213" s="170"/>
    </row>
    <row r="214" spans="1:22" s="25" customFormat="1" ht="11.25" customHeight="1">
      <c r="A214" s="267" t="s">
        <v>433</v>
      </c>
      <c r="B214" s="16">
        <v>0</v>
      </c>
      <c r="C214" s="16">
        <v>0</v>
      </c>
      <c r="D214" s="16">
        <v>661.812</v>
      </c>
      <c r="E214" s="17"/>
      <c r="F214" s="21"/>
      <c r="G214" s="16">
        <v>0</v>
      </c>
      <c r="H214" s="16">
        <v>0</v>
      </c>
      <c r="I214" s="16">
        <v>2701.643</v>
      </c>
      <c r="J214" s="21"/>
      <c r="K214" s="21"/>
      <c r="L214" s="24"/>
      <c r="M214" s="24"/>
      <c r="N214" s="24"/>
      <c r="O214" s="23"/>
      <c r="Q214" s="265"/>
      <c r="R214" s="265"/>
      <c r="S214" s="266"/>
      <c r="T214" s="170"/>
      <c r="U214" s="170"/>
      <c r="V214" s="170"/>
    </row>
    <row r="215" spans="1:22" s="25" customFormat="1" ht="11.25" customHeight="1">
      <c r="A215" s="267" t="s">
        <v>434</v>
      </c>
      <c r="B215" s="16">
        <v>52872.805</v>
      </c>
      <c r="C215" s="16">
        <v>38690.05</v>
      </c>
      <c r="D215" s="16">
        <v>38011.957</v>
      </c>
      <c r="E215" s="17">
        <f t="shared" si="23"/>
        <v>-1.752628905881494</v>
      </c>
      <c r="F215" s="21"/>
      <c r="G215" s="16">
        <v>158176.197</v>
      </c>
      <c r="H215" s="16">
        <v>116047.493</v>
      </c>
      <c r="I215" s="16">
        <v>112615.968</v>
      </c>
      <c r="J215" s="17">
        <f aca="true" t="shared" si="24" ref="J215:J227">+I215/H215*100-100</f>
        <v>-2.9570005445959993</v>
      </c>
      <c r="K215" s="21"/>
      <c r="L215" s="24"/>
      <c r="M215" s="24"/>
      <c r="N215" s="24"/>
      <c r="O215" s="23"/>
      <c r="Q215" s="265"/>
      <c r="R215" s="265"/>
      <c r="S215" s="266"/>
      <c r="T215" s="170"/>
      <c r="U215" s="170"/>
      <c r="V215" s="170"/>
    </row>
    <row r="216" spans="1:22" s="25" customFormat="1" ht="11.25" customHeight="1">
      <c r="A216" s="267" t="s">
        <v>437</v>
      </c>
      <c r="B216" s="16">
        <v>5226.248</v>
      </c>
      <c r="C216" s="16">
        <v>3260.002</v>
      </c>
      <c r="D216" s="16">
        <v>2244.799</v>
      </c>
      <c r="E216" s="17">
        <f t="shared" si="23"/>
        <v>-31.141177214001715</v>
      </c>
      <c r="F216" s="21"/>
      <c r="G216" s="16">
        <v>14227.023</v>
      </c>
      <c r="H216" s="16">
        <v>9473.285</v>
      </c>
      <c r="I216" s="16">
        <v>6203.991</v>
      </c>
      <c r="J216" s="17">
        <f t="shared" si="24"/>
        <v>-34.51066868567767</v>
      </c>
      <c r="K216" s="21"/>
      <c r="L216" s="24"/>
      <c r="M216" s="24"/>
      <c r="N216" s="24"/>
      <c r="O216" s="23"/>
      <c r="Q216" s="265"/>
      <c r="R216" s="265"/>
      <c r="S216" s="266"/>
      <c r="T216" s="170"/>
      <c r="U216" s="170"/>
      <c r="V216" s="170"/>
    </row>
    <row r="217" spans="1:22" s="25" customFormat="1" ht="11.25" customHeight="1">
      <c r="A217" s="267" t="s">
        <v>438</v>
      </c>
      <c r="B217" s="16">
        <v>28260.649</v>
      </c>
      <c r="C217" s="16">
        <v>19749.038</v>
      </c>
      <c r="D217" s="16">
        <v>27252.52</v>
      </c>
      <c r="E217" s="17">
        <f t="shared" si="23"/>
        <v>37.99416457652268</v>
      </c>
      <c r="F217" s="21"/>
      <c r="G217" s="16">
        <v>77975.987</v>
      </c>
      <c r="H217" s="16">
        <v>54199.193</v>
      </c>
      <c r="I217" s="16">
        <v>79035.471</v>
      </c>
      <c r="J217" s="17">
        <f t="shared" si="24"/>
        <v>45.82407343223727</v>
      </c>
      <c r="K217" s="21"/>
      <c r="L217" s="24"/>
      <c r="M217" s="24"/>
      <c r="N217" s="24"/>
      <c r="O217" s="23"/>
      <c r="Q217" s="265"/>
      <c r="R217" s="265"/>
      <c r="S217" s="266"/>
      <c r="T217" s="170"/>
      <c r="U217" s="170"/>
      <c r="V217" s="170"/>
    </row>
    <row r="218" spans="1:22" s="25" customFormat="1" ht="11.25" customHeight="1">
      <c r="A218" s="267" t="s">
        <v>427</v>
      </c>
      <c r="B218" s="16">
        <v>0</v>
      </c>
      <c r="C218" s="16">
        <v>0</v>
      </c>
      <c r="D218" s="16">
        <v>115.015</v>
      </c>
      <c r="E218" s="17"/>
      <c r="F218" s="21"/>
      <c r="G218" s="16">
        <v>0</v>
      </c>
      <c r="H218" s="16">
        <v>0</v>
      </c>
      <c r="I218" s="16">
        <v>634.202</v>
      </c>
      <c r="J218" s="17"/>
      <c r="K218" s="21"/>
      <c r="L218" s="24"/>
      <c r="M218" s="24"/>
      <c r="N218" s="24"/>
      <c r="O218" s="23"/>
      <c r="Q218" s="265"/>
      <c r="R218" s="265"/>
      <c r="S218" s="266"/>
      <c r="T218" s="170"/>
      <c r="U218" s="170"/>
      <c r="V218" s="170"/>
    </row>
    <row r="219" spans="1:22" s="25" customFormat="1" ht="11.25" customHeight="1">
      <c r="A219" s="267" t="s">
        <v>439</v>
      </c>
      <c r="B219" s="16">
        <v>80311.111</v>
      </c>
      <c r="C219" s="16">
        <v>58924.321</v>
      </c>
      <c r="D219" s="16">
        <v>55483.436</v>
      </c>
      <c r="E219" s="17">
        <f t="shared" si="23"/>
        <v>-5.839498769956137</v>
      </c>
      <c r="F219" s="21"/>
      <c r="G219" s="16">
        <v>286413.109</v>
      </c>
      <c r="H219" s="16">
        <v>208825.21</v>
      </c>
      <c r="I219" s="16">
        <v>191795.966</v>
      </c>
      <c r="J219" s="17">
        <f t="shared" si="24"/>
        <v>-8.154783610656963</v>
      </c>
      <c r="K219" s="21"/>
      <c r="L219" s="24"/>
      <c r="M219" s="24"/>
      <c r="N219" s="24"/>
      <c r="O219" s="23"/>
      <c r="Q219" s="265"/>
      <c r="R219" s="265"/>
      <c r="S219" s="266"/>
      <c r="T219" s="170"/>
      <c r="U219" s="170"/>
      <c r="V219" s="170"/>
    </row>
    <row r="220" spans="1:22" s="25" customFormat="1" ht="11.25" customHeight="1">
      <c r="A220" s="267" t="s">
        <v>428</v>
      </c>
      <c r="B220" s="16">
        <v>21435.345</v>
      </c>
      <c r="C220" s="16">
        <v>15418.577</v>
      </c>
      <c r="D220" s="16">
        <v>14812.48</v>
      </c>
      <c r="E220" s="17">
        <f t="shared" si="23"/>
        <v>-3.9309529018144787</v>
      </c>
      <c r="F220" s="21"/>
      <c r="G220" s="16">
        <v>82681.247</v>
      </c>
      <c r="H220" s="16">
        <v>59622.171</v>
      </c>
      <c r="I220" s="16">
        <v>56544.634</v>
      </c>
      <c r="J220" s="17">
        <f t="shared" si="24"/>
        <v>-5.161732537381113</v>
      </c>
      <c r="K220" s="21"/>
      <c r="L220" s="24"/>
      <c r="M220" s="24"/>
      <c r="N220" s="24"/>
      <c r="O220" s="23"/>
      <c r="Q220" s="253"/>
      <c r="R220" s="251"/>
      <c r="S220" s="268"/>
      <c r="T220" s="269"/>
      <c r="U220" s="269"/>
      <c r="V220" s="269"/>
    </row>
    <row r="221" spans="1:22" ht="11.25" customHeight="1">
      <c r="A221" s="267" t="s">
        <v>440</v>
      </c>
      <c r="B221" s="16">
        <v>0</v>
      </c>
      <c r="C221" s="16">
        <v>0</v>
      </c>
      <c r="D221" s="16">
        <v>1181.994</v>
      </c>
      <c r="E221" s="17"/>
      <c r="F221" s="17"/>
      <c r="G221" s="16">
        <v>0</v>
      </c>
      <c r="H221" s="16">
        <v>0</v>
      </c>
      <c r="I221" s="16">
        <v>5583.525</v>
      </c>
      <c r="J221" s="17"/>
      <c r="K221" s="17">
        <f aca="true" t="shared" si="25" ref="K221:K227">+I221/$I$208*100</f>
        <v>0.572681665890819</v>
      </c>
      <c r="L221" s="20" t="e">
        <f aca="true" t="shared" si="26" ref="L221:L227">+H221/C221</f>
        <v>#DIV/0!</v>
      </c>
      <c r="M221" s="20">
        <f aca="true" t="shared" si="27" ref="M221:M227">+I221/D221</f>
        <v>4.723818395017234</v>
      </c>
      <c r="N221" s="20" t="e">
        <f aca="true" t="shared" si="28" ref="N221:N227">+M221/L221*100-100</f>
        <v>#DIV/0!</v>
      </c>
      <c r="O221" s="270"/>
      <c r="Q221" s="266"/>
      <c r="R221" s="266"/>
      <c r="S221" s="266"/>
      <c r="T221" s="170"/>
      <c r="U221" s="170"/>
      <c r="V221" s="170"/>
    </row>
    <row r="222" spans="1:17" ht="11.25" customHeight="1">
      <c r="A222" s="267" t="s">
        <v>441</v>
      </c>
      <c r="B222" s="16">
        <v>39131.08</v>
      </c>
      <c r="C222" s="16">
        <v>27791.03</v>
      </c>
      <c r="D222" s="16">
        <v>28505.311</v>
      </c>
      <c r="E222" s="17">
        <f t="shared" si="23"/>
        <v>2.570185415941765</v>
      </c>
      <c r="F222" s="17"/>
      <c r="G222" s="16">
        <v>116244.439</v>
      </c>
      <c r="H222" s="16">
        <v>83118.768</v>
      </c>
      <c r="I222" s="16">
        <v>82023.106</v>
      </c>
      <c r="J222" s="17">
        <f t="shared" si="24"/>
        <v>-1.3181884505314088</v>
      </c>
      <c r="K222" s="17">
        <f t="shared" si="25"/>
        <v>8.412808930849103</v>
      </c>
      <c r="L222" s="20">
        <f t="shared" si="26"/>
        <v>2.9908487738669636</v>
      </c>
      <c r="M222" s="20">
        <f t="shared" si="27"/>
        <v>2.8774675007053947</v>
      </c>
      <c r="N222" s="20">
        <f t="shared" si="28"/>
        <v>-3.7909396874979677</v>
      </c>
      <c r="O222" s="270"/>
      <c r="Q222" s="255"/>
    </row>
    <row r="223" spans="1:24" ht="11.25" customHeight="1">
      <c r="A223" s="267" t="s">
        <v>431</v>
      </c>
      <c r="B223" s="16">
        <v>5684.312</v>
      </c>
      <c r="C223" s="16">
        <v>4113.177</v>
      </c>
      <c r="D223" s="16">
        <v>3917.493</v>
      </c>
      <c r="E223" s="17">
        <f t="shared" si="23"/>
        <v>-4.757490377875783</v>
      </c>
      <c r="F223" s="17"/>
      <c r="G223" s="16">
        <v>28919.687</v>
      </c>
      <c r="H223" s="16">
        <v>20727.27</v>
      </c>
      <c r="I223" s="16">
        <v>19936.93</v>
      </c>
      <c r="J223" s="17">
        <f t="shared" si="24"/>
        <v>-3.8130443613654847</v>
      </c>
      <c r="K223" s="17">
        <f t="shared" si="25"/>
        <v>2.044857735059599</v>
      </c>
      <c r="L223" s="20">
        <f t="shared" si="26"/>
        <v>5.039236094143287</v>
      </c>
      <c r="M223" s="20">
        <f t="shared" si="27"/>
        <v>5.089206285754691</v>
      </c>
      <c r="N223" s="20">
        <f t="shared" si="28"/>
        <v>0.9916223546160268</v>
      </c>
      <c r="O223" s="270"/>
      <c r="Q223" s="255"/>
      <c r="R223" s="256"/>
      <c r="S223" s="266"/>
      <c r="T223" s="170"/>
      <c r="U223" s="170"/>
      <c r="V223" s="170"/>
      <c r="W223" s="170"/>
      <c r="X223" s="170"/>
    </row>
    <row r="224" spans="1:24" ht="11.25" customHeight="1">
      <c r="A224" s="267" t="s">
        <v>442</v>
      </c>
      <c r="B224" s="16">
        <v>7749.802</v>
      </c>
      <c r="C224" s="16">
        <v>5662.331</v>
      </c>
      <c r="D224" s="16">
        <v>5409.667</v>
      </c>
      <c r="E224" s="17">
        <f t="shared" si="23"/>
        <v>-4.462190571338894</v>
      </c>
      <c r="F224" s="17"/>
      <c r="G224" s="16">
        <v>34849.104</v>
      </c>
      <c r="H224" s="16">
        <v>24891.638</v>
      </c>
      <c r="I224" s="16">
        <v>24660.971</v>
      </c>
      <c r="J224" s="17">
        <f t="shared" si="24"/>
        <v>-0.9266846962823365</v>
      </c>
      <c r="K224" s="17">
        <f t="shared" si="25"/>
        <v>2.5293852816572286</v>
      </c>
      <c r="L224" s="20">
        <f t="shared" si="26"/>
        <v>4.396005461355049</v>
      </c>
      <c r="M224" s="20">
        <f t="shared" si="27"/>
        <v>4.558685590074213</v>
      </c>
      <c r="N224" s="20">
        <f t="shared" si="28"/>
        <v>3.7006352733014722</v>
      </c>
      <c r="O224" s="270"/>
      <c r="Q224" s="255"/>
      <c r="S224" s="271"/>
      <c r="T224" s="272"/>
      <c r="U224" s="272"/>
      <c r="V224" s="272"/>
      <c r="W224" s="272"/>
      <c r="X224" s="272"/>
    </row>
    <row r="225" spans="1:22" ht="11.25" customHeight="1">
      <c r="A225" s="267" t="s">
        <v>443</v>
      </c>
      <c r="B225" s="16">
        <v>5737.511</v>
      </c>
      <c r="C225" s="16">
        <v>3405.731</v>
      </c>
      <c r="D225" s="16">
        <v>4487.93</v>
      </c>
      <c r="E225" s="17">
        <f t="shared" si="23"/>
        <v>31.77582140221881</v>
      </c>
      <c r="F225" s="17"/>
      <c r="G225" s="16">
        <v>24282.151</v>
      </c>
      <c r="H225" s="16">
        <v>15864.588</v>
      </c>
      <c r="I225" s="16">
        <v>17878.53</v>
      </c>
      <c r="J225" s="17">
        <f t="shared" si="24"/>
        <v>12.694574860689727</v>
      </c>
      <c r="K225" s="17">
        <f t="shared" si="25"/>
        <v>1.8337352020594488</v>
      </c>
      <c r="L225" s="20">
        <f t="shared" si="26"/>
        <v>4.658203481132244</v>
      </c>
      <c r="M225" s="20">
        <f t="shared" si="27"/>
        <v>3.9836918133749855</v>
      </c>
      <c r="N225" s="20">
        <f t="shared" si="28"/>
        <v>-14.480081655713946</v>
      </c>
      <c r="O225" s="270"/>
      <c r="Q225" s="255"/>
      <c r="S225" s="256"/>
      <c r="T225" s="18"/>
      <c r="U225" s="18"/>
      <c r="V225" s="18"/>
    </row>
    <row r="226" spans="1:17" ht="11.25" customHeight="1">
      <c r="A226" s="267" t="s">
        <v>444</v>
      </c>
      <c r="B226" s="16">
        <v>102413.784</v>
      </c>
      <c r="C226" s="16">
        <v>73715.861</v>
      </c>
      <c r="D226" s="16">
        <v>78085.603</v>
      </c>
      <c r="E226" s="17">
        <f t="shared" si="23"/>
        <v>5.9278178952559415</v>
      </c>
      <c r="F226" s="17"/>
      <c r="G226" s="16">
        <v>350679.59</v>
      </c>
      <c r="H226" s="16">
        <v>251893.68</v>
      </c>
      <c r="I226" s="16">
        <v>273218.135</v>
      </c>
      <c r="J226" s="17">
        <f t="shared" si="24"/>
        <v>8.46565701846906</v>
      </c>
      <c r="K226" s="17">
        <f t="shared" si="25"/>
        <v>28.022981307217698</v>
      </c>
      <c r="L226" s="20">
        <f t="shared" si="26"/>
        <v>3.4170893018532333</v>
      </c>
      <c r="M226" s="20">
        <f t="shared" si="27"/>
        <v>3.498956587426238</v>
      </c>
      <c r="N226" s="20">
        <f t="shared" si="28"/>
        <v>2.3958193170018802</v>
      </c>
      <c r="O226" s="270"/>
      <c r="Q226" s="255"/>
    </row>
    <row r="227" spans="1:17" ht="11.25" customHeight="1">
      <c r="A227" s="267" t="s">
        <v>116</v>
      </c>
      <c r="B227" s="16">
        <v>10674.486</v>
      </c>
      <c r="C227" s="16">
        <v>8172.495</v>
      </c>
      <c r="D227" s="16">
        <v>7412.059</v>
      </c>
      <c r="E227" s="17">
        <f t="shared" si="23"/>
        <v>-9.304820620875262</v>
      </c>
      <c r="F227" s="17"/>
      <c r="G227" s="16">
        <v>28048.876</v>
      </c>
      <c r="H227" s="16">
        <v>21650.665</v>
      </c>
      <c r="I227" s="16">
        <v>19924.306</v>
      </c>
      <c r="J227" s="17">
        <f t="shared" si="24"/>
        <v>-7.973699653105342</v>
      </c>
      <c r="K227" s="17">
        <f t="shared" si="25"/>
        <v>2.0435629377137996</v>
      </c>
      <c r="L227" s="20">
        <f t="shared" si="26"/>
        <v>2.6492111650114194</v>
      </c>
      <c r="M227" s="20">
        <f t="shared" si="27"/>
        <v>2.688093281502481</v>
      </c>
      <c r="N227" s="20">
        <f t="shared" si="28"/>
        <v>1.467686570424604</v>
      </c>
      <c r="O227" s="270"/>
      <c r="Q227" s="255"/>
    </row>
    <row r="228" spans="1:22" ht="11.25" customHeight="1">
      <c r="A228" s="14"/>
      <c r="B228" s="16"/>
      <c r="C228" s="16"/>
      <c r="D228" s="16"/>
      <c r="E228" s="17"/>
      <c r="F228" s="17"/>
      <c r="G228" s="16"/>
      <c r="H228" s="16"/>
      <c r="I228" s="16"/>
      <c r="J228" s="17"/>
      <c r="K228" s="17"/>
      <c r="O228" s="270"/>
      <c r="Q228" s="255"/>
      <c r="R228" s="256"/>
      <c r="S228" s="256"/>
      <c r="T228" s="18"/>
      <c r="U228" s="18"/>
      <c r="V228" s="18"/>
    </row>
    <row r="229" spans="1:19" s="25" customFormat="1" ht="11.25" customHeight="1">
      <c r="A229" s="22" t="s">
        <v>224</v>
      </c>
      <c r="B229" s="23">
        <f>SUM(B230:B234)</f>
        <v>275833.07499999995</v>
      </c>
      <c r="C229" s="23">
        <f>SUM(C230:C234)</f>
        <v>183686.09600000002</v>
      </c>
      <c r="D229" s="23">
        <f>SUM(D230:D234)</f>
        <v>226628.166</v>
      </c>
      <c r="E229" s="21">
        <f aca="true" t="shared" si="29" ref="E229:E234">+D229/C229*100-100</f>
        <v>23.37796432888419</v>
      </c>
      <c r="F229" s="21"/>
      <c r="G229" s="23">
        <f>SUM(G230:G234)</f>
        <v>399596.69100000005</v>
      </c>
      <c r="H229" s="23">
        <f>SUM(H230:H234)</f>
        <v>267192.87700000004</v>
      </c>
      <c r="I229" s="23">
        <f>SUM(I230:I234)</f>
        <v>328635.651</v>
      </c>
      <c r="J229" s="21">
        <f aca="true" t="shared" si="30" ref="J229:J234">+I229/H229*100-100</f>
        <v>22.9956631665746</v>
      </c>
      <c r="K229" s="21">
        <f>+I229/I206*100</f>
        <v>25.209573538949954</v>
      </c>
      <c r="L229" s="24"/>
      <c r="M229" s="24"/>
      <c r="N229" s="24"/>
      <c r="O229" s="273"/>
      <c r="Q229" s="253"/>
      <c r="R229" s="251"/>
      <c r="S229" s="251"/>
    </row>
    <row r="230" spans="1:19" ht="11.25" customHeight="1">
      <c r="A230" s="14" t="s">
        <v>116</v>
      </c>
      <c r="B230" s="16">
        <v>210154.777</v>
      </c>
      <c r="C230" s="16">
        <v>137338.92</v>
      </c>
      <c r="D230" s="16">
        <v>181360.106</v>
      </c>
      <c r="E230" s="17">
        <f t="shared" si="29"/>
        <v>32.05295774861196</v>
      </c>
      <c r="F230" s="17"/>
      <c r="G230" s="16">
        <v>245241.885</v>
      </c>
      <c r="H230" s="16">
        <v>158883.638</v>
      </c>
      <c r="I230" s="16">
        <v>220659.869</v>
      </c>
      <c r="J230" s="17">
        <f t="shared" si="30"/>
        <v>38.881430320723155</v>
      </c>
      <c r="K230" s="17">
        <f>+I230/$I$206*100</f>
        <v>16.926773396993873</v>
      </c>
      <c r="L230" s="20">
        <f aca="true" t="shared" si="31" ref="L230:M233">+H230/C230</f>
        <v>1.1568726330453158</v>
      </c>
      <c r="M230" s="20">
        <f t="shared" si="31"/>
        <v>1.2166946406614916</v>
      </c>
      <c r="N230" s="20">
        <f>+M230/L230*100-100</f>
        <v>5.1710106979280965</v>
      </c>
      <c r="Q230" s="255"/>
      <c r="R230" s="256"/>
      <c r="S230" s="256"/>
    </row>
    <row r="231" spans="1:19" ht="11.25" customHeight="1">
      <c r="A231" s="14" t="s">
        <v>445</v>
      </c>
      <c r="B231" s="16">
        <v>49518.246</v>
      </c>
      <c r="C231" s="16">
        <v>35203.35</v>
      </c>
      <c r="D231" s="16">
        <v>32908.731</v>
      </c>
      <c r="E231" s="17">
        <f t="shared" si="29"/>
        <v>-6.51818363877301</v>
      </c>
      <c r="F231" s="17"/>
      <c r="G231" s="16">
        <v>98660.379</v>
      </c>
      <c r="H231" s="16">
        <v>69822.941</v>
      </c>
      <c r="I231" s="16">
        <v>64452.641</v>
      </c>
      <c r="J231" s="17">
        <f t="shared" si="30"/>
        <v>-7.691311656436824</v>
      </c>
      <c r="K231" s="17"/>
      <c r="Q231" s="255"/>
      <c r="R231" s="256"/>
      <c r="S231" s="256"/>
    </row>
    <row r="232" spans="1:17" ht="11.25" customHeight="1">
      <c r="A232" s="14" t="s">
        <v>56</v>
      </c>
      <c r="B232" s="16">
        <v>3796.948</v>
      </c>
      <c r="C232" s="16">
        <v>2501.759</v>
      </c>
      <c r="D232" s="16">
        <v>2478.646</v>
      </c>
      <c r="E232" s="17">
        <f t="shared" si="29"/>
        <v>-0.9238699650925497</v>
      </c>
      <c r="F232" s="17"/>
      <c r="G232" s="16">
        <v>14653.13</v>
      </c>
      <c r="H232" s="16">
        <v>9647.926</v>
      </c>
      <c r="I232" s="16">
        <v>10057.76</v>
      </c>
      <c r="J232" s="17">
        <f t="shared" si="30"/>
        <v>4.247897423757195</v>
      </c>
      <c r="K232" s="17">
        <f>+I232/$I$206*100</f>
        <v>0.7715287114638372</v>
      </c>
      <c r="L232" s="20">
        <f t="shared" si="31"/>
        <v>3.8564569968570113</v>
      </c>
      <c r="M232" s="20">
        <f t="shared" si="31"/>
        <v>4.057763795233365</v>
      </c>
      <c r="N232" s="20">
        <f>+M232/L232*100-100</f>
        <v>5.2199933394931435</v>
      </c>
      <c r="Q232" s="255"/>
    </row>
    <row r="233" spans="1:17" ht="11.25" customHeight="1">
      <c r="A233" s="14" t="s">
        <v>57</v>
      </c>
      <c r="B233" s="16">
        <v>327.658</v>
      </c>
      <c r="C233" s="16">
        <v>229.677</v>
      </c>
      <c r="D233" s="16">
        <v>454.764</v>
      </c>
      <c r="E233" s="17">
        <f t="shared" si="29"/>
        <v>98.00154129494899</v>
      </c>
      <c r="F233" s="17"/>
      <c r="G233" s="16">
        <v>1715.232</v>
      </c>
      <c r="H233" s="16">
        <v>1105.386</v>
      </c>
      <c r="I233" s="16">
        <v>2253.371</v>
      </c>
      <c r="J233" s="17">
        <f t="shared" si="30"/>
        <v>103.85376691942903</v>
      </c>
      <c r="K233" s="17">
        <f>+I233/$I$206*100</f>
        <v>0.1728556282989431</v>
      </c>
      <c r="L233" s="20">
        <f t="shared" si="31"/>
        <v>4.8127849109836855</v>
      </c>
      <c r="M233" s="20">
        <f t="shared" si="31"/>
        <v>4.955033819739469</v>
      </c>
      <c r="N233" s="20">
        <f>+M233/L233*100-100</f>
        <v>2.955646499621139</v>
      </c>
      <c r="Q233" s="255"/>
    </row>
    <row r="234" spans="1:17" ht="11.25" customHeight="1">
      <c r="A234" s="14" t="s">
        <v>0</v>
      </c>
      <c r="B234" s="16">
        <v>12035.446</v>
      </c>
      <c r="C234" s="16">
        <v>8412.39</v>
      </c>
      <c r="D234" s="16">
        <v>9425.919</v>
      </c>
      <c r="E234" s="17">
        <f t="shared" si="29"/>
        <v>12.048050554004291</v>
      </c>
      <c r="F234" s="17"/>
      <c r="G234" s="16">
        <v>39326.065</v>
      </c>
      <c r="H234" s="16">
        <v>27732.986</v>
      </c>
      <c r="I234" s="16">
        <v>31212.01</v>
      </c>
      <c r="J234" s="17">
        <f t="shared" si="30"/>
        <v>12.544714802798367</v>
      </c>
      <c r="K234" s="17">
        <f>+I234/$I$206*100</f>
        <v>2.394266900134463</v>
      </c>
      <c r="Q234" s="255"/>
    </row>
    <row r="235" spans="1:17" ht="11.25">
      <c r="A235" s="120"/>
      <c r="B235" s="126"/>
      <c r="C235" s="126"/>
      <c r="D235" s="126"/>
      <c r="E235" s="126"/>
      <c r="F235" s="126"/>
      <c r="G235" s="126"/>
      <c r="H235" s="126"/>
      <c r="I235" s="126"/>
      <c r="J235" s="120"/>
      <c r="K235" s="120"/>
      <c r="Q235" s="255"/>
    </row>
    <row r="236" spans="1:17" ht="11.25">
      <c r="A236" s="14" t="s">
        <v>376</v>
      </c>
      <c r="B236" s="14"/>
      <c r="C236" s="14"/>
      <c r="D236" s="14"/>
      <c r="E236" s="14"/>
      <c r="F236" s="14"/>
      <c r="G236" s="14"/>
      <c r="H236" s="14"/>
      <c r="I236" s="14"/>
      <c r="J236" s="14"/>
      <c r="K236" s="14"/>
      <c r="Q236" s="255"/>
    </row>
    <row r="237" spans="1:17" ht="19.5" customHeight="1">
      <c r="A237" s="327" t="s">
        <v>256</v>
      </c>
      <c r="B237" s="327"/>
      <c r="C237" s="327"/>
      <c r="D237" s="327"/>
      <c r="E237" s="327"/>
      <c r="F237" s="327"/>
      <c r="G237" s="327"/>
      <c r="H237" s="327"/>
      <c r="I237" s="327"/>
      <c r="J237" s="327"/>
      <c r="K237" s="327"/>
      <c r="Q237" s="255"/>
    </row>
    <row r="238" spans="1:19" ht="19.5" customHeight="1">
      <c r="A238" s="328" t="s">
        <v>188</v>
      </c>
      <c r="B238" s="328"/>
      <c r="C238" s="328"/>
      <c r="D238" s="328"/>
      <c r="E238" s="328"/>
      <c r="F238" s="328"/>
      <c r="G238" s="328"/>
      <c r="H238" s="328"/>
      <c r="I238" s="328"/>
      <c r="J238" s="328"/>
      <c r="K238" s="328"/>
      <c r="Q238" s="28"/>
      <c r="R238" s="28"/>
      <c r="S238" s="28"/>
    </row>
    <row r="239" spans="1:16" s="25" customFormat="1" ht="11.25">
      <c r="A239" s="22"/>
      <c r="B239" s="329" t="s">
        <v>118</v>
      </c>
      <c r="C239" s="329"/>
      <c r="D239" s="329"/>
      <c r="E239" s="329"/>
      <c r="F239" s="185"/>
      <c r="G239" s="329" t="s">
        <v>119</v>
      </c>
      <c r="H239" s="329"/>
      <c r="I239" s="329"/>
      <c r="J239" s="329"/>
      <c r="K239" s="185"/>
      <c r="L239" s="331" t="s">
        <v>198</v>
      </c>
      <c r="M239" s="331" t="s">
        <v>198</v>
      </c>
      <c r="N239" s="331" t="s">
        <v>196</v>
      </c>
      <c r="O239" s="135"/>
      <c r="P239" s="135"/>
    </row>
    <row r="240" spans="1:16" s="25" customFormat="1" ht="11.25">
      <c r="A240" s="22" t="s">
        <v>330</v>
      </c>
      <c r="B240" s="186">
        <f>+B202</f>
        <v>2011</v>
      </c>
      <c r="C240" s="330" t="str">
        <f>+C202</f>
        <v>enero - septiembre</v>
      </c>
      <c r="D240" s="330"/>
      <c r="E240" s="330"/>
      <c r="F240" s="185"/>
      <c r="G240" s="186">
        <f>+G202</f>
        <v>2011</v>
      </c>
      <c r="H240" s="330" t="str">
        <f>+C240</f>
        <v>enero - septiembre</v>
      </c>
      <c r="I240" s="330"/>
      <c r="J240" s="330"/>
      <c r="K240" s="187" t="s">
        <v>223</v>
      </c>
      <c r="L240" s="332"/>
      <c r="M240" s="332"/>
      <c r="N240" s="332"/>
      <c r="O240" s="135"/>
      <c r="P240" s="135"/>
    </row>
    <row r="241" spans="1:14" s="25" customFormat="1" ht="11.25">
      <c r="A241" s="188"/>
      <c r="B241" s="188"/>
      <c r="C241" s="189">
        <f>+C203</f>
        <v>2011</v>
      </c>
      <c r="D241" s="189">
        <f>+D203</f>
        <v>2012</v>
      </c>
      <c r="E241" s="190" t="str">
        <f>+E203</f>
        <v>Var % 12/11</v>
      </c>
      <c r="F241" s="191"/>
      <c r="G241" s="188"/>
      <c r="H241" s="189">
        <f>+H203</f>
        <v>2011</v>
      </c>
      <c r="I241" s="189">
        <f>+I203</f>
        <v>2012</v>
      </c>
      <c r="J241" s="190" t="str">
        <f>+J203</f>
        <v>Var % 12/11</v>
      </c>
      <c r="K241" s="191">
        <v>2008</v>
      </c>
      <c r="L241" s="192"/>
      <c r="M241" s="192"/>
      <c r="N241" s="191"/>
    </row>
    <row r="242" spans="1:11" ht="11.25">
      <c r="A242" s="14"/>
      <c r="B242" s="14"/>
      <c r="C242" s="14"/>
      <c r="D242" s="14"/>
      <c r="E242" s="14"/>
      <c r="F242" s="14"/>
      <c r="G242" s="14"/>
      <c r="H242" s="14"/>
      <c r="I242" s="14"/>
      <c r="J242" s="14"/>
      <c r="K242" s="14"/>
    </row>
    <row r="243" spans="1:14" s="124" customFormat="1" ht="11.25">
      <c r="A243" s="122" t="s">
        <v>397</v>
      </c>
      <c r="B243" s="122"/>
      <c r="C243" s="122"/>
      <c r="D243" s="122"/>
      <c r="E243" s="122"/>
      <c r="F243" s="122"/>
      <c r="G243" s="122">
        <f>(G245+G254)</f>
        <v>1240755</v>
      </c>
      <c r="H243" s="122">
        <f>(+H245+H254)</f>
        <v>931119</v>
      </c>
      <c r="I243" s="122">
        <f>(+I245+I254)</f>
        <v>965871</v>
      </c>
      <c r="J243" s="123">
        <f>+I243/H243*100-100</f>
        <v>3.732283413827872</v>
      </c>
      <c r="K243" s="122">
        <f>(+K245+K254)</f>
        <v>99.99999999999999</v>
      </c>
      <c r="L243" s="127"/>
      <c r="M243" s="127"/>
      <c r="N243" s="127"/>
    </row>
    <row r="244" spans="1:11" ht="11.25" customHeight="1">
      <c r="A244" s="14"/>
      <c r="B244" s="16"/>
      <c r="C244" s="16"/>
      <c r="D244" s="16"/>
      <c r="E244" s="17"/>
      <c r="F244" s="17"/>
      <c r="G244" s="16"/>
      <c r="H244" s="16"/>
      <c r="I244" s="16"/>
      <c r="J244" s="17"/>
      <c r="K244" s="17"/>
    </row>
    <row r="245" spans="1:12" ht="11.25" customHeight="1">
      <c r="A245" s="22" t="s">
        <v>325</v>
      </c>
      <c r="B245" s="23"/>
      <c r="C245" s="23"/>
      <c r="D245" s="23"/>
      <c r="E245" s="21"/>
      <c r="F245" s="21"/>
      <c r="G245" s="23">
        <f>SUM(G247:G252)</f>
        <v>94459</v>
      </c>
      <c r="H245" s="23">
        <f>SUM(H247:H252)</f>
        <v>79309</v>
      </c>
      <c r="I245" s="23">
        <f>SUM(I247:I252)</f>
        <v>70801</v>
      </c>
      <c r="J245" s="21">
        <f>+I245/H245*100-100</f>
        <v>-10.727660164672358</v>
      </c>
      <c r="K245" s="138">
        <f>+I245/$I$243*100</f>
        <v>7.330274953901711</v>
      </c>
      <c r="L245" s="19"/>
    </row>
    <row r="246" spans="1:12" ht="11.25" customHeight="1">
      <c r="A246" s="22"/>
      <c r="B246" s="16"/>
      <c r="C246" s="16"/>
      <c r="D246" s="16"/>
      <c r="E246" s="17"/>
      <c r="F246" s="17"/>
      <c r="G246" s="16"/>
      <c r="H246" s="16"/>
      <c r="I246" s="16"/>
      <c r="J246" s="17"/>
      <c r="K246" s="127"/>
      <c r="L246" s="19"/>
    </row>
    <row r="247" spans="1:12" ht="11.25" customHeight="1">
      <c r="A247" s="14" t="s">
        <v>58</v>
      </c>
      <c r="B247" s="16">
        <v>203620</v>
      </c>
      <c r="C247" s="16">
        <v>203620</v>
      </c>
      <c r="D247" s="16">
        <v>1</v>
      </c>
      <c r="E247" s="17">
        <f aca="true" t="shared" si="32" ref="E247:E264">+D247/C247*100-100</f>
        <v>-99.99950888910716</v>
      </c>
      <c r="F247" s="17"/>
      <c r="G247" s="16">
        <v>346.688</v>
      </c>
      <c r="H247" s="16">
        <v>346.688</v>
      </c>
      <c r="I247" s="16">
        <v>0.08</v>
      </c>
      <c r="J247" s="17">
        <f aca="true" t="shared" si="33" ref="J247:J264">+I247/H247*100-100</f>
        <v>-99.97692449695403</v>
      </c>
      <c r="K247" s="127">
        <f aca="true" t="shared" si="34" ref="K247:K252">+I247/$I$245*100</f>
        <v>0.00011299275433962797</v>
      </c>
      <c r="L247" s="19"/>
    </row>
    <row r="248" spans="1:12" ht="11.25" customHeight="1">
      <c r="A248" s="14" t="s">
        <v>59</v>
      </c>
      <c r="B248" s="16">
        <v>242</v>
      </c>
      <c r="C248" s="16">
        <v>148</v>
      </c>
      <c r="D248" s="16">
        <v>203</v>
      </c>
      <c r="E248" s="17">
        <f t="shared" si="32"/>
        <v>37.16216216216216</v>
      </c>
      <c r="F248" s="17"/>
      <c r="G248" s="16">
        <v>3345.325</v>
      </c>
      <c r="H248" s="16">
        <v>2183.625</v>
      </c>
      <c r="I248" s="16">
        <v>2865.508</v>
      </c>
      <c r="J248" s="17">
        <f t="shared" si="33"/>
        <v>31.22711088213407</v>
      </c>
      <c r="K248" s="127">
        <f t="shared" si="34"/>
        <v>4.047270518777983</v>
      </c>
      <c r="L248" s="19"/>
    </row>
    <row r="249" spans="1:12" ht="11.25" customHeight="1">
      <c r="A249" s="14" t="s">
        <v>60</v>
      </c>
      <c r="B249" s="16">
        <v>1157</v>
      </c>
      <c r="C249" s="16">
        <v>613</v>
      </c>
      <c r="D249" s="16">
        <v>775</v>
      </c>
      <c r="E249" s="17">
        <f t="shared" si="32"/>
        <v>26.427406199021192</v>
      </c>
      <c r="F249" s="17"/>
      <c r="G249" s="16">
        <v>1857.751</v>
      </c>
      <c r="H249" s="16">
        <v>1149.199</v>
      </c>
      <c r="I249" s="16">
        <v>1635.673</v>
      </c>
      <c r="J249" s="17">
        <f t="shared" si="33"/>
        <v>42.331571816543516</v>
      </c>
      <c r="K249" s="127">
        <f t="shared" si="34"/>
        <v>2.310239968362029</v>
      </c>
      <c r="L249" s="19"/>
    </row>
    <row r="250" spans="1:12" ht="11.25" customHeight="1">
      <c r="A250" s="14" t="s">
        <v>61</v>
      </c>
      <c r="B250" s="16">
        <v>4011.674</v>
      </c>
      <c r="C250" s="16">
        <v>3539.744</v>
      </c>
      <c r="D250" s="16">
        <v>2924.403</v>
      </c>
      <c r="E250" s="17">
        <f t="shared" si="32"/>
        <v>-17.383771255774434</v>
      </c>
      <c r="F250" s="17"/>
      <c r="G250" s="16">
        <v>15155.348</v>
      </c>
      <c r="H250" s="16">
        <v>13516.506</v>
      </c>
      <c r="I250" s="16">
        <v>12183.679</v>
      </c>
      <c r="J250" s="17">
        <f t="shared" si="33"/>
        <v>-9.860736199133115</v>
      </c>
      <c r="K250" s="127">
        <f t="shared" si="34"/>
        <v>17.208343102498553</v>
      </c>
      <c r="L250" s="19"/>
    </row>
    <row r="251" spans="1:20" ht="11.25" customHeight="1">
      <c r="A251" s="14" t="s">
        <v>62</v>
      </c>
      <c r="B251" s="16">
        <v>7427.554</v>
      </c>
      <c r="C251" s="16">
        <v>7056.189</v>
      </c>
      <c r="D251" s="16">
        <v>7301.18</v>
      </c>
      <c r="E251" s="17">
        <f t="shared" si="32"/>
        <v>3.472001671157045</v>
      </c>
      <c r="F251" s="17"/>
      <c r="G251" s="16">
        <v>27640.32</v>
      </c>
      <c r="H251" s="16">
        <v>26297.146</v>
      </c>
      <c r="I251" s="16">
        <v>22077.58</v>
      </c>
      <c r="J251" s="17">
        <f t="shared" si="33"/>
        <v>-16.045718421307015</v>
      </c>
      <c r="K251" s="127">
        <f t="shared" si="34"/>
        <v>31.18258216691855</v>
      </c>
      <c r="L251" s="19"/>
      <c r="R251" s="256"/>
      <c r="S251" s="256"/>
      <c r="T251" s="18"/>
    </row>
    <row r="252" spans="1:12" ht="11.25" customHeight="1">
      <c r="A252" s="14" t="s">
        <v>63</v>
      </c>
      <c r="B252" s="139"/>
      <c r="C252" s="139"/>
      <c r="D252" s="16"/>
      <c r="E252" s="140"/>
      <c r="F252" s="17"/>
      <c r="G252" s="16">
        <v>46113.568</v>
      </c>
      <c r="H252" s="16">
        <v>35815.835999999996</v>
      </c>
      <c r="I252" s="16">
        <v>32038.479999999996</v>
      </c>
      <c r="J252" s="17">
        <f t="shared" si="33"/>
        <v>-10.546608489049376</v>
      </c>
      <c r="K252" s="127">
        <f t="shared" si="34"/>
        <v>45.25145125068855</v>
      </c>
      <c r="L252" s="19"/>
    </row>
    <row r="253" spans="1:12" ht="11.25" customHeight="1">
      <c r="A253" s="14"/>
      <c r="B253" s="16"/>
      <c r="C253" s="16"/>
      <c r="D253" s="16"/>
      <c r="E253" s="17"/>
      <c r="F253" s="17"/>
      <c r="G253" s="16"/>
      <c r="H253" s="16"/>
      <c r="I253" s="16"/>
      <c r="J253" s="17"/>
      <c r="K253" s="127"/>
      <c r="L253" s="19"/>
    </row>
    <row r="254" spans="1:12" ht="11.25" customHeight="1">
      <c r="A254" s="22" t="s">
        <v>326</v>
      </c>
      <c r="B254" s="16"/>
      <c r="C254" s="16"/>
      <c r="D254" s="16"/>
      <c r="E254" s="17"/>
      <c r="F254" s="17"/>
      <c r="G254" s="23">
        <f>(G256+G266+G273)</f>
        <v>1146296</v>
      </c>
      <c r="H254" s="23">
        <f>(H256+H266+H273)</f>
        <v>851810</v>
      </c>
      <c r="I254" s="23">
        <f>(I256+I266+I273)</f>
        <v>895070</v>
      </c>
      <c r="J254" s="21">
        <f t="shared" si="33"/>
        <v>5.078597339782348</v>
      </c>
      <c r="K254" s="138">
        <f>+I254/$I$243*100</f>
        <v>92.66972504609828</v>
      </c>
      <c r="L254" s="19"/>
    </row>
    <row r="255" spans="1:12" ht="11.25" customHeight="1">
      <c r="A255" s="22"/>
      <c r="B255" s="16"/>
      <c r="C255" s="16"/>
      <c r="D255" s="16"/>
      <c r="E255" s="17"/>
      <c r="F255" s="17"/>
      <c r="G255" s="16"/>
      <c r="H255" s="16"/>
      <c r="I255" s="16"/>
      <c r="J255" s="17"/>
      <c r="K255" s="127"/>
      <c r="L255" s="19"/>
    </row>
    <row r="256" spans="1:17" ht="11.25" customHeight="1">
      <c r="A256" s="22" t="s">
        <v>64</v>
      </c>
      <c r="B256" s="23">
        <f>SUM(B257:B264)</f>
        <v>72949.154</v>
      </c>
      <c r="C256" s="23">
        <f>SUM(C257:C264)</f>
        <v>53338.807</v>
      </c>
      <c r="D256" s="23">
        <f>SUM(D257:D264)</f>
        <v>61170.831999999995</v>
      </c>
      <c r="E256" s="21">
        <f t="shared" si="32"/>
        <v>14.683539884947166</v>
      </c>
      <c r="F256" s="17"/>
      <c r="G256" s="23">
        <f>SUM(G257:G264)</f>
        <v>199560.172</v>
      </c>
      <c r="H256" s="23">
        <f>SUM(H257:H264)</f>
        <v>150047.18399999998</v>
      </c>
      <c r="I256" s="23">
        <f>SUM(I257:I264)</f>
        <v>158251.482</v>
      </c>
      <c r="J256" s="21">
        <f t="shared" si="33"/>
        <v>5.467812045043118</v>
      </c>
      <c r="K256" s="138">
        <f>+I256/$I$243*100</f>
        <v>16.384328963184526</v>
      </c>
      <c r="L256" s="19"/>
      <c r="Q256" s="256"/>
    </row>
    <row r="257" spans="1:17" ht="11.25" customHeight="1">
      <c r="A257" s="14" t="s">
        <v>65</v>
      </c>
      <c r="B257" s="16">
        <v>1455.437</v>
      </c>
      <c r="C257" s="16">
        <v>989.301</v>
      </c>
      <c r="D257" s="16">
        <v>1878.923</v>
      </c>
      <c r="E257" s="17">
        <f t="shared" si="32"/>
        <v>89.92430008662683</v>
      </c>
      <c r="F257" s="17"/>
      <c r="G257" s="16">
        <v>1415.46</v>
      </c>
      <c r="H257" s="16">
        <v>983.577</v>
      </c>
      <c r="I257" s="16">
        <v>1753.459</v>
      </c>
      <c r="J257" s="17">
        <f t="shared" si="33"/>
        <v>78.27368879101485</v>
      </c>
      <c r="K257" s="127">
        <f>+I257/$I$256*100</f>
        <v>1.1080205871310578</v>
      </c>
      <c r="L257" s="18">
        <f>+H257/C257*1000</f>
        <v>994.2140966197345</v>
      </c>
      <c r="M257" s="18">
        <f>+I257/D257*1000</f>
        <v>933.2255765670014</v>
      </c>
      <c r="N257" s="17">
        <f aca="true" t="shared" si="35" ref="N257:N271">+M257/L257*100-100</f>
        <v>-6.134344731189216</v>
      </c>
      <c r="Q257" s="256"/>
    </row>
    <row r="258" spans="1:21" ht="11.25" customHeight="1">
      <c r="A258" s="14" t="s">
        <v>66</v>
      </c>
      <c r="B258" s="16">
        <v>1863.638</v>
      </c>
      <c r="C258" s="16">
        <v>1679.271</v>
      </c>
      <c r="D258" s="16">
        <v>4352.236</v>
      </c>
      <c r="E258" s="17">
        <f t="shared" si="32"/>
        <v>159.17412972653017</v>
      </c>
      <c r="F258" s="17"/>
      <c r="G258" s="16">
        <v>6527.964</v>
      </c>
      <c r="H258" s="16">
        <v>5905.389</v>
      </c>
      <c r="I258" s="16">
        <v>15508.091</v>
      </c>
      <c r="J258" s="17">
        <f t="shared" si="33"/>
        <v>162.60913548624825</v>
      </c>
      <c r="K258" s="127">
        <f aca="true" t="shared" si="36" ref="K258:K264">+I258/$I$256*100</f>
        <v>9.799649775159768</v>
      </c>
      <c r="L258" s="18">
        <f aca="true" t="shared" si="37" ref="L258:L271">+H258/C258*1000</f>
        <v>3516.638469907478</v>
      </c>
      <c r="M258" s="18">
        <f aca="true" t="shared" si="38" ref="M258:M263">+I258/D258*1000</f>
        <v>3563.24680003566</v>
      </c>
      <c r="N258" s="17">
        <f t="shared" si="35"/>
        <v>1.325365985927121</v>
      </c>
      <c r="Q258" s="256"/>
      <c r="S258" s="256"/>
      <c r="T258" s="18"/>
      <c r="U258" s="18"/>
    </row>
    <row r="259" spans="1:21" ht="11.25" customHeight="1">
      <c r="A259" s="14" t="s">
        <v>67</v>
      </c>
      <c r="B259" s="16">
        <v>13973.736</v>
      </c>
      <c r="C259" s="16">
        <v>12355.184</v>
      </c>
      <c r="D259" s="16">
        <v>11551.882</v>
      </c>
      <c r="E259" s="17">
        <f t="shared" si="32"/>
        <v>-6.501740483994411</v>
      </c>
      <c r="F259" s="17"/>
      <c r="G259" s="16">
        <v>53604.184</v>
      </c>
      <c r="H259" s="16">
        <v>47474.53</v>
      </c>
      <c r="I259" s="16">
        <v>46486.75</v>
      </c>
      <c r="J259" s="17">
        <f t="shared" si="33"/>
        <v>-2.0806525098826683</v>
      </c>
      <c r="K259" s="127">
        <f t="shared" si="36"/>
        <v>29.375238331101382</v>
      </c>
      <c r="L259" s="18">
        <f t="shared" si="37"/>
        <v>3842.478590363365</v>
      </c>
      <c r="M259" s="18">
        <f t="shared" si="38"/>
        <v>4024.1711264017413</v>
      </c>
      <c r="N259" s="17">
        <f t="shared" si="35"/>
        <v>4.728524356493409</v>
      </c>
      <c r="Q259" s="256"/>
      <c r="S259" s="256"/>
      <c r="T259" s="18"/>
      <c r="U259" s="18"/>
    </row>
    <row r="260" spans="1:17" ht="11.25" customHeight="1">
      <c r="A260" s="14" t="s">
        <v>68</v>
      </c>
      <c r="B260" s="16">
        <v>49.591</v>
      </c>
      <c r="C260" s="16">
        <v>32.469</v>
      </c>
      <c r="D260" s="16">
        <v>51.702</v>
      </c>
      <c r="E260" s="17">
        <f t="shared" si="32"/>
        <v>59.2349625796914</v>
      </c>
      <c r="F260" s="17"/>
      <c r="G260" s="16">
        <v>25.292</v>
      </c>
      <c r="H260" s="16">
        <v>16.373</v>
      </c>
      <c r="I260" s="16">
        <v>51.666</v>
      </c>
      <c r="J260" s="17">
        <f t="shared" si="33"/>
        <v>215.55609845477306</v>
      </c>
      <c r="K260" s="127">
        <f t="shared" si="36"/>
        <v>0.032648035485696114</v>
      </c>
      <c r="L260" s="18">
        <f t="shared" si="37"/>
        <v>504.26560719455483</v>
      </c>
      <c r="M260" s="18">
        <f t="shared" si="38"/>
        <v>999.3037019844493</v>
      </c>
      <c r="N260" s="17">
        <f t="shared" si="35"/>
        <v>98.17010871393808</v>
      </c>
      <c r="Q260" s="256"/>
    </row>
    <row r="261" spans="1:14" ht="11.25" customHeight="1">
      <c r="A261" s="14" t="s">
        <v>69</v>
      </c>
      <c r="B261" s="16">
        <v>10361.314</v>
      </c>
      <c r="C261" s="16">
        <v>7572.18</v>
      </c>
      <c r="D261" s="16">
        <v>6289.465</v>
      </c>
      <c r="E261" s="17">
        <f t="shared" si="32"/>
        <v>-16.939837668940783</v>
      </c>
      <c r="F261" s="17"/>
      <c r="G261" s="16">
        <v>46798.986</v>
      </c>
      <c r="H261" s="16">
        <v>33877.732</v>
      </c>
      <c r="I261" s="16">
        <v>29779.259</v>
      </c>
      <c r="J261" s="17">
        <f t="shared" si="33"/>
        <v>-12.097837600226612</v>
      </c>
      <c r="K261" s="127">
        <f t="shared" si="36"/>
        <v>18.817680961749225</v>
      </c>
      <c r="L261" s="18">
        <f t="shared" si="37"/>
        <v>4473.9734132046515</v>
      </c>
      <c r="M261" s="18">
        <f t="shared" si="38"/>
        <v>4734.784119157988</v>
      </c>
      <c r="N261" s="17">
        <f t="shared" si="35"/>
        <v>5.829509517950427</v>
      </c>
    </row>
    <row r="262" spans="1:14" ht="11.25" customHeight="1">
      <c r="A262" s="14" t="s">
        <v>117</v>
      </c>
      <c r="B262" s="16">
        <v>27649.935</v>
      </c>
      <c r="C262" s="16">
        <v>18720.122</v>
      </c>
      <c r="D262" s="16">
        <v>22358.559</v>
      </c>
      <c r="E262" s="17">
        <f t="shared" si="32"/>
        <v>19.435968419436605</v>
      </c>
      <c r="F262" s="17"/>
      <c r="G262" s="16">
        <v>55768.191</v>
      </c>
      <c r="H262" s="16">
        <v>37436.397</v>
      </c>
      <c r="I262" s="16">
        <v>41661.259</v>
      </c>
      <c r="J262" s="17">
        <f t="shared" si="33"/>
        <v>11.285439675190972</v>
      </c>
      <c r="K262" s="127">
        <f t="shared" si="36"/>
        <v>26.325983474834064</v>
      </c>
      <c r="L262" s="18">
        <f t="shared" si="37"/>
        <v>1999.794499202516</v>
      </c>
      <c r="M262" s="18">
        <f t="shared" si="38"/>
        <v>1863.324868118737</v>
      </c>
      <c r="N262" s="17">
        <f t="shared" si="35"/>
        <v>-6.824182741686741</v>
      </c>
    </row>
    <row r="263" spans="1:14" ht="11.25" customHeight="1">
      <c r="A263" s="14" t="s">
        <v>70</v>
      </c>
      <c r="B263" s="16">
        <v>3582.089</v>
      </c>
      <c r="C263" s="16">
        <v>2465.281</v>
      </c>
      <c r="D263" s="16">
        <v>3024.06</v>
      </c>
      <c r="E263" s="17">
        <f t="shared" si="32"/>
        <v>22.6659354450872</v>
      </c>
      <c r="F263" s="17"/>
      <c r="G263" s="16">
        <v>6577.448</v>
      </c>
      <c r="H263" s="16">
        <v>4510.707</v>
      </c>
      <c r="I263" s="16">
        <v>5324.427</v>
      </c>
      <c r="J263" s="17">
        <f t="shared" si="33"/>
        <v>18.039744102199478</v>
      </c>
      <c r="K263" s="127">
        <f t="shared" si="36"/>
        <v>3.3645353160105</v>
      </c>
      <c r="L263" s="18">
        <f t="shared" si="37"/>
        <v>1829.692842316961</v>
      </c>
      <c r="M263" s="18">
        <f t="shared" si="38"/>
        <v>1760.6882799944447</v>
      </c>
      <c r="N263" s="17">
        <f t="shared" si="35"/>
        <v>-3.7713741195563273</v>
      </c>
    </row>
    <row r="264" spans="1:14" ht="11.25" customHeight="1">
      <c r="A264" s="14" t="s">
        <v>0</v>
      </c>
      <c r="B264" s="203">
        <v>14013.414</v>
      </c>
      <c r="C264" s="203">
        <v>9524.999</v>
      </c>
      <c r="D264" s="203">
        <v>11664.005</v>
      </c>
      <c r="E264" s="17">
        <f t="shared" si="32"/>
        <v>22.456758263176724</v>
      </c>
      <c r="F264" s="17"/>
      <c r="G264" s="16">
        <v>28842.647</v>
      </c>
      <c r="H264" s="16">
        <v>19842.479</v>
      </c>
      <c r="I264" s="16">
        <v>17686.571</v>
      </c>
      <c r="J264" s="17">
        <f t="shared" si="33"/>
        <v>-10.865114182557534</v>
      </c>
      <c r="K264" s="127">
        <f t="shared" si="36"/>
        <v>11.176243518528315</v>
      </c>
      <c r="L264" s="18"/>
      <c r="N264" s="17"/>
    </row>
    <row r="265" spans="1:14" ht="11.25" customHeight="1">
      <c r="A265" s="14"/>
      <c r="B265" s="16"/>
      <c r="C265" s="16"/>
      <c r="D265" s="16"/>
      <c r="E265" s="17"/>
      <c r="F265" s="17"/>
      <c r="G265" s="16"/>
      <c r="H265" s="16"/>
      <c r="I265" s="16"/>
      <c r="J265" s="17"/>
      <c r="K265" s="127"/>
      <c r="L265" s="18"/>
      <c r="N265" s="17"/>
    </row>
    <row r="266" spans="1:14" ht="11.25" customHeight="1">
      <c r="A266" s="22" t="s">
        <v>71</v>
      </c>
      <c r="B266" s="23">
        <f>SUM(B267:B271)</f>
        <v>234073.14099999997</v>
      </c>
      <c r="C266" s="23">
        <f>SUM(C267:C271)</f>
        <v>173198.831</v>
      </c>
      <c r="D266" s="23">
        <f>SUM(D267:D271)</f>
        <v>200653.465</v>
      </c>
      <c r="E266" s="21">
        <f aca="true" t="shared" si="39" ref="E266:E271">+D266/C266*100-100</f>
        <v>15.851512300334164</v>
      </c>
      <c r="F266" s="21"/>
      <c r="G266" s="23">
        <f>SUM(G267:G271)</f>
        <v>759101.6429999999</v>
      </c>
      <c r="H266" s="23">
        <f>SUM(H267:H271)</f>
        <v>565189.826</v>
      </c>
      <c r="I266" s="23">
        <f>SUM(I267:I271)</f>
        <v>592790.4630000001</v>
      </c>
      <c r="J266" s="21">
        <f aca="true" t="shared" si="40" ref="J266:J271">+I266/H266*100-100</f>
        <v>4.883427784844827</v>
      </c>
      <c r="K266" s="138">
        <f>+I266/$I$243*100</f>
        <v>61.3736682227751</v>
      </c>
      <c r="L266" s="18">
        <f t="shared" si="37"/>
        <v>3263.2427293923247</v>
      </c>
      <c r="M266" s="18">
        <f aca="true" t="shared" si="41" ref="M266:M271">+I266/D266*1000</f>
        <v>2954.2996578703496</v>
      </c>
      <c r="N266" s="17">
        <f t="shared" si="35"/>
        <v>-9.46736412646527</v>
      </c>
    </row>
    <row r="267" spans="1:14" ht="11.25" customHeight="1">
      <c r="A267" s="14" t="s">
        <v>72</v>
      </c>
      <c r="B267" s="16">
        <v>4046.567</v>
      </c>
      <c r="C267" s="16">
        <v>3100.217</v>
      </c>
      <c r="D267" s="16">
        <v>1426.127</v>
      </c>
      <c r="E267" s="17">
        <f t="shared" si="39"/>
        <v>-53.99912328717635</v>
      </c>
      <c r="F267" s="17"/>
      <c r="G267" s="16">
        <v>30288.541</v>
      </c>
      <c r="H267" s="16">
        <v>22303.335</v>
      </c>
      <c r="I267" s="16">
        <v>12611.255</v>
      </c>
      <c r="J267" s="17">
        <f t="shared" si="40"/>
        <v>-43.455743277855085</v>
      </c>
      <c r="K267" s="127">
        <f>+I267/$I$266*100</f>
        <v>2.1274389159665</v>
      </c>
      <c r="L267" s="18">
        <f t="shared" si="37"/>
        <v>7194.120605106029</v>
      </c>
      <c r="M267" s="18">
        <f t="shared" si="41"/>
        <v>8843.009774024333</v>
      </c>
      <c r="N267" s="17">
        <f t="shared" si="35"/>
        <v>22.91995449378487</v>
      </c>
    </row>
    <row r="268" spans="1:14" ht="11.25" customHeight="1">
      <c r="A268" s="14" t="s">
        <v>73</v>
      </c>
      <c r="B268" s="16">
        <v>97228.778</v>
      </c>
      <c r="C268" s="16">
        <v>72988.933</v>
      </c>
      <c r="D268" s="16">
        <v>74428.162</v>
      </c>
      <c r="E268" s="17">
        <f t="shared" si="39"/>
        <v>1.9718455125244674</v>
      </c>
      <c r="F268" s="17"/>
      <c r="G268" s="16">
        <v>246545.664</v>
      </c>
      <c r="H268" s="16">
        <v>186857.164</v>
      </c>
      <c r="I268" s="16">
        <v>180535.314</v>
      </c>
      <c r="J268" s="17">
        <f t="shared" si="40"/>
        <v>-3.383252675289441</v>
      </c>
      <c r="K268" s="127">
        <f>+I268/$I$266*100</f>
        <v>30.455165065636354</v>
      </c>
      <c r="L268" s="18">
        <f t="shared" si="37"/>
        <v>2560.075292510441</v>
      </c>
      <c r="M268" s="18">
        <f t="shared" si="41"/>
        <v>2425.631765567448</v>
      </c>
      <c r="N268" s="17">
        <f t="shared" si="35"/>
        <v>-5.251545817277744</v>
      </c>
    </row>
    <row r="269" spans="1:26" ht="11.25" customHeight="1">
      <c r="A269" s="14" t="s">
        <v>74</v>
      </c>
      <c r="B269" s="16">
        <v>6440.491</v>
      </c>
      <c r="C269" s="16">
        <v>6067.421</v>
      </c>
      <c r="D269" s="16">
        <v>4184.008</v>
      </c>
      <c r="E269" s="17">
        <f t="shared" si="39"/>
        <v>-31.041409521442475</v>
      </c>
      <c r="F269" s="17"/>
      <c r="G269" s="16">
        <v>44641.104</v>
      </c>
      <c r="H269" s="16">
        <v>42333.3</v>
      </c>
      <c r="I269" s="16">
        <v>25950.805</v>
      </c>
      <c r="J269" s="17">
        <f t="shared" si="40"/>
        <v>-38.69883755813981</v>
      </c>
      <c r="K269" s="127">
        <f>+I269/$I$266*100</f>
        <v>4.37773658986818</v>
      </c>
      <c r="L269" s="18">
        <f t="shared" si="37"/>
        <v>6977.14894021694</v>
      </c>
      <c r="M269" s="18">
        <f t="shared" si="41"/>
        <v>6202.379393156036</v>
      </c>
      <c r="N269" s="17">
        <f t="shared" si="35"/>
        <v>-11.104385956204254</v>
      </c>
      <c r="U269" s="18"/>
      <c r="V269" s="18"/>
      <c r="W269" s="18"/>
      <c r="X269" s="18"/>
      <c r="Y269" s="18"/>
      <c r="Z269" s="18"/>
    </row>
    <row r="270" spans="1:20" ht="11.25" customHeight="1">
      <c r="A270" s="14" t="s">
        <v>75</v>
      </c>
      <c r="B270" s="16">
        <v>100887.639</v>
      </c>
      <c r="C270" s="16">
        <v>72652.056</v>
      </c>
      <c r="D270" s="16">
        <v>97035.603</v>
      </c>
      <c r="E270" s="17">
        <f t="shared" si="39"/>
        <v>33.56208804331703</v>
      </c>
      <c r="F270" s="17"/>
      <c r="G270" s="16">
        <v>403331.685</v>
      </c>
      <c r="H270" s="16">
        <v>290130.949</v>
      </c>
      <c r="I270" s="16">
        <v>340381.895</v>
      </c>
      <c r="J270" s="17">
        <f t="shared" si="40"/>
        <v>17.32009155631306</v>
      </c>
      <c r="K270" s="127">
        <f>+I270/$I$266*100</f>
        <v>57.42027179003384</v>
      </c>
      <c r="L270" s="18">
        <f t="shared" si="37"/>
        <v>3993.4306745565473</v>
      </c>
      <c r="M270" s="18">
        <f t="shared" si="41"/>
        <v>3507.8041922406564</v>
      </c>
      <c r="N270" s="17">
        <f t="shared" si="35"/>
        <v>-12.160633848234198</v>
      </c>
      <c r="Q270" s="256"/>
      <c r="R270" s="247"/>
      <c r="S270" s="244"/>
      <c r="T270" s="28"/>
    </row>
    <row r="271" spans="1:24" ht="11.25" customHeight="1">
      <c r="A271" s="14" t="s">
        <v>76</v>
      </c>
      <c r="B271" s="16">
        <v>25469.666</v>
      </c>
      <c r="C271" s="16">
        <v>18390.204</v>
      </c>
      <c r="D271" s="16">
        <v>23579.565</v>
      </c>
      <c r="E271" s="17">
        <f t="shared" si="39"/>
        <v>28.218071969185303</v>
      </c>
      <c r="F271" s="17"/>
      <c r="G271" s="16">
        <v>34294.649</v>
      </c>
      <c r="H271" s="16">
        <v>23565.078</v>
      </c>
      <c r="I271" s="16">
        <v>33311.194</v>
      </c>
      <c r="J271" s="17">
        <f t="shared" si="40"/>
        <v>41.3583014662629</v>
      </c>
      <c r="K271" s="127">
        <f>+I271/$I$266*100</f>
        <v>5.619387638495121</v>
      </c>
      <c r="L271" s="18">
        <f t="shared" si="37"/>
        <v>1281.3929633407001</v>
      </c>
      <c r="M271" s="18">
        <f t="shared" si="41"/>
        <v>1412.7145263282002</v>
      </c>
      <c r="N271" s="17">
        <f t="shared" si="35"/>
        <v>10.248344320943787</v>
      </c>
      <c r="Q271" s="256"/>
      <c r="R271" s="246"/>
      <c r="S271" s="244"/>
      <c r="T271" s="28"/>
      <c r="U271" s="18"/>
      <c r="V271" s="18"/>
      <c r="W271" s="18"/>
      <c r="X271" s="18"/>
    </row>
    <row r="272" spans="1:24" ht="11.25" customHeight="1">
      <c r="A272" s="14"/>
      <c r="B272" s="16"/>
      <c r="C272" s="16"/>
      <c r="D272" s="16"/>
      <c r="E272" s="17"/>
      <c r="F272" s="17"/>
      <c r="G272" s="16"/>
      <c r="H272" s="16"/>
      <c r="I272" s="16"/>
      <c r="J272" s="17"/>
      <c r="K272" s="127"/>
      <c r="L272" s="19"/>
      <c r="N272" s="141"/>
      <c r="P272" s="197"/>
      <c r="Q272" s="258"/>
      <c r="R272" s="258"/>
      <c r="S272" s="259"/>
      <c r="T272" s="198"/>
      <c r="U272" s="198"/>
      <c r="V272" s="18"/>
      <c r="W272" s="18"/>
      <c r="X272" s="18"/>
    </row>
    <row r="273" spans="1:25" ht="11.25" customHeight="1">
      <c r="A273" s="22" t="s">
        <v>77</v>
      </c>
      <c r="B273" s="16"/>
      <c r="C273" s="16"/>
      <c r="D273" s="16"/>
      <c r="E273" s="17"/>
      <c r="F273" s="17"/>
      <c r="G273" s="23">
        <v>187634.18500000006</v>
      </c>
      <c r="H273" s="23">
        <v>136572.99</v>
      </c>
      <c r="I273" s="23">
        <v>144028.05499999993</v>
      </c>
      <c r="J273" s="21">
        <f>+I273/H273*100-100</f>
        <v>5.458667193271481</v>
      </c>
      <c r="K273" s="138">
        <f>+I273/$I$243*100</f>
        <v>14.911727860138665</v>
      </c>
      <c r="L273" s="19"/>
      <c r="N273" s="141"/>
      <c r="P273" s="197"/>
      <c r="Q273" s="244"/>
      <c r="R273" s="260"/>
      <c r="S273" s="260"/>
      <c r="T273" s="196"/>
      <c r="U273" s="196"/>
      <c r="V273" s="196"/>
      <c r="W273" s="196"/>
      <c r="X273" s="196"/>
      <c r="Y273" s="196"/>
    </row>
    <row r="274" spans="1:25" ht="11.25" customHeight="1">
      <c r="A274" s="119" t="s">
        <v>153</v>
      </c>
      <c r="B274" s="16">
        <v>3893.324</v>
      </c>
      <c r="C274" s="16">
        <v>3085.087</v>
      </c>
      <c r="D274" s="16">
        <v>1908.804</v>
      </c>
      <c r="E274" s="17">
        <f>+D274/C274*100-100</f>
        <v>-38.12803334233361</v>
      </c>
      <c r="F274" s="17"/>
      <c r="G274" s="16">
        <v>9158.001</v>
      </c>
      <c r="H274" s="16">
        <v>6975.11</v>
      </c>
      <c r="I274" s="16">
        <v>5896.919</v>
      </c>
      <c r="J274" s="17">
        <f>+I274/H274*100-100</f>
        <v>-15.457691706654089</v>
      </c>
      <c r="K274" s="127">
        <f>+I274/$I$273*100</f>
        <v>4.094284964134246</v>
      </c>
      <c r="L274" s="19"/>
      <c r="N274" s="141"/>
      <c r="P274" s="197"/>
      <c r="Q274" s="259"/>
      <c r="R274" s="260"/>
      <c r="S274" s="260"/>
      <c r="T274" s="196"/>
      <c r="U274" s="196"/>
      <c r="V274" s="196"/>
      <c r="W274" s="196"/>
      <c r="X274" s="196"/>
      <c r="Y274" s="196"/>
    </row>
    <row r="275" spans="1:25" ht="15">
      <c r="A275" s="14" t="s">
        <v>0</v>
      </c>
      <c r="B275" s="16"/>
      <c r="C275" s="16"/>
      <c r="D275" s="16"/>
      <c r="E275" s="16"/>
      <c r="F275" s="16"/>
      <c r="G275" s="16">
        <f>+G273-G274</f>
        <v>178476.18400000007</v>
      </c>
      <c r="H275" s="16">
        <f>+H273-H274</f>
        <v>129597.87999999999</v>
      </c>
      <c r="I275" s="16">
        <f>+I273-I274</f>
        <v>138131.13599999994</v>
      </c>
      <c r="J275" s="17">
        <f>+I275/H275*100-100</f>
        <v>6.584410177080031</v>
      </c>
      <c r="K275" s="127">
        <f>+I275/$I$273*100</f>
        <v>95.90571503586575</v>
      </c>
      <c r="L275" s="19"/>
      <c r="P275" s="197"/>
      <c r="Q275" s="259"/>
      <c r="R275" s="260"/>
      <c r="S275" s="260"/>
      <c r="T275" s="196"/>
      <c r="U275" s="196"/>
      <c r="V275" s="196"/>
      <c r="W275" s="196"/>
      <c r="X275" s="196"/>
      <c r="Y275" s="196"/>
    </row>
    <row r="276" spans="1:25" ht="15">
      <c r="A276" s="120"/>
      <c r="B276" s="126"/>
      <c r="C276" s="126"/>
      <c r="D276" s="126"/>
      <c r="E276" s="126"/>
      <c r="F276" s="126"/>
      <c r="G276" s="126"/>
      <c r="H276" s="126"/>
      <c r="I276" s="126"/>
      <c r="J276" s="120"/>
      <c r="K276" s="120"/>
      <c r="P276" s="197"/>
      <c r="Q276" s="261"/>
      <c r="R276" s="260"/>
      <c r="S276" s="260"/>
      <c r="T276" s="196"/>
      <c r="U276" s="196"/>
      <c r="V276" s="196"/>
      <c r="W276" s="196"/>
      <c r="X276" s="196"/>
      <c r="Y276" s="196"/>
    </row>
    <row r="277" spans="1:25" ht="15">
      <c r="A277" s="14" t="s">
        <v>375</v>
      </c>
      <c r="B277" s="14"/>
      <c r="C277" s="14"/>
      <c r="D277" s="14"/>
      <c r="E277" s="14"/>
      <c r="F277" s="14"/>
      <c r="G277" s="14"/>
      <c r="H277" s="14"/>
      <c r="I277" s="14"/>
      <c r="J277" s="14"/>
      <c r="K277" s="14"/>
      <c r="P277" s="197"/>
      <c r="Q277" s="261"/>
      <c r="R277" s="260"/>
      <c r="S277" s="260"/>
      <c r="T277" s="196"/>
      <c r="U277" s="196"/>
      <c r="V277" s="196"/>
      <c r="W277" s="196"/>
      <c r="X277" s="196"/>
      <c r="Y277" s="196"/>
    </row>
    <row r="278" spans="1:25" ht="19.5" customHeight="1">
      <c r="A278" s="327" t="s">
        <v>257</v>
      </c>
      <c r="B278" s="327"/>
      <c r="C278" s="327"/>
      <c r="D278" s="327"/>
      <c r="E278" s="327"/>
      <c r="F278" s="327"/>
      <c r="G278" s="327"/>
      <c r="H278" s="327"/>
      <c r="I278" s="327"/>
      <c r="J278" s="327"/>
      <c r="K278" s="327"/>
      <c r="P278" s="197"/>
      <c r="Q278" s="261"/>
      <c r="R278" s="260"/>
      <c r="S278" s="260"/>
      <c r="T278" s="196"/>
      <c r="U278" s="196"/>
      <c r="V278" s="196"/>
      <c r="W278" s="196"/>
      <c r="X278" s="196"/>
      <c r="Y278" s="196"/>
    </row>
    <row r="279" spans="1:25" ht="19.5" customHeight="1">
      <c r="A279" s="328" t="s">
        <v>189</v>
      </c>
      <c r="B279" s="328"/>
      <c r="C279" s="328"/>
      <c r="D279" s="328"/>
      <c r="E279" s="328"/>
      <c r="F279" s="328"/>
      <c r="G279" s="328"/>
      <c r="H279" s="328"/>
      <c r="I279" s="328"/>
      <c r="J279" s="328"/>
      <c r="K279" s="328"/>
      <c r="P279" s="197"/>
      <c r="Q279" s="261"/>
      <c r="X279" s="196"/>
      <c r="Y279" s="196"/>
    </row>
    <row r="280" spans="1:25" s="25" customFormat="1" ht="15.75">
      <c r="A280" s="22"/>
      <c r="B280" s="329" t="s">
        <v>118</v>
      </c>
      <c r="C280" s="329"/>
      <c r="D280" s="329"/>
      <c r="E280" s="329"/>
      <c r="F280" s="185"/>
      <c r="G280" s="329" t="s">
        <v>119</v>
      </c>
      <c r="H280" s="329"/>
      <c r="I280" s="329"/>
      <c r="J280" s="329"/>
      <c r="K280" s="185"/>
      <c r="L280" s="331" t="s">
        <v>198</v>
      </c>
      <c r="M280" s="331" t="s">
        <v>198</v>
      </c>
      <c r="N280" s="331" t="s">
        <v>196</v>
      </c>
      <c r="O280" s="135"/>
      <c r="P280" s="205"/>
      <c r="Q280" s="31"/>
      <c r="X280" s="206"/>
      <c r="Y280" s="206"/>
    </row>
    <row r="281" spans="1:25" s="25" customFormat="1" ht="15.75">
      <c r="A281" s="22" t="s">
        <v>330</v>
      </c>
      <c r="B281" s="186">
        <f>+B240</f>
        <v>2011</v>
      </c>
      <c r="C281" s="330" t="str">
        <f>+C240</f>
        <v>enero - septiembre</v>
      </c>
      <c r="D281" s="330"/>
      <c r="E281" s="330"/>
      <c r="F281" s="185"/>
      <c r="G281" s="186">
        <f>+G240</f>
        <v>2011</v>
      </c>
      <c r="H281" s="330" t="str">
        <f>+C281</f>
        <v>enero - septiembre</v>
      </c>
      <c r="I281" s="330"/>
      <c r="J281" s="330"/>
      <c r="K281" s="187" t="s">
        <v>223</v>
      </c>
      <c r="L281" s="332"/>
      <c r="M281" s="332"/>
      <c r="N281" s="332"/>
      <c r="O281" s="135"/>
      <c r="P281" s="205"/>
      <c r="Q281" s="31"/>
      <c r="X281" s="206"/>
      <c r="Y281" s="206"/>
    </row>
    <row r="282" spans="1:17" s="25" customFormat="1" ht="12.75">
      <c r="A282" s="188"/>
      <c r="B282" s="188"/>
      <c r="C282" s="189">
        <f>+C241</f>
        <v>2011</v>
      </c>
      <c r="D282" s="189">
        <f>+D241</f>
        <v>2012</v>
      </c>
      <c r="E282" s="190" t="str">
        <f>+E241</f>
        <v>Var % 12/11</v>
      </c>
      <c r="F282" s="191"/>
      <c r="G282" s="188"/>
      <c r="H282" s="189">
        <f>+H241</f>
        <v>2011</v>
      </c>
      <c r="I282" s="189">
        <f>+I241</f>
        <v>2012</v>
      </c>
      <c r="J282" s="190" t="str">
        <f>+J241</f>
        <v>Var % 12/11</v>
      </c>
      <c r="K282" s="191">
        <v>2008</v>
      </c>
      <c r="L282" s="192"/>
      <c r="M282" s="192"/>
      <c r="N282" s="191"/>
      <c r="Q282" s="31"/>
    </row>
    <row r="283" spans="1:17" ht="12.75">
      <c r="A283" s="14"/>
      <c r="B283" s="16"/>
      <c r="C283" s="16"/>
      <c r="D283" s="16"/>
      <c r="E283" s="17"/>
      <c r="F283" s="17"/>
      <c r="G283" s="16"/>
      <c r="H283" s="16"/>
      <c r="I283" s="16"/>
      <c r="J283" s="17"/>
      <c r="K283" s="17"/>
      <c r="Q283" s="173"/>
    </row>
    <row r="284" spans="1:20" s="124" customFormat="1" ht="12.75">
      <c r="A284" s="122" t="s">
        <v>379</v>
      </c>
      <c r="B284" s="122"/>
      <c r="C284" s="122"/>
      <c r="D284" s="122"/>
      <c r="E284" s="122"/>
      <c r="F284" s="122"/>
      <c r="G284" s="122">
        <f>+G286+G296</f>
        <v>5109873.024</v>
      </c>
      <c r="H284" s="122">
        <f>+H286+H296</f>
        <v>3973216.9710000004</v>
      </c>
      <c r="I284" s="122">
        <f>+I286+I296</f>
        <v>3556324</v>
      </c>
      <c r="J284" s="123">
        <f>+I284/H284*100-100</f>
        <v>-10.492580043900162</v>
      </c>
      <c r="K284" s="122">
        <f>+K286+K296</f>
        <v>100</v>
      </c>
      <c r="L284" s="127"/>
      <c r="M284" s="127"/>
      <c r="N284" s="127"/>
      <c r="Q284" s="31"/>
      <c r="R284" s="27"/>
      <c r="S284" s="27"/>
      <c r="T284" s="27"/>
    </row>
    <row r="285" spans="1:20" ht="12.75">
      <c r="A285" s="14"/>
      <c r="B285" s="16"/>
      <c r="C285" s="16"/>
      <c r="D285" s="16"/>
      <c r="E285" s="17"/>
      <c r="F285" s="17"/>
      <c r="G285" s="16"/>
      <c r="H285" s="16"/>
      <c r="I285" s="16"/>
      <c r="J285" s="17"/>
      <c r="K285" s="17"/>
      <c r="Q285" s="173"/>
      <c r="R285" s="28"/>
      <c r="S285" s="28"/>
      <c r="T285" s="28"/>
    </row>
    <row r="286" spans="1:20" ht="15" customHeight="1">
      <c r="A286" s="22" t="s">
        <v>325</v>
      </c>
      <c r="B286" s="23"/>
      <c r="C286" s="23"/>
      <c r="D286" s="23"/>
      <c r="E286" s="21"/>
      <c r="F286" s="21"/>
      <c r="G286" s="23">
        <f>+G288+G291+G294</f>
        <v>421677.869</v>
      </c>
      <c r="H286" s="23">
        <f>+H288+H291+H294</f>
        <v>302833.187</v>
      </c>
      <c r="I286" s="23">
        <f>+I288+I291+I294</f>
        <v>288005</v>
      </c>
      <c r="J286" s="21">
        <f>+I286/H286*100-100</f>
        <v>-4.896486790927568</v>
      </c>
      <c r="K286" s="21">
        <f>+I286/$I$284*100</f>
        <v>8.098390360383362</v>
      </c>
      <c r="Q286" s="173"/>
      <c r="R286" s="28"/>
      <c r="S286" s="28"/>
      <c r="T286" s="28"/>
    </row>
    <row r="287" spans="1:20" ht="12.75">
      <c r="A287" s="22"/>
      <c r="B287" s="16"/>
      <c r="C287" s="16"/>
      <c r="D287" s="16"/>
      <c r="E287" s="17"/>
      <c r="F287" s="17"/>
      <c r="G287" s="16"/>
      <c r="H287" s="16"/>
      <c r="I287" s="16"/>
      <c r="J287" s="21"/>
      <c r="K287" s="17"/>
      <c r="Q287" s="173"/>
      <c r="R287" s="28"/>
      <c r="S287" s="28"/>
      <c r="T287" s="28"/>
    </row>
    <row r="288" spans="1:20" ht="14.25" customHeight="1">
      <c r="A288" s="22" t="s">
        <v>79</v>
      </c>
      <c r="B288" s="23">
        <f>+B289+B290</f>
        <v>5121905.211</v>
      </c>
      <c r="C288" s="23">
        <f>+C289+C290</f>
        <v>3654548.226</v>
      </c>
      <c r="D288" s="23">
        <f>+D289+D290</f>
        <v>3328417.165</v>
      </c>
      <c r="E288" s="21">
        <f aca="true" t="shared" si="42" ref="E288:E293">+D288/C288*100-100</f>
        <v>-8.92397748864731</v>
      </c>
      <c r="F288" s="16"/>
      <c r="G288" s="23">
        <f>+G289+G290</f>
        <v>410658.753</v>
      </c>
      <c r="H288" s="23">
        <f>+H289+H290</f>
        <v>294877.897</v>
      </c>
      <c r="I288" s="23">
        <f>+I289+I290</f>
        <v>281803.47000000003</v>
      </c>
      <c r="J288" s="21">
        <f aca="true" t="shared" si="43" ref="J288:J294">+I288/H288*100-100</f>
        <v>-4.433844358297208</v>
      </c>
      <c r="K288" s="21">
        <f aca="true" t="shared" si="44" ref="K288:K315">+I288/$I$284*100</f>
        <v>7.924010017085058</v>
      </c>
      <c r="Q288" s="31"/>
      <c r="R288" s="27"/>
      <c r="S288" s="27"/>
      <c r="T288" s="27"/>
    </row>
    <row r="289" spans="1:20" ht="11.25" customHeight="1">
      <c r="A289" s="14" t="s">
        <v>102</v>
      </c>
      <c r="B289" s="16">
        <v>0</v>
      </c>
      <c r="C289" s="16">
        <v>0</v>
      </c>
      <c r="D289" s="16">
        <v>6736.017</v>
      </c>
      <c r="E289" s="17"/>
      <c r="F289" s="17"/>
      <c r="G289" s="16">
        <v>0</v>
      </c>
      <c r="H289" s="16">
        <v>0</v>
      </c>
      <c r="I289" s="16">
        <v>497.358</v>
      </c>
      <c r="J289" s="17"/>
      <c r="K289" s="127">
        <f t="shared" si="44"/>
        <v>0.013985171204873349</v>
      </c>
      <c r="L289" s="18"/>
      <c r="M289" s="18"/>
      <c r="N289" s="17"/>
      <c r="Q289" s="173"/>
      <c r="R289" s="28"/>
      <c r="S289" s="28"/>
      <c r="T289" s="28"/>
    </row>
    <row r="290" spans="1:20" ht="11.25" customHeight="1">
      <c r="A290" s="14" t="s">
        <v>103</v>
      </c>
      <c r="B290" s="16">
        <v>5121905.211</v>
      </c>
      <c r="C290" s="16">
        <v>3654548.226</v>
      </c>
      <c r="D290" s="16">
        <v>3321681.148</v>
      </c>
      <c r="E290" s="17">
        <f t="shared" si="42"/>
        <v>-9.108296222002025</v>
      </c>
      <c r="F290" s="17"/>
      <c r="G290" s="16">
        <v>410658.753</v>
      </c>
      <c r="H290" s="16">
        <v>294877.897</v>
      </c>
      <c r="I290" s="16">
        <v>281306.112</v>
      </c>
      <c r="J290" s="17">
        <f t="shared" si="43"/>
        <v>-4.602510102681578</v>
      </c>
      <c r="K290" s="127">
        <f t="shared" si="44"/>
        <v>7.9100248458801845</v>
      </c>
      <c r="L290" s="18"/>
      <c r="M290" s="18"/>
      <c r="N290" s="17"/>
      <c r="Q290" s="173"/>
      <c r="R290" s="28"/>
      <c r="S290" s="28"/>
      <c r="T290" s="28"/>
    </row>
    <row r="291" spans="1:20" ht="12.75">
      <c r="A291" s="22" t="s">
        <v>380</v>
      </c>
      <c r="B291" s="23">
        <f>+B292+B293</f>
        <v>1043290</v>
      </c>
      <c r="C291" s="23">
        <f>+C292+C293</f>
        <v>608478</v>
      </c>
      <c r="D291" s="23">
        <f>+D292+D293</f>
        <v>722620</v>
      </c>
      <c r="E291" s="21">
        <f t="shared" si="42"/>
        <v>18.75860754209684</v>
      </c>
      <c r="F291" s="17"/>
      <c r="G291" s="23">
        <f>+G292+G293</f>
        <v>7039.092000000001</v>
      </c>
      <c r="H291" s="23">
        <f>+H292+H293</f>
        <v>4773.358</v>
      </c>
      <c r="I291" s="23">
        <f>+I292+I293</f>
        <v>2198.475</v>
      </c>
      <c r="J291" s="21">
        <f t="shared" si="43"/>
        <v>-53.942800854241405</v>
      </c>
      <c r="K291" s="17">
        <f t="shared" si="44"/>
        <v>0.06181874879791605</v>
      </c>
      <c r="Q291" s="173"/>
      <c r="R291" s="28"/>
      <c r="S291" s="28"/>
      <c r="T291" s="28"/>
    </row>
    <row r="292" spans="1:14" ht="11.25" customHeight="1">
      <c r="A292" s="14" t="s">
        <v>102</v>
      </c>
      <c r="B292" s="16">
        <v>1040891</v>
      </c>
      <c r="C292" s="16">
        <v>606405</v>
      </c>
      <c r="D292" s="16">
        <v>703279</v>
      </c>
      <c r="E292" s="17">
        <f t="shared" si="42"/>
        <v>15.975132131166461</v>
      </c>
      <c r="F292" s="17"/>
      <c r="G292" s="16">
        <v>6246.907</v>
      </c>
      <c r="H292" s="16">
        <v>4101.359</v>
      </c>
      <c r="I292" s="16">
        <v>1487.18</v>
      </c>
      <c r="J292" s="17">
        <f t="shared" si="43"/>
        <v>-63.73933615662516</v>
      </c>
      <c r="K292" s="127">
        <f t="shared" si="44"/>
        <v>0.04181789960644756</v>
      </c>
      <c r="L292" s="18"/>
      <c r="M292" s="18"/>
      <c r="N292" s="17"/>
    </row>
    <row r="293" spans="1:14" ht="11.25" customHeight="1">
      <c r="A293" s="14" t="s">
        <v>103</v>
      </c>
      <c r="B293" s="16">
        <v>2399</v>
      </c>
      <c r="C293" s="16">
        <v>2073</v>
      </c>
      <c r="D293" s="16">
        <v>19341</v>
      </c>
      <c r="E293" s="17">
        <f t="shared" si="42"/>
        <v>832.9956584659913</v>
      </c>
      <c r="F293" s="17"/>
      <c r="G293" s="16">
        <v>792.185</v>
      </c>
      <c r="H293" s="16">
        <v>671.999</v>
      </c>
      <c r="I293" s="16">
        <v>711.295</v>
      </c>
      <c r="J293" s="17">
        <f t="shared" si="43"/>
        <v>5.847627749446048</v>
      </c>
      <c r="K293" s="127">
        <f t="shared" si="44"/>
        <v>0.02000084919146849</v>
      </c>
      <c r="L293" s="18"/>
      <c r="M293" s="18"/>
      <c r="N293" s="17"/>
    </row>
    <row r="294" spans="1:20" ht="11.25" customHeight="1">
      <c r="A294" s="22" t="s">
        <v>80</v>
      </c>
      <c r="B294" s="23"/>
      <c r="C294" s="23"/>
      <c r="D294" s="23"/>
      <c r="E294" s="21"/>
      <c r="F294" s="21"/>
      <c r="G294" s="23">
        <v>3980.024</v>
      </c>
      <c r="H294" s="23">
        <v>3181.932</v>
      </c>
      <c r="I294" s="23">
        <v>4003.054999999993</v>
      </c>
      <c r="J294" s="21">
        <f t="shared" si="43"/>
        <v>25.80579974682027</v>
      </c>
      <c r="K294" s="138">
        <f t="shared" si="44"/>
        <v>0.11256159450038841</v>
      </c>
      <c r="L294" s="18"/>
      <c r="M294" s="18"/>
      <c r="N294" s="17"/>
      <c r="T294" s="18"/>
    </row>
    <row r="295" spans="1:14" ht="11.25" customHeight="1">
      <c r="A295" s="14"/>
      <c r="B295" s="16"/>
      <c r="C295" s="16"/>
      <c r="D295" s="16"/>
      <c r="E295" s="17"/>
      <c r="F295" s="17"/>
      <c r="G295" s="16"/>
      <c r="H295" s="16"/>
      <c r="I295" s="16"/>
      <c r="J295" s="17"/>
      <c r="K295" s="127"/>
      <c r="L295" s="18"/>
      <c r="M295" s="18"/>
      <c r="N295" s="17"/>
    </row>
    <row r="296" spans="1:17" ht="11.25" customHeight="1">
      <c r="A296" s="22" t="s">
        <v>326</v>
      </c>
      <c r="B296" s="23"/>
      <c r="C296" s="23"/>
      <c r="D296" s="23"/>
      <c r="E296" s="21"/>
      <c r="F296" s="21"/>
      <c r="G296" s="23">
        <f>+G298+G305+G310+G314+G315</f>
        <v>4688195.155</v>
      </c>
      <c r="H296" s="23">
        <f>+H298+H305+H310+H314+H315</f>
        <v>3670383.7840000005</v>
      </c>
      <c r="I296" s="23">
        <f>+I298+I305+I310+I314+I315</f>
        <v>3268319</v>
      </c>
      <c r="J296" s="21">
        <f>+I296/H296*100-100</f>
        <v>-10.954298178645189</v>
      </c>
      <c r="K296" s="138">
        <f t="shared" si="44"/>
        <v>91.90160963961664</v>
      </c>
      <c r="L296" s="18"/>
      <c r="M296" s="18"/>
      <c r="N296" s="17"/>
      <c r="Q296" s="256"/>
    </row>
    <row r="297" spans="1:14" ht="11.25" customHeight="1">
      <c r="A297" s="14"/>
      <c r="B297" s="16"/>
      <c r="C297" s="16"/>
      <c r="D297" s="16"/>
      <c r="E297" s="17"/>
      <c r="F297" s="17"/>
      <c r="G297" s="16"/>
      <c r="H297" s="16"/>
      <c r="I297" s="16"/>
      <c r="J297" s="17"/>
      <c r="K297" s="127"/>
      <c r="L297" s="18"/>
      <c r="M297" s="18"/>
      <c r="N297" s="17"/>
    </row>
    <row r="298" spans="1:21" ht="11.25">
      <c r="A298" s="22" t="s">
        <v>81</v>
      </c>
      <c r="B298" s="23">
        <f>+B299+B300+B301+B302</f>
        <v>4024910.244</v>
      </c>
      <c r="C298" s="23">
        <f>+C299+C300+C301+C302</f>
        <v>3124798.734</v>
      </c>
      <c r="D298" s="23">
        <f>+D299+D300+D301+D302</f>
        <v>3227980.801</v>
      </c>
      <c r="E298" s="21">
        <f>+D298/C298*100-100</f>
        <v>3.30203881220595</v>
      </c>
      <c r="F298" s="17"/>
      <c r="G298" s="23">
        <f>SUM(G299:G303)</f>
        <v>2789578.293</v>
      </c>
      <c r="H298" s="23">
        <f>SUM(H299:H303)</f>
        <v>2252239.795</v>
      </c>
      <c r="I298" s="23">
        <f>SUM(I299:I303)</f>
        <v>1903118.563</v>
      </c>
      <c r="J298" s="21">
        <f>+I298/H298*100-100</f>
        <v>-15.501068437519535</v>
      </c>
      <c r="K298" s="21">
        <f t="shared" si="44"/>
        <v>53.51364394807673</v>
      </c>
      <c r="L298" s="18">
        <f>+H298/C298*1000</f>
        <v>720.7631552375045</v>
      </c>
      <c r="M298" s="18">
        <f>+I298/D298*1000</f>
        <v>589.569356301757</v>
      </c>
      <c r="N298" s="17">
        <f>+M298/L298*100-100</f>
        <v>-18.202067902946112</v>
      </c>
      <c r="Q298" s="255"/>
      <c r="T298" s="18"/>
      <c r="U298" s="18"/>
    </row>
    <row r="299" spans="1:19" ht="12.75">
      <c r="A299" s="14" t="s">
        <v>381</v>
      </c>
      <c r="B299" s="16">
        <v>361280.545</v>
      </c>
      <c r="C299" s="16">
        <v>301826.163</v>
      </c>
      <c r="D299" s="16">
        <v>284263.208</v>
      </c>
      <c r="E299" s="17">
        <f>+D299/C299*100-100</f>
        <v>-5.818897482389559</v>
      </c>
      <c r="F299" s="17"/>
      <c r="G299" s="16">
        <v>250900.582</v>
      </c>
      <c r="H299" s="16">
        <v>213008.977</v>
      </c>
      <c r="I299" s="16">
        <v>165478.343</v>
      </c>
      <c r="J299" s="17">
        <f>+I299/H299*100-100</f>
        <v>-22.31391121135708</v>
      </c>
      <c r="K299" s="17">
        <f t="shared" si="44"/>
        <v>4.653072751526576</v>
      </c>
      <c r="L299" s="18">
        <f>+H299/C299*1000</f>
        <v>705.7339724389632</v>
      </c>
      <c r="M299" s="18">
        <f>+I299/D299*1000</f>
        <v>582.130709648503</v>
      </c>
      <c r="N299" s="17">
        <f>+M299/L299*100-100</f>
        <v>-17.514143801707135</v>
      </c>
      <c r="Q299" s="244"/>
      <c r="R299" s="244"/>
      <c r="S299" s="244"/>
    </row>
    <row r="300" spans="1:17" ht="11.25">
      <c r="A300" s="14" t="s">
        <v>382</v>
      </c>
      <c r="B300" s="16">
        <v>0</v>
      </c>
      <c r="C300" s="16">
        <v>0</v>
      </c>
      <c r="D300" s="16">
        <v>0</v>
      </c>
      <c r="E300" s="17"/>
      <c r="F300" s="17"/>
      <c r="G300" s="16">
        <v>0</v>
      </c>
      <c r="H300" s="16">
        <v>0</v>
      </c>
      <c r="I300" s="16">
        <v>0</v>
      </c>
      <c r="J300" s="17"/>
      <c r="K300" s="17">
        <f t="shared" si="44"/>
        <v>0</v>
      </c>
      <c r="L300" s="18"/>
      <c r="M300" s="18"/>
      <c r="N300" s="17"/>
      <c r="Q300" s="255"/>
    </row>
    <row r="301" spans="1:17" ht="11.25">
      <c r="A301" s="14" t="s">
        <v>383</v>
      </c>
      <c r="B301" s="16">
        <v>1799255.517</v>
      </c>
      <c r="C301" s="16">
        <v>1406100.6</v>
      </c>
      <c r="D301" s="16">
        <v>1418677.583</v>
      </c>
      <c r="E301" s="17">
        <f>+D301/C301*100-100</f>
        <v>0.8944582628013933</v>
      </c>
      <c r="F301" s="17"/>
      <c r="G301" s="16">
        <v>1358738.162</v>
      </c>
      <c r="H301" s="16">
        <v>1101732.936</v>
      </c>
      <c r="I301" s="16">
        <v>864521.273</v>
      </c>
      <c r="J301" s="17">
        <f>+I301/H301*100-100</f>
        <v>-21.530777128369337</v>
      </c>
      <c r="K301" s="17">
        <f t="shared" si="44"/>
        <v>24.309406932551703</v>
      </c>
      <c r="L301" s="18">
        <f>+H301/C301*1000</f>
        <v>783.5377753199166</v>
      </c>
      <c r="M301" s="18">
        <f>+I301/D301*1000</f>
        <v>609.385305977588</v>
      </c>
      <c r="N301" s="17">
        <f>+M301/L301*100-100</f>
        <v>-22.226429258145544</v>
      </c>
      <c r="Q301" s="255"/>
    </row>
    <row r="302" spans="1:18" ht="11.25">
      <c r="A302" s="14" t="s">
        <v>384</v>
      </c>
      <c r="B302" s="16">
        <v>1864374.182</v>
      </c>
      <c r="C302" s="16">
        <v>1416871.971</v>
      </c>
      <c r="D302" s="16">
        <v>1525040.01</v>
      </c>
      <c r="E302" s="17">
        <f>+D302/C302*100-100</f>
        <v>7.634284622318916</v>
      </c>
      <c r="F302" s="17"/>
      <c r="G302" s="16">
        <v>1179934.893</v>
      </c>
      <c r="H302" s="16">
        <v>937497.882</v>
      </c>
      <c r="I302" s="16">
        <v>873118.647</v>
      </c>
      <c r="J302" s="17">
        <f>+I302/H302*100-100</f>
        <v>-6.867133914228944</v>
      </c>
      <c r="K302" s="17">
        <f t="shared" si="44"/>
        <v>24.551155828321605</v>
      </c>
      <c r="L302" s="18">
        <f>+H302/C302*1000</f>
        <v>661.6673215282343</v>
      </c>
      <c r="M302" s="18">
        <f>+I302/D302*1000</f>
        <v>572.5217969855099</v>
      </c>
      <c r="N302" s="17">
        <f>+M302/L302*100-100</f>
        <v>-13.472861911455368</v>
      </c>
      <c r="Q302" s="255"/>
      <c r="R302" s="256"/>
    </row>
    <row r="303" spans="1:19" ht="11.25">
      <c r="A303" s="14" t="s">
        <v>0</v>
      </c>
      <c r="B303" s="16">
        <v>23.28</v>
      </c>
      <c r="C303" s="16">
        <v>0</v>
      </c>
      <c r="D303" s="16">
        <v>0.047</v>
      </c>
      <c r="E303" s="17"/>
      <c r="F303" s="17"/>
      <c r="G303" s="16">
        <v>4.656</v>
      </c>
      <c r="H303" s="16">
        <v>0</v>
      </c>
      <c r="I303" s="16">
        <v>0.3</v>
      </c>
      <c r="J303" s="17"/>
      <c r="K303" s="17">
        <f t="shared" si="44"/>
        <v>8.435676839343097E-06</v>
      </c>
      <c r="L303" s="18"/>
      <c r="M303" s="18"/>
      <c r="N303" s="17"/>
      <c r="Q303" s="255"/>
      <c r="S303" s="256"/>
    </row>
    <row r="304" spans="1:17" ht="11.25">
      <c r="A304" s="14"/>
      <c r="B304" s="16"/>
      <c r="C304" s="16"/>
      <c r="D304" s="16"/>
      <c r="E304" s="17"/>
      <c r="F304" s="17"/>
      <c r="G304" s="16"/>
      <c r="H304" s="16"/>
      <c r="I304" s="16"/>
      <c r="J304" s="17"/>
      <c r="K304" s="17"/>
      <c r="L304" s="18"/>
      <c r="M304" s="18"/>
      <c r="N304" s="17"/>
      <c r="Q304" s="255"/>
    </row>
    <row r="305" spans="1:19" ht="12.75">
      <c r="A305" s="22" t="s">
        <v>386</v>
      </c>
      <c r="B305" s="16"/>
      <c r="C305" s="16"/>
      <c r="D305" s="16"/>
      <c r="E305" s="17"/>
      <c r="F305" s="17"/>
      <c r="G305" s="23">
        <f>+G306+G307+G308</f>
        <v>678500.79</v>
      </c>
      <c r="H305" s="23">
        <f>+H306+H307+H308</f>
        <v>494340.78</v>
      </c>
      <c r="I305" s="23">
        <f>+I306+I307+I308</f>
        <v>526791.1</v>
      </c>
      <c r="J305" s="21">
        <f aca="true" t="shared" si="45" ref="J305:J315">+I305/H305*100-100</f>
        <v>6.564362341298221</v>
      </c>
      <c r="K305" s="21">
        <f t="shared" si="44"/>
        <v>14.812798271473577</v>
      </c>
      <c r="L305" s="18"/>
      <c r="M305" s="18"/>
      <c r="N305" s="17"/>
      <c r="Q305" s="244"/>
      <c r="R305" s="244"/>
      <c r="S305" s="244"/>
    </row>
    <row r="306" spans="1:17" ht="11.25">
      <c r="A306" s="14" t="s">
        <v>387</v>
      </c>
      <c r="B306" s="16">
        <v>5178352</v>
      </c>
      <c r="C306" s="16">
        <v>3520697</v>
      </c>
      <c r="D306" s="16">
        <v>4156360</v>
      </c>
      <c r="E306" s="17">
        <f>+D306/C306*100-100</f>
        <v>18.055032852869758</v>
      </c>
      <c r="F306" s="17"/>
      <c r="G306" s="16">
        <v>673625.707</v>
      </c>
      <c r="H306" s="16">
        <v>491017.515</v>
      </c>
      <c r="I306" s="16">
        <v>523516.443</v>
      </c>
      <c r="J306" s="17">
        <f t="shared" si="45"/>
        <v>6.6186901703496375</v>
      </c>
      <c r="K306" s="17">
        <f t="shared" si="44"/>
        <v>14.72071844410127</v>
      </c>
      <c r="L306" s="18">
        <f>+H306/C306*1000</f>
        <v>139.4659963637882</v>
      </c>
      <c r="M306" s="18">
        <f>+I306/D306*1000</f>
        <v>125.9555098692125</v>
      </c>
      <c r="N306" s="17">
        <f>+M306/L306*100-100</f>
        <v>-9.687297869607193</v>
      </c>
      <c r="Q306" s="255"/>
    </row>
    <row r="307" spans="1:17" ht="11.25">
      <c r="A307" s="14" t="s">
        <v>388</v>
      </c>
      <c r="B307" s="16">
        <v>173082</v>
      </c>
      <c r="C307" s="16">
        <v>171356</v>
      </c>
      <c r="D307" s="16">
        <v>158094</v>
      </c>
      <c r="E307" s="17">
        <f>+D307/C307*100-100</f>
        <v>-7.739443030883081</v>
      </c>
      <c r="F307" s="17"/>
      <c r="G307" s="16">
        <v>3579.618</v>
      </c>
      <c r="H307" s="16">
        <v>2644.313</v>
      </c>
      <c r="I307" s="16">
        <v>2679.591</v>
      </c>
      <c r="J307" s="17">
        <f t="shared" si="45"/>
        <v>1.3341083298384007</v>
      </c>
      <c r="K307" s="17">
        <f t="shared" si="44"/>
        <v>0.07534721245870736</v>
      </c>
      <c r="L307" s="18">
        <f>+H307/C307*1000</f>
        <v>15.431691916244544</v>
      </c>
      <c r="M307" s="18">
        <f>+I307/D307*1000</f>
        <v>16.949352916619226</v>
      </c>
      <c r="N307" s="17">
        <f>+M307/L307*100-100</f>
        <v>9.834702562828397</v>
      </c>
      <c r="Q307" s="255"/>
    </row>
    <row r="308" spans="1:17" ht="11.25">
      <c r="A308" s="14" t="s">
        <v>104</v>
      </c>
      <c r="B308" s="139"/>
      <c r="C308" s="139"/>
      <c r="D308" s="139"/>
      <c r="E308" s="17"/>
      <c r="F308" s="17"/>
      <c r="G308" s="16">
        <v>1295.465</v>
      </c>
      <c r="H308" s="16">
        <v>678.952</v>
      </c>
      <c r="I308" s="16">
        <v>595.066</v>
      </c>
      <c r="J308" s="17">
        <f t="shared" si="45"/>
        <v>-12.355218041923436</v>
      </c>
      <c r="K308" s="17">
        <f t="shared" si="44"/>
        <v>0.016732614913601798</v>
      </c>
      <c r="L308" s="18"/>
      <c r="M308" s="18"/>
      <c r="N308" s="17"/>
      <c r="Q308" s="255"/>
    </row>
    <row r="309" spans="1:20" ht="12.75">
      <c r="A309" s="14"/>
      <c r="B309" s="16"/>
      <c r="C309" s="16"/>
      <c r="D309" s="16"/>
      <c r="E309" s="17"/>
      <c r="F309" s="17"/>
      <c r="G309" s="16"/>
      <c r="H309" s="16"/>
      <c r="I309" s="16"/>
      <c r="J309" s="17"/>
      <c r="K309" s="17"/>
      <c r="L309" s="18"/>
      <c r="M309" s="18"/>
      <c r="N309" s="17"/>
      <c r="Q309" s="255"/>
      <c r="R309" s="244"/>
      <c r="S309" s="244"/>
      <c r="T309" s="28"/>
    </row>
    <row r="310" spans="1:17" ht="11.25">
      <c r="A310" s="22" t="s">
        <v>385</v>
      </c>
      <c r="B310" s="16"/>
      <c r="C310" s="16"/>
      <c r="D310" s="16"/>
      <c r="E310" s="17"/>
      <c r="F310" s="17"/>
      <c r="G310" s="23">
        <f>SUM(G311:G313)</f>
        <v>1078397.202</v>
      </c>
      <c r="H310" s="23">
        <f>SUM(H311:H313)</f>
        <v>818752.558</v>
      </c>
      <c r="I310" s="23">
        <f>SUM(I311:I313)</f>
        <v>737532.552</v>
      </c>
      <c r="J310" s="21">
        <f t="shared" si="45"/>
        <v>-9.919969740112862</v>
      </c>
      <c r="K310" s="21">
        <f t="shared" si="44"/>
        <v>20.73862089056003</v>
      </c>
      <c r="L310" s="18"/>
      <c r="M310" s="18"/>
      <c r="N310" s="17"/>
      <c r="Q310" s="255"/>
    </row>
    <row r="311" spans="1:20" ht="11.25">
      <c r="A311" s="14" t="s">
        <v>389</v>
      </c>
      <c r="B311" s="139"/>
      <c r="C311" s="139"/>
      <c r="D311" s="139"/>
      <c r="E311" s="17"/>
      <c r="F311" s="17"/>
      <c r="G311" s="16">
        <v>622247.009</v>
      </c>
      <c r="H311" s="16">
        <v>473574.196</v>
      </c>
      <c r="I311" s="16">
        <v>391058.873</v>
      </c>
      <c r="J311" s="17">
        <f t="shared" si="45"/>
        <v>-17.42394828454715</v>
      </c>
      <c r="K311" s="17">
        <f t="shared" si="44"/>
        <v>10.996154259285712</v>
      </c>
      <c r="L311" s="18"/>
      <c r="M311" s="18"/>
      <c r="N311" s="17"/>
      <c r="Q311" s="255"/>
      <c r="T311" s="18"/>
    </row>
    <row r="312" spans="1:17" ht="11.25">
      <c r="A312" s="14" t="s">
        <v>390</v>
      </c>
      <c r="B312" s="139"/>
      <c r="C312" s="139"/>
      <c r="D312" s="139"/>
      <c r="E312" s="17"/>
      <c r="F312" s="17"/>
      <c r="G312" s="16">
        <v>19870.479</v>
      </c>
      <c r="H312" s="16">
        <v>13318.989</v>
      </c>
      <c r="I312" s="16">
        <v>5962.827</v>
      </c>
      <c r="J312" s="17">
        <f t="shared" si="45"/>
        <v>-55.230633496281136</v>
      </c>
      <c r="K312" s="17">
        <f t="shared" si="44"/>
        <v>0.16766827206969895</v>
      </c>
      <c r="L312" s="18"/>
      <c r="M312" s="18"/>
      <c r="N312" s="17"/>
      <c r="Q312" s="255"/>
    </row>
    <row r="313" spans="1:17" ht="11.25">
      <c r="A313" s="14" t="s">
        <v>105</v>
      </c>
      <c r="B313" s="139"/>
      <c r="C313" s="139"/>
      <c r="D313" s="139"/>
      <c r="E313" s="17"/>
      <c r="F313" s="17"/>
      <c r="G313" s="16">
        <v>436279.714</v>
      </c>
      <c r="H313" s="16">
        <v>331859.373</v>
      </c>
      <c r="I313" s="16">
        <v>340510.852</v>
      </c>
      <c r="J313" s="17">
        <f t="shared" si="45"/>
        <v>2.6069714173780483</v>
      </c>
      <c r="K313" s="17">
        <f t="shared" si="44"/>
        <v>9.574798359204618</v>
      </c>
      <c r="L313" s="18"/>
      <c r="M313" s="18"/>
      <c r="N313" s="17"/>
      <c r="Q313" s="255"/>
    </row>
    <row r="314" spans="1:17" ht="11.25">
      <c r="A314" s="22" t="s">
        <v>11</v>
      </c>
      <c r="B314" s="23">
        <v>210750.892</v>
      </c>
      <c r="C314" s="23">
        <v>157089.264</v>
      </c>
      <c r="D314" s="23">
        <v>127077.592</v>
      </c>
      <c r="E314" s="21">
        <f>+D314/C314*100-100</f>
        <v>-19.10485238507451</v>
      </c>
      <c r="F314" s="17"/>
      <c r="G314" s="23">
        <v>141171.261</v>
      </c>
      <c r="H314" s="23">
        <v>104627.291</v>
      </c>
      <c r="I314" s="23">
        <v>85728.643</v>
      </c>
      <c r="J314" s="21">
        <f t="shared" si="45"/>
        <v>-18.062828368556353</v>
      </c>
      <c r="K314" s="17">
        <f t="shared" si="44"/>
        <v>2.4105970940780423</v>
      </c>
      <c r="L314" s="18">
        <f>+H314/C314*1000</f>
        <v>666.037183801434</v>
      </c>
      <c r="M314" s="18">
        <f>+I314/D314*1000</f>
        <v>674.6165209048028</v>
      </c>
      <c r="N314" s="17">
        <f>+M314/L314*100-100</f>
        <v>1.2881168367210023</v>
      </c>
      <c r="Q314" s="255"/>
    </row>
    <row r="315" spans="1:17" ht="12.75">
      <c r="A315" s="22" t="s">
        <v>80</v>
      </c>
      <c r="B315" s="23"/>
      <c r="C315" s="23"/>
      <c r="D315" s="23"/>
      <c r="E315" s="21"/>
      <c r="F315" s="21"/>
      <c r="G315" s="23">
        <v>547.609</v>
      </c>
      <c r="H315" s="23">
        <v>423.36</v>
      </c>
      <c r="I315" s="23">
        <v>15148.141999999527</v>
      </c>
      <c r="J315" s="21">
        <f t="shared" si="45"/>
        <v>3478.0758692364716</v>
      </c>
      <c r="K315" s="17">
        <f t="shared" si="44"/>
        <v>0.42594943542825475</v>
      </c>
      <c r="L315" s="18"/>
      <c r="M315" s="18"/>
      <c r="N315" s="17"/>
      <c r="Q315" s="244"/>
    </row>
    <row r="316" spans="1:17" ht="11.25">
      <c r="A316" s="120"/>
      <c r="B316" s="126"/>
      <c r="C316" s="126"/>
      <c r="D316" s="126"/>
      <c r="E316" s="126"/>
      <c r="F316" s="126"/>
      <c r="G316" s="126"/>
      <c r="H316" s="126"/>
      <c r="I316" s="126"/>
      <c r="J316" s="120"/>
      <c r="K316" s="120"/>
      <c r="Q316" s="255"/>
    </row>
    <row r="317" spans="1:17" ht="11.25">
      <c r="A317" s="14" t="s">
        <v>375</v>
      </c>
      <c r="B317" s="14"/>
      <c r="C317" s="14"/>
      <c r="D317" s="14"/>
      <c r="E317" s="14"/>
      <c r="F317" s="14"/>
      <c r="G317" s="14"/>
      <c r="H317" s="14"/>
      <c r="I317" s="14"/>
      <c r="J317" s="14"/>
      <c r="K317" s="14"/>
      <c r="Q317" s="255"/>
    </row>
    <row r="318" spans="1:17" ht="11.25">
      <c r="A318" s="14"/>
      <c r="B318" s="14"/>
      <c r="C318" s="14"/>
      <c r="D318" s="14"/>
      <c r="E318" s="14"/>
      <c r="F318" s="14"/>
      <c r="G318" s="14"/>
      <c r="H318" s="14"/>
      <c r="I318" s="14"/>
      <c r="J318" s="14"/>
      <c r="K318" s="14"/>
      <c r="Q318" s="255"/>
    </row>
    <row r="319" spans="1:17" ht="19.5" customHeight="1">
      <c r="A319" s="327" t="s">
        <v>258</v>
      </c>
      <c r="B319" s="327"/>
      <c r="C319" s="327"/>
      <c r="D319" s="327"/>
      <c r="E319" s="327"/>
      <c r="F319" s="327"/>
      <c r="G319" s="327"/>
      <c r="H319" s="327"/>
      <c r="I319" s="327"/>
      <c r="J319" s="327"/>
      <c r="K319" s="117"/>
      <c r="Q319" s="255"/>
    </row>
    <row r="320" spans="1:19" ht="19.5" customHeight="1">
      <c r="A320" s="328" t="s">
        <v>363</v>
      </c>
      <c r="B320" s="328"/>
      <c r="C320" s="328"/>
      <c r="D320" s="328"/>
      <c r="E320" s="328"/>
      <c r="F320" s="328"/>
      <c r="G320" s="328"/>
      <c r="H320" s="328"/>
      <c r="I320" s="328"/>
      <c r="J320" s="328"/>
      <c r="K320" s="118"/>
      <c r="Q320" s="255"/>
      <c r="R320" s="256"/>
      <c r="S320" s="256"/>
    </row>
    <row r="321" spans="1:20" s="25" customFormat="1" ht="12.75">
      <c r="A321" s="22"/>
      <c r="B321" s="329" t="s">
        <v>118</v>
      </c>
      <c r="C321" s="329"/>
      <c r="D321" s="329"/>
      <c r="E321" s="329"/>
      <c r="F321" s="185"/>
      <c r="G321" s="329" t="s">
        <v>119</v>
      </c>
      <c r="H321" s="329"/>
      <c r="I321" s="329"/>
      <c r="J321" s="329"/>
      <c r="K321" s="185"/>
      <c r="L321" s="331"/>
      <c r="M321" s="331"/>
      <c r="N321" s="331"/>
      <c r="O321" s="135"/>
      <c r="P321" s="135"/>
      <c r="Q321" s="245"/>
      <c r="R321" s="245"/>
      <c r="S321" s="245"/>
      <c r="T321" s="135"/>
    </row>
    <row r="322" spans="1:19" s="25" customFormat="1" ht="12.75">
      <c r="A322" s="22" t="s">
        <v>330</v>
      </c>
      <c r="B322" s="186">
        <f>+B281</f>
        <v>2011</v>
      </c>
      <c r="C322" s="330" t="str">
        <f>+C281</f>
        <v>enero - septiembre</v>
      </c>
      <c r="D322" s="330"/>
      <c r="E322" s="330"/>
      <c r="F322" s="185"/>
      <c r="G322" s="186">
        <f>+B322</f>
        <v>2011</v>
      </c>
      <c r="H322" s="330" t="str">
        <f>+C322</f>
        <v>enero - septiembre</v>
      </c>
      <c r="I322" s="330"/>
      <c r="J322" s="330"/>
      <c r="K322" s="187" t="s">
        <v>223</v>
      </c>
      <c r="L322" s="332"/>
      <c r="M322" s="332"/>
      <c r="N322" s="332"/>
      <c r="O322" s="135"/>
      <c r="P322" s="135"/>
      <c r="Q322" s="245"/>
      <c r="R322" s="251"/>
      <c r="S322" s="251"/>
    </row>
    <row r="323" spans="1:19" s="25" customFormat="1" ht="12.75">
      <c r="A323" s="188"/>
      <c r="B323" s="188"/>
      <c r="C323" s="189">
        <f>+C282</f>
        <v>2011</v>
      </c>
      <c r="D323" s="189">
        <f>+D282</f>
        <v>2012</v>
      </c>
      <c r="E323" s="190" t="str">
        <f>+E282</f>
        <v>Var % 12/11</v>
      </c>
      <c r="F323" s="191"/>
      <c r="G323" s="188"/>
      <c r="H323" s="189">
        <f>+C323</f>
        <v>2011</v>
      </c>
      <c r="I323" s="189">
        <f>+D323</f>
        <v>2012</v>
      </c>
      <c r="J323" s="190" t="str">
        <f>+E323</f>
        <v>Var % 12/11</v>
      </c>
      <c r="K323" s="191">
        <v>2008</v>
      </c>
      <c r="L323" s="192"/>
      <c r="M323" s="192"/>
      <c r="N323" s="191"/>
      <c r="Q323" s="245"/>
      <c r="R323" s="251"/>
      <c r="S323" s="251"/>
    </row>
    <row r="324" spans="1:19" s="124" customFormat="1" ht="12.75">
      <c r="A324" s="122" t="s">
        <v>328</v>
      </c>
      <c r="B324" s="122"/>
      <c r="C324" s="122"/>
      <c r="D324" s="122"/>
      <c r="E324" s="122"/>
      <c r="F324" s="122"/>
      <c r="G324" s="122">
        <f>+G333+G326+G339+G344</f>
        <v>826511.7450000001</v>
      </c>
      <c r="H324" s="122">
        <f>+H333+H326+H339+H344</f>
        <v>580906.698</v>
      </c>
      <c r="I324" s="122">
        <f>+I333+I326+I339+I344</f>
        <v>778415.397</v>
      </c>
      <c r="J324" s="123">
        <f>+I324/H324*100-100</f>
        <v>34.00007258997039</v>
      </c>
      <c r="K324" s="122"/>
      <c r="Q324" s="244"/>
      <c r="R324" s="254"/>
      <c r="S324" s="254"/>
    </row>
    <row r="325" spans="1:17" ht="12.75">
      <c r="A325" s="119"/>
      <c r="B325" s="124"/>
      <c r="C325" s="124"/>
      <c r="E325" s="124"/>
      <c r="F325" s="124"/>
      <c r="G325" s="124"/>
      <c r="I325" s="143"/>
      <c r="J325" s="124"/>
      <c r="L325" s="19"/>
      <c r="M325" s="19"/>
      <c r="N325" s="19"/>
      <c r="Q325" s="245"/>
    </row>
    <row r="326" spans="1:17" ht="12.75">
      <c r="A326" s="135" t="s">
        <v>229</v>
      </c>
      <c r="B326" s="26">
        <f>SUM(B327:B331)</f>
        <v>1529784.827</v>
      </c>
      <c r="C326" s="26">
        <f>SUM(C327:C331)</f>
        <v>1104623.586</v>
      </c>
      <c r="D326" s="26">
        <f>SUM(D327:D331)</f>
        <v>1384129.078</v>
      </c>
      <c r="E326" s="21">
        <f>+D326/C326*100-100</f>
        <v>25.303234110012937</v>
      </c>
      <c r="F326" s="26"/>
      <c r="G326" s="26">
        <f>SUM(G327:G331)</f>
        <v>742259.9110000001</v>
      </c>
      <c r="H326" s="26">
        <f>SUM(H327:H331)</f>
        <v>521749.105</v>
      </c>
      <c r="I326" s="26">
        <f>SUM(I327:I331)</f>
        <v>711619.921</v>
      </c>
      <c r="J326" s="21">
        <f>+I326/H326*100-100</f>
        <v>36.391210675866915</v>
      </c>
      <c r="K326" s="24">
        <f>+I326/$I$404*100</f>
        <v>166.05313531978163</v>
      </c>
      <c r="L326" s="18">
        <f aca="true" t="shared" si="46" ref="L326:M331">+H326/C326*1000</f>
        <v>472.33203383727135</v>
      </c>
      <c r="M326" s="18">
        <f t="shared" si="46"/>
        <v>514.1282936041316</v>
      </c>
      <c r="N326" s="17">
        <f>+M326/L326*100-100</f>
        <v>8.8489149099847</v>
      </c>
      <c r="Q326" s="244"/>
    </row>
    <row r="327" spans="1:17" ht="12.75">
      <c r="A327" s="119" t="s">
        <v>230</v>
      </c>
      <c r="B327" s="124">
        <v>0</v>
      </c>
      <c r="C327" s="124">
        <v>0</v>
      </c>
      <c r="D327" s="124">
        <v>0.354</v>
      </c>
      <c r="E327" s="17"/>
      <c r="F327" s="124"/>
      <c r="G327" s="124">
        <v>0</v>
      </c>
      <c r="H327" s="124">
        <v>0</v>
      </c>
      <c r="I327" s="124">
        <v>1.025</v>
      </c>
      <c r="J327" s="17"/>
      <c r="K327" s="20"/>
      <c r="L327" s="18"/>
      <c r="M327" s="18"/>
      <c r="N327" s="17"/>
      <c r="Q327" s="247"/>
    </row>
    <row r="328" spans="1:19" ht="12.75">
      <c r="A328" s="119" t="s">
        <v>231</v>
      </c>
      <c r="B328" s="144">
        <v>48.005</v>
      </c>
      <c r="C328" s="144">
        <v>48.005</v>
      </c>
      <c r="D328" s="144">
        <v>0.004</v>
      </c>
      <c r="E328" s="17">
        <f>+D328/C328*100-100</f>
        <v>-99.99166753463182</v>
      </c>
      <c r="F328" s="144"/>
      <c r="G328" s="144">
        <v>53.18</v>
      </c>
      <c r="H328" s="144">
        <v>53.18</v>
      </c>
      <c r="I328" s="144">
        <v>0.022</v>
      </c>
      <c r="J328" s="17">
        <f>+I328/H328*100-100</f>
        <v>-99.95863106430988</v>
      </c>
      <c r="K328" s="20">
        <f>+I328/$I$404*100</f>
        <v>5.133595714832715E-06</v>
      </c>
      <c r="L328" s="18">
        <f t="shared" si="46"/>
        <v>1107.8012707009686</v>
      </c>
      <c r="M328" s="18">
        <f t="shared" si="46"/>
        <v>5500</v>
      </c>
      <c r="N328" s="17">
        <f>+M328/L328*100-100</f>
        <v>396.4789394509214</v>
      </c>
      <c r="Q328" s="244"/>
      <c r="R328" s="19"/>
      <c r="S328" s="19"/>
    </row>
    <row r="329" spans="1:19" ht="11.25">
      <c r="A329" s="119" t="s">
        <v>232</v>
      </c>
      <c r="B329" s="144">
        <v>257155.046</v>
      </c>
      <c r="C329" s="144">
        <v>148215.236</v>
      </c>
      <c r="D329" s="144">
        <v>212543.04</v>
      </c>
      <c r="E329" s="17">
        <f>+D329/C329*100-100</f>
        <v>43.401613583100186</v>
      </c>
      <c r="F329" s="144"/>
      <c r="G329" s="144">
        <v>118785.175</v>
      </c>
      <c r="H329" s="144">
        <v>67252.597</v>
      </c>
      <c r="I329" s="144">
        <v>106128.715</v>
      </c>
      <c r="J329" s="17">
        <f>+I329/H329*100-100</f>
        <v>57.80612159854584</v>
      </c>
      <c r="K329" s="20">
        <f>+I329/$I$404*100</f>
        <v>24.764632570213752</v>
      </c>
      <c r="L329" s="18">
        <f t="shared" si="46"/>
        <v>453.74955244142376</v>
      </c>
      <c r="M329" s="18">
        <f t="shared" si="46"/>
        <v>499.32811255546164</v>
      </c>
      <c r="N329" s="17">
        <f>+M329/L329*100-100</f>
        <v>10.044871640930552</v>
      </c>
      <c r="Q329" s="256"/>
      <c r="R329" s="19"/>
      <c r="S329" s="19"/>
    </row>
    <row r="330" spans="1:19" ht="11.25">
      <c r="A330" s="119" t="s">
        <v>233</v>
      </c>
      <c r="B330" s="144">
        <v>25.5</v>
      </c>
      <c r="C330" s="144">
        <v>25</v>
      </c>
      <c r="D330" s="144">
        <v>0</v>
      </c>
      <c r="E330" s="17">
        <f>+D330/C330*100-100</f>
        <v>-100</v>
      </c>
      <c r="F330" s="144"/>
      <c r="G330" s="144">
        <v>33.283</v>
      </c>
      <c r="H330" s="144">
        <v>31.938</v>
      </c>
      <c r="I330" s="144">
        <v>0</v>
      </c>
      <c r="J330" s="17">
        <f>+I330/H330*100-100</f>
        <v>-100</v>
      </c>
      <c r="K330" s="20">
        <f>+I330/$I$404*100</f>
        <v>0</v>
      </c>
      <c r="L330" s="18">
        <f t="shared" si="46"/>
        <v>1277.52</v>
      </c>
      <c r="M330" s="18" t="e">
        <f t="shared" si="46"/>
        <v>#DIV/0!</v>
      </c>
      <c r="N330" s="17" t="e">
        <f>+M330/L330*100-100</f>
        <v>#DIV/0!</v>
      </c>
      <c r="R330" s="19"/>
      <c r="S330" s="19"/>
    </row>
    <row r="331" spans="1:19" ht="11.25">
      <c r="A331" s="119" t="s">
        <v>235</v>
      </c>
      <c r="B331" s="144">
        <v>1272556.276</v>
      </c>
      <c r="C331" s="144">
        <v>956335.345</v>
      </c>
      <c r="D331" s="144">
        <v>1171585.68</v>
      </c>
      <c r="E331" s="17">
        <f>+D331/C331*100-100</f>
        <v>22.507830137764074</v>
      </c>
      <c r="F331" s="144"/>
      <c r="G331" s="144">
        <v>623388.273</v>
      </c>
      <c r="H331" s="144">
        <v>454411.39</v>
      </c>
      <c r="I331" s="144">
        <v>605490.159</v>
      </c>
      <c r="J331" s="17">
        <f>+I331/H331*100-100</f>
        <v>33.247135156537325</v>
      </c>
      <c r="K331" s="20">
        <f>+I331/$I$404*100</f>
        <v>141.2882584370809</v>
      </c>
      <c r="L331" s="18">
        <f t="shared" si="46"/>
        <v>475.1590458052139</v>
      </c>
      <c r="M331" s="18">
        <f t="shared" si="46"/>
        <v>516.8125296649239</v>
      </c>
      <c r="N331" s="17">
        <f>+M331/L331*100-100</f>
        <v>8.766219274879461</v>
      </c>
      <c r="R331" s="19"/>
      <c r="S331" s="19"/>
    </row>
    <row r="332" spans="1:19" ht="11.25">
      <c r="A332" s="119"/>
      <c r="B332" s="124"/>
      <c r="C332" s="124"/>
      <c r="D332" s="124"/>
      <c r="E332" s="17"/>
      <c r="F332" s="124"/>
      <c r="G332" s="124"/>
      <c r="H332" s="124"/>
      <c r="I332" s="145"/>
      <c r="J332" s="17"/>
      <c r="L332" s="18"/>
      <c r="M332" s="18"/>
      <c r="N332" s="17"/>
      <c r="R332" s="19"/>
      <c r="S332" s="19"/>
    </row>
    <row r="333" spans="1:19" ht="11.25">
      <c r="A333" s="135" t="s">
        <v>471</v>
      </c>
      <c r="B333" s="26">
        <f>SUM(B334:B337)</f>
        <v>18146.757</v>
      </c>
      <c r="C333" s="26">
        <f>SUM(C334:C337)</f>
        <v>13327.624</v>
      </c>
      <c r="D333" s="26">
        <f>SUM(D334:D337)</f>
        <v>13286.671999999999</v>
      </c>
      <c r="E333" s="21">
        <f>+D333/C333*100-100</f>
        <v>-0.3072715736878564</v>
      </c>
      <c r="F333" s="26"/>
      <c r="G333" s="26">
        <f>SUM(G334:G337)</f>
        <v>78043.78700000001</v>
      </c>
      <c r="H333" s="26">
        <f>SUM(H334:H337)</f>
        <v>55008.405</v>
      </c>
      <c r="I333" s="26">
        <f>SUM(I334:I337)</f>
        <v>60942.507</v>
      </c>
      <c r="J333" s="21">
        <f>+I333/H333*100-100</f>
        <v>10.787627817967092</v>
      </c>
      <c r="K333" s="24">
        <f>+I333/$I$412*100</f>
        <v>27.330371134176794</v>
      </c>
      <c r="L333" s="19"/>
      <c r="M333" s="19"/>
      <c r="N333" s="19"/>
      <c r="R333" s="19"/>
      <c r="S333" s="19"/>
    </row>
    <row r="334" spans="1:19" ht="11.25">
      <c r="A334" s="119" t="s">
        <v>225</v>
      </c>
      <c r="B334" s="18">
        <v>206.271</v>
      </c>
      <c r="C334" s="144">
        <v>177.616</v>
      </c>
      <c r="D334" s="144">
        <v>252.453</v>
      </c>
      <c r="E334" s="17">
        <f>+D334/C334*100-100</f>
        <v>42.134154580668394</v>
      </c>
      <c r="F334" s="18"/>
      <c r="G334" s="144">
        <v>2572.22</v>
      </c>
      <c r="H334" s="144">
        <v>2169.316</v>
      </c>
      <c r="I334" s="144">
        <v>3039.367</v>
      </c>
      <c r="J334" s="17">
        <f>+I334/H334*100-100</f>
        <v>40.10715820101822</v>
      </c>
      <c r="K334" s="20">
        <f>+I334/$I$412*100</f>
        <v>1.3630392350444251</v>
      </c>
      <c r="L334" s="18">
        <f aca="true" t="shared" si="47" ref="L334:M337">+H334/C334*1000</f>
        <v>12213.51680028826</v>
      </c>
      <c r="M334" s="18">
        <f t="shared" si="47"/>
        <v>12039.338015392965</v>
      </c>
      <c r="N334" s="17">
        <f>+M334/L334*100-100</f>
        <v>-1.4261149163129119</v>
      </c>
      <c r="R334" s="19"/>
      <c r="S334" s="19"/>
    </row>
    <row r="335" spans="1:19" ht="11.25">
      <c r="A335" s="119" t="s">
        <v>226</v>
      </c>
      <c r="B335" s="18">
        <v>15514.873</v>
      </c>
      <c r="C335" s="144">
        <v>11511.988</v>
      </c>
      <c r="D335" s="144">
        <v>10436.825</v>
      </c>
      <c r="E335" s="17">
        <f>+D335/C335*100-100</f>
        <v>-9.339507650633394</v>
      </c>
      <c r="F335" s="144"/>
      <c r="G335" s="144">
        <v>53853.359</v>
      </c>
      <c r="H335" s="144">
        <v>39091.282</v>
      </c>
      <c r="I335" s="144">
        <v>37662.641</v>
      </c>
      <c r="J335" s="17">
        <f>+I335/H335*100-100</f>
        <v>-3.654628159802982</v>
      </c>
      <c r="K335" s="20">
        <f>+I335/$I$412*100</f>
        <v>16.89024635010935</v>
      </c>
      <c r="L335" s="18">
        <f t="shared" si="47"/>
        <v>3395.702115047375</v>
      </c>
      <c r="M335" s="18">
        <f t="shared" si="47"/>
        <v>3608.630115001449</v>
      </c>
      <c r="N335" s="17">
        <f>+M335/L335*100-100</f>
        <v>6.270514690040869</v>
      </c>
      <c r="R335" s="19"/>
      <c r="S335" s="19"/>
    </row>
    <row r="336" spans="1:19" ht="11.25">
      <c r="A336" s="119" t="s">
        <v>227</v>
      </c>
      <c r="B336" s="18">
        <v>1078.248</v>
      </c>
      <c r="C336" s="144">
        <v>699.873</v>
      </c>
      <c r="D336" s="144">
        <v>1543.023</v>
      </c>
      <c r="E336" s="17">
        <f>+D336/C336*100-100</f>
        <v>120.47185703691952</v>
      </c>
      <c r="F336" s="144"/>
      <c r="G336" s="144">
        <v>16963.964</v>
      </c>
      <c r="H336" s="144">
        <v>10486.699</v>
      </c>
      <c r="I336" s="144">
        <v>16747.515</v>
      </c>
      <c r="J336" s="17">
        <f>+I336/H336*100-100</f>
        <v>59.702447834156374</v>
      </c>
      <c r="K336" s="20">
        <f>+I336/$I$412*100</f>
        <v>7.510616531170811</v>
      </c>
      <c r="L336" s="18">
        <f t="shared" si="47"/>
        <v>14983.717045806883</v>
      </c>
      <c r="M336" s="18">
        <f t="shared" si="47"/>
        <v>10853.704060146867</v>
      </c>
      <c r="N336" s="17">
        <f>+M336/L336*100-100</f>
        <v>-27.563340745384536</v>
      </c>
      <c r="R336" s="19"/>
      <c r="S336" s="19"/>
    </row>
    <row r="337" spans="1:19" ht="11.25">
      <c r="A337" s="119" t="s">
        <v>228</v>
      </c>
      <c r="B337" s="144">
        <v>1347.365</v>
      </c>
      <c r="C337" s="144">
        <v>938.147</v>
      </c>
      <c r="D337" s="144">
        <v>1054.371</v>
      </c>
      <c r="E337" s="17">
        <f>+D337/C337*100-100</f>
        <v>12.388676827831887</v>
      </c>
      <c r="F337" s="144"/>
      <c r="G337" s="144">
        <v>4654.244</v>
      </c>
      <c r="H337" s="144">
        <v>3261.108</v>
      </c>
      <c r="I337" s="144">
        <v>3492.984</v>
      </c>
      <c r="J337" s="17">
        <f>+I337/H337*100-100</f>
        <v>7.110344091640016</v>
      </c>
      <c r="K337" s="20">
        <f>+I337/$I$412*100</f>
        <v>1.5664690178522096</v>
      </c>
      <c r="L337" s="18">
        <f t="shared" si="47"/>
        <v>3476.116216328571</v>
      </c>
      <c r="M337" s="18">
        <f t="shared" si="47"/>
        <v>3312.8604637267144</v>
      </c>
      <c r="N337" s="17">
        <f>+M337/L337*100-100</f>
        <v>-4.6964986911250435</v>
      </c>
      <c r="R337" s="19"/>
      <c r="S337" s="19"/>
    </row>
    <row r="338" spans="1:19" ht="11.25">
      <c r="A338" s="119"/>
      <c r="B338" s="144"/>
      <c r="C338" s="144"/>
      <c r="D338" s="144"/>
      <c r="E338" s="17"/>
      <c r="F338" s="144"/>
      <c r="G338" s="144"/>
      <c r="H338" s="144"/>
      <c r="I338" s="144"/>
      <c r="J338" s="17"/>
      <c r="K338" s="20"/>
      <c r="L338" s="18"/>
      <c r="M338" s="18"/>
      <c r="N338" s="17"/>
      <c r="R338" s="19"/>
      <c r="S338" s="19"/>
    </row>
    <row r="339" spans="1:19" ht="11.25">
      <c r="A339" s="135" t="s">
        <v>236</v>
      </c>
      <c r="B339" s="26">
        <f>SUM(B340:B342)</f>
        <v>642.014</v>
      </c>
      <c r="C339" s="26">
        <f>SUM(C340:C342)</f>
        <v>493.895</v>
      </c>
      <c r="D339" s="26">
        <f>SUM(D340:D342)</f>
        <v>971.31</v>
      </c>
      <c r="E339" s="21">
        <f>+D339/C339*100-100</f>
        <v>96.66325838487936</v>
      </c>
      <c r="F339" s="26"/>
      <c r="G339" s="26">
        <f>SUM(G340:G342)</f>
        <v>4528.854</v>
      </c>
      <c r="H339" s="26">
        <f>SUM(H340:H342)</f>
        <v>2981.4700000000003</v>
      </c>
      <c r="I339" s="26">
        <f>SUM(I340:I342)</f>
        <v>4368.432</v>
      </c>
      <c r="J339" s="21">
        <f>+I339/H339*100-100</f>
        <v>46.51940150328525</v>
      </c>
      <c r="K339" s="24">
        <f>+I339/$I$418*100</f>
        <v>6.254056753445624</v>
      </c>
      <c r="L339" s="18">
        <f aca="true" t="shared" si="48" ref="L339:M342">+H339/C339*1000</f>
        <v>6036.64746555442</v>
      </c>
      <c r="M339" s="18">
        <f t="shared" si="48"/>
        <v>4497.464249312784</v>
      </c>
      <c r="N339" s="17">
        <f>+M339/L339*100-100</f>
        <v>-25.49731825527887</v>
      </c>
      <c r="R339" s="19"/>
      <c r="S339" s="19"/>
    </row>
    <row r="340" spans="1:19" ht="11.25">
      <c r="A340" s="119" t="s">
        <v>237</v>
      </c>
      <c r="B340" s="144">
        <v>141.363</v>
      </c>
      <c r="C340" s="144">
        <v>117.08</v>
      </c>
      <c r="D340" s="144">
        <v>132.183</v>
      </c>
      <c r="E340" s="17">
        <f>+D340/C340*100-100</f>
        <v>12.899726682610165</v>
      </c>
      <c r="F340" s="144"/>
      <c r="G340" s="144">
        <v>1688.624</v>
      </c>
      <c r="H340" s="144">
        <v>1448.107</v>
      </c>
      <c r="I340" s="144">
        <v>1756.584</v>
      </c>
      <c r="J340" s="17">
        <f>+I340/H340*100-100</f>
        <v>21.302086102753464</v>
      </c>
      <c r="K340" s="20">
        <f>+I340/$I$418*100</f>
        <v>2.514809897051054</v>
      </c>
      <c r="L340" s="18">
        <f t="shared" si="48"/>
        <v>12368.525794328663</v>
      </c>
      <c r="M340" s="18">
        <f t="shared" si="48"/>
        <v>13289.031115952885</v>
      </c>
      <c r="N340" s="17">
        <f>+M340/L340*100-100</f>
        <v>7.44232042630577</v>
      </c>
      <c r="R340" s="19"/>
      <c r="S340" s="19"/>
    </row>
    <row r="341" spans="1:19" ht="11.25">
      <c r="A341" s="119" t="s">
        <v>238</v>
      </c>
      <c r="B341" s="144">
        <v>3.663</v>
      </c>
      <c r="C341" s="144">
        <v>0.61</v>
      </c>
      <c r="D341" s="144">
        <v>0.497</v>
      </c>
      <c r="E341" s="17">
        <f>+D341/C341*100-100</f>
        <v>-18.524590163934434</v>
      </c>
      <c r="F341" s="144"/>
      <c r="G341" s="144">
        <v>896.471</v>
      </c>
      <c r="H341" s="144">
        <v>125.413</v>
      </c>
      <c r="I341" s="144">
        <v>285.656</v>
      </c>
      <c r="J341" s="17">
        <f>+I341/H341*100-100</f>
        <v>127.77224051733077</v>
      </c>
      <c r="K341" s="20">
        <f>+I341/$I$418*100</f>
        <v>0.4089588291547776</v>
      </c>
      <c r="L341" s="18">
        <f t="shared" si="48"/>
        <v>205595.0819672131</v>
      </c>
      <c r="M341" s="18">
        <f t="shared" si="48"/>
        <v>574760.5633802817</v>
      </c>
      <c r="N341" s="17">
        <f>+M341/L341*100-100</f>
        <v>179.55949037338377</v>
      </c>
      <c r="R341" s="19"/>
      <c r="S341" s="19"/>
    </row>
    <row r="342" spans="1:19" ht="11.25">
      <c r="A342" s="119" t="s">
        <v>239</v>
      </c>
      <c r="B342" s="144">
        <v>496.988</v>
      </c>
      <c r="C342" s="144">
        <v>376.205</v>
      </c>
      <c r="D342" s="144">
        <v>838.63</v>
      </c>
      <c r="E342" s="17">
        <f>+D342/C342*100-100</f>
        <v>122.91835568373628</v>
      </c>
      <c r="F342" s="144"/>
      <c r="G342" s="144">
        <v>1943.759</v>
      </c>
      <c r="H342" s="144">
        <v>1407.95</v>
      </c>
      <c r="I342" s="144">
        <v>2326.192</v>
      </c>
      <c r="J342" s="17">
        <f>+I342/H342*100-100</f>
        <v>65.21836712951455</v>
      </c>
      <c r="K342" s="20">
        <f>+I342/$I$418*100</f>
        <v>3.330288027239794</v>
      </c>
      <c r="L342" s="18">
        <f t="shared" si="48"/>
        <v>3742.507409524063</v>
      </c>
      <c r="M342" s="18">
        <f t="shared" si="48"/>
        <v>2773.800126396623</v>
      </c>
      <c r="N342" s="17">
        <f>+M342/L342*100-100</f>
        <v>-25.883910895199307</v>
      </c>
      <c r="R342" s="19"/>
      <c r="S342" s="19"/>
    </row>
    <row r="343" spans="1:19" ht="11.25">
      <c r="A343" s="119"/>
      <c r="B343" s="124"/>
      <c r="C343" s="124"/>
      <c r="D343" s="124"/>
      <c r="E343" s="145"/>
      <c r="F343" s="124"/>
      <c r="G343" s="124"/>
      <c r="H343" s="124"/>
      <c r="I343" s="144"/>
      <c r="J343" s="145"/>
      <c r="L343" s="18"/>
      <c r="M343" s="18"/>
      <c r="N343" s="17"/>
      <c r="R343" s="19"/>
      <c r="S343" s="19"/>
    </row>
    <row r="344" spans="1:14" ht="11.25">
      <c r="A344" s="135" t="s">
        <v>239</v>
      </c>
      <c r="B344" s="26"/>
      <c r="C344" s="26"/>
      <c r="D344" s="26"/>
      <c r="E344" s="145"/>
      <c r="F344" s="26"/>
      <c r="G344" s="26">
        <f>SUM(G345:G346)</f>
        <v>1679.193</v>
      </c>
      <c r="H344" s="26">
        <f>SUM(H345:H346)</f>
        <v>1167.7179999999998</v>
      </c>
      <c r="I344" s="26">
        <f>SUM(I345:I346)</f>
        <v>1484.5369999999998</v>
      </c>
      <c r="J344" s="21">
        <f>+I344/H344*100-100</f>
        <v>27.1314649598619</v>
      </c>
      <c r="K344" s="24">
        <f>+I344/$I$423*100</f>
        <v>4.807237339681254</v>
      </c>
      <c r="L344" s="18"/>
      <c r="M344" s="18"/>
      <c r="N344" s="17"/>
    </row>
    <row r="345" spans="1:14" ht="22.5">
      <c r="A345" s="146" t="s">
        <v>240</v>
      </c>
      <c r="B345" s="144">
        <v>11.92</v>
      </c>
      <c r="C345" s="144">
        <v>11.664</v>
      </c>
      <c r="D345" s="144">
        <v>3.579</v>
      </c>
      <c r="E345" s="17">
        <f>+D345/C345*100-100</f>
        <v>-69.31584362139918</v>
      </c>
      <c r="F345" s="144"/>
      <c r="G345" s="144">
        <v>141.225</v>
      </c>
      <c r="H345" s="144">
        <v>135.771</v>
      </c>
      <c r="I345" s="144">
        <v>83.86</v>
      </c>
      <c r="J345" s="17">
        <f>+I345/H345*100-100</f>
        <v>-38.23423264172761</v>
      </c>
      <c r="K345" s="20">
        <f>+I345/$I$423*100</f>
        <v>0.27155599577893313</v>
      </c>
      <c r="L345" s="18">
        <f>+H345/C345*1000</f>
        <v>11640.174897119341</v>
      </c>
      <c r="M345" s="18">
        <f>+I345/D345*1000</f>
        <v>23431.12601285275</v>
      </c>
      <c r="N345" s="17">
        <f>+M345/L345*100-100</f>
        <v>101.29530887591201</v>
      </c>
    </row>
    <row r="346" spans="1:14" ht="11.25">
      <c r="A346" s="119" t="s">
        <v>241</v>
      </c>
      <c r="B346" s="144">
        <v>664.868</v>
      </c>
      <c r="C346" s="144">
        <v>504.746</v>
      </c>
      <c r="D346" s="144">
        <v>460.539</v>
      </c>
      <c r="E346" s="17">
        <f>+D346/C346*100-100</f>
        <v>-8.758266534058706</v>
      </c>
      <c r="F346" s="144"/>
      <c r="G346" s="144">
        <v>1537.968</v>
      </c>
      <c r="H346" s="144">
        <v>1031.947</v>
      </c>
      <c r="I346" s="144">
        <v>1400.677</v>
      </c>
      <c r="J346" s="17">
        <f>+I346/H346*100-100</f>
        <v>35.73148621004762</v>
      </c>
      <c r="K346" s="20">
        <f>+I346/$I$423*100</f>
        <v>4.535681343902321</v>
      </c>
      <c r="L346" s="18">
        <f>+H346/C346*1000</f>
        <v>2044.487722537672</v>
      </c>
      <c r="M346" s="18">
        <f>+I346/D346*1000</f>
        <v>3041.3862886747916</v>
      </c>
      <c r="N346" s="17">
        <f>+M346/L346*100-100</f>
        <v>48.76031071977985</v>
      </c>
    </row>
    <row r="347" spans="1:14" ht="11.25">
      <c r="A347" s="119"/>
      <c r="B347" s="124"/>
      <c r="C347" s="124"/>
      <c r="D347" s="124"/>
      <c r="F347" s="124"/>
      <c r="G347" s="124"/>
      <c r="H347" s="124"/>
      <c r="L347" s="18"/>
      <c r="M347" s="18"/>
      <c r="N347" s="17"/>
    </row>
    <row r="348" spans="1:19" s="124" customFormat="1" ht="11.25">
      <c r="A348" s="122" t="s">
        <v>329</v>
      </c>
      <c r="B348" s="122"/>
      <c r="C348" s="122"/>
      <c r="D348" s="122"/>
      <c r="E348" s="122"/>
      <c r="F348" s="122"/>
      <c r="G348" s="122">
        <f>SUM(G350:G353)</f>
        <v>20764.534</v>
      </c>
      <c r="H348" s="122">
        <f>SUM(H350:H353)</f>
        <v>14853.409</v>
      </c>
      <c r="I348" s="122">
        <f>SUM(I350:I353)</f>
        <v>72731.7</v>
      </c>
      <c r="J348" s="123">
        <f>+I348/H348*100-100</f>
        <v>389.66334933616923</v>
      </c>
      <c r="K348" s="122"/>
      <c r="L348" s="18"/>
      <c r="M348" s="18"/>
      <c r="N348" s="17"/>
      <c r="Q348" s="254"/>
      <c r="R348" s="254"/>
      <c r="S348" s="254"/>
    </row>
    <row r="349" spans="1:14" ht="11.25">
      <c r="A349" s="119"/>
      <c r="B349" s="124"/>
      <c r="C349" s="124"/>
      <c r="D349" s="124"/>
      <c r="E349" s="18"/>
      <c r="F349" s="124"/>
      <c r="G349" s="124"/>
      <c r="H349" s="124"/>
      <c r="I349" s="18"/>
      <c r="J349" s="18"/>
      <c r="L349" s="18"/>
      <c r="M349" s="18"/>
      <c r="N349" s="17"/>
    </row>
    <row r="350" spans="1:14" ht="11.25">
      <c r="A350" s="119" t="s">
        <v>242</v>
      </c>
      <c r="B350" s="144">
        <v>25</v>
      </c>
      <c r="C350" s="144">
        <v>20</v>
      </c>
      <c r="D350" s="144">
        <v>17</v>
      </c>
      <c r="E350" s="17">
        <f>+D350/C350*100-100</f>
        <v>-15</v>
      </c>
      <c r="F350" s="144"/>
      <c r="G350" s="144">
        <v>445.81</v>
      </c>
      <c r="H350" s="144">
        <v>414.399</v>
      </c>
      <c r="I350" s="144">
        <v>334.796</v>
      </c>
      <c r="J350" s="17">
        <f>+I350/H350*100-100</f>
        <v>-19.2092645011209</v>
      </c>
      <c r="K350" s="20">
        <f>+I350/$I$427*100</f>
        <v>0.07342276230284903</v>
      </c>
      <c r="L350" s="18">
        <f aca="true" t="shared" si="49" ref="L350:M352">+H350/C350*1000</f>
        <v>20719.95</v>
      </c>
      <c r="M350" s="18">
        <f t="shared" si="49"/>
        <v>19693.88235294118</v>
      </c>
      <c r="N350" s="17">
        <f>+M350/L350*100-100</f>
        <v>-4.95207588367164</v>
      </c>
    </row>
    <row r="351" spans="1:14" ht="11.25">
      <c r="A351" s="119" t="s">
        <v>243</v>
      </c>
      <c r="B351" s="144">
        <v>1</v>
      </c>
      <c r="C351" s="144">
        <v>0</v>
      </c>
      <c r="D351" s="144">
        <v>2</v>
      </c>
      <c r="E351" s="17"/>
      <c r="F351" s="144"/>
      <c r="G351" s="144">
        <v>3</v>
      </c>
      <c r="H351" s="144">
        <v>0</v>
      </c>
      <c r="I351" s="144">
        <v>163.45</v>
      </c>
      <c r="J351" s="17"/>
      <c r="K351" s="20">
        <f>+I351/$I$427*100</f>
        <v>0.035845561172775875</v>
      </c>
      <c r="L351" s="18" t="e">
        <f t="shared" si="49"/>
        <v>#DIV/0!</v>
      </c>
      <c r="M351" s="18">
        <f t="shared" si="49"/>
        <v>81725</v>
      </c>
      <c r="N351" s="17" t="e">
        <f>+M351/L351*100-100</f>
        <v>#DIV/0!</v>
      </c>
    </row>
    <row r="352" spans="1:20" ht="22.5">
      <c r="A352" s="146" t="s">
        <v>244</v>
      </c>
      <c r="B352" s="144">
        <v>4</v>
      </c>
      <c r="C352" s="144">
        <v>2</v>
      </c>
      <c r="D352" s="144">
        <v>3</v>
      </c>
      <c r="E352" s="17">
        <f>+D352/C352*100-100</f>
        <v>50</v>
      </c>
      <c r="F352" s="144"/>
      <c r="G352" s="144">
        <v>78.915</v>
      </c>
      <c r="H352" s="144">
        <v>26.799</v>
      </c>
      <c r="I352" s="144">
        <v>107.043</v>
      </c>
      <c r="J352" s="17">
        <f>+I352/H352*100-100</f>
        <v>299.42908317474536</v>
      </c>
      <c r="K352" s="20">
        <f>+I352/$I$427*100</f>
        <v>0.023475169193132143</v>
      </c>
      <c r="L352" s="18">
        <f t="shared" si="49"/>
        <v>13399.5</v>
      </c>
      <c r="M352" s="18">
        <f t="shared" si="49"/>
        <v>35681.00000000001</v>
      </c>
      <c r="N352" s="17">
        <f>+M352/L352*100-100</f>
        <v>166.28605544983026</v>
      </c>
      <c r="R352" s="245"/>
      <c r="S352" s="245"/>
      <c r="T352" s="27"/>
    </row>
    <row r="353" spans="1:20" ht="12.75">
      <c r="A353" s="119" t="s">
        <v>245</v>
      </c>
      <c r="B353" s="124"/>
      <c r="C353" s="124"/>
      <c r="D353" s="124"/>
      <c r="F353" s="124"/>
      <c r="G353" s="124">
        <v>20236.809</v>
      </c>
      <c r="H353" s="124">
        <v>14412.211</v>
      </c>
      <c r="I353" s="144">
        <v>72126.411</v>
      </c>
      <c r="J353" s="17">
        <f>+I353/H353*100-100</f>
        <v>400.4534765692786</v>
      </c>
      <c r="K353" s="20">
        <f>+I353/$I$427*100</f>
        <v>15.817752693014835</v>
      </c>
      <c r="L353" s="18"/>
      <c r="M353" s="18"/>
      <c r="N353" s="17"/>
      <c r="R353" s="244"/>
      <c r="S353" s="244"/>
      <c r="T353" s="28"/>
    </row>
    <row r="354" spans="2:20" ht="12.75">
      <c r="B354" s="144"/>
      <c r="C354" s="144"/>
      <c r="D354" s="144"/>
      <c r="F354" s="124"/>
      <c r="G354" s="124"/>
      <c r="H354" s="124"/>
      <c r="I354" s="144"/>
      <c r="L354" s="19"/>
      <c r="M354" s="19"/>
      <c r="N354" s="19"/>
      <c r="R354" s="244"/>
      <c r="S354" s="244"/>
      <c r="T354" s="28"/>
    </row>
    <row r="355" spans="1:20" ht="12.75">
      <c r="A355" s="147"/>
      <c r="B355" s="147"/>
      <c r="C355" s="148"/>
      <c r="D355" s="148"/>
      <c r="E355" s="148"/>
      <c r="F355" s="148"/>
      <c r="G355" s="148"/>
      <c r="H355" s="148"/>
      <c r="I355" s="148"/>
      <c r="J355" s="148"/>
      <c r="K355" s="148"/>
      <c r="L355" s="19"/>
      <c r="M355" s="19"/>
      <c r="N355" s="19"/>
      <c r="R355" s="244"/>
      <c r="S355" s="244"/>
      <c r="T355" s="28"/>
    </row>
    <row r="356" spans="1:20" ht="12.75">
      <c r="A356" s="14" t="s">
        <v>472</v>
      </c>
      <c r="B356" s="124"/>
      <c r="C356" s="124"/>
      <c r="E356" s="124"/>
      <c r="F356" s="124"/>
      <c r="G356" s="124"/>
      <c r="I356" s="143"/>
      <c r="J356" s="124"/>
      <c r="L356" s="19"/>
      <c r="M356" s="19"/>
      <c r="N356" s="19"/>
      <c r="R356" s="245"/>
      <c r="S356" s="245"/>
      <c r="T356" s="27"/>
    </row>
    <row r="357" spans="1:21" ht="19.5" customHeight="1">
      <c r="A357" s="327" t="s">
        <v>259</v>
      </c>
      <c r="B357" s="327"/>
      <c r="C357" s="327"/>
      <c r="D357" s="327"/>
      <c r="E357" s="327"/>
      <c r="F357" s="327"/>
      <c r="G357" s="327"/>
      <c r="H357" s="327"/>
      <c r="I357" s="327"/>
      <c r="J357" s="327"/>
      <c r="K357" s="117"/>
      <c r="P357" s="169"/>
      <c r="Q357" s="262"/>
      <c r="R357" s="244"/>
      <c r="S357" s="244"/>
      <c r="T357" s="28"/>
      <c r="U357" s="169"/>
    </row>
    <row r="358" spans="1:22" ht="19.5" customHeight="1">
      <c r="A358" s="328" t="s">
        <v>246</v>
      </c>
      <c r="B358" s="328"/>
      <c r="C358" s="328"/>
      <c r="D358" s="328"/>
      <c r="E358" s="328"/>
      <c r="F358" s="328"/>
      <c r="G358" s="328"/>
      <c r="H358" s="328"/>
      <c r="I358" s="328"/>
      <c r="J358" s="328"/>
      <c r="K358" s="118"/>
      <c r="P358" s="169"/>
      <c r="Q358" s="262"/>
      <c r="R358" s="244"/>
      <c r="S358" s="244"/>
      <c r="T358" s="28"/>
      <c r="U358" s="169"/>
      <c r="V358" s="169"/>
    </row>
    <row r="359" spans="1:22" s="25" customFormat="1" ht="12.75">
      <c r="A359" s="22"/>
      <c r="B359" s="329" t="s">
        <v>118</v>
      </c>
      <c r="C359" s="329"/>
      <c r="D359" s="329"/>
      <c r="E359" s="329"/>
      <c r="F359" s="185"/>
      <c r="G359" s="329" t="s">
        <v>202</v>
      </c>
      <c r="H359" s="329"/>
      <c r="I359" s="329"/>
      <c r="J359" s="329"/>
      <c r="K359" s="185"/>
      <c r="L359" s="331"/>
      <c r="M359" s="331"/>
      <c r="N359" s="331"/>
      <c r="O359" s="135"/>
      <c r="P359" s="169"/>
      <c r="Q359" s="31"/>
      <c r="R359" s="27"/>
      <c r="S359" s="27"/>
      <c r="T359" s="27"/>
      <c r="U359" s="27"/>
      <c r="V359" s="169"/>
    </row>
    <row r="360" spans="1:23" s="25" customFormat="1" ht="12.75">
      <c r="A360" s="22" t="s">
        <v>330</v>
      </c>
      <c r="B360" s="186">
        <f>+B281</f>
        <v>2011</v>
      </c>
      <c r="C360" s="330" t="str">
        <f>+C281</f>
        <v>enero - septiembre</v>
      </c>
      <c r="D360" s="330"/>
      <c r="E360" s="330"/>
      <c r="F360" s="185"/>
      <c r="G360" s="186">
        <f>+G281</f>
        <v>2011</v>
      </c>
      <c r="H360" s="330" t="str">
        <f>+C360</f>
        <v>enero - septiembre</v>
      </c>
      <c r="I360" s="330"/>
      <c r="J360" s="330"/>
      <c r="K360" s="187" t="s">
        <v>223</v>
      </c>
      <c r="L360" s="333" t="s">
        <v>198</v>
      </c>
      <c r="M360" s="332"/>
      <c r="N360" s="332"/>
      <c r="O360" s="135"/>
      <c r="P360" s="169"/>
      <c r="Q360" s="173"/>
      <c r="R360" s="31"/>
      <c r="S360" s="27"/>
      <c r="T360" s="27"/>
      <c r="U360" s="27"/>
      <c r="V360" s="32"/>
      <c r="W360" s="32"/>
    </row>
    <row r="361" spans="1:23" s="25" customFormat="1" ht="12.75">
      <c r="A361" s="188"/>
      <c r="B361" s="188"/>
      <c r="C361" s="189">
        <f>+C282</f>
        <v>2011</v>
      </c>
      <c r="D361" s="189">
        <f>+D282</f>
        <v>2012</v>
      </c>
      <c r="E361" s="190" t="str">
        <f>+E282</f>
        <v>Var % 12/11</v>
      </c>
      <c r="F361" s="191"/>
      <c r="G361" s="188"/>
      <c r="H361" s="189">
        <f>+H282</f>
        <v>2011</v>
      </c>
      <c r="I361" s="189">
        <f>+I282</f>
        <v>2012</v>
      </c>
      <c r="J361" s="190" t="str">
        <f>+J282</f>
        <v>Var % 12/11</v>
      </c>
      <c r="K361" s="191">
        <v>2008</v>
      </c>
      <c r="L361" s="192"/>
      <c r="M361" s="192"/>
      <c r="N361" s="191"/>
      <c r="P361" s="169"/>
      <c r="Q361" s="173"/>
      <c r="R361" s="173"/>
      <c r="S361" s="28"/>
      <c r="T361" s="28"/>
      <c r="U361" s="28"/>
      <c r="V361" s="36"/>
      <c r="W361" s="36"/>
    </row>
    <row r="362" spans="1:23" ht="12.75">
      <c r="A362" s="14"/>
      <c r="B362" s="14"/>
      <c r="C362" s="14"/>
      <c r="D362" s="14"/>
      <c r="E362" s="14"/>
      <c r="F362" s="14"/>
      <c r="G362" s="14"/>
      <c r="H362" s="14"/>
      <c r="I362" s="14"/>
      <c r="J362" s="14"/>
      <c r="K362" s="14"/>
      <c r="L362" s="19"/>
      <c r="M362" s="19"/>
      <c r="N362" s="19"/>
      <c r="P362" s="169"/>
      <c r="Q362" s="31"/>
      <c r="R362" s="173"/>
      <c r="S362" s="28"/>
      <c r="T362" s="28"/>
      <c r="U362" s="28"/>
      <c r="V362" s="36"/>
      <c r="W362" s="36"/>
    </row>
    <row r="363" spans="1:23" s="124" customFormat="1" ht="12.75">
      <c r="A363" s="122" t="s">
        <v>327</v>
      </c>
      <c r="B363" s="122"/>
      <c r="C363" s="122"/>
      <c r="D363" s="122"/>
      <c r="E363" s="122"/>
      <c r="F363" s="122"/>
      <c r="G363" s="122">
        <f>+G365+G374</f>
        <v>5001250</v>
      </c>
      <c r="H363" s="122">
        <f>(H365+H374)</f>
        <v>3630083</v>
      </c>
      <c r="I363" s="122">
        <f>(I365+I374)</f>
        <v>3928138</v>
      </c>
      <c r="J363" s="123">
        <f>+I363/H363*100-100</f>
        <v>8.21069380507278</v>
      </c>
      <c r="K363" s="122">
        <f>(K365+K374)</f>
        <v>100</v>
      </c>
      <c r="L363" s="19"/>
      <c r="M363" s="19"/>
      <c r="N363" s="19"/>
      <c r="P363" s="169"/>
      <c r="Q363" s="173"/>
      <c r="R363" s="173"/>
      <c r="S363" s="28"/>
      <c r="T363" s="28"/>
      <c r="U363" s="28"/>
      <c r="V363" s="36"/>
      <c r="W363" s="36"/>
    </row>
    <row r="364" spans="1:23" ht="12.75">
      <c r="A364" s="14"/>
      <c r="B364" s="16"/>
      <c r="C364" s="16"/>
      <c r="D364" s="16"/>
      <c r="E364" s="17"/>
      <c r="F364" s="17"/>
      <c r="G364" s="16"/>
      <c r="H364" s="16"/>
      <c r="I364" s="16"/>
      <c r="J364" s="17"/>
      <c r="K364" s="17"/>
      <c r="L364" s="19"/>
      <c r="M364" s="19"/>
      <c r="N364" s="19"/>
      <c r="P364" s="169"/>
      <c r="Q364" s="173"/>
      <c r="R364" s="31"/>
      <c r="S364" s="27"/>
      <c r="T364" s="27"/>
      <c r="U364" s="27"/>
      <c r="V364" s="32"/>
      <c r="W364" s="32"/>
    </row>
    <row r="365" spans="1:23" ht="12.75">
      <c r="A365" s="22" t="s">
        <v>325</v>
      </c>
      <c r="B365" s="23"/>
      <c r="C365" s="23"/>
      <c r="D365" s="23"/>
      <c r="E365" s="21"/>
      <c r="F365" s="21"/>
      <c r="G365" s="23">
        <f>SUM(G367:G372)</f>
        <v>1089400</v>
      </c>
      <c r="H365" s="23">
        <f>SUM(H367:H372)</f>
        <v>737564</v>
      </c>
      <c r="I365" s="23">
        <f>SUM(I367:I372)</f>
        <v>826625</v>
      </c>
      <c r="J365" s="21">
        <f>+I365/H365*100-100</f>
        <v>12.075019930473843</v>
      </c>
      <c r="K365" s="21">
        <f>+I365/$I$363*100</f>
        <v>21.043685328774092</v>
      </c>
      <c r="L365" s="19"/>
      <c r="M365" s="19"/>
      <c r="N365" s="19"/>
      <c r="O365" s="27"/>
      <c r="P365" s="169"/>
      <c r="Q365" s="173"/>
      <c r="R365" s="173"/>
      <c r="S365" s="28"/>
      <c r="T365" s="28"/>
      <c r="U365" s="28"/>
      <c r="V365" s="36"/>
      <c r="W365" s="36"/>
    </row>
    <row r="366" spans="1:23" ht="12.75">
      <c r="A366" s="22"/>
      <c r="B366" s="16"/>
      <c r="C366" s="16"/>
      <c r="D366" s="16"/>
      <c r="E366" s="17"/>
      <c r="F366" s="17"/>
      <c r="G366" s="16"/>
      <c r="H366" s="16"/>
      <c r="I366" s="16"/>
      <c r="J366" s="17"/>
      <c r="K366" s="21"/>
      <c r="L366" s="19"/>
      <c r="M366" s="19"/>
      <c r="N366" s="19"/>
      <c r="O366" s="28"/>
      <c r="P366" s="169"/>
      <c r="Q366" s="31"/>
      <c r="R366" s="173"/>
      <c r="S366" s="28"/>
      <c r="T366" s="28"/>
      <c r="U366" s="28"/>
      <c r="V366" s="36"/>
      <c r="W366" s="36"/>
    </row>
    <row r="367" spans="1:24" ht="12.75">
      <c r="A367" s="14" t="s">
        <v>82</v>
      </c>
      <c r="B367" s="16">
        <v>666016.154</v>
      </c>
      <c r="C367" s="16">
        <v>326127.614</v>
      </c>
      <c r="D367" s="16">
        <v>563586.602</v>
      </c>
      <c r="E367" s="17">
        <f>+D367/C367*100-100</f>
        <v>72.81167794641271</v>
      </c>
      <c r="F367" s="17"/>
      <c r="G367" s="144">
        <v>212640.214</v>
      </c>
      <c r="H367" s="144">
        <v>82236.869</v>
      </c>
      <c r="I367" s="144">
        <v>144029.959</v>
      </c>
      <c r="J367" s="17">
        <f aca="true" t="shared" si="50" ref="J367:J393">+I367/H367*100-100</f>
        <v>75.14037286609246</v>
      </c>
      <c r="K367" s="17">
        <f aca="true" t="shared" si="51" ref="K367:K393">+I367/$I$363*100</f>
        <v>3.666621666550411</v>
      </c>
      <c r="L367" s="18">
        <f>+H367/C367*1000</f>
        <v>252.16162468229385</v>
      </c>
      <c r="M367" s="18">
        <f>+I367/D367*1000</f>
        <v>255.55958656377004</v>
      </c>
      <c r="N367" s="17">
        <f>+M367/L367*100-100</f>
        <v>1.3475333075591465</v>
      </c>
      <c r="O367" s="27"/>
      <c r="P367" s="169"/>
      <c r="Q367" s="173"/>
      <c r="R367" s="173"/>
      <c r="S367" s="28"/>
      <c r="T367" s="28"/>
      <c r="U367" s="28"/>
      <c r="V367" s="36"/>
      <c r="W367" s="36"/>
      <c r="X367" s="27"/>
    </row>
    <row r="368" spans="1:24" ht="12.75">
      <c r="A368" s="14" t="s">
        <v>83</v>
      </c>
      <c r="B368" s="16">
        <v>625441.491</v>
      </c>
      <c r="C368" s="16">
        <v>355513.052</v>
      </c>
      <c r="D368" s="16">
        <v>699479.4</v>
      </c>
      <c r="E368" s="17">
        <f>+D368/C368*100-100</f>
        <v>96.75210124212262</v>
      </c>
      <c r="F368" s="17"/>
      <c r="G368" s="144">
        <v>214829.205</v>
      </c>
      <c r="H368" s="144">
        <v>88947.398</v>
      </c>
      <c r="I368" s="144">
        <v>180141.277</v>
      </c>
      <c r="J368" s="17">
        <f t="shared" si="50"/>
        <v>102.52562868674357</v>
      </c>
      <c r="K368" s="17">
        <f t="shared" si="51"/>
        <v>4.585920275713328</v>
      </c>
      <c r="L368" s="18">
        <f aca="true" t="shared" si="52" ref="L368:L392">+H368/C368*1000</f>
        <v>250.19446543414108</v>
      </c>
      <c r="M368" s="18">
        <f aca="true" t="shared" si="53" ref="M368:M392">+I368/D368*1000</f>
        <v>257.53621479059996</v>
      </c>
      <c r="N368" s="17">
        <f aca="true" t="shared" si="54" ref="N368:N392">+M368/L368*100-100</f>
        <v>2.9344171717465457</v>
      </c>
      <c r="O368" s="28"/>
      <c r="P368" s="169"/>
      <c r="Q368" s="173"/>
      <c r="R368" s="299"/>
      <c r="S368" s="299"/>
      <c r="T368" s="299"/>
      <c r="U368" s="299"/>
      <c r="V368" s="299"/>
      <c r="W368" s="299"/>
      <c r="X368" s="28"/>
    </row>
    <row r="369" spans="1:24" ht="12.75">
      <c r="A369" s="14" t="s">
        <v>84</v>
      </c>
      <c r="B369" s="16">
        <v>30085.938</v>
      </c>
      <c r="C369" s="16">
        <v>29235.937</v>
      </c>
      <c r="D369" s="16">
        <v>5204.24</v>
      </c>
      <c r="E369" s="17">
        <f>+D369/C369*100-100</f>
        <v>-82.19916809917876</v>
      </c>
      <c r="F369" s="17"/>
      <c r="G369" s="144">
        <v>11167.307</v>
      </c>
      <c r="H369" s="144">
        <v>10842.179</v>
      </c>
      <c r="I369" s="144">
        <v>2135.002</v>
      </c>
      <c r="J369" s="17">
        <f t="shared" si="50"/>
        <v>-80.30836790279888</v>
      </c>
      <c r="K369" s="17">
        <f t="shared" si="51"/>
        <v>0.054351501907519535</v>
      </c>
      <c r="L369" s="18">
        <f t="shared" si="52"/>
        <v>370.85108645568636</v>
      </c>
      <c r="M369" s="18">
        <f t="shared" si="53"/>
        <v>410.2428020229659</v>
      </c>
      <c r="N369" s="17">
        <f t="shared" si="54"/>
        <v>10.62197658465982</v>
      </c>
      <c r="O369" s="27"/>
      <c r="P369" s="169"/>
      <c r="Q369" s="173"/>
      <c r="R369" s="75"/>
      <c r="S369" s="28"/>
      <c r="T369" s="28"/>
      <c r="U369" s="28"/>
      <c r="V369" s="36"/>
      <c r="W369" s="76"/>
      <c r="X369" s="28"/>
    </row>
    <row r="370" spans="1:24" ht="12.75">
      <c r="A370" s="14" t="s">
        <v>85</v>
      </c>
      <c r="B370" s="16">
        <v>24312.957</v>
      </c>
      <c r="C370" s="16">
        <v>7609.44</v>
      </c>
      <c r="D370" s="16">
        <v>54303.437</v>
      </c>
      <c r="E370" s="17">
        <f>+D370/C370*100-100</f>
        <v>613.6325012090246</v>
      </c>
      <c r="F370" s="17"/>
      <c r="G370" s="144">
        <v>8511.662</v>
      </c>
      <c r="H370" s="144">
        <v>2475.46</v>
      </c>
      <c r="I370" s="144">
        <v>15949.707</v>
      </c>
      <c r="J370" s="17">
        <f t="shared" si="50"/>
        <v>544.3128549845281</v>
      </c>
      <c r="K370" s="17">
        <f t="shared" si="51"/>
        <v>0.4060373388103982</v>
      </c>
      <c r="L370" s="18">
        <f t="shared" si="52"/>
        <v>325.3143463907988</v>
      </c>
      <c r="M370" s="18">
        <f t="shared" si="53"/>
        <v>293.7145028223536</v>
      </c>
      <c r="N370" s="17">
        <f t="shared" si="54"/>
        <v>-9.713633572890274</v>
      </c>
      <c r="O370" s="28"/>
      <c r="P370" s="173"/>
      <c r="Q370" s="173"/>
      <c r="R370" s="31"/>
      <c r="S370" s="27"/>
      <c r="T370" s="27"/>
      <c r="U370" s="27"/>
      <c r="V370" s="32"/>
      <c r="W370" s="32"/>
      <c r="X370" s="28"/>
    </row>
    <row r="371" spans="1:24" ht="12.75">
      <c r="A371" s="15" t="s">
        <v>31</v>
      </c>
      <c r="B371" s="16">
        <v>138483.779</v>
      </c>
      <c r="C371" s="16">
        <v>126086.937</v>
      </c>
      <c r="D371" s="16">
        <v>16288.375</v>
      </c>
      <c r="E371" s="17">
        <f>+D371/C371*100-100</f>
        <v>-87.08163162056987</v>
      </c>
      <c r="F371" s="17"/>
      <c r="G371" s="144">
        <v>75503.792</v>
      </c>
      <c r="H371" s="144">
        <v>66545.166</v>
      </c>
      <c r="I371" s="144">
        <v>9169.01</v>
      </c>
      <c r="J371" s="17">
        <f t="shared" si="50"/>
        <v>-86.22137331508047</v>
      </c>
      <c r="K371" s="17">
        <f t="shared" si="51"/>
        <v>0.23341873427053733</v>
      </c>
      <c r="L371" s="18">
        <f t="shared" si="52"/>
        <v>527.7720879205749</v>
      </c>
      <c r="M371" s="18">
        <f t="shared" si="53"/>
        <v>562.9174180972626</v>
      </c>
      <c r="N371" s="17">
        <f t="shared" si="54"/>
        <v>6.659186982616035</v>
      </c>
      <c r="O371" s="28"/>
      <c r="P371" s="173"/>
      <c r="Q371" s="173"/>
      <c r="R371" s="289"/>
      <c r="S371" s="292"/>
      <c r="T371" s="292"/>
      <c r="U371" s="28"/>
      <c r="V371" s="36"/>
      <c r="W371" s="36"/>
      <c r="X371" s="27"/>
    </row>
    <row r="372" spans="1:24" ht="12.75">
      <c r="A372" s="14" t="s">
        <v>86</v>
      </c>
      <c r="B372" s="16"/>
      <c r="C372" s="16"/>
      <c r="D372" s="16"/>
      <c r="E372" s="17"/>
      <c r="F372" s="17"/>
      <c r="G372" s="16">
        <v>566747.82</v>
      </c>
      <c r="H372" s="16">
        <v>486516.928</v>
      </c>
      <c r="I372" s="16">
        <v>475200.045</v>
      </c>
      <c r="J372" s="17">
        <f t="shared" si="50"/>
        <v>-2.3261026181600926</v>
      </c>
      <c r="K372" s="17">
        <f t="shared" si="51"/>
        <v>12.097335811521896</v>
      </c>
      <c r="L372" s="18"/>
      <c r="M372" s="18"/>
      <c r="N372" s="17"/>
      <c r="O372" s="28"/>
      <c r="P372" s="173"/>
      <c r="Q372" s="173"/>
      <c r="R372" s="289"/>
      <c r="S372" s="292"/>
      <c r="T372" s="292"/>
      <c r="U372" s="28"/>
      <c r="V372" s="36"/>
      <c r="W372" s="36"/>
      <c r="X372" s="28"/>
    </row>
    <row r="373" spans="1:24" ht="12.75">
      <c r="A373" s="14"/>
      <c r="B373" s="16"/>
      <c r="C373" s="16"/>
      <c r="D373" s="16"/>
      <c r="E373" s="17"/>
      <c r="F373" s="17"/>
      <c r="G373" s="16"/>
      <c r="H373" s="16"/>
      <c r="I373" s="16"/>
      <c r="J373" s="17"/>
      <c r="K373" s="21"/>
      <c r="L373" s="18"/>
      <c r="M373" s="18"/>
      <c r="N373" s="17"/>
      <c r="P373" s="173"/>
      <c r="Q373" s="247"/>
      <c r="R373" s="289"/>
      <c r="S373" s="292"/>
      <c r="T373" s="292"/>
      <c r="U373" s="28"/>
      <c r="V373" s="36"/>
      <c r="W373" s="36"/>
      <c r="X373" s="28"/>
    </row>
    <row r="374" spans="1:24" ht="12.75">
      <c r="A374" s="22" t="s">
        <v>326</v>
      </c>
      <c r="B374" s="16"/>
      <c r="C374" s="16"/>
      <c r="D374" s="16"/>
      <c r="E374" s="17"/>
      <c r="F374" s="17"/>
      <c r="G374" s="23">
        <f>SUM(G376:G393)</f>
        <v>3911850</v>
      </c>
      <c r="H374" s="23">
        <f>SUM(H376:H393)</f>
        <v>2892519</v>
      </c>
      <c r="I374" s="23">
        <f>SUM(I376:I393)</f>
        <v>3101513</v>
      </c>
      <c r="J374" s="21">
        <f t="shared" si="50"/>
        <v>7.225328511238828</v>
      </c>
      <c r="K374" s="21">
        <f t="shared" si="51"/>
        <v>78.95631467122591</v>
      </c>
      <c r="L374" s="18"/>
      <c r="M374" s="18"/>
      <c r="N374" s="17"/>
      <c r="O374" s="18"/>
      <c r="P374" s="18"/>
      <c r="Q374" s="245"/>
      <c r="R374" s="290"/>
      <c r="S374" s="291"/>
      <c r="T374" s="291"/>
      <c r="U374" s="27"/>
      <c r="V374" s="32"/>
      <c r="W374" s="32"/>
      <c r="X374" s="28"/>
    </row>
    <row r="375" spans="1:23" ht="12.75">
      <c r="A375" s="14"/>
      <c r="B375" s="16"/>
      <c r="C375" s="16"/>
      <c r="D375" s="16"/>
      <c r="E375" s="17"/>
      <c r="F375" s="17"/>
      <c r="G375" s="16"/>
      <c r="H375" s="16"/>
      <c r="I375" s="16"/>
      <c r="J375" s="17"/>
      <c r="K375" s="21"/>
      <c r="L375" s="18"/>
      <c r="M375" s="18"/>
      <c r="N375" s="17"/>
      <c r="O375" s="18"/>
      <c r="P375" s="18"/>
      <c r="Q375" s="244"/>
      <c r="R375" s="289"/>
      <c r="S375" s="292"/>
      <c r="T375" s="292"/>
      <c r="U375" s="28"/>
      <c r="V375" s="36"/>
      <c r="W375" s="36"/>
    </row>
    <row r="376" spans="1:24" ht="11.25" customHeight="1">
      <c r="A376" s="14" t="s">
        <v>87</v>
      </c>
      <c r="B376" s="274">
        <v>2.896</v>
      </c>
      <c r="C376" s="274">
        <v>2.592</v>
      </c>
      <c r="D376" s="274">
        <v>21.812</v>
      </c>
      <c r="E376" s="17"/>
      <c r="F376" s="17"/>
      <c r="G376" s="275">
        <v>11.539</v>
      </c>
      <c r="H376" s="275">
        <v>10.96</v>
      </c>
      <c r="I376" s="275">
        <v>38.123</v>
      </c>
      <c r="J376" s="17">
        <f t="shared" si="50"/>
        <v>247.83759124087584</v>
      </c>
      <c r="K376" s="17">
        <f t="shared" si="51"/>
        <v>0.0009705107101634413</v>
      </c>
      <c r="L376" s="18"/>
      <c r="M376" s="18"/>
      <c r="N376" s="17"/>
      <c r="P376" s="18"/>
      <c r="Q376" s="244"/>
      <c r="R376" s="289"/>
      <c r="S376" s="292"/>
      <c r="T376" s="292"/>
      <c r="U376" s="28"/>
      <c r="V376" s="36"/>
      <c r="W376" s="36"/>
      <c r="X376" s="18"/>
    </row>
    <row r="377" spans="1:23" ht="12.75">
      <c r="A377" s="14" t="s">
        <v>88</v>
      </c>
      <c r="B377" s="274">
        <v>83594.018</v>
      </c>
      <c r="C377" s="274">
        <v>64515.464</v>
      </c>
      <c r="D377" s="274">
        <v>65545.214</v>
      </c>
      <c r="E377" s="17">
        <f aca="true" t="shared" si="55" ref="E377:E392">+D377/C377*100-100</f>
        <v>1.5961289528972458</v>
      </c>
      <c r="F377" s="17"/>
      <c r="G377" s="275">
        <v>46612.183</v>
      </c>
      <c r="H377" s="275">
        <v>35585.149</v>
      </c>
      <c r="I377" s="275">
        <v>38192.943</v>
      </c>
      <c r="J377" s="17">
        <f t="shared" si="50"/>
        <v>7.328321148802843</v>
      </c>
      <c r="K377" s="17">
        <f t="shared" si="51"/>
        <v>0.9722912738809075</v>
      </c>
      <c r="L377" s="18">
        <f t="shared" si="52"/>
        <v>551.5754951402039</v>
      </c>
      <c r="M377" s="18">
        <f t="shared" si="53"/>
        <v>582.6961370512879</v>
      </c>
      <c r="N377" s="17">
        <f t="shared" si="54"/>
        <v>5.6421364228977495</v>
      </c>
      <c r="Q377" s="244"/>
      <c r="R377" s="289"/>
      <c r="S377" s="292"/>
      <c r="T377" s="292"/>
      <c r="U377" s="28"/>
      <c r="V377" s="36"/>
      <c r="W377" s="36"/>
    </row>
    <row r="378" spans="1:20" ht="12.75">
      <c r="A378" s="14" t="s">
        <v>89</v>
      </c>
      <c r="B378" s="274">
        <v>23676.51</v>
      </c>
      <c r="C378" s="274">
        <v>13544.02</v>
      </c>
      <c r="D378" s="274">
        <v>20559.026</v>
      </c>
      <c r="E378" s="17">
        <f t="shared" si="55"/>
        <v>51.79412020950943</v>
      </c>
      <c r="F378" s="17"/>
      <c r="G378" s="275">
        <v>10447.785</v>
      </c>
      <c r="H378" s="275">
        <v>5710.671</v>
      </c>
      <c r="I378" s="275">
        <v>8673.097</v>
      </c>
      <c r="J378" s="17">
        <f t="shared" si="50"/>
        <v>51.87526999891955</v>
      </c>
      <c r="K378" s="17">
        <f t="shared" si="51"/>
        <v>0.22079410142922676</v>
      </c>
      <c r="L378" s="18">
        <f t="shared" si="52"/>
        <v>421.6378150652465</v>
      </c>
      <c r="M378" s="18">
        <f t="shared" si="53"/>
        <v>421.86322445431017</v>
      </c>
      <c r="N378" s="17">
        <f t="shared" si="54"/>
        <v>0.05346043002067802</v>
      </c>
      <c r="P378" s="18"/>
      <c r="Q378" s="245"/>
      <c r="R378" s="293"/>
      <c r="S378" s="293"/>
      <c r="T378" s="294"/>
    </row>
    <row r="379" spans="1:21" ht="12.75">
      <c r="A379" s="14" t="s">
        <v>90</v>
      </c>
      <c r="B379" s="274">
        <v>182.444</v>
      </c>
      <c r="C379" s="274">
        <v>163.569</v>
      </c>
      <c r="D379" s="274">
        <v>1752.928</v>
      </c>
      <c r="E379" s="17">
        <f t="shared" si="55"/>
        <v>971.674950632455</v>
      </c>
      <c r="F379" s="17"/>
      <c r="G379" s="275">
        <v>137.745</v>
      </c>
      <c r="H379" s="275">
        <v>120.586</v>
      </c>
      <c r="I379" s="275">
        <v>691.588</v>
      </c>
      <c r="J379" s="17">
        <f t="shared" si="50"/>
        <v>473.5226311512116</v>
      </c>
      <c r="K379" s="17">
        <f t="shared" si="51"/>
        <v>0.017606000603848437</v>
      </c>
      <c r="L379" s="18">
        <f t="shared" si="52"/>
        <v>737.2179324933209</v>
      </c>
      <c r="M379" s="18">
        <f t="shared" si="53"/>
        <v>394.5330327315212</v>
      </c>
      <c r="N379" s="17">
        <f t="shared" si="54"/>
        <v>-46.48352741540296</v>
      </c>
      <c r="O379" s="18"/>
      <c r="Q379" s="244"/>
      <c r="R379" s="247"/>
      <c r="S379" s="247"/>
      <c r="T379" s="295"/>
      <c r="U379" s="28"/>
    </row>
    <row r="380" spans="1:20" ht="12.75">
      <c r="A380" s="14" t="s">
        <v>91</v>
      </c>
      <c r="B380" s="274">
        <v>3904.75</v>
      </c>
      <c r="C380" s="274">
        <v>3005.96</v>
      </c>
      <c r="D380" s="274">
        <v>8302.522</v>
      </c>
      <c r="E380" s="17">
        <f t="shared" si="55"/>
        <v>176.2020120028211</v>
      </c>
      <c r="F380" s="17"/>
      <c r="G380" s="275">
        <v>6009.982</v>
      </c>
      <c r="H380" s="275">
        <v>4693.669</v>
      </c>
      <c r="I380" s="275">
        <v>10783.114</v>
      </c>
      <c r="J380" s="17">
        <f t="shared" si="50"/>
        <v>129.73741863774376</v>
      </c>
      <c r="K380" s="17">
        <f t="shared" si="51"/>
        <v>0.27450955134468286</v>
      </c>
      <c r="L380" s="18">
        <f t="shared" si="52"/>
        <v>1561.4542442347868</v>
      </c>
      <c r="M380" s="18">
        <f t="shared" si="53"/>
        <v>1298.77572140128</v>
      </c>
      <c r="N380" s="17">
        <f t="shared" si="54"/>
        <v>-16.82268460977133</v>
      </c>
      <c r="Q380" s="244"/>
      <c r="R380" s="244"/>
      <c r="S380" s="244"/>
      <c r="T380" s="18"/>
    </row>
    <row r="381" spans="1:21" ht="12.75">
      <c r="A381" s="14" t="s">
        <v>92</v>
      </c>
      <c r="B381" s="274">
        <v>13218.178</v>
      </c>
      <c r="C381" s="274">
        <v>9228.997</v>
      </c>
      <c r="D381" s="274">
        <v>12494.331</v>
      </c>
      <c r="E381" s="17">
        <f t="shared" si="55"/>
        <v>35.38124457078055</v>
      </c>
      <c r="F381" s="17"/>
      <c r="G381" s="275">
        <v>23260.337</v>
      </c>
      <c r="H381" s="275">
        <v>16543.946</v>
      </c>
      <c r="I381" s="275">
        <v>20216.973</v>
      </c>
      <c r="J381" s="17">
        <f t="shared" si="50"/>
        <v>22.201637988905446</v>
      </c>
      <c r="K381" s="17">
        <f t="shared" si="51"/>
        <v>0.5146706403899253</v>
      </c>
      <c r="L381" s="18">
        <f t="shared" si="52"/>
        <v>1792.6049818848137</v>
      </c>
      <c r="M381" s="18">
        <f t="shared" si="53"/>
        <v>1618.0916769373248</v>
      </c>
      <c r="N381" s="17">
        <f t="shared" si="54"/>
        <v>-9.735179066834846</v>
      </c>
      <c r="Q381" s="244"/>
      <c r="R381" s="244"/>
      <c r="S381" s="244"/>
      <c r="T381" s="18"/>
      <c r="U381" s="18"/>
    </row>
    <row r="382" spans="1:21" ht="11.25">
      <c r="A382" s="14" t="s">
        <v>93</v>
      </c>
      <c r="B382" s="274">
        <v>0.386</v>
      </c>
      <c r="C382" s="274">
        <v>0.386</v>
      </c>
      <c r="D382" s="274">
        <v>241.542</v>
      </c>
      <c r="E382" s="17">
        <f t="shared" si="55"/>
        <v>62475.64766839378</v>
      </c>
      <c r="F382" s="17"/>
      <c r="G382" s="275">
        <v>2.275</v>
      </c>
      <c r="H382" s="275">
        <v>2.275</v>
      </c>
      <c r="I382" s="275">
        <v>363.815</v>
      </c>
      <c r="J382" s="17">
        <f t="shared" si="50"/>
        <v>15891.868131868134</v>
      </c>
      <c r="K382" s="17">
        <f t="shared" si="51"/>
        <v>0.009261767280070098</v>
      </c>
      <c r="L382" s="18"/>
      <c r="M382" s="18"/>
      <c r="N382" s="17"/>
      <c r="R382" s="256"/>
      <c r="S382" s="256"/>
      <c r="T382" s="18"/>
      <c r="U382" s="18"/>
    </row>
    <row r="383" spans="1:19" ht="11.25">
      <c r="A383" s="14" t="s">
        <v>94</v>
      </c>
      <c r="B383" s="274">
        <v>2727.659</v>
      </c>
      <c r="C383" s="274">
        <v>1902.373</v>
      </c>
      <c r="D383" s="274">
        <v>5860.818</v>
      </c>
      <c r="E383" s="17">
        <f t="shared" si="55"/>
        <v>208.07933039419714</v>
      </c>
      <c r="F383" s="17"/>
      <c r="G383" s="275">
        <v>4127.908</v>
      </c>
      <c r="H383" s="275">
        <v>2874.125</v>
      </c>
      <c r="I383" s="275">
        <v>8764.219</v>
      </c>
      <c r="J383" s="17">
        <f t="shared" si="50"/>
        <v>204.93520636715516</v>
      </c>
      <c r="K383" s="17">
        <f t="shared" si="51"/>
        <v>0.22311382644907077</v>
      </c>
      <c r="L383" s="18">
        <f t="shared" si="52"/>
        <v>1510.810445690724</v>
      </c>
      <c r="M383" s="18">
        <f t="shared" si="53"/>
        <v>1495.3917695447972</v>
      </c>
      <c r="N383" s="17">
        <f t="shared" si="54"/>
        <v>-1.0205566283914322</v>
      </c>
      <c r="Q383" s="256"/>
      <c r="R383" s="256"/>
      <c r="S383" s="256"/>
    </row>
    <row r="384" spans="1:14" ht="11.25">
      <c r="A384" s="14" t="s">
        <v>95</v>
      </c>
      <c r="B384" s="274">
        <v>249877.313</v>
      </c>
      <c r="C384" s="274">
        <v>186307.848</v>
      </c>
      <c r="D384" s="274">
        <v>195703.655</v>
      </c>
      <c r="E384" s="17">
        <f t="shared" si="55"/>
        <v>5.043162218265749</v>
      </c>
      <c r="F384" s="17"/>
      <c r="G384" s="275">
        <v>362075.136</v>
      </c>
      <c r="H384" s="275">
        <v>274105.117</v>
      </c>
      <c r="I384" s="275">
        <v>270592.525</v>
      </c>
      <c r="J384" s="17">
        <f t="shared" si="50"/>
        <v>-1.2814762593432363</v>
      </c>
      <c r="K384" s="17">
        <f t="shared" si="51"/>
        <v>6.8885697243834105</v>
      </c>
      <c r="L384" s="18">
        <f t="shared" si="52"/>
        <v>1471.2483663060723</v>
      </c>
      <c r="M384" s="18">
        <f t="shared" si="53"/>
        <v>1382.6646467077992</v>
      </c>
      <c r="N384" s="17">
        <f t="shared" si="54"/>
        <v>-6.0209901758928766</v>
      </c>
    </row>
    <row r="385" spans="1:14" ht="11.25">
      <c r="A385" s="14" t="s">
        <v>3</v>
      </c>
      <c r="B385" s="274">
        <v>463654.82</v>
      </c>
      <c r="C385" s="274">
        <v>388154.5</v>
      </c>
      <c r="D385" s="274">
        <v>302000.067</v>
      </c>
      <c r="E385" s="17">
        <f t="shared" si="55"/>
        <v>-22.195912452386878</v>
      </c>
      <c r="F385" s="17"/>
      <c r="G385" s="275">
        <v>364464.85</v>
      </c>
      <c r="H385" s="275">
        <v>306748.539</v>
      </c>
      <c r="I385" s="275">
        <v>209284.408</v>
      </c>
      <c r="J385" s="17">
        <f t="shared" si="50"/>
        <v>-31.77329917127983</v>
      </c>
      <c r="K385" s="17">
        <f t="shared" si="51"/>
        <v>5.327827281017113</v>
      </c>
      <c r="L385" s="18">
        <f t="shared" si="52"/>
        <v>790.2743340602775</v>
      </c>
      <c r="M385" s="18">
        <f t="shared" si="53"/>
        <v>692.9945747329917</v>
      </c>
      <c r="N385" s="17">
        <f t="shared" si="54"/>
        <v>-12.309618968324713</v>
      </c>
    </row>
    <row r="386" spans="1:17" ht="11.25">
      <c r="A386" s="14" t="s">
        <v>66</v>
      </c>
      <c r="B386" s="274">
        <v>6784.051</v>
      </c>
      <c r="C386" s="274">
        <v>5616.099</v>
      </c>
      <c r="D386" s="274">
        <v>7512.349</v>
      </c>
      <c r="E386" s="17">
        <f t="shared" si="55"/>
        <v>33.76454011939606</v>
      </c>
      <c r="F386" s="17"/>
      <c r="G386" s="275">
        <v>23699.459</v>
      </c>
      <c r="H386" s="275">
        <v>19604.33</v>
      </c>
      <c r="I386" s="275">
        <v>23487.556</v>
      </c>
      <c r="J386" s="17">
        <f t="shared" si="50"/>
        <v>19.8080015996466</v>
      </c>
      <c r="K386" s="17">
        <f t="shared" si="51"/>
        <v>0.5979310299179916</v>
      </c>
      <c r="L386" s="18">
        <f t="shared" si="52"/>
        <v>3490.7379659795884</v>
      </c>
      <c r="M386" s="18">
        <f t="shared" si="53"/>
        <v>3126.526203721366</v>
      </c>
      <c r="N386" s="17">
        <f t="shared" si="54"/>
        <v>-10.433660899437214</v>
      </c>
      <c r="Q386" s="255"/>
    </row>
    <row r="387" spans="1:17" ht="11.25">
      <c r="A387" s="14" t="s">
        <v>67</v>
      </c>
      <c r="B387" s="274">
        <v>3106.476</v>
      </c>
      <c r="C387" s="274">
        <v>2869.051</v>
      </c>
      <c r="D387" s="274">
        <v>5418.482</v>
      </c>
      <c r="E387" s="17">
        <f t="shared" si="55"/>
        <v>88.85973097027554</v>
      </c>
      <c r="F387" s="21"/>
      <c r="G387" s="275">
        <v>12395.832</v>
      </c>
      <c r="H387" s="275">
        <v>11392.525</v>
      </c>
      <c r="I387" s="275">
        <v>20136.317</v>
      </c>
      <c r="J387" s="17">
        <f t="shared" si="50"/>
        <v>76.750255101481</v>
      </c>
      <c r="K387" s="17">
        <f t="shared" si="51"/>
        <v>0.5126173520380394</v>
      </c>
      <c r="L387" s="18">
        <f t="shared" si="52"/>
        <v>3970.8339098886704</v>
      </c>
      <c r="M387" s="18">
        <f t="shared" si="53"/>
        <v>3716.2284566046355</v>
      </c>
      <c r="N387" s="17">
        <f t="shared" si="54"/>
        <v>-6.41188876346564</v>
      </c>
      <c r="Q387" s="255"/>
    </row>
    <row r="388" spans="1:17" ht="11.25">
      <c r="A388" s="14" t="s">
        <v>69</v>
      </c>
      <c r="B388" s="274">
        <v>10928.6</v>
      </c>
      <c r="C388" s="274">
        <v>8324.814</v>
      </c>
      <c r="D388" s="274">
        <v>12245.535</v>
      </c>
      <c r="E388" s="17">
        <f t="shared" si="55"/>
        <v>47.09680000057659</v>
      </c>
      <c r="F388" s="17"/>
      <c r="G388" s="275">
        <v>52231.431</v>
      </c>
      <c r="H388" s="275">
        <v>39621.572</v>
      </c>
      <c r="I388" s="275">
        <v>55595.532</v>
      </c>
      <c r="J388" s="17">
        <f t="shared" si="50"/>
        <v>40.31632061443699</v>
      </c>
      <c r="K388" s="17">
        <f t="shared" si="51"/>
        <v>1.415315144223548</v>
      </c>
      <c r="L388" s="18">
        <f t="shared" si="52"/>
        <v>4759.454325345888</v>
      </c>
      <c r="M388" s="18">
        <f t="shared" si="53"/>
        <v>4540.06558308804</v>
      </c>
      <c r="N388" s="17">
        <f t="shared" si="54"/>
        <v>-4.60953561607937</v>
      </c>
      <c r="Q388" s="255"/>
    </row>
    <row r="389" spans="1:17" ht="11.25">
      <c r="A389" s="14" t="s">
        <v>96</v>
      </c>
      <c r="B389" s="274">
        <v>119634.207</v>
      </c>
      <c r="C389" s="274">
        <v>85531.839</v>
      </c>
      <c r="D389" s="274">
        <v>87654.471</v>
      </c>
      <c r="E389" s="17">
        <f t="shared" si="55"/>
        <v>2.4816863811381324</v>
      </c>
      <c r="F389" s="17"/>
      <c r="G389" s="275">
        <v>753473.388</v>
      </c>
      <c r="H389" s="275">
        <v>524117.05</v>
      </c>
      <c r="I389" s="275">
        <v>549200.077</v>
      </c>
      <c r="J389" s="17">
        <f t="shared" si="50"/>
        <v>4.785768179073742</v>
      </c>
      <c r="K389" s="17">
        <f t="shared" si="51"/>
        <v>13.981180829186757</v>
      </c>
      <c r="L389" s="18">
        <f t="shared" si="52"/>
        <v>6127.7420914567265</v>
      </c>
      <c r="M389" s="18">
        <f t="shared" si="53"/>
        <v>6265.511282362311</v>
      </c>
      <c r="N389" s="17">
        <f t="shared" si="54"/>
        <v>2.248286381009109</v>
      </c>
      <c r="O389" s="18"/>
      <c r="Q389" s="255"/>
    </row>
    <row r="390" spans="1:17" ht="11.25">
      <c r="A390" s="14" t="s">
        <v>97</v>
      </c>
      <c r="B390" s="274">
        <v>5881.468</v>
      </c>
      <c r="C390" s="274">
        <v>4576.352</v>
      </c>
      <c r="D390" s="274">
        <v>4590.876</v>
      </c>
      <c r="E390" s="17">
        <f t="shared" si="55"/>
        <v>0.3173706917649781</v>
      </c>
      <c r="F390" s="17"/>
      <c r="G390" s="275">
        <v>25597.174</v>
      </c>
      <c r="H390" s="275">
        <v>20168.111</v>
      </c>
      <c r="I390" s="275">
        <v>23530.482</v>
      </c>
      <c r="J390" s="17">
        <f t="shared" si="50"/>
        <v>16.671720023754318</v>
      </c>
      <c r="K390" s="17">
        <f t="shared" si="51"/>
        <v>0.5990238122998733</v>
      </c>
      <c r="L390" s="18">
        <f t="shared" si="52"/>
        <v>4407.027912188573</v>
      </c>
      <c r="M390" s="18">
        <f t="shared" si="53"/>
        <v>5125.488468867379</v>
      </c>
      <c r="N390" s="17">
        <f t="shared" si="54"/>
        <v>16.30260962704027</v>
      </c>
      <c r="O390" s="18"/>
      <c r="P390" s="18"/>
      <c r="Q390" s="255"/>
    </row>
    <row r="391" spans="1:17" ht="11.25">
      <c r="A391" s="14" t="s">
        <v>98</v>
      </c>
      <c r="B391" s="274">
        <v>14178.858</v>
      </c>
      <c r="C391" s="274">
        <v>11974.312</v>
      </c>
      <c r="D391" s="274">
        <v>12652.425</v>
      </c>
      <c r="E391" s="17">
        <f t="shared" si="55"/>
        <v>5.6630643998586265</v>
      </c>
      <c r="F391" s="17"/>
      <c r="G391" s="275">
        <v>44109.406</v>
      </c>
      <c r="H391" s="275">
        <v>36955.737</v>
      </c>
      <c r="I391" s="275">
        <v>36895.705</v>
      </c>
      <c r="J391" s="17">
        <f t="shared" si="50"/>
        <v>-0.16244297874507652</v>
      </c>
      <c r="K391" s="17">
        <f t="shared" si="51"/>
        <v>0.9392670267694261</v>
      </c>
      <c r="L391" s="18">
        <f t="shared" si="52"/>
        <v>3086.2513854658205</v>
      </c>
      <c r="M391" s="18">
        <f t="shared" si="53"/>
        <v>2916.0975069996466</v>
      </c>
      <c r="N391" s="17">
        <f t="shared" si="54"/>
        <v>-5.513286418192791</v>
      </c>
      <c r="O391" s="18"/>
      <c r="P391" s="18"/>
      <c r="Q391" s="255"/>
    </row>
    <row r="392" spans="1:17" ht="11.25">
      <c r="A392" s="14" t="s">
        <v>99</v>
      </c>
      <c r="B392" s="274">
        <v>72714.754</v>
      </c>
      <c r="C392" s="274">
        <v>52381.671</v>
      </c>
      <c r="D392" s="274">
        <v>50319.899</v>
      </c>
      <c r="E392" s="17">
        <f t="shared" si="55"/>
        <v>-3.936056182705599</v>
      </c>
      <c r="F392" s="17"/>
      <c r="G392" s="275">
        <v>131266.168</v>
      </c>
      <c r="H392" s="275">
        <v>93802.765</v>
      </c>
      <c r="I392" s="275">
        <v>91557.329</v>
      </c>
      <c r="J392" s="17">
        <f t="shared" si="50"/>
        <v>-2.3937844476119636</v>
      </c>
      <c r="K392" s="17">
        <f t="shared" si="51"/>
        <v>2.330807344344827</v>
      </c>
      <c r="L392" s="18">
        <f t="shared" si="52"/>
        <v>1790.7554915535245</v>
      </c>
      <c r="M392" s="18">
        <f t="shared" si="53"/>
        <v>1819.505420708416</v>
      </c>
      <c r="N392" s="17">
        <f t="shared" si="54"/>
        <v>1.6054636878399435</v>
      </c>
      <c r="Q392" s="255"/>
    </row>
    <row r="393" spans="1:20" ht="11.25">
      <c r="A393" s="14" t="s">
        <v>86</v>
      </c>
      <c r="B393" s="16"/>
      <c r="C393" s="16"/>
      <c r="D393" s="16"/>
      <c r="E393" s="17"/>
      <c r="F393" s="17"/>
      <c r="G393" s="16">
        <v>2051927.4019999998</v>
      </c>
      <c r="H393" s="16">
        <v>1500461.8730000001</v>
      </c>
      <c r="I393" s="16">
        <v>1733509.197</v>
      </c>
      <c r="J393" s="17">
        <f t="shared" si="50"/>
        <v>15.531705816292998</v>
      </c>
      <c r="K393" s="17">
        <f t="shared" si="51"/>
        <v>44.13055745495703</v>
      </c>
      <c r="L393" s="18"/>
      <c r="M393" s="18"/>
      <c r="N393" s="17"/>
      <c r="Q393" s="255"/>
      <c r="R393" s="256"/>
      <c r="S393" s="256"/>
      <c r="T393" s="18"/>
    </row>
    <row r="394" spans="1:17" ht="11.25">
      <c r="A394" s="120"/>
      <c r="B394" s="126"/>
      <c r="C394" s="126"/>
      <c r="D394" s="126"/>
      <c r="E394" s="126"/>
      <c r="F394" s="126"/>
      <c r="G394" s="142"/>
      <c r="H394" s="142"/>
      <c r="I394" s="142"/>
      <c r="J394" s="120"/>
      <c r="K394" s="120"/>
      <c r="Q394" s="255"/>
    </row>
    <row r="395" spans="1:17" ht="11.25">
      <c r="A395" s="14" t="s">
        <v>377</v>
      </c>
      <c r="B395" s="14"/>
      <c r="C395" s="14"/>
      <c r="D395" s="14"/>
      <c r="E395" s="14"/>
      <c r="F395" s="14"/>
      <c r="G395" s="14"/>
      <c r="H395" s="14"/>
      <c r="I395" s="14"/>
      <c r="J395" s="14"/>
      <c r="K395" s="14"/>
      <c r="Q395" s="255"/>
    </row>
    <row r="396" ht="11.25">
      <c r="Q396" s="255"/>
    </row>
    <row r="397" spans="1:17" ht="19.5" customHeight="1">
      <c r="A397" s="327" t="s">
        <v>362</v>
      </c>
      <c r="B397" s="327"/>
      <c r="C397" s="327"/>
      <c r="D397" s="327"/>
      <c r="E397" s="327"/>
      <c r="F397" s="327"/>
      <c r="G397" s="327"/>
      <c r="H397" s="327"/>
      <c r="I397" s="327"/>
      <c r="J397" s="327"/>
      <c r="K397" s="117"/>
      <c r="Q397" s="255"/>
    </row>
    <row r="398" spans="1:19" ht="19.5" customHeight="1">
      <c r="A398" s="328" t="s">
        <v>247</v>
      </c>
      <c r="B398" s="328"/>
      <c r="C398" s="328"/>
      <c r="D398" s="328"/>
      <c r="E398" s="328"/>
      <c r="F398" s="328"/>
      <c r="G398" s="328"/>
      <c r="H398" s="328"/>
      <c r="I398" s="328"/>
      <c r="J398" s="328"/>
      <c r="K398" s="118"/>
      <c r="Q398" s="255"/>
      <c r="R398" s="256"/>
      <c r="S398" s="256"/>
    </row>
    <row r="399" spans="1:20" s="25" customFormat="1" ht="12.75">
      <c r="A399" s="22"/>
      <c r="B399" s="329" t="s">
        <v>118</v>
      </c>
      <c r="C399" s="329"/>
      <c r="D399" s="329"/>
      <c r="E399" s="329"/>
      <c r="F399" s="185"/>
      <c r="G399" s="329" t="s">
        <v>202</v>
      </c>
      <c r="H399" s="329"/>
      <c r="I399" s="329"/>
      <c r="J399" s="329"/>
      <c r="K399" s="185"/>
      <c r="L399" s="331"/>
      <c r="M399" s="331"/>
      <c r="N399" s="331"/>
      <c r="O399" s="135"/>
      <c r="P399" s="135"/>
      <c r="Q399" s="245"/>
      <c r="R399" s="245"/>
      <c r="S399" s="245"/>
      <c r="T399" s="135"/>
    </row>
    <row r="400" spans="1:19" s="25" customFormat="1" ht="12.75">
      <c r="A400" s="22" t="s">
        <v>330</v>
      </c>
      <c r="B400" s="186">
        <f>+B360</f>
        <v>2011</v>
      </c>
      <c r="C400" s="330" t="str">
        <f>+C360</f>
        <v>enero - septiembre</v>
      </c>
      <c r="D400" s="330"/>
      <c r="E400" s="330"/>
      <c r="F400" s="185"/>
      <c r="G400" s="186">
        <f>+G360</f>
        <v>2011</v>
      </c>
      <c r="H400" s="330" t="str">
        <f>+C400</f>
        <v>enero - septiembre</v>
      </c>
      <c r="I400" s="330"/>
      <c r="J400" s="330"/>
      <c r="K400" s="187" t="s">
        <v>223</v>
      </c>
      <c r="L400" s="332"/>
      <c r="M400" s="332"/>
      <c r="N400" s="332"/>
      <c r="O400" s="135"/>
      <c r="P400" s="135"/>
      <c r="Q400" s="245"/>
      <c r="R400" s="251"/>
      <c r="S400" s="251"/>
    </row>
    <row r="401" spans="1:19" s="25" customFormat="1" ht="12.75">
      <c r="A401" s="188"/>
      <c r="B401" s="188"/>
      <c r="C401" s="189">
        <f>+C361</f>
        <v>2011</v>
      </c>
      <c r="D401" s="189">
        <f>+D361</f>
        <v>2012</v>
      </c>
      <c r="E401" s="190" t="str">
        <f>+E361</f>
        <v>Var % 12/11</v>
      </c>
      <c r="F401" s="191"/>
      <c r="G401" s="188"/>
      <c r="H401" s="189">
        <f>+H361</f>
        <v>2011</v>
      </c>
      <c r="I401" s="189">
        <f>+I361</f>
        <v>2012</v>
      </c>
      <c r="J401" s="190" t="str">
        <f>+J361</f>
        <v>Var % 12/11</v>
      </c>
      <c r="K401" s="191">
        <v>2008</v>
      </c>
      <c r="L401" s="192"/>
      <c r="M401" s="192"/>
      <c r="N401" s="191"/>
      <c r="Q401" s="245"/>
      <c r="R401" s="251"/>
      <c r="S401" s="251"/>
    </row>
    <row r="402" spans="1:19" s="124" customFormat="1" ht="12.75">
      <c r="A402" s="122" t="s">
        <v>328</v>
      </c>
      <c r="B402" s="122"/>
      <c r="C402" s="122"/>
      <c r="D402" s="122"/>
      <c r="E402" s="122"/>
      <c r="F402" s="122"/>
      <c r="G402" s="122">
        <f>+G412+G404+G418+G423</f>
        <v>963243.889</v>
      </c>
      <c r="H402" s="122">
        <f>+H412+H404+H418+H423</f>
        <v>799119.894</v>
      </c>
      <c r="I402" s="122">
        <f>+I412+I404+I418+I423</f>
        <v>752264.947</v>
      </c>
      <c r="J402" s="123">
        <f>+I402/H402*100-100</f>
        <v>-5.863318802572564</v>
      </c>
      <c r="K402" s="122"/>
      <c r="Q402" s="244"/>
      <c r="R402" s="254"/>
      <c r="S402" s="254"/>
    </row>
    <row r="403" spans="1:17" ht="12.75">
      <c r="A403" s="119"/>
      <c r="B403" s="124"/>
      <c r="C403" s="124"/>
      <c r="E403" s="124"/>
      <c r="F403" s="124"/>
      <c r="G403" s="124"/>
      <c r="I403" s="143"/>
      <c r="J403" s="124"/>
      <c r="L403" s="19"/>
      <c r="M403" s="19"/>
      <c r="N403" s="19"/>
      <c r="Q403" s="245"/>
    </row>
    <row r="404" spans="1:17" ht="12.75">
      <c r="A404" s="135" t="s">
        <v>229</v>
      </c>
      <c r="B404" s="26">
        <f>SUM(B405:B410)</f>
        <v>1061869.816</v>
      </c>
      <c r="C404" s="26">
        <f>SUM(C405:C410)</f>
        <v>929230.5930000001</v>
      </c>
      <c r="D404" s="26">
        <f>SUM(D405:D410)</f>
        <v>808537.89</v>
      </c>
      <c r="E404" s="21">
        <f aca="true" t="shared" si="56" ref="E404:E421">+D404/C404*100-100</f>
        <v>-12.988455600707937</v>
      </c>
      <c r="F404" s="26"/>
      <c r="G404" s="26">
        <f>SUM(G405:G410)</f>
        <v>575682.281</v>
      </c>
      <c r="H404" s="26">
        <f>SUM(H405:H410)</f>
        <v>497458.16199999995</v>
      </c>
      <c r="I404" s="26">
        <f>SUM(I405:I410)</f>
        <v>428549.524</v>
      </c>
      <c r="J404" s="21">
        <f aca="true" t="shared" si="57" ref="J404:J421">+I404/H404*100-100</f>
        <v>-13.852147429435476</v>
      </c>
      <c r="K404" s="24">
        <f aca="true" t="shared" si="58" ref="K404:K410">+I404/$I$404*100</f>
        <v>100</v>
      </c>
      <c r="L404" s="18">
        <f aca="true" t="shared" si="59" ref="L404:L431">+H404/C404*1000</f>
        <v>535.3441500391925</v>
      </c>
      <c r="M404" s="18">
        <f aca="true" t="shared" si="60" ref="M404:M431">+I404/D404*1000</f>
        <v>530.0302302468472</v>
      </c>
      <c r="N404" s="17">
        <f aca="true" t="shared" si="61" ref="N404:N431">+M404/L404*100-100</f>
        <v>-0.9926175137911457</v>
      </c>
      <c r="Q404" s="244"/>
    </row>
    <row r="405" spans="1:17" ht="12.75">
      <c r="A405" s="119" t="s">
        <v>230</v>
      </c>
      <c r="B405" s="144">
        <v>510113.708</v>
      </c>
      <c r="C405" s="144">
        <v>422044.201</v>
      </c>
      <c r="D405" s="144">
        <v>344623.708</v>
      </c>
      <c r="E405" s="17">
        <f t="shared" si="56"/>
        <v>-18.344166989277028</v>
      </c>
      <c r="F405" s="144"/>
      <c r="G405" s="144">
        <v>254331.821</v>
      </c>
      <c r="H405" s="144">
        <v>206038.664</v>
      </c>
      <c r="I405" s="144">
        <v>173816.599</v>
      </c>
      <c r="J405" s="17">
        <f t="shared" si="57"/>
        <v>-15.638843882233672</v>
      </c>
      <c r="K405" s="20">
        <f t="shared" si="58"/>
        <v>40.55927944514529</v>
      </c>
      <c r="L405" s="18">
        <f t="shared" si="59"/>
        <v>488.19214554259446</v>
      </c>
      <c r="M405" s="18">
        <f t="shared" si="60"/>
        <v>504.3663420857859</v>
      </c>
      <c r="N405" s="17">
        <f t="shared" si="61"/>
        <v>3.313080042534253</v>
      </c>
      <c r="Q405" s="244"/>
    </row>
    <row r="406" spans="1:17" ht="12.75">
      <c r="A406" s="119" t="s">
        <v>231</v>
      </c>
      <c r="B406" s="144">
        <v>109789.587</v>
      </c>
      <c r="C406" s="144">
        <v>104967.274</v>
      </c>
      <c r="D406" s="144">
        <v>91247.289</v>
      </c>
      <c r="E406" s="17">
        <f t="shared" si="56"/>
        <v>-13.070726215105864</v>
      </c>
      <c r="F406" s="144"/>
      <c r="G406" s="144">
        <v>60563.727</v>
      </c>
      <c r="H406" s="144">
        <v>57749.027</v>
      </c>
      <c r="I406" s="144">
        <v>44645.659</v>
      </c>
      <c r="J406" s="17">
        <f t="shared" si="57"/>
        <v>-22.69019701405533</v>
      </c>
      <c r="K406" s="20">
        <f t="shared" si="58"/>
        <v>10.417852896740122</v>
      </c>
      <c r="L406" s="18">
        <f t="shared" si="59"/>
        <v>550.1622057937791</v>
      </c>
      <c r="M406" s="18">
        <f t="shared" si="60"/>
        <v>489.2820322585145</v>
      </c>
      <c r="N406" s="17">
        <f t="shared" si="61"/>
        <v>-11.065858921993026</v>
      </c>
      <c r="Q406" s="244"/>
    </row>
    <row r="407" spans="1:17" ht="11.25">
      <c r="A407" s="119" t="s">
        <v>232</v>
      </c>
      <c r="B407" s="144">
        <v>18302.331</v>
      </c>
      <c r="C407" s="144">
        <v>13086.636</v>
      </c>
      <c r="D407" s="144">
        <v>45355.64</v>
      </c>
      <c r="E407" s="17">
        <f t="shared" si="56"/>
        <v>246.57982387528773</v>
      </c>
      <c r="F407" s="144"/>
      <c r="G407" s="144">
        <v>8429.51</v>
      </c>
      <c r="H407" s="144">
        <v>5895.132</v>
      </c>
      <c r="I407" s="144">
        <v>21873.739</v>
      </c>
      <c r="J407" s="17">
        <f t="shared" si="57"/>
        <v>271.04748460255007</v>
      </c>
      <c r="K407" s="20">
        <f t="shared" si="58"/>
        <v>5.104133308989512</v>
      </c>
      <c r="L407" s="18">
        <f t="shared" si="59"/>
        <v>450.46962412647525</v>
      </c>
      <c r="M407" s="18">
        <f t="shared" si="60"/>
        <v>482.2716425123756</v>
      </c>
      <c r="N407" s="17">
        <f t="shared" si="61"/>
        <v>7.059747579555236</v>
      </c>
      <c r="Q407" s="256"/>
    </row>
    <row r="408" spans="1:19" ht="11.25">
      <c r="A408" s="119" t="s">
        <v>233</v>
      </c>
      <c r="B408" s="144">
        <v>65048.15</v>
      </c>
      <c r="C408" s="144">
        <v>60404.475</v>
      </c>
      <c r="D408" s="144">
        <v>51159.54</v>
      </c>
      <c r="E408" s="17">
        <f t="shared" si="56"/>
        <v>-15.305049832814532</v>
      </c>
      <c r="F408" s="144"/>
      <c r="G408" s="144">
        <v>43108.399</v>
      </c>
      <c r="H408" s="144">
        <v>39870.278</v>
      </c>
      <c r="I408" s="144">
        <v>30097.48</v>
      </c>
      <c r="J408" s="17">
        <f t="shared" si="57"/>
        <v>-24.51148697784349</v>
      </c>
      <c r="K408" s="20">
        <f t="shared" si="58"/>
        <v>7.023104288875608</v>
      </c>
      <c r="L408" s="18">
        <f t="shared" si="59"/>
        <v>660.0550373130467</v>
      </c>
      <c r="M408" s="18">
        <f t="shared" si="60"/>
        <v>588.3063061161222</v>
      </c>
      <c r="N408" s="17">
        <f t="shared" si="61"/>
        <v>-10.870113420995835</v>
      </c>
      <c r="Q408" s="19"/>
      <c r="R408" s="19"/>
      <c r="S408" s="19"/>
    </row>
    <row r="409" spans="1:19" ht="11.25">
      <c r="A409" s="119" t="s">
        <v>234</v>
      </c>
      <c r="B409" s="144">
        <v>75690.814</v>
      </c>
      <c r="C409" s="144">
        <v>71601.329</v>
      </c>
      <c r="D409" s="144">
        <v>56669.789</v>
      </c>
      <c r="E409" s="17">
        <f t="shared" si="56"/>
        <v>-20.85371906993514</v>
      </c>
      <c r="F409" s="144"/>
      <c r="G409" s="144">
        <v>51573.769</v>
      </c>
      <c r="H409" s="144">
        <v>47947.06</v>
      </c>
      <c r="I409" s="144">
        <v>35514.68</v>
      </c>
      <c r="J409" s="17">
        <f t="shared" si="57"/>
        <v>-25.92938962263797</v>
      </c>
      <c r="K409" s="20">
        <f t="shared" si="58"/>
        <v>8.287182230075235</v>
      </c>
      <c r="L409" s="18">
        <f t="shared" si="59"/>
        <v>669.6392465005781</v>
      </c>
      <c r="M409" s="18">
        <f t="shared" si="60"/>
        <v>626.6951161579233</v>
      </c>
      <c r="N409" s="17">
        <f t="shared" si="61"/>
        <v>-6.413024709509429</v>
      </c>
      <c r="Q409" s="19"/>
      <c r="R409" s="19"/>
      <c r="S409" s="19"/>
    </row>
    <row r="410" spans="1:19" ht="11.25">
      <c r="A410" s="119" t="s">
        <v>235</v>
      </c>
      <c r="B410" s="144">
        <v>282925.226</v>
      </c>
      <c r="C410" s="144">
        <v>257126.678</v>
      </c>
      <c r="D410" s="144">
        <v>219481.924</v>
      </c>
      <c r="E410" s="17">
        <f t="shared" si="56"/>
        <v>-14.640547722550991</v>
      </c>
      <c r="F410" s="144"/>
      <c r="G410" s="144">
        <v>157675.055</v>
      </c>
      <c r="H410" s="144">
        <v>139958.001</v>
      </c>
      <c r="I410" s="144">
        <v>122601.367</v>
      </c>
      <c r="J410" s="17">
        <f t="shared" si="57"/>
        <v>-12.401316020511032</v>
      </c>
      <c r="K410" s="20">
        <f t="shared" si="58"/>
        <v>28.60844783017423</v>
      </c>
      <c r="L410" s="18">
        <f t="shared" si="59"/>
        <v>544.3153627178273</v>
      </c>
      <c r="M410" s="18">
        <f t="shared" si="60"/>
        <v>558.5943697121955</v>
      </c>
      <c r="N410" s="17">
        <f t="shared" si="61"/>
        <v>2.623296708560943</v>
      </c>
      <c r="Q410" s="19"/>
      <c r="R410" s="19"/>
      <c r="S410" s="19"/>
    </row>
    <row r="411" spans="1:19" ht="11.25">
      <c r="A411" s="119"/>
      <c r="B411" s="124"/>
      <c r="C411" s="124"/>
      <c r="D411" s="124"/>
      <c r="E411" s="17"/>
      <c r="F411" s="124"/>
      <c r="G411" s="124"/>
      <c r="H411" s="124"/>
      <c r="I411" s="145"/>
      <c r="J411" s="17"/>
      <c r="L411" s="18"/>
      <c r="M411" s="18"/>
      <c r="N411" s="17"/>
      <c r="Q411" s="19"/>
      <c r="R411" s="19"/>
      <c r="S411" s="19"/>
    </row>
    <row r="412" spans="1:19" ht="11.25">
      <c r="A412" s="135" t="s">
        <v>471</v>
      </c>
      <c r="B412" s="26">
        <f>SUM(B413:B416)</f>
        <v>34745.520000000004</v>
      </c>
      <c r="C412" s="26">
        <f>SUM(C413:C416)</f>
        <v>28637.754</v>
      </c>
      <c r="D412" s="26">
        <f>SUM(D413:D416)</f>
        <v>29764.466</v>
      </c>
      <c r="E412" s="21">
        <f>+D412/C412*100-100</f>
        <v>3.9343588187816607</v>
      </c>
      <c r="F412" s="26"/>
      <c r="G412" s="26">
        <f>SUM(G413:G416)</f>
        <v>249854.669</v>
      </c>
      <c r="H412" s="26">
        <f>SUM(H413:H416)</f>
        <v>201922.711</v>
      </c>
      <c r="I412" s="26">
        <f>SUM(I413:I416)</f>
        <v>222984.557</v>
      </c>
      <c r="J412" s="21">
        <f>+I412/H412*100-100</f>
        <v>10.430647397557962</v>
      </c>
      <c r="K412" s="24">
        <f>+I412/$I$412*100</f>
        <v>100</v>
      </c>
      <c r="L412" s="19"/>
      <c r="M412" s="19"/>
      <c r="N412" s="19"/>
      <c r="Q412" s="19"/>
      <c r="R412" s="19"/>
      <c r="S412" s="19"/>
    </row>
    <row r="413" spans="1:19" ht="11.25">
      <c r="A413" s="119" t="s">
        <v>225</v>
      </c>
      <c r="B413" s="18">
        <v>8374.815</v>
      </c>
      <c r="C413" s="144">
        <v>6995.702</v>
      </c>
      <c r="D413" s="144">
        <v>7571.046</v>
      </c>
      <c r="E413" s="17">
        <f>+D413/C413*100-100</f>
        <v>8.224249689309232</v>
      </c>
      <c r="F413" s="18"/>
      <c r="G413" s="144">
        <v>60494.105</v>
      </c>
      <c r="H413" s="144">
        <v>53457.24</v>
      </c>
      <c r="I413" s="144">
        <v>59423.079</v>
      </c>
      <c r="J413" s="17">
        <f>+I413/H413*100-100</f>
        <v>11.160020607124494</v>
      </c>
      <c r="K413" s="20">
        <f>+I413/$I$412*100</f>
        <v>26.64896609858054</v>
      </c>
      <c r="L413" s="18">
        <f aca="true" t="shared" si="62" ref="L413:M416">+H413/C413*1000</f>
        <v>7641.440415843899</v>
      </c>
      <c r="M413" s="18">
        <f t="shared" si="62"/>
        <v>7848.727771565514</v>
      </c>
      <c r="N413" s="17">
        <f>+M413/L413*100-100</f>
        <v>2.7126738473524057</v>
      </c>
      <c r="Q413" s="19"/>
      <c r="R413" s="19"/>
      <c r="S413" s="19"/>
    </row>
    <row r="414" spans="1:19" ht="11.25">
      <c r="A414" s="119" t="s">
        <v>226</v>
      </c>
      <c r="B414" s="18">
        <v>5004.872</v>
      </c>
      <c r="C414" s="144">
        <v>4266.55</v>
      </c>
      <c r="D414" s="144">
        <v>3485.11</v>
      </c>
      <c r="E414" s="17">
        <f>+D414/C414*100-100</f>
        <v>-18.3155008144754</v>
      </c>
      <c r="F414" s="144"/>
      <c r="G414" s="144">
        <v>65044.439</v>
      </c>
      <c r="H414" s="144">
        <v>48278.589</v>
      </c>
      <c r="I414" s="144">
        <v>44947.09</v>
      </c>
      <c r="J414" s="17">
        <f>+I414/H414*100-100</f>
        <v>-6.900572425594305</v>
      </c>
      <c r="K414" s="20">
        <f>+I414/$I$412*100</f>
        <v>20.1570416376413</v>
      </c>
      <c r="L414" s="18">
        <f t="shared" si="62"/>
        <v>11315.603707913888</v>
      </c>
      <c r="M414" s="18">
        <f t="shared" si="62"/>
        <v>12896.892781002605</v>
      </c>
      <c r="N414" s="17">
        <f>+M414/L414*100-100</f>
        <v>13.974411917437493</v>
      </c>
      <c r="Q414" s="19"/>
      <c r="R414" s="19"/>
      <c r="S414" s="19"/>
    </row>
    <row r="415" spans="1:19" ht="11.25">
      <c r="A415" s="119" t="s">
        <v>227</v>
      </c>
      <c r="B415" s="18">
        <v>6751.674</v>
      </c>
      <c r="C415" s="144">
        <v>4985.31</v>
      </c>
      <c r="D415" s="144">
        <v>5504.075</v>
      </c>
      <c r="E415" s="17">
        <f>+D415/C415*100-100</f>
        <v>10.40587245326769</v>
      </c>
      <c r="F415" s="144"/>
      <c r="G415" s="144">
        <v>58976.644</v>
      </c>
      <c r="H415" s="144">
        <v>45777.309</v>
      </c>
      <c r="I415" s="144">
        <v>63871.666</v>
      </c>
      <c r="J415" s="17">
        <f>+I415/H415*100-100</f>
        <v>39.526912776808274</v>
      </c>
      <c r="K415" s="20">
        <f>+I415/$I$412*100</f>
        <v>28.643986318747622</v>
      </c>
      <c r="L415" s="18">
        <f t="shared" si="62"/>
        <v>9182.439808156363</v>
      </c>
      <c r="M415" s="18">
        <f t="shared" si="62"/>
        <v>11604.432352393454</v>
      </c>
      <c r="N415" s="17">
        <f>+M415/L415*100-100</f>
        <v>26.376350891902817</v>
      </c>
      <c r="Q415" s="19"/>
      <c r="R415" s="19"/>
      <c r="S415" s="19"/>
    </row>
    <row r="416" spans="1:19" ht="11.25">
      <c r="A416" s="119" t="s">
        <v>228</v>
      </c>
      <c r="B416" s="144">
        <v>14614.159</v>
      </c>
      <c r="C416" s="144">
        <v>12390.192</v>
      </c>
      <c r="D416" s="144">
        <v>13204.235</v>
      </c>
      <c r="E416" s="17">
        <f>+D416/C416*100-100</f>
        <v>6.570059608438683</v>
      </c>
      <c r="F416" s="144"/>
      <c r="G416" s="144">
        <v>65339.481</v>
      </c>
      <c r="H416" s="144">
        <v>54409.573</v>
      </c>
      <c r="I416" s="144">
        <v>54742.722</v>
      </c>
      <c r="J416" s="17">
        <f>+I416/H416*100-100</f>
        <v>0.6122985012214883</v>
      </c>
      <c r="K416" s="20">
        <f>+I416/$I$412*100</f>
        <v>24.550005945030534</v>
      </c>
      <c r="L416" s="18">
        <f t="shared" si="62"/>
        <v>4391.342200346855</v>
      </c>
      <c r="M416" s="18">
        <f t="shared" si="62"/>
        <v>4145.84578356868</v>
      </c>
      <c r="N416" s="17">
        <f>+M416/L416*100-100</f>
        <v>-5.590464272148594</v>
      </c>
      <c r="Q416" s="19"/>
      <c r="R416" s="19"/>
      <c r="S416" s="19"/>
    </row>
    <row r="417" spans="1:19" ht="11.25">
      <c r="A417" s="119"/>
      <c r="B417" s="144"/>
      <c r="C417" s="144"/>
      <c r="D417" s="144"/>
      <c r="E417" s="17"/>
      <c r="F417" s="144"/>
      <c r="G417" s="144"/>
      <c r="H417" s="144"/>
      <c r="I417" s="144"/>
      <c r="J417" s="17"/>
      <c r="K417" s="20"/>
      <c r="L417" s="18"/>
      <c r="M417" s="18"/>
      <c r="N417" s="17"/>
      <c r="Q417" s="19"/>
      <c r="R417" s="19"/>
      <c r="S417" s="19"/>
    </row>
    <row r="418" spans="1:19" ht="11.25">
      <c r="A418" s="135" t="s">
        <v>236</v>
      </c>
      <c r="B418" s="26">
        <f>SUM(B419:B421)</f>
        <v>2846.418</v>
      </c>
      <c r="C418" s="26">
        <f>SUM(C419:C421)</f>
        <v>2062.6670000000004</v>
      </c>
      <c r="D418" s="26">
        <f>SUM(D419:D421)</f>
        <v>2180.091</v>
      </c>
      <c r="E418" s="21">
        <f t="shared" si="56"/>
        <v>5.692823902258553</v>
      </c>
      <c r="F418" s="26"/>
      <c r="G418" s="26">
        <f>SUM(G419:G421)</f>
        <v>95140.101</v>
      </c>
      <c r="H418" s="26">
        <f>SUM(H419:H421)</f>
        <v>67355.569</v>
      </c>
      <c r="I418" s="26">
        <f>SUM(I419:I421)</f>
        <v>69849.57400000001</v>
      </c>
      <c r="J418" s="21">
        <f t="shared" si="57"/>
        <v>3.7027450543844367</v>
      </c>
      <c r="K418" s="24">
        <f>+I418/$I$418*100</f>
        <v>100</v>
      </c>
      <c r="L418" s="18">
        <f t="shared" si="59"/>
        <v>32654.601542566004</v>
      </c>
      <c r="M418" s="18">
        <f t="shared" si="60"/>
        <v>32039.75155165542</v>
      </c>
      <c r="N418" s="17">
        <f t="shared" si="61"/>
        <v>-1.8828892770567478</v>
      </c>
      <c r="Q418" s="19"/>
      <c r="R418" s="19"/>
      <c r="S418" s="19"/>
    </row>
    <row r="419" spans="1:19" ht="11.25">
      <c r="A419" s="119" t="s">
        <v>237</v>
      </c>
      <c r="B419" s="144">
        <v>1932.142</v>
      </c>
      <c r="C419" s="144">
        <v>1429.969</v>
      </c>
      <c r="D419" s="144">
        <v>1043.596</v>
      </c>
      <c r="E419" s="17">
        <f t="shared" si="56"/>
        <v>-27.019676650332983</v>
      </c>
      <c r="F419" s="144"/>
      <c r="G419" s="144">
        <v>18653.367</v>
      </c>
      <c r="H419" s="144">
        <v>14004.129</v>
      </c>
      <c r="I419" s="144">
        <v>11301.513</v>
      </c>
      <c r="J419" s="17">
        <f t="shared" si="57"/>
        <v>-19.298708259542593</v>
      </c>
      <c r="K419" s="20">
        <f>+I419/$I$418*100</f>
        <v>16.17978801130555</v>
      </c>
      <c r="L419" s="18">
        <f t="shared" si="59"/>
        <v>9793.309505310956</v>
      </c>
      <c r="M419" s="18">
        <f t="shared" si="60"/>
        <v>10829.394708297083</v>
      </c>
      <c r="N419" s="17">
        <f t="shared" si="61"/>
        <v>10.579520665861253</v>
      </c>
      <c r="Q419" s="19"/>
      <c r="R419" s="19"/>
      <c r="S419" s="19"/>
    </row>
    <row r="420" spans="1:19" ht="11.25">
      <c r="A420" s="119" t="s">
        <v>238</v>
      </c>
      <c r="B420" s="144">
        <v>193.519</v>
      </c>
      <c r="C420" s="144">
        <v>143.439</v>
      </c>
      <c r="D420" s="144">
        <v>142.633</v>
      </c>
      <c r="E420" s="17">
        <f t="shared" si="56"/>
        <v>-0.5619113351319953</v>
      </c>
      <c r="F420" s="144"/>
      <c r="G420" s="144">
        <v>57950.338</v>
      </c>
      <c r="H420" s="144">
        <v>41007.068</v>
      </c>
      <c r="I420" s="144">
        <v>44953.211</v>
      </c>
      <c r="J420" s="17">
        <f t="shared" si="57"/>
        <v>9.623080099264854</v>
      </c>
      <c r="K420" s="20">
        <f>+I420/$I$418*100</f>
        <v>64.35717274381659</v>
      </c>
      <c r="L420" s="18">
        <f t="shared" si="59"/>
        <v>285885.06612567016</v>
      </c>
      <c r="M420" s="18">
        <f t="shared" si="60"/>
        <v>315166.973982178</v>
      </c>
      <c r="N420" s="17">
        <f t="shared" si="61"/>
        <v>10.242545458333254</v>
      </c>
      <c r="Q420" s="19"/>
      <c r="R420" s="19"/>
      <c r="S420" s="19"/>
    </row>
    <row r="421" spans="1:19" ht="11.25">
      <c r="A421" s="119" t="s">
        <v>239</v>
      </c>
      <c r="B421" s="144">
        <v>720.757</v>
      </c>
      <c r="C421" s="144">
        <v>489.259</v>
      </c>
      <c r="D421" s="144">
        <v>993.862</v>
      </c>
      <c r="E421" s="17">
        <f t="shared" si="56"/>
        <v>103.13617123037079</v>
      </c>
      <c r="F421" s="144"/>
      <c r="G421" s="144">
        <v>18536.396</v>
      </c>
      <c r="H421" s="144">
        <v>12344.372</v>
      </c>
      <c r="I421" s="144">
        <v>13594.85</v>
      </c>
      <c r="J421" s="17">
        <f t="shared" si="57"/>
        <v>10.129944236936495</v>
      </c>
      <c r="K421" s="20">
        <f>+I421/$I$418*100</f>
        <v>19.463039244877855</v>
      </c>
      <c r="L421" s="18">
        <f t="shared" si="59"/>
        <v>25230.75099282793</v>
      </c>
      <c r="M421" s="18">
        <f t="shared" si="60"/>
        <v>13678.810539088929</v>
      </c>
      <c r="N421" s="17">
        <f t="shared" si="61"/>
        <v>-45.785162942723126</v>
      </c>
      <c r="Q421" s="19"/>
      <c r="R421" s="19"/>
      <c r="S421" s="19"/>
    </row>
    <row r="422" spans="1:19" ht="11.25">
      <c r="A422" s="119"/>
      <c r="B422" s="124"/>
      <c r="C422" s="124"/>
      <c r="D422" s="124"/>
      <c r="E422" s="145"/>
      <c r="F422" s="124"/>
      <c r="G422" s="124"/>
      <c r="H422" s="124"/>
      <c r="I422" s="144"/>
      <c r="J422" s="145"/>
      <c r="L422" s="18"/>
      <c r="M422" s="18"/>
      <c r="N422" s="17"/>
      <c r="Q422" s="19"/>
      <c r="R422" s="19"/>
      <c r="S422" s="19"/>
    </row>
    <row r="423" spans="1:19" ht="11.25">
      <c r="A423" s="135" t="s">
        <v>239</v>
      </c>
      <c r="B423" s="26"/>
      <c r="C423" s="26"/>
      <c r="D423" s="26"/>
      <c r="E423" s="145"/>
      <c r="F423" s="26"/>
      <c r="G423" s="26">
        <f>SUM(G424:G425)</f>
        <v>42566.838</v>
      </c>
      <c r="H423" s="26">
        <f>SUM(H424:H425)</f>
        <v>32383.451999999997</v>
      </c>
      <c r="I423" s="26">
        <f>SUM(I424:I425)</f>
        <v>30881.291999999998</v>
      </c>
      <c r="J423" s="21">
        <f>+I423/H423*100-100</f>
        <v>-4.63866545172516</v>
      </c>
      <c r="K423" s="24">
        <f>+I423/$I$423*100</f>
        <v>100</v>
      </c>
      <c r="L423" s="18"/>
      <c r="M423" s="18"/>
      <c r="N423" s="17"/>
      <c r="Q423" s="19"/>
      <c r="R423" s="19"/>
      <c r="S423" s="19"/>
    </row>
    <row r="424" spans="1:14" ht="22.5">
      <c r="A424" s="146" t="s">
        <v>240</v>
      </c>
      <c r="B424" s="144">
        <v>851.329</v>
      </c>
      <c r="C424" s="144">
        <v>605.452</v>
      </c>
      <c r="D424" s="144">
        <v>515.63</v>
      </c>
      <c r="E424" s="17">
        <f>+D424/C424*100-100</f>
        <v>-14.835527837053974</v>
      </c>
      <c r="F424" s="144"/>
      <c r="G424" s="144">
        <v>17628.538</v>
      </c>
      <c r="H424" s="144">
        <v>13015.636</v>
      </c>
      <c r="I424" s="144">
        <v>13236.925</v>
      </c>
      <c r="J424" s="17">
        <f>+I424/H424*100-100</f>
        <v>1.7001781549514732</v>
      </c>
      <c r="K424" s="20">
        <f>+I424/$I$423*100</f>
        <v>42.86389636806647</v>
      </c>
      <c r="L424" s="18">
        <f t="shared" si="59"/>
        <v>21497.387076101822</v>
      </c>
      <c r="M424" s="18">
        <f t="shared" si="60"/>
        <v>25671.36318678122</v>
      </c>
      <c r="N424" s="17">
        <f t="shared" si="61"/>
        <v>19.41620205238577</v>
      </c>
    </row>
    <row r="425" spans="1:14" ht="11.25">
      <c r="A425" s="119" t="s">
        <v>241</v>
      </c>
      <c r="B425" s="144">
        <v>8171.816</v>
      </c>
      <c r="C425" s="144">
        <v>6443.019</v>
      </c>
      <c r="D425" s="144">
        <v>5765.06</v>
      </c>
      <c r="E425" s="17">
        <f>+D425/C425*100-100</f>
        <v>-10.522380890076533</v>
      </c>
      <c r="F425" s="144"/>
      <c r="G425" s="144">
        <v>24938.3</v>
      </c>
      <c r="H425" s="144">
        <v>19367.816</v>
      </c>
      <c r="I425" s="144">
        <v>17644.367</v>
      </c>
      <c r="J425" s="17">
        <f>+I425/H425*100-100</f>
        <v>-8.898520101595352</v>
      </c>
      <c r="K425" s="20">
        <f>+I425/$I$423*100</f>
        <v>57.13610363193353</v>
      </c>
      <c r="L425" s="18">
        <f t="shared" si="59"/>
        <v>3006.0156581875667</v>
      </c>
      <c r="M425" s="18">
        <f t="shared" si="60"/>
        <v>3060.5695344020696</v>
      </c>
      <c r="N425" s="17">
        <f t="shared" si="61"/>
        <v>1.8148234213588523</v>
      </c>
    </row>
    <row r="426" spans="1:14" ht="11.25">
      <c r="A426" s="119"/>
      <c r="B426" s="124"/>
      <c r="C426" s="124"/>
      <c r="D426" s="124"/>
      <c r="F426" s="124"/>
      <c r="G426" s="124"/>
      <c r="H426" s="124"/>
      <c r="L426" s="18"/>
      <c r="M426" s="18"/>
      <c r="N426" s="17"/>
    </row>
    <row r="427" spans="1:19" s="124" customFormat="1" ht="11.25">
      <c r="A427" s="122" t="s">
        <v>329</v>
      </c>
      <c r="B427" s="122"/>
      <c r="C427" s="122"/>
      <c r="D427" s="122"/>
      <c r="E427" s="122"/>
      <c r="F427" s="122"/>
      <c r="G427" s="122">
        <f>SUM(G429:G432)</f>
        <v>754019.165</v>
      </c>
      <c r="H427" s="122">
        <f>SUM(H429:H432)</f>
        <v>565727.246</v>
      </c>
      <c r="I427" s="122">
        <f>SUM(I429:I432)</f>
        <v>455983.934</v>
      </c>
      <c r="J427" s="123">
        <f>+I427/H427*100-100</f>
        <v>-19.39862588834903</v>
      </c>
      <c r="K427" s="122"/>
      <c r="L427" s="18"/>
      <c r="M427" s="18"/>
      <c r="N427" s="17"/>
      <c r="Q427" s="254"/>
      <c r="R427" s="254"/>
      <c r="S427" s="254"/>
    </row>
    <row r="428" spans="1:14" ht="11.25">
      <c r="A428" s="119"/>
      <c r="B428" s="124"/>
      <c r="C428" s="124"/>
      <c r="D428" s="124"/>
      <c r="E428" s="18"/>
      <c r="F428" s="124"/>
      <c r="G428" s="124"/>
      <c r="H428" s="124"/>
      <c r="I428" s="18"/>
      <c r="J428" s="18"/>
      <c r="L428" s="18"/>
      <c r="M428" s="18"/>
      <c r="N428" s="17"/>
    </row>
    <row r="429" spans="1:14" ht="11.25">
      <c r="A429" s="119" t="s">
        <v>242</v>
      </c>
      <c r="B429" s="144">
        <v>4618</v>
      </c>
      <c r="C429" s="144">
        <v>3641</v>
      </c>
      <c r="D429" s="144">
        <v>3789</v>
      </c>
      <c r="E429" s="17">
        <f>+D429/C429*100-100</f>
        <v>4.064817357868719</v>
      </c>
      <c r="F429" s="144"/>
      <c r="G429" s="144">
        <v>123137.981</v>
      </c>
      <c r="H429" s="144">
        <v>94234.067</v>
      </c>
      <c r="I429" s="144">
        <v>92399.511</v>
      </c>
      <c r="J429" s="17">
        <f>+I429/H429*100-100</f>
        <v>-1.946807623192143</v>
      </c>
      <c r="K429" s="20">
        <f>+I429/$I$427*100</f>
        <v>20.263764600092244</v>
      </c>
      <c r="L429" s="18">
        <f t="shared" si="59"/>
        <v>25881.36967865971</v>
      </c>
      <c r="M429" s="18">
        <f t="shared" si="60"/>
        <v>24386.25257323832</v>
      </c>
      <c r="N429" s="17">
        <f t="shared" si="61"/>
        <v>-5.776808275545704</v>
      </c>
    </row>
    <row r="430" spans="1:14" ht="11.25">
      <c r="A430" s="119" t="s">
        <v>243</v>
      </c>
      <c r="B430" s="144">
        <v>138</v>
      </c>
      <c r="C430" s="144">
        <v>66</v>
      </c>
      <c r="D430" s="144">
        <v>91</v>
      </c>
      <c r="E430" s="17">
        <f>+D430/C430*100-100</f>
        <v>37.878787878787875</v>
      </c>
      <c r="F430" s="144"/>
      <c r="G430" s="144">
        <v>13918.254</v>
      </c>
      <c r="H430" s="144">
        <v>6052.272</v>
      </c>
      <c r="I430" s="144">
        <v>10691.049</v>
      </c>
      <c r="J430" s="17">
        <f>+I430/H430*100-100</f>
        <v>76.64521687062316</v>
      </c>
      <c r="K430" s="20">
        <f>+I430/$I$427*100</f>
        <v>2.3446108958742395</v>
      </c>
      <c r="L430" s="18">
        <f t="shared" si="59"/>
        <v>91701.09090909091</v>
      </c>
      <c r="M430" s="18">
        <f t="shared" si="60"/>
        <v>117484.05494505494</v>
      </c>
      <c r="N430" s="17">
        <f t="shared" si="61"/>
        <v>28.11631113693545</v>
      </c>
    </row>
    <row r="431" spans="1:14" ht="22.5">
      <c r="A431" s="146" t="s">
        <v>244</v>
      </c>
      <c r="B431" s="144">
        <v>676</v>
      </c>
      <c r="C431" s="144">
        <v>519</v>
      </c>
      <c r="D431" s="144">
        <v>725</v>
      </c>
      <c r="E431" s="17">
        <f>+D431/C431*100-100</f>
        <v>39.691714836223525</v>
      </c>
      <c r="F431" s="144"/>
      <c r="G431" s="144">
        <v>6369.179</v>
      </c>
      <c r="H431" s="144">
        <v>5636.978</v>
      </c>
      <c r="I431" s="144">
        <v>6264.556</v>
      </c>
      <c r="J431" s="17">
        <f>+I431/H431*100-100</f>
        <v>11.13323486449653</v>
      </c>
      <c r="K431" s="20">
        <f>+I431/$I$427*100</f>
        <v>1.3738545446208636</v>
      </c>
      <c r="L431" s="18">
        <f t="shared" si="59"/>
        <v>10861.229287090559</v>
      </c>
      <c r="M431" s="18">
        <f t="shared" si="60"/>
        <v>8640.766896551722</v>
      </c>
      <c r="N431" s="17">
        <f t="shared" si="61"/>
        <v>-20.44393255907076</v>
      </c>
    </row>
    <row r="432" spans="1:14" ht="11.25">
      <c r="A432" s="119" t="s">
        <v>245</v>
      </c>
      <c r="B432" s="124"/>
      <c r="C432" s="124"/>
      <c r="D432" s="124"/>
      <c r="F432" s="124"/>
      <c r="G432" s="124">
        <v>610593.751</v>
      </c>
      <c r="H432" s="124">
        <v>459803.929</v>
      </c>
      <c r="I432" s="144">
        <v>346628.818</v>
      </c>
      <c r="J432" s="17">
        <f>+I432/H432*100-100</f>
        <v>-24.61377640816113</v>
      </c>
      <c r="K432" s="20">
        <f>+I432/$I$427*100</f>
        <v>76.01776995941265</v>
      </c>
      <c r="L432" s="18"/>
      <c r="M432" s="18"/>
      <c r="N432" s="17"/>
    </row>
    <row r="433" spans="2:14" ht="11.25">
      <c r="B433" s="144"/>
      <c r="C433" s="144"/>
      <c r="D433" s="144"/>
      <c r="F433" s="124"/>
      <c r="G433" s="124"/>
      <c r="H433" s="124"/>
      <c r="I433" s="144"/>
      <c r="L433" s="19"/>
      <c r="M433" s="19"/>
      <c r="N433" s="19"/>
    </row>
    <row r="434" spans="1:14" ht="11.25">
      <c r="A434" s="147"/>
      <c r="B434" s="147"/>
      <c r="C434" s="148"/>
      <c r="D434" s="148"/>
      <c r="E434" s="148"/>
      <c r="F434" s="148"/>
      <c r="G434" s="148"/>
      <c r="H434" s="148"/>
      <c r="I434" s="148"/>
      <c r="J434" s="148"/>
      <c r="K434" s="148"/>
      <c r="L434" s="19"/>
      <c r="M434" s="19"/>
      <c r="N434" s="19"/>
    </row>
    <row r="435" spans="1:14" ht="11.25">
      <c r="A435" s="14" t="s">
        <v>473</v>
      </c>
      <c r="B435" s="124"/>
      <c r="C435" s="124"/>
      <c r="E435" s="124"/>
      <c r="F435" s="124"/>
      <c r="G435" s="124"/>
      <c r="I435" s="143"/>
      <c r="J435" s="124"/>
      <c r="L435" s="19"/>
      <c r="M435" s="19"/>
      <c r="N435" s="19"/>
    </row>
    <row r="436" spans="12:14" ht="11.25">
      <c r="L436" s="19"/>
      <c r="M436" s="19"/>
      <c r="N436" s="19"/>
    </row>
  </sheetData>
  <sheetProtection/>
  <mergeCells count="89">
    <mergeCell ref="R368:W368"/>
    <mergeCell ref="A49:K49"/>
    <mergeCell ref="A50:K50"/>
    <mergeCell ref="B51:E51"/>
    <mergeCell ref="G51:J51"/>
    <mergeCell ref="L51:N51"/>
    <mergeCell ref="C52:E52"/>
    <mergeCell ref="H52:J52"/>
    <mergeCell ref="L52:N52"/>
    <mergeCell ref="C240:E240"/>
    <mergeCell ref="L3:N3"/>
    <mergeCell ref="L4:N4"/>
    <mergeCell ref="C105:E105"/>
    <mergeCell ref="H105:J105"/>
    <mergeCell ref="B104:E104"/>
    <mergeCell ref="G104:J104"/>
    <mergeCell ref="C4:E4"/>
    <mergeCell ref="H4:J4"/>
    <mergeCell ref="L104:N104"/>
    <mergeCell ref="L105:N105"/>
    <mergeCell ref="H240:J240"/>
    <mergeCell ref="C281:E281"/>
    <mergeCell ref="H281:J281"/>
    <mergeCell ref="A278:K278"/>
    <mergeCell ref="A279:K279"/>
    <mergeCell ref="B280:E280"/>
    <mergeCell ref="G280:J280"/>
    <mergeCell ref="A237:K237"/>
    <mergeCell ref="A238:K238"/>
    <mergeCell ref="A199:K199"/>
    <mergeCell ref="A200:K200"/>
    <mergeCell ref="C202:E202"/>
    <mergeCell ref="H202:J202"/>
    <mergeCell ref="B201:E201"/>
    <mergeCell ref="G201:J201"/>
    <mergeCell ref="C136:E136"/>
    <mergeCell ref="H136:J136"/>
    <mergeCell ref="L280:N280"/>
    <mergeCell ref="L281:N281"/>
    <mergeCell ref="L239:N239"/>
    <mergeCell ref="L240:N240"/>
    <mergeCell ref="B166:E166"/>
    <mergeCell ref="G166:J166"/>
    <mergeCell ref="B239:E239"/>
    <mergeCell ref="G239:J239"/>
    <mergeCell ref="A164:K164"/>
    <mergeCell ref="A165:K165"/>
    <mergeCell ref="L201:N201"/>
    <mergeCell ref="L202:N202"/>
    <mergeCell ref="L135:N135"/>
    <mergeCell ref="L136:N136"/>
    <mergeCell ref="L166:N166"/>
    <mergeCell ref="L167:N167"/>
    <mergeCell ref="B135:E135"/>
    <mergeCell ref="G135:J135"/>
    <mergeCell ref="C167:E167"/>
    <mergeCell ref="H167:J167"/>
    <mergeCell ref="A1:K1"/>
    <mergeCell ref="A2:K2"/>
    <mergeCell ref="A102:K102"/>
    <mergeCell ref="A103:K103"/>
    <mergeCell ref="B3:E3"/>
    <mergeCell ref="G3:J3"/>
    <mergeCell ref="A133:K133"/>
    <mergeCell ref="A134:K134"/>
    <mergeCell ref="A397:J397"/>
    <mergeCell ref="A398:J398"/>
    <mergeCell ref="L359:N359"/>
    <mergeCell ref="L360:N360"/>
    <mergeCell ref="A358:J358"/>
    <mergeCell ref="A357:J357"/>
    <mergeCell ref="C360:E360"/>
    <mergeCell ref="H360:J360"/>
    <mergeCell ref="B359:E359"/>
    <mergeCell ref="G359:J359"/>
    <mergeCell ref="L399:N399"/>
    <mergeCell ref="C400:E400"/>
    <mergeCell ref="H400:J400"/>
    <mergeCell ref="L400:N400"/>
    <mergeCell ref="B399:E399"/>
    <mergeCell ref="G399:J399"/>
    <mergeCell ref="A319:J319"/>
    <mergeCell ref="A320:J320"/>
    <mergeCell ref="B321:E321"/>
    <mergeCell ref="G321:J321"/>
    <mergeCell ref="L321:N321"/>
    <mergeCell ref="C322:E322"/>
    <mergeCell ref="H322:J322"/>
    <mergeCell ref="L322:N322"/>
  </mergeCells>
  <printOptions horizontalCentered="1" verticalCentered="1"/>
  <pageMargins left="1.3385826771653544" right="0.7874015748031497" top="0.5118110236220472" bottom="0.7874015748031497" header="0" footer="0.5905511811023623"/>
  <pageSetup horizontalDpi="600" verticalDpi="600" orientation="landscape" paperSize="122" scale="76" r:id="rId1"/>
  <headerFooter alignWithMargins="0">
    <oddFooter>&amp;C&amp;P</oddFooter>
  </headerFooter>
  <rowBreaks count="10" manualBreakCount="10">
    <brk id="48" max="11" man="1"/>
    <brk id="101" max="11" man="1"/>
    <brk id="132" max="255" man="1"/>
    <brk id="163" max="255" man="1"/>
    <brk id="198" max="255" man="1"/>
    <brk id="236" max="255" man="1"/>
    <brk id="277" max="255" man="1"/>
    <brk id="318" max="11" man="1"/>
    <brk id="356" max="255" man="1"/>
    <brk id="39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c:creator>
  <cp:keywords/>
  <dc:description/>
  <cp:lastModifiedBy>Liliana Yáñez Barrios</cp:lastModifiedBy>
  <cp:lastPrinted>2012-10-12T15:02:51Z</cp:lastPrinted>
  <dcterms:created xsi:type="dcterms:W3CDTF">2004-11-22T15:10:56Z</dcterms:created>
  <dcterms:modified xsi:type="dcterms:W3CDTF">2012-10-12T16:40:56Z</dcterms:modified>
  <cp:category/>
  <cp:version/>
  <cp:contentType/>
  <cp:contentStatus/>
</cp:coreProperties>
</file>