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80" windowWidth="20730" windowHeight="8115" activeTab="0"/>
  </bookViews>
  <sheets>
    <sheet name="Botado" sheetId="1" r:id="rId1"/>
    <sheet name="Hoja1" sheetId="2" r:id="rId2"/>
  </sheets>
  <definedNames>
    <definedName name="_xlnm.Print_Area" localSheetId="0">'Botado'!$A$1:$K$111</definedName>
  </definedNames>
  <calcPr fullCalcOnLoad="1"/>
</workbook>
</file>

<file path=xl/sharedStrings.xml><?xml version="1.0" encoding="utf-8"?>
<sst xmlns="http://schemas.openxmlformats.org/spreadsheetml/2006/main" count="190" uniqueCount="134">
  <si>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</si>
  <si>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</si>
  <si>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</si>
  <si>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</si>
  <si>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</si>
  <si>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</si>
  <si>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</si>
  <si>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</si>
  <si>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</si>
  <si>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</si>
  <si>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</si>
  <si>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</si>
  <si>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</si>
  <si>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</si>
  <si>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</si>
  <si>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</si>
  <si>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</si>
  <si>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</si>
  <si>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</si>
  <si>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</si>
  <si>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</si>
  <si>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</si>
  <si>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</si>
  <si>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</si>
  <si>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</si>
  <si>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</si>
  <si>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</si>
  <si>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</si>
  <si>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</si>
  <si>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</si>
  <si>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</si>
  <si>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</si>
  <si>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</si>
  <si>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</si>
  <si>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</si>
  <si>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</si>
  <si>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</si>
  <si>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</si>
  <si>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</si>
  <si>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</si>
  <si>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</si>
  <si>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</si>
  <si>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</si>
  <si>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</si>
  <si>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</si>
  <si>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Herbicidas: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</si>
  <si>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</si>
  <si>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</si>
  <si>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</si>
  <si>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</si>
  <si>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</si>
  <si>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</si>
  <si>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</si>
  <si>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</si>
  <si>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</si>
  <si>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</si>
  <si>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</si>
  <si>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</si>
  <si>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</si>
  <si>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</si>
  <si>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</si>
  <si>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Insumos (c) (3)</t>
  </si>
  <si>
    <t>Control manual de malezas</t>
  </si>
  <si>
    <t>Acequiadura</t>
  </si>
  <si>
    <t>Aplicación pesticidas</t>
  </si>
  <si>
    <t>Acarreo de insumos</t>
  </si>
  <si>
    <t>Acarreo de cosechas, tractor y coloso (del predio al camión)</t>
  </si>
  <si>
    <t xml:space="preserve"> -Fertilizantes:</t>
  </si>
  <si>
    <t xml:space="preserve">  Urea</t>
  </si>
  <si>
    <t xml:space="preserve"> -Herbicidas:</t>
  </si>
  <si>
    <t xml:space="preserve">  Zero 5 EC </t>
  </si>
  <si>
    <t>Otros</t>
  </si>
  <si>
    <t>análisis</t>
  </si>
  <si>
    <t xml:space="preserve"> (3) Los insumos, la variedad de semilla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</si>
  <si>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</si>
  <si>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</si>
  <si>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</si>
  <si>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 xml:space="preserve"> (5) 1,5% mensual simple sobre le 50% de los costos totales. Tasa de interés promedio de las empresas distribuidoras de insumos</t>
  </si>
  <si>
    <t>Costo financiero (tasa de interés) (5)</t>
  </si>
  <si>
    <t>Análisis de sensibilidad (6)</t>
  </si>
  <si>
    <t>Precio($/Un)</t>
  </si>
  <si>
    <t>Noviembre-diciembre</t>
  </si>
  <si>
    <t>Sacar follaje de la cosecha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</si>
  <si>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</si>
  <si>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Febrero-marzo</t>
  </si>
  <si>
    <t xml:space="preserve">  Fosfimax 40 - 20</t>
  </si>
  <si>
    <t xml:space="preserve">  Terrasorb Foliar</t>
  </si>
  <si>
    <t>Alcachofa</t>
  </si>
  <si>
    <t>Rendimiento (Cabeza/ha):</t>
  </si>
  <si>
    <t xml:space="preserve"> (4) La planta equivale a la obtenida por el agricultor, mediante hijuelos.</t>
  </si>
  <si>
    <t>Marzo-diciembre</t>
  </si>
  <si>
    <t>Acarreo de insumos e implementos de cosecha</t>
  </si>
  <si>
    <t>Febrero-agosto</t>
  </si>
  <si>
    <t>Febrero-noviembre</t>
  </si>
  <si>
    <t>Cortar y sacar follaje del cultivo</t>
  </si>
  <si>
    <t>Febrero</t>
  </si>
  <si>
    <t>Pasar cultivador</t>
  </si>
  <si>
    <t>Deshijadura</t>
  </si>
  <si>
    <t>Abril-mayo</t>
  </si>
  <si>
    <t>Agosto-diciembre</t>
  </si>
  <si>
    <t>Preparar caminos para la cosecha y mantención</t>
  </si>
  <si>
    <t>Cortar restos de cosecha</t>
  </si>
  <si>
    <t>Cultivación entre hileras</t>
  </si>
  <si>
    <t>Melgadura y aplicar fertilizante</t>
  </si>
  <si>
    <t xml:space="preserve">  Mezcla hortalicera </t>
  </si>
  <si>
    <t>Febrero-septiembre</t>
  </si>
  <si>
    <t>Febrero-abril</t>
  </si>
  <si>
    <t>Rendimiento (Cabezas/ha)</t>
  </si>
  <si>
    <t>Precio ($/Cabeza)</t>
  </si>
  <si>
    <t>Costo Unitario ($/Cabeza) (7)</t>
  </si>
  <si>
    <t>Costo Unitario ($/cabeza)</t>
  </si>
  <si>
    <t>Abril-octubre</t>
  </si>
  <si>
    <t>Mayo-octubre</t>
  </si>
  <si>
    <t>Julio-noviembre</t>
  </si>
  <si>
    <t>Marzo-julio</t>
  </si>
  <si>
    <t>Febrero-octubre</t>
  </si>
  <si>
    <t>Marzo-septiembre</t>
  </si>
  <si>
    <t>Región de O'Higgins</t>
  </si>
  <si>
    <t>1 hectárea abril 2014</t>
  </si>
  <si>
    <t>Régimen hídrico: riego por surco</t>
  </si>
  <si>
    <t>Fecha cosecha: agosto-diciembre</t>
  </si>
  <si>
    <t xml:space="preserve">  Scala 400 SC</t>
  </si>
  <si>
    <t xml:space="preserve">  Polyben  50 WP</t>
  </si>
  <si>
    <t xml:space="preserve">  Pirimor</t>
  </si>
  <si>
    <t>Acarreo de cosechas con tractor y coloso.</t>
  </si>
  <si>
    <t xml:space="preserve">  Farmon</t>
  </si>
  <si>
    <t xml:space="preserve"> (1) La unidad cosechada se llama cabeza de la planta de alcachofa y el precio  corresponde al promedio de las entrevistas de la región durante el periodo de cosecha a nivel predial en la temporada 2013  (precio  indicado por los agricultores).</t>
  </si>
  <si>
    <t>Variedad: Española</t>
  </si>
  <si>
    <t>Densidad de Planta: 0.4m X 2m (12.500/ha)</t>
  </si>
  <si>
    <t xml:space="preserve">  H1 Super (desmanche)</t>
  </si>
  <si>
    <t>%</t>
  </si>
  <si>
    <t xml:space="preserve"> (2) Costo de la  cosecha equivale  a la unidad, llamada cabeza, selecionado y depositado  en cajas.</t>
  </si>
  <si>
    <t>Precio de venta a productor ($/Cabeza): (1)</t>
  </si>
  <si>
    <t>Etapa del cultivo: plena producción (2 a 4 años)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</si>
</sst>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C0A]dddd\,\ d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20">
    <xf numFmtId="0" fontId="0" fillId="0" borderId="0" xfId="0" applyFont="1" applyAlignment="1">
      <alignment/>
    </xf>
    <xf numFmtId="0" fontId="8" fillId="34" borderId="0" xfId="57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73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73" fontId="58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7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7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72" fontId="8" fillId="34" borderId="0" xfId="68" applyFont="1" applyFill="1" applyAlignment="1" applyProtection="1">
      <alignment vertical="center"/>
      <protection/>
    </xf>
    <xf numFmtId="3" fontId="8" fillId="34" borderId="0" xfId="68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8" applyNumberFormat="1" applyFont="1" applyFill="1" applyAlignment="1" applyProtection="1">
      <alignment horizontal="right"/>
      <protection/>
    </xf>
    <xf numFmtId="17" fontId="10" fillId="34" borderId="0" xfId="68" applyNumberFormat="1" applyFont="1" applyFill="1" applyAlignment="1" applyProtection="1">
      <alignment/>
      <protection/>
    </xf>
    <xf numFmtId="3" fontId="10" fillId="34" borderId="0" xfId="57" applyNumberFormat="1" applyFont="1" applyFill="1" applyAlignment="1">
      <alignment horizontal="right"/>
      <protection/>
    </xf>
    <xf numFmtId="3" fontId="10" fillId="34" borderId="0" xfId="68" applyNumberFormat="1" applyFont="1" applyFill="1" applyAlignment="1" applyProtection="1">
      <alignment horizontal="right"/>
      <protection/>
    </xf>
    <xf numFmtId="3" fontId="10" fillId="34" borderId="0" xfId="57" applyNumberFormat="1" applyFont="1" applyFill="1" applyAlignment="1">
      <alignment/>
      <protection/>
    </xf>
    <xf numFmtId="0" fontId="8" fillId="34" borderId="0" xfId="57" applyFont="1" applyFill="1" applyBorder="1" applyAlignment="1" applyProtection="1">
      <alignment vertical="center"/>
      <protection/>
    </xf>
    <xf numFmtId="173" fontId="8" fillId="34" borderId="0" xfId="57" applyNumberFormat="1" applyFont="1" applyFill="1" applyBorder="1" applyAlignment="1" applyProtection="1">
      <alignment horizontal="right" vertical="center"/>
      <protection/>
    </xf>
    <xf numFmtId="0" fontId="8" fillId="34" borderId="0" xfId="57" applyFont="1" applyFill="1" applyBorder="1" applyAlignment="1" applyProtection="1">
      <alignment horizontal="right" vertical="center"/>
      <protection/>
    </xf>
    <xf numFmtId="3" fontId="8" fillId="34" borderId="0" xfId="57" applyNumberFormat="1" applyFont="1" applyFill="1" applyBorder="1" applyAlignment="1" applyProtection="1">
      <alignment horizontal="left" vertical="center"/>
      <protection/>
    </xf>
    <xf numFmtId="0" fontId="7" fillId="34" borderId="0" xfId="57" applyFont="1" applyFill="1" applyAlignment="1">
      <alignment/>
      <protection/>
    </xf>
    <xf numFmtId="173" fontId="8" fillId="34" borderId="0" xfId="57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7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7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9" fillId="34" borderId="0" xfId="0" applyNumberFormat="1" applyFont="1" applyFill="1" applyAlignment="1">
      <alignment/>
    </xf>
    <xf numFmtId="3" fontId="10" fillId="34" borderId="0" xfId="54" applyNumberFormat="1" applyFont="1" applyFill="1" applyBorder="1" applyAlignment="1">
      <alignment horizontal="left" vertical="top"/>
      <protection/>
    </xf>
    <xf numFmtId="3" fontId="10" fillId="34" borderId="0" xfId="54" applyNumberFormat="1" applyFont="1" applyFill="1" applyBorder="1" applyAlignment="1">
      <alignment horizontal="left" vertical="top" wrapText="1"/>
      <protection/>
    </xf>
    <xf numFmtId="0" fontId="3" fillId="34" borderId="0" xfId="57" applyFont="1" applyFill="1" applyAlignment="1">
      <alignment horizontal="left" vertical="top" wrapText="1"/>
      <protection/>
    </xf>
    <xf numFmtId="173" fontId="3" fillId="34" borderId="0" xfId="57" applyNumberFormat="1" applyFont="1" applyFill="1" applyAlignment="1">
      <alignment horizontal="left" vertical="top" wrapText="1"/>
      <protection/>
    </xf>
    <xf numFmtId="173" fontId="10" fillId="34" borderId="0" xfId="68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6" applyFont="1" applyFill="1" applyBorder="1">
      <alignment/>
      <protection/>
    </xf>
    <xf numFmtId="3" fontId="10" fillId="34" borderId="0" xfId="68" applyNumberFormat="1" applyFont="1" applyFill="1" applyBorder="1" applyAlignment="1">
      <alignment/>
      <protection/>
    </xf>
    <xf numFmtId="173" fontId="10" fillId="34" borderId="0" xfId="68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6" applyNumberFormat="1" applyFont="1" applyFill="1" applyBorder="1" applyAlignment="1">
      <alignment horizontal="right"/>
      <protection/>
    </xf>
    <xf numFmtId="17" fontId="8" fillId="34" borderId="0" xfId="68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8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8" applyNumberFormat="1" applyFont="1" applyFill="1" applyBorder="1" applyAlignment="1" applyProtection="1">
      <alignment/>
      <protection/>
    </xf>
    <xf numFmtId="17" fontId="8" fillId="34" borderId="14" xfId="68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7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7" applyFont="1" applyFill="1" applyBorder="1" applyAlignment="1" applyProtection="1">
      <alignment horizontal="center"/>
      <protection/>
    </xf>
    <xf numFmtId="4" fontId="62" fillId="0" borderId="0" xfId="57" applyNumberFormat="1" applyFont="1" applyFill="1" applyBorder="1" applyAlignment="1" applyProtection="1">
      <alignment/>
      <protection/>
    </xf>
    <xf numFmtId="3" fontId="62" fillId="0" borderId="0" xfId="57" applyNumberFormat="1" applyFont="1" applyFill="1" applyBorder="1" applyAlignment="1" applyProtection="1">
      <alignment/>
      <protection/>
    </xf>
    <xf numFmtId="3" fontId="62" fillId="0" borderId="0" xfId="57" applyNumberFormat="1" applyFont="1" applyFill="1" applyBorder="1" applyAlignment="1" applyProtection="1">
      <alignment horizontal="center"/>
      <protection/>
    </xf>
    <xf numFmtId="3" fontId="63" fillId="0" borderId="0" xfId="57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7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3" fillId="0" borderId="0" xfId="57" applyFont="1" applyFill="1" applyBorder="1" applyAlignment="1">
      <alignment horizontal="left"/>
      <protection/>
    </xf>
    <xf numFmtId="0" fontId="63" fillId="0" borderId="0" xfId="57" applyFont="1" applyFill="1" applyBorder="1" applyAlignment="1">
      <alignment horizontal="center"/>
      <protection/>
    </xf>
    <xf numFmtId="172" fontId="63" fillId="0" borderId="0" xfId="68" applyFont="1" applyFill="1" applyBorder="1" applyAlignment="1" applyProtection="1">
      <alignment horizontal="left"/>
      <protection/>
    </xf>
    <xf numFmtId="0" fontId="63" fillId="0" borderId="0" xfId="57" applyFont="1" applyFill="1" applyBorder="1" applyAlignment="1" applyProtection="1">
      <alignment horizontal="center"/>
      <protection/>
    </xf>
    <xf numFmtId="3" fontId="63" fillId="0" borderId="0" xfId="57" applyNumberFormat="1" applyFont="1" applyFill="1" applyBorder="1" applyAlignment="1" applyProtection="1">
      <alignment horizontal="center"/>
      <protection/>
    </xf>
    <xf numFmtId="172" fontId="63" fillId="0" borderId="0" xfId="68" applyFont="1" applyFill="1" applyBorder="1" applyAlignment="1" applyProtection="1">
      <alignment horizontal="right"/>
      <protection/>
    </xf>
    <xf numFmtId="3" fontId="63" fillId="0" borderId="0" xfId="57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3" fontId="10" fillId="34" borderId="0" xfId="57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7" applyFont="1" applyFill="1" applyBorder="1" applyAlignment="1" applyProtection="1">
      <alignment/>
      <protection/>
    </xf>
    <xf numFmtId="0" fontId="10" fillId="34" borderId="16" xfId="57" applyFont="1" applyFill="1" applyBorder="1" applyAlignment="1" applyProtection="1">
      <alignment/>
      <protection/>
    </xf>
    <xf numFmtId="0" fontId="10" fillId="34" borderId="12" xfId="57" applyFont="1" applyFill="1" applyBorder="1" applyAlignment="1" applyProtection="1">
      <alignment/>
      <protection/>
    </xf>
    <xf numFmtId="0" fontId="8" fillId="34" borderId="0" xfId="57" applyFont="1" applyFill="1" applyBorder="1" applyAlignment="1" applyProtection="1">
      <alignment horizontal="left" vertical="center"/>
      <protection/>
    </xf>
    <xf numFmtId="0" fontId="8" fillId="34" borderId="0" xfId="57" applyFont="1" applyFill="1" applyBorder="1" applyAlignment="1" applyProtection="1">
      <alignment horizontal="left"/>
      <protection/>
    </xf>
    <xf numFmtId="17" fontId="10" fillId="34" borderId="17" xfId="68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73" fontId="10" fillId="34" borderId="14" xfId="68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8" applyNumberFormat="1" applyFont="1" applyFill="1" applyBorder="1" applyAlignment="1">
      <alignment/>
      <protection/>
    </xf>
    <xf numFmtId="3" fontId="64" fillId="34" borderId="18" xfId="68" applyNumberFormat="1" applyFont="1" applyFill="1" applyBorder="1" applyAlignment="1">
      <alignment/>
      <protection/>
    </xf>
    <xf numFmtId="172" fontId="10" fillId="34" borderId="19" xfId="68" applyFont="1" applyFill="1" applyBorder="1" applyAlignment="1" applyProtection="1">
      <alignment/>
      <protection/>
    </xf>
    <xf numFmtId="172" fontId="10" fillId="34" borderId="0" xfId="68" applyFont="1" applyFill="1" applyBorder="1" applyAlignment="1" applyProtection="1">
      <alignment/>
      <protection/>
    </xf>
    <xf numFmtId="173" fontId="10" fillId="34" borderId="0" xfId="68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72" fontId="8" fillId="34" borderId="0" xfId="68" applyFont="1" applyFill="1" applyBorder="1" applyAlignment="1" applyProtection="1">
      <alignment/>
      <protection/>
    </xf>
    <xf numFmtId="172" fontId="64" fillId="34" borderId="11" xfId="68" applyFont="1" applyFill="1" applyBorder="1" applyAlignment="1" applyProtection="1">
      <alignment/>
      <protection/>
    </xf>
    <xf numFmtId="172" fontId="10" fillId="34" borderId="20" xfId="68" applyFont="1" applyFill="1" applyBorder="1" applyAlignment="1" applyProtection="1">
      <alignment/>
      <protection/>
    </xf>
    <xf numFmtId="172" fontId="10" fillId="34" borderId="13" xfId="68" applyFont="1" applyFill="1" applyBorder="1" applyAlignment="1" applyProtection="1">
      <alignment/>
      <protection/>
    </xf>
    <xf numFmtId="173" fontId="10" fillId="34" borderId="13" xfId="68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72" fontId="8" fillId="34" borderId="13" xfId="68" applyFont="1" applyFill="1" applyBorder="1" applyAlignment="1" applyProtection="1">
      <alignment/>
      <protection/>
    </xf>
    <xf numFmtId="172" fontId="64" fillId="34" borderId="21" xfId="68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16" xfId="57" applyNumberFormat="1" applyFont="1" applyFill="1" applyBorder="1" applyAlignment="1" applyProtection="1">
      <alignment horizontal="right"/>
      <protection/>
    </xf>
    <xf numFmtId="0" fontId="10" fillId="34" borderId="11" xfId="57" applyFont="1" applyFill="1" applyBorder="1" applyAlignment="1" applyProtection="1">
      <alignment vertical="center"/>
      <protection/>
    </xf>
    <xf numFmtId="0" fontId="10" fillId="34" borderId="21" xfId="57" applyFont="1" applyFill="1" applyBorder="1" applyAlignment="1" applyProtection="1">
      <alignment vertical="center"/>
      <protection/>
    </xf>
    <xf numFmtId="3" fontId="8" fillId="34" borderId="11" xfId="57" applyNumberFormat="1" applyFont="1" applyFill="1" applyBorder="1" applyAlignment="1">
      <alignment horizontal="right"/>
      <protection/>
    </xf>
    <xf numFmtId="3" fontId="8" fillId="34" borderId="21" xfId="57" applyNumberFormat="1" applyFont="1" applyFill="1" applyBorder="1" applyAlignment="1">
      <alignment horizontal="right"/>
      <protection/>
    </xf>
    <xf numFmtId="173" fontId="10" fillId="34" borderId="0" xfId="68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7" xfId="68" applyNumberFormat="1" applyFont="1" applyFill="1" applyBorder="1" applyAlignment="1">
      <alignment horizontal="left" vertical="center"/>
      <protection/>
    </xf>
    <xf numFmtId="0" fontId="10" fillId="34" borderId="14" xfId="56" applyFont="1" applyFill="1" applyBorder="1">
      <alignment/>
      <protection/>
    </xf>
    <xf numFmtId="3" fontId="8" fillId="34" borderId="18" xfId="56" applyNumberFormat="1" applyFont="1" applyFill="1" applyBorder="1" applyAlignment="1">
      <alignment horizontal="right"/>
      <protection/>
    </xf>
    <xf numFmtId="3" fontId="8" fillId="34" borderId="11" xfId="56" applyNumberFormat="1" applyFont="1" applyFill="1" applyBorder="1" applyAlignment="1">
      <alignment horizontal="right"/>
      <protection/>
    </xf>
    <xf numFmtId="0" fontId="8" fillId="34" borderId="19" xfId="56" applyFont="1" applyFill="1" applyBorder="1" applyAlignment="1">
      <alignment horizontal="left"/>
      <protection/>
    </xf>
    <xf numFmtId="10" fontId="8" fillId="34" borderId="11" xfId="70" applyNumberFormat="1" applyFont="1" applyFill="1" applyBorder="1" applyAlignment="1">
      <alignment horizontal="right"/>
    </xf>
    <xf numFmtId="0" fontId="8" fillId="34" borderId="20" xfId="56" applyFont="1" applyFill="1" applyBorder="1" applyAlignment="1">
      <alignment horizontal="left"/>
      <protection/>
    </xf>
    <xf numFmtId="173" fontId="10" fillId="34" borderId="13" xfId="68" applyNumberFormat="1" applyFont="1" applyFill="1" applyBorder="1" applyAlignment="1">
      <alignment horizontal="center"/>
      <protection/>
    </xf>
    <xf numFmtId="0" fontId="8" fillId="34" borderId="21" xfId="56" applyFont="1" applyFill="1" applyBorder="1">
      <alignment/>
      <protection/>
    </xf>
    <xf numFmtId="173" fontId="8" fillId="34" borderId="17" xfId="0" applyNumberFormat="1" applyFont="1" applyFill="1" applyBorder="1" applyAlignment="1">
      <alignment/>
    </xf>
    <xf numFmtId="3" fontId="8" fillId="34" borderId="18" xfId="57" applyNumberFormat="1" applyFont="1" applyFill="1" applyBorder="1" applyAlignment="1">
      <alignment/>
      <protection/>
    </xf>
    <xf numFmtId="173" fontId="8" fillId="34" borderId="19" xfId="0" applyNumberFormat="1" applyFont="1" applyFill="1" applyBorder="1" applyAlignment="1">
      <alignment/>
    </xf>
    <xf numFmtId="3" fontId="8" fillId="34" borderId="11" xfId="57" applyNumberFormat="1" applyFont="1" applyFill="1" applyBorder="1" applyAlignment="1">
      <alignment/>
      <protection/>
    </xf>
    <xf numFmtId="173" fontId="64" fillId="34" borderId="20" xfId="0" applyNumberFormat="1" applyFont="1" applyFill="1" applyBorder="1" applyAlignment="1">
      <alignment/>
    </xf>
    <xf numFmtId="3" fontId="10" fillId="34" borderId="13" xfId="57" applyNumberFormat="1" applyFont="1" applyFill="1" applyBorder="1" applyAlignment="1">
      <alignment/>
      <protection/>
    </xf>
    <xf numFmtId="175" fontId="8" fillId="34" borderId="21" xfId="57" applyNumberFormat="1" applyFont="1" applyFill="1" applyBorder="1" applyAlignment="1">
      <alignment/>
      <protection/>
    </xf>
    <xf numFmtId="173" fontId="63" fillId="23" borderId="22" xfId="57" applyNumberFormat="1" applyFont="1" applyFill="1" applyBorder="1" applyAlignment="1" applyProtection="1">
      <alignment horizontal="center" vertical="center" wrapText="1"/>
      <protection/>
    </xf>
    <xf numFmtId="0" fontId="63" fillId="23" borderId="22" xfId="57" applyFont="1" applyFill="1" applyBorder="1" applyAlignment="1" applyProtection="1">
      <alignment horizontal="center" vertical="center" wrapText="1"/>
      <protection/>
    </xf>
    <xf numFmtId="3" fontId="63" fillId="23" borderId="22" xfId="57" applyNumberFormat="1" applyFont="1" applyFill="1" applyBorder="1" applyAlignment="1" applyProtection="1">
      <alignment horizontal="center" vertical="center" wrapText="1"/>
      <protection/>
    </xf>
    <xf numFmtId="3" fontId="63" fillId="23" borderId="16" xfId="57" applyNumberFormat="1" applyFont="1" applyFill="1" applyBorder="1" applyAlignment="1" applyProtection="1">
      <alignment horizontal="center" vertical="center"/>
      <protection/>
    </xf>
    <xf numFmtId="172" fontId="8" fillId="34" borderId="0" xfId="68" applyFont="1" applyFill="1" applyBorder="1" applyAlignment="1" applyProtection="1">
      <alignment vertical="center"/>
      <protection/>
    </xf>
    <xf numFmtId="172" fontId="10" fillId="34" borderId="0" xfId="68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2" fontId="60" fillId="34" borderId="0" xfId="68" applyNumberFormat="1" applyFont="1" applyFill="1" applyBorder="1" applyAlignment="1">
      <alignment/>
      <protection/>
    </xf>
    <xf numFmtId="172" fontId="8" fillId="34" borderId="0" xfId="68" applyFont="1" applyFill="1" applyBorder="1" applyAlignment="1" applyProtection="1">
      <alignment horizontal="left"/>
      <protection/>
    </xf>
    <xf numFmtId="2" fontId="8" fillId="34" borderId="0" xfId="68" applyNumberFormat="1" applyFont="1" applyFill="1" applyBorder="1" applyAlignment="1">
      <alignment/>
      <protection/>
    </xf>
    <xf numFmtId="2" fontId="64" fillId="34" borderId="0" xfId="68" applyNumberFormat="1" applyFont="1" applyFill="1" applyBorder="1" applyAlignment="1">
      <alignment/>
      <protection/>
    </xf>
    <xf numFmtId="173" fontId="60" fillId="34" borderId="0" xfId="68" applyNumberFormat="1" applyFont="1" applyFill="1" applyBorder="1" applyAlignment="1">
      <alignment horizontal="center"/>
      <protection/>
    </xf>
    <xf numFmtId="3" fontId="60" fillId="34" borderId="0" xfId="57" applyNumberFormat="1" applyFont="1" applyFill="1" applyBorder="1" applyAlignment="1">
      <alignment/>
      <protection/>
    </xf>
    <xf numFmtId="0" fontId="8" fillId="34" borderId="0" xfId="57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7" applyNumberFormat="1" applyFont="1" applyFill="1" applyBorder="1" applyAlignment="1" applyProtection="1">
      <alignment horizontal="center" vertical="center" wrapText="1"/>
      <protection/>
    </xf>
    <xf numFmtId="0" fontId="8" fillId="34" borderId="0" xfId="57" applyFont="1" applyFill="1" applyBorder="1" applyAlignment="1" applyProtection="1">
      <alignment horizontal="center" vertical="center" wrapText="1"/>
      <protection/>
    </xf>
    <xf numFmtId="3" fontId="8" fillId="34" borderId="0" xfId="57" applyNumberFormat="1" applyFont="1" applyFill="1" applyBorder="1" applyAlignment="1" applyProtection="1">
      <alignment horizontal="center" vertical="center" wrapText="1"/>
      <protection/>
    </xf>
    <xf numFmtId="3" fontId="8" fillId="34" borderId="0" xfId="57" applyNumberFormat="1" applyFont="1" applyFill="1" applyBorder="1" applyAlignment="1" applyProtection="1">
      <alignment horizontal="center" vertical="center"/>
      <protection/>
    </xf>
    <xf numFmtId="3" fontId="8" fillId="36" borderId="21" xfId="57" applyNumberFormat="1" applyFont="1" applyFill="1" applyBorder="1" applyAlignment="1" applyProtection="1">
      <alignment horizontal="right"/>
      <protection/>
    </xf>
    <xf numFmtId="177" fontId="10" fillId="34" borderId="11" xfId="68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75" fontId="10" fillId="34" borderId="0" xfId="0" applyNumberFormat="1" applyFont="1" applyFill="1" applyBorder="1" applyAlignment="1">
      <alignment horizontal="center" vertical="center"/>
    </xf>
    <xf numFmtId="0" fontId="10" fillId="34" borderId="19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10" fillId="34" borderId="11" xfId="57" applyFont="1" applyFill="1" applyBorder="1" applyAlignment="1" applyProtection="1">
      <alignment horizontal="left"/>
      <protection/>
    </xf>
    <xf numFmtId="0" fontId="10" fillId="34" borderId="20" xfId="57" applyFont="1" applyFill="1" applyBorder="1" applyAlignment="1" applyProtection="1">
      <alignment horizontal="left"/>
      <protection/>
    </xf>
    <xf numFmtId="0" fontId="10" fillId="34" borderId="13" xfId="57" applyFont="1" applyFill="1" applyBorder="1" applyAlignment="1" applyProtection="1">
      <alignment horizontal="left"/>
      <protection/>
    </xf>
    <xf numFmtId="0" fontId="10" fillId="34" borderId="21" xfId="57" applyFont="1" applyFill="1" applyBorder="1" applyAlignment="1" applyProtection="1">
      <alignment horizontal="left"/>
      <protection/>
    </xf>
    <xf numFmtId="0" fontId="10" fillId="34" borderId="17" xfId="57" applyFont="1" applyFill="1" applyBorder="1" applyAlignment="1" applyProtection="1">
      <alignment horizontal="left"/>
      <protection/>
    </xf>
    <xf numFmtId="0" fontId="10" fillId="34" borderId="14" xfId="57" applyFont="1" applyFill="1" applyBorder="1" applyAlignment="1" applyProtection="1">
      <alignment horizontal="left"/>
      <protection/>
    </xf>
    <xf numFmtId="0" fontId="10" fillId="34" borderId="18" xfId="57" applyFont="1" applyFill="1" applyBorder="1" applyAlignment="1" applyProtection="1">
      <alignment horizontal="left"/>
      <protection/>
    </xf>
    <xf numFmtId="173" fontId="10" fillId="34" borderId="23" xfId="57" applyNumberFormat="1" applyFont="1" applyFill="1" applyBorder="1" applyAlignment="1" applyProtection="1">
      <alignment horizontal="right"/>
      <protection/>
    </xf>
    <xf numFmtId="0" fontId="10" fillId="34" borderId="23" xfId="57" applyFont="1" applyFill="1" applyBorder="1" applyAlignment="1" applyProtection="1">
      <alignment horizontal="right"/>
      <protection/>
    </xf>
    <xf numFmtId="3" fontId="10" fillId="34" borderId="23" xfId="68" applyNumberFormat="1" applyFont="1" applyFill="1" applyBorder="1" applyAlignment="1" applyProtection="1">
      <alignment horizontal="right"/>
      <protection/>
    </xf>
    <xf numFmtId="173" fontId="10" fillId="34" borderId="24" xfId="57" applyNumberFormat="1" applyFont="1" applyFill="1" applyBorder="1" applyAlignment="1" applyProtection="1">
      <alignment horizontal="right"/>
      <protection/>
    </xf>
    <xf numFmtId="0" fontId="10" fillId="34" borderId="24" xfId="57" applyFont="1" applyFill="1" applyBorder="1" applyAlignment="1" applyProtection="1">
      <alignment horizontal="right"/>
      <protection/>
    </xf>
    <xf numFmtId="3" fontId="10" fillId="34" borderId="24" xfId="68" applyNumberFormat="1" applyFont="1" applyFill="1" applyBorder="1" applyAlignment="1" applyProtection="1">
      <alignment horizontal="right"/>
      <protection/>
    </xf>
    <xf numFmtId="0" fontId="10" fillId="34" borderId="25" xfId="57" applyFont="1" applyFill="1" applyBorder="1" applyAlignment="1" applyProtection="1">
      <alignment horizontal="right"/>
      <protection/>
    </xf>
    <xf numFmtId="3" fontId="10" fillId="34" borderId="25" xfId="68" applyNumberFormat="1" applyFont="1" applyFill="1" applyBorder="1" applyAlignment="1" applyProtection="1">
      <alignment horizontal="right"/>
      <protection/>
    </xf>
    <xf numFmtId="3" fontId="10" fillId="34" borderId="25" xfId="57" applyNumberFormat="1" applyFont="1" applyFill="1" applyBorder="1" applyAlignment="1" applyProtection="1">
      <alignment horizontal="right"/>
      <protection/>
    </xf>
    <xf numFmtId="171" fontId="10" fillId="34" borderId="0" xfId="48" applyFont="1" applyFill="1" applyBorder="1" applyAlignment="1">
      <alignment/>
    </xf>
    <xf numFmtId="171" fontId="0" fillId="34" borderId="0" xfId="48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5" xfId="57" applyFont="1" applyFill="1" applyBorder="1" applyAlignment="1" applyProtection="1">
      <alignment horizontal="left"/>
      <protection/>
    </xf>
    <xf numFmtId="0" fontId="10" fillId="34" borderId="19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10" fillId="34" borderId="11" xfId="57" applyFont="1" applyFill="1" applyBorder="1" applyAlignment="1" applyProtection="1">
      <alignment horizontal="left"/>
      <protection/>
    </xf>
    <xf numFmtId="0" fontId="10" fillId="34" borderId="19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10" fillId="34" borderId="11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>
      <alignment/>
      <protection/>
    </xf>
    <xf numFmtId="0" fontId="10" fillId="34" borderId="11" xfId="57" applyFont="1" applyFill="1" applyBorder="1" applyAlignment="1">
      <alignment/>
      <protection/>
    </xf>
    <xf numFmtId="3" fontId="10" fillId="34" borderId="17" xfId="68" applyNumberFormat="1" applyFont="1" applyFill="1" applyBorder="1" applyAlignment="1" applyProtection="1">
      <alignment horizontal="right"/>
      <protection/>
    </xf>
    <xf numFmtId="3" fontId="10" fillId="34" borderId="19" xfId="68" applyNumberFormat="1" applyFont="1" applyFill="1" applyBorder="1" applyAlignment="1" applyProtection="1">
      <alignment horizontal="right"/>
      <protection/>
    </xf>
    <xf numFmtId="3" fontId="10" fillId="34" borderId="20" xfId="68" applyNumberFormat="1" applyFont="1" applyFill="1" applyBorder="1" applyAlignment="1" applyProtection="1">
      <alignment horizontal="right"/>
      <protection/>
    </xf>
    <xf numFmtId="3" fontId="63" fillId="23" borderId="18" xfId="57" applyNumberFormat="1" applyFont="1" applyFill="1" applyBorder="1" applyAlignment="1" applyProtection="1">
      <alignment horizontal="center" vertical="center"/>
      <protection/>
    </xf>
    <xf numFmtId="3" fontId="10" fillId="34" borderId="17" xfId="57" applyNumberFormat="1" applyFont="1" applyFill="1" applyBorder="1" applyAlignment="1" applyProtection="1">
      <alignment horizontal="right"/>
      <protection/>
    </xf>
    <xf numFmtId="3" fontId="10" fillId="34" borderId="19" xfId="57" applyNumberFormat="1" applyFont="1" applyFill="1" applyBorder="1" applyAlignment="1" applyProtection="1">
      <alignment horizontal="right"/>
      <protection/>
    </xf>
    <xf numFmtId="3" fontId="10" fillId="34" borderId="20" xfId="57" applyNumberFormat="1" applyFont="1" applyFill="1" applyBorder="1" applyAlignment="1" applyProtection="1">
      <alignment horizontal="right"/>
      <protection/>
    </xf>
    <xf numFmtId="3" fontId="8" fillId="36" borderId="21" xfId="0" applyNumberFormat="1" applyFont="1" applyFill="1" applyBorder="1" applyAlignment="1" applyProtection="1">
      <alignment horizontal="right"/>
      <protection/>
    </xf>
    <xf numFmtId="0" fontId="10" fillId="34" borderId="19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10" fillId="34" borderId="11" xfId="57" applyFont="1" applyFill="1" applyBorder="1" applyAlignment="1" applyProtection="1">
      <alignment horizontal="left"/>
      <protection/>
    </xf>
    <xf numFmtId="0" fontId="10" fillId="34" borderId="11" xfId="57" applyFont="1" applyFill="1" applyBorder="1" applyAlignment="1">
      <alignment horizontal="center"/>
      <protection/>
    </xf>
    <xf numFmtId="0" fontId="10" fillId="34" borderId="0" xfId="57" applyFont="1" applyFill="1" applyBorder="1" applyAlignment="1">
      <alignment horizontal="center"/>
      <protection/>
    </xf>
    <xf numFmtId="0" fontId="10" fillId="34" borderId="19" xfId="68" applyNumberFormat="1" applyFont="1" applyFill="1" applyBorder="1" applyAlignment="1" applyProtection="1">
      <alignment horizontal="left"/>
      <protection/>
    </xf>
    <xf numFmtId="0" fontId="10" fillId="34" borderId="0" xfId="68" applyNumberFormat="1" applyFont="1" applyFill="1" applyBorder="1" applyAlignment="1" applyProtection="1">
      <alignment horizontal="left"/>
      <protection/>
    </xf>
    <xf numFmtId="0" fontId="10" fillId="34" borderId="11" xfId="68" applyNumberFormat="1" applyFont="1" applyFill="1" applyBorder="1" applyAlignment="1" applyProtection="1">
      <alignment horizontal="left"/>
      <protection/>
    </xf>
    <xf numFmtId="0" fontId="8" fillId="34" borderId="19" xfId="68" applyNumberFormat="1" applyFont="1" applyFill="1" applyBorder="1" applyAlignment="1" applyProtection="1">
      <alignment horizontal="left"/>
      <protection/>
    </xf>
    <xf numFmtId="173" fontId="10" fillId="34" borderId="11" xfId="57" applyNumberFormat="1" applyFont="1" applyFill="1" applyBorder="1" applyAlignment="1" applyProtection="1">
      <alignment horizontal="right"/>
      <protection/>
    </xf>
    <xf numFmtId="173" fontId="10" fillId="34" borderId="11" xfId="68" applyNumberFormat="1" applyFont="1" applyFill="1" applyBorder="1" applyAlignment="1" applyProtection="1">
      <alignment horizontal="right" vertical="center"/>
      <protection/>
    </xf>
    <xf numFmtId="0" fontId="10" fillId="34" borderId="11" xfId="57" applyFont="1" applyFill="1" applyBorder="1" applyAlignment="1" applyProtection="1">
      <alignment horizontal="right"/>
      <protection/>
    </xf>
    <xf numFmtId="172" fontId="10" fillId="34" borderId="11" xfId="68" applyFont="1" applyFill="1" applyBorder="1" applyAlignment="1">
      <alignment horizontal="right" vertical="center"/>
      <protection/>
    </xf>
    <xf numFmtId="3" fontId="10" fillId="34" borderId="11" xfId="57" applyNumberFormat="1" applyFont="1" applyFill="1" applyBorder="1" applyAlignment="1" applyProtection="1">
      <alignment horizontal="right" vertical="center"/>
      <protection/>
    </xf>
    <xf numFmtId="173" fontId="10" fillId="34" borderId="25" xfId="57" applyNumberFormat="1" applyFont="1" applyFill="1" applyBorder="1" applyAlignment="1" applyProtection="1">
      <alignment horizontal="right"/>
      <protection/>
    </xf>
    <xf numFmtId="0" fontId="10" fillId="34" borderId="12" xfId="68" applyNumberFormat="1" applyFont="1" applyFill="1" applyBorder="1" applyAlignment="1" applyProtection="1">
      <alignment horizontal="left"/>
      <protection/>
    </xf>
    <xf numFmtId="9" fontId="10" fillId="34" borderId="12" xfId="68" applyNumberFormat="1" applyFont="1" applyFill="1" applyBorder="1" applyAlignment="1" applyProtection="1">
      <alignment horizontal="right"/>
      <protection/>
    </xf>
    <xf numFmtId="0" fontId="10" fillId="34" borderId="12" xfId="57" applyFont="1" applyFill="1" applyBorder="1" applyAlignment="1" applyProtection="1">
      <alignment horizontal="right"/>
      <protection/>
    </xf>
    <xf numFmtId="3" fontId="10" fillId="34" borderId="12" xfId="57" applyNumberFormat="1" applyFont="1" applyFill="1" applyBorder="1" applyAlignment="1" applyProtection="1">
      <alignment horizontal="right"/>
      <protection/>
    </xf>
    <xf numFmtId="0" fontId="10" fillId="34" borderId="20" xfId="57" applyFont="1" applyFill="1" applyBorder="1" applyAlignment="1" applyProtection="1">
      <alignment horizontal="left"/>
      <protection/>
    </xf>
    <xf numFmtId="0" fontId="10" fillId="34" borderId="13" xfId="57" applyFont="1" applyFill="1" applyBorder="1" applyAlignment="1" applyProtection="1">
      <alignment horizontal="left"/>
      <protection/>
    </xf>
    <xf numFmtId="0" fontId="10" fillId="34" borderId="19" xfId="57" applyFont="1" applyFill="1" applyBorder="1" applyAlignment="1">
      <alignment horizontal="center"/>
      <protection/>
    </xf>
    <xf numFmtId="0" fontId="10" fillId="34" borderId="11" xfId="57" applyFont="1" applyFill="1" applyBorder="1" applyAlignment="1">
      <alignment horizontal="center"/>
      <protection/>
    </xf>
    <xf numFmtId="0" fontId="10" fillId="34" borderId="17" xfId="57" applyFont="1" applyFill="1" applyBorder="1" applyAlignment="1" applyProtection="1">
      <alignment horizontal="left"/>
      <protection/>
    </xf>
    <xf numFmtId="0" fontId="10" fillId="34" borderId="14" xfId="57" applyFont="1" applyFill="1" applyBorder="1" applyAlignment="1" applyProtection="1">
      <alignment horizontal="left"/>
      <protection/>
    </xf>
    <xf numFmtId="0" fontId="10" fillId="34" borderId="18" xfId="57" applyFont="1" applyFill="1" applyBorder="1" applyAlignment="1" applyProtection="1">
      <alignment horizontal="left"/>
      <protection/>
    </xf>
    <xf numFmtId="0" fontId="10" fillId="34" borderId="17" xfId="57" applyFont="1" applyFill="1" applyBorder="1" applyAlignment="1">
      <alignment horizontal="center"/>
      <protection/>
    </xf>
    <xf numFmtId="0" fontId="10" fillId="34" borderId="18" xfId="57" applyFont="1" applyFill="1" applyBorder="1" applyAlignment="1">
      <alignment horizontal="center"/>
      <protection/>
    </xf>
    <xf numFmtId="0" fontId="8" fillId="36" borderId="15" xfId="57" applyFont="1" applyFill="1" applyBorder="1" applyAlignment="1" applyProtection="1">
      <alignment horizontal="left" vertical="center"/>
      <protection/>
    </xf>
    <xf numFmtId="0" fontId="8" fillId="36" borderId="22" xfId="57" applyFont="1" applyFill="1" applyBorder="1" applyAlignment="1" applyProtection="1">
      <alignment horizontal="left" vertical="center"/>
      <protection/>
    </xf>
    <xf numFmtId="0" fontId="62" fillId="23" borderId="15" xfId="57" applyFont="1" applyFill="1" applyBorder="1" applyAlignment="1" applyProtection="1">
      <alignment horizontal="left"/>
      <protection/>
    </xf>
    <xf numFmtId="0" fontId="62" fillId="23" borderId="22" xfId="57" applyFont="1" applyFill="1" applyBorder="1" applyAlignment="1" applyProtection="1">
      <alignment horizontal="left"/>
      <protection/>
    </xf>
    <xf numFmtId="0" fontId="10" fillId="34" borderId="19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 applyProtection="1">
      <alignment horizontal="left"/>
      <protection/>
    </xf>
    <xf numFmtId="0" fontId="10" fillId="34" borderId="11" xfId="57" applyFont="1" applyFill="1" applyBorder="1" applyAlignment="1" applyProtection="1">
      <alignment horizontal="left"/>
      <protection/>
    </xf>
    <xf numFmtId="0" fontId="63" fillId="23" borderId="22" xfId="57" applyFont="1" applyFill="1" applyBorder="1" applyAlignment="1" applyProtection="1">
      <alignment horizontal="center" vertical="center"/>
      <protection/>
    </xf>
    <xf numFmtId="0" fontId="10" fillId="34" borderId="20" xfId="57" applyFont="1" applyFill="1" applyBorder="1" applyAlignment="1">
      <alignment horizontal="center"/>
      <protection/>
    </xf>
    <xf numFmtId="0" fontId="10" fillId="34" borderId="21" xfId="57" applyFont="1" applyFill="1" applyBorder="1" applyAlignment="1">
      <alignment horizontal="center"/>
      <protection/>
    </xf>
    <xf numFmtId="172" fontId="9" fillId="34" borderId="0" xfId="68" applyFont="1" applyFill="1" applyBorder="1" applyAlignment="1" applyProtection="1">
      <alignment horizontal="center" vertical="center"/>
      <protection/>
    </xf>
    <xf numFmtId="2" fontId="11" fillId="34" borderId="0" xfId="68" applyNumberFormat="1" applyFont="1" applyFill="1" applyBorder="1" applyAlignment="1">
      <alignment horizontal="center" vertical="center" wrapText="1"/>
      <protection/>
    </xf>
    <xf numFmtId="0" fontId="62" fillId="37" borderId="15" xfId="56" applyFont="1" applyFill="1" applyBorder="1" applyAlignment="1">
      <alignment horizontal="center"/>
      <protection/>
    </xf>
    <xf numFmtId="0" fontId="62" fillId="37" borderId="22" xfId="56" applyFont="1" applyFill="1" applyBorder="1" applyAlignment="1">
      <alignment horizontal="center"/>
      <protection/>
    </xf>
    <xf numFmtId="0" fontId="62" fillId="37" borderId="16" xfId="56" applyFont="1" applyFill="1" applyBorder="1" applyAlignment="1">
      <alignment horizontal="center"/>
      <protection/>
    </xf>
    <xf numFmtId="17" fontId="62" fillId="37" borderId="15" xfId="68" applyNumberFormat="1" applyFont="1" applyFill="1" applyBorder="1" applyAlignment="1" applyProtection="1">
      <alignment horizontal="center"/>
      <protection/>
    </xf>
    <xf numFmtId="17" fontId="62" fillId="37" borderId="22" xfId="68" applyNumberFormat="1" applyFont="1" applyFill="1" applyBorder="1" applyAlignment="1" applyProtection="1">
      <alignment horizontal="center"/>
      <protection/>
    </xf>
    <xf numFmtId="17" fontId="62" fillId="37" borderId="16" xfId="68" applyNumberFormat="1" applyFont="1" applyFill="1" applyBorder="1" applyAlignment="1" applyProtection="1">
      <alignment horizontal="center"/>
      <protection/>
    </xf>
    <xf numFmtId="172" fontId="63" fillId="0" borderId="0" xfId="68" applyFont="1" applyFill="1" applyBorder="1" applyAlignment="1" applyProtection="1">
      <alignment horizontal="left"/>
      <protection/>
    </xf>
    <xf numFmtId="0" fontId="8" fillId="36" borderId="15" xfId="0" applyFont="1" applyFill="1" applyBorder="1" applyAlignment="1" applyProtection="1">
      <alignment horizontal="left"/>
      <protection/>
    </xf>
    <xf numFmtId="0" fontId="8" fillId="36" borderId="22" xfId="0" applyFont="1" applyFill="1" applyBorder="1" applyAlignment="1" applyProtection="1">
      <alignment horizontal="left"/>
      <protection/>
    </xf>
    <xf numFmtId="0" fontId="8" fillId="36" borderId="15" xfId="57" applyFont="1" applyFill="1" applyBorder="1" applyAlignment="1" applyProtection="1">
      <alignment horizontal="left"/>
      <protection/>
    </xf>
    <xf numFmtId="0" fontId="8" fillId="36" borderId="22" xfId="57" applyFont="1" applyFill="1" applyBorder="1" applyAlignment="1" applyProtection="1">
      <alignment horizontal="left"/>
      <protection/>
    </xf>
    <xf numFmtId="0" fontId="10" fillId="34" borderId="21" xfId="57" applyFont="1" applyFill="1" applyBorder="1" applyAlignment="1" applyProtection="1">
      <alignment horizontal="left"/>
      <protection/>
    </xf>
    <xf numFmtId="0" fontId="10" fillId="34" borderId="0" xfId="57" applyFont="1" applyFill="1" applyBorder="1" applyAlignment="1">
      <alignment horizontal="center"/>
      <protection/>
    </xf>
    <xf numFmtId="3" fontId="13" fillId="0" borderId="19" xfId="56" applyNumberFormat="1" applyFont="1" applyFill="1" applyBorder="1" applyAlignment="1">
      <alignment horizontal="left" vertical="top"/>
      <protection/>
    </xf>
    <xf numFmtId="3" fontId="13" fillId="0" borderId="0" xfId="56" applyNumberFormat="1" applyFont="1" applyFill="1" applyBorder="1" applyAlignment="1">
      <alignment horizontal="left" vertical="top"/>
      <protection/>
    </xf>
    <xf numFmtId="3" fontId="13" fillId="0" borderId="11" xfId="56" applyNumberFormat="1" applyFont="1" applyFill="1" applyBorder="1" applyAlignment="1">
      <alignment horizontal="left" vertical="top"/>
      <protection/>
    </xf>
    <xf numFmtId="0" fontId="10" fillId="34" borderId="12" xfId="57" applyFont="1" applyFill="1" applyBorder="1" applyAlignment="1">
      <alignment horizontal="center"/>
      <protection/>
    </xf>
    <xf numFmtId="0" fontId="8" fillId="34" borderId="19" xfId="56" applyFont="1" applyFill="1" applyBorder="1" applyAlignment="1">
      <alignment horizontal="left"/>
      <protection/>
    </xf>
    <xf numFmtId="0" fontId="8" fillId="34" borderId="0" xfId="56" applyFont="1" applyFill="1" applyBorder="1" applyAlignment="1">
      <alignment horizontal="left"/>
      <protection/>
    </xf>
    <xf numFmtId="0" fontId="8" fillId="34" borderId="0" xfId="57" applyFont="1" applyFill="1" applyBorder="1" applyAlignment="1" applyProtection="1">
      <alignment horizontal="center" vertical="center"/>
      <protection/>
    </xf>
    <xf numFmtId="0" fontId="10" fillId="34" borderId="19" xfId="68" applyNumberFormat="1" applyFont="1" applyFill="1" applyBorder="1" applyAlignment="1" applyProtection="1">
      <alignment horizontal="left"/>
      <protection/>
    </xf>
    <xf numFmtId="0" fontId="10" fillId="34" borderId="0" xfId="68" applyNumberFormat="1" applyFont="1" applyFill="1" applyBorder="1" applyAlignment="1" applyProtection="1">
      <alignment horizontal="left"/>
      <protection/>
    </xf>
    <xf numFmtId="0" fontId="10" fillId="34" borderId="11" xfId="68" applyNumberFormat="1" applyFont="1" applyFill="1" applyBorder="1" applyAlignment="1" applyProtection="1">
      <alignment horizontal="left"/>
      <protection/>
    </xf>
    <xf numFmtId="0" fontId="8" fillId="36" borderId="20" xfId="57" applyFont="1" applyFill="1" applyBorder="1" applyAlignment="1" applyProtection="1">
      <alignment horizontal="left" vertical="center"/>
      <protection/>
    </xf>
    <xf numFmtId="0" fontId="8" fillId="36" borderId="13" xfId="57" applyFont="1" applyFill="1" applyBorder="1" applyAlignment="1" applyProtection="1">
      <alignment horizontal="left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3" fillId="23" borderId="15" xfId="57" applyFont="1" applyFill="1" applyBorder="1" applyAlignment="1" applyProtection="1">
      <alignment horizontal="center" vertical="center"/>
      <protection/>
    </xf>
    <xf numFmtId="3" fontId="8" fillId="38" borderId="12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4" borderId="19" xfId="68" applyNumberFormat="1" applyFont="1" applyFill="1" applyBorder="1" applyAlignment="1" applyProtection="1">
      <alignment horizontal="left"/>
      <protection/>
    </xf>
    <xf numFmtId="0" fontId="8" fillId="34" borderId="0" xfId="68" applyNumberFormat="1" applyFont="1" applyFill="1" applyBorder="1" applyAlignment="1" applyProtection="1">
      <alignment horizontal="left"/>
      <protection/>
    </xf>
    <xf numFmtId="0" fontId="8" fillId="34" borderId="11" xfId="68" applyNumberFormat="1" applyFont="1" applyFill="1" applyBorder="1" applyAlignment="1" applyProtection="1">
      <alignment horizontal="left"/>
      <protection/>
    </xf>
    <xf numFmtId="3" fontId="13" fillId="0" borderId="20" xfId="56" applyNumberFormat="1" applyFont="1" applyFill="1" applyBorder="1" applyAlignment="1">
      <alignment horizontal="left" vertical="top" wrapText="1"/>
      <protection/>
    </xf>
    <xf numFmtId="3" fontId="13" fillId="0" borderId="13" xfId="56" applyNumberFormat="1" applyFont="1" applyFill="1" applyBorder="1" applyAlignment="1">
      <alignment horizontal="left" vertical="top" wrapText="1"/>
      <protection/>
    </xf>
    <xf numFmtId="3" fontId="13" fillId="0" borderId="21" xfId="56" applyNumberFormat="1" applyFont="1" applyFill="1" applyBorder="1" applyAlignment="1">
      <alignment horizontal="left" vertical="top" wrapText="1"/>
      <protection/>
    </xf>
    <xf numFmtId="0" fontId="62" fillId="39" borderId="17" xfId="0" applyFont="1" applyFill="1" applyBorder="1" applyAlignment="1">
      <alignment horizontal="center"/>
    </xf>
    <xf numFmtId="0" fontId="62" fillId="39" borderId="14" xfId="0" applyFont="1" applyFill="1" applyBorder="1" applyAlignment="1">
      <alignment horizontal="center"/>
    </xf>
    <xf numFmtId="0" fontId="62" fillId="39" borderId="18" xfId="0" applyFont="1" applyFill="1" applyBorder="1" applyAlignment="1">
      <alignment horizontal="center"/>
    </xf>
    <xf numFmtId="0" fontId="62" fillId="39" borderId="20" xfId="0" applyFont="1" applyFill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62" fillId="39" borderId="21" xfId="0" applyFont="1" applyFill="1" applyBorder="1" applyAlignment="1">
      <alignment horizont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3" fontId="13" fillId="34" borderId="17" xfId="56" applyNumberFormat="1" applyFont="1" applyFill="1" applyBorder="1" applyAlignment="1">
      <alignment horizontal="left" vertical="top" wrapText="1"/>
      <protection/>
    </xf>
    <xf numFmtId="3" fontId="13" fillId="34" borderId="14" xfId="56" applyNumberFormat="1" applyFont="1" applyFill="1" applyBorder="1" applyAlignment="1">
      <alignment horizontal="left" vertical="top" wrapText="1"/>
      <protection/>
    </xf>
    <xf numFmtId="3" fontId="13" fillId="34" borderId="18" xfId="56" applyNumberFormat="1" applyFont="1" applyFill="1" applyBorder="1" applyAlignment="1">
      <alignment horizontal="left" vertical="top" wrapText="1"/>
      <protection/>
    </xf>
    <xf numFmtId="3" fontId="13" fillId="34" borderId="19" xfId="56" applyNumberFormat="1" applyFont="1" applyFill="1" applyBorder="1" applyAlignment="1">
      <alignment horizontal="left" vertical="top" wrapText="1"/>
      <protection/>
    </xf>
    <xf numFmtId="3" fontId="13" fillId="34" borderId="0" xfId="56" applyNumberFormat="1" applyFont="1" applyFill="1" applyBorder="1" applyAlignment="1">
      <alignment horizontal="left" vertical="top" wrapText="1"/>
      <protection/>
    </xf>
    <xf numFmtId="3" fontId="13" fillId="34" borderId="11" xfId="56" applyNumberFormat="1" applyFont="1" applyFill="1" applyBorder="1" applyAlignment="1">
      <alignment horizontal="left" vertical="top" wrapText="1"/>
      <protection/>
    </xf>
    <xf numFmtId="3" fontId="13" fillId="0" borderId="19" xfId="56" applyNumberFormat="1" applyFont="1" applyFill="1" applyBorder="1" applyAlignment="1">
      <alignment horizontal="left" vertical="top" wrapText="1"/>
      <protection/>
    </xf>
    <xf numFmtId="3" fontId="13" fillId="0" borderId="0" xfId="56" applyNumberFormat="1" applyFont="1" applyFill="1" applyBorder="1" applyAlignment="1">
      <alignment horizontal="left" vertical="top" wrapText="1"/>
      <protection/>
    </xf>
    <xf numFmtId="3" fontId="13" fillId="0" borderId="11" xfId="56" applyNumberFormat="1" applyFont="1" applyFill="1" applyBorder="1" applyAlignment="1">
      <alignment horizontal="left" vertical="top" wrapText="1"/>
      <protection/>
    </xf>
    <xf numFmtId="3" fontId="8" fillId="36" borderId="18" xfId="57" applyNumberFormat="1" applyFont="1" applyFill="1" applyBorder="1" applyAlignment="1" applyProtection="1">
      <alignment horizontal="right" vertical="center"/>
      <protection/>
    </xf>
    <xf numFmtId="3" fontId="8" fillId="36" borderId="21" xfId="57" applyNumberFormat="1" applyFont="1" applyFill="1" applyBorder="1" applyAlignment="1" applyProtection="1">
      <alignment horizontal="right" vertical="center"/>
      <protection/>
    </xf>
    <xf numFmtId="0" fontId="62" fillId="39" borderId="17" xfId="0" applyFont="1" applyFill="1" applyBorder="1" applyAlignment="1">
      <alignment horizontal="center" vertical="center"/>
    </xf>
    <xf numFmtId="0" fontId="62" fillId="39" borderId="14" xfId="0" applyFont="1" applyFill="1" applyBorder="1" applyAlignment="1">
      <alignment horizontal="center" vertical="center"/>
    </xf>
    <xf numFmtId="0" fontId="62" fillId="39" borderId="18" xfId="0" applyFont="1" applyFill="1" applyBorder="1" applyAlignment="1">
      <alignment horizontal="center" vertical="center"/>
    </xf>
    <xf numFmtId="0" fontId="62" fillId="39" borderId="20" xfId="0" applyFont="1" applyFill="1" applyBorder="1" applyAlignment="1">
      <alignment horizontal="center" vertical="center"/>
    </xf>
    <xf numFmtId="0" fontId="62" fillId="39" borderId="13" xfId="0" applyFont="1" applyFill="1" applyBorder="1" applyAlignment="1">
      <alignment horizontal="center" vertical="center"/>
    </xf>
    <xf numFmtId="0" fontId="62" fillId="39" borderId="21" xfId="0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2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13" fillId="0" borderId="19" xfId="57" applyFont="1" applyFill="1" applyBorder="1" applyAlignment="1">
      <alignment horizontal="left" vertical="top"/>
      <protection/>
    </xf>
    <xf numFmtId="0" fontId="13" fillId="0" borderId="0" xfId="57" applyFont="1" applyFill="1" applyBorder="1" applyAlignment="1">
      <alignment horizontal="left" vertical="top"/>
      <protection/>
    </xf>
    <xf numFmtId="0" fontId="13" fillId="0" borderId="11" xfId="57" applyFont="1" applyFill="1" applyBorder="1" applyAlignment="1">
      <alignment horizontal="left" vertical="top"/>
      <protection/>
    </xf>
    <xf numFmtId="0" fontId="8" fillId="36" borderId="17" xfId="57" applyFont="1" applyFill="1" applyBorder="1" applyAlignment="1" applyProtection="1">
      <alignment horizontal="left" vertical="center"/>
      <protection/>
    </xf>
    <xf numFmtId="0" fontId="8" fillId="36" borderId="14" xfId="57" applyFont="1" applyFill="1" applyBorder="1" applyAlignment="1" applyProtection="1">
      <alignment horizontal="left" vertical="center"/>
      <protection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172" fontId="8" fillId="34" borderId="0" xfId="68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2" xfId="53"/>
    <cellStyle name="Normal 2" xfId="54"/>
    <cellStyle name="Normal 2 2" xfId="55"/>
    <cellStyle name="Normal 2 2 2" xfId="56"/>
    <cellStyle name="Normal 2 3" xfId="57"/>
    <cellStyle name="Normal 3" xfId="58"/>
    <cellStyle name="Normal 3 2" xfId="59"/>
    <cellStyle name="Normal 3 2 2" xfId="60"/>
    <cellStyle name="Normal 3 2 2 2" xfId="61"/>
    <cellStyle name="Normal 3 2 2 3" xfId="62"/>
    <cellStyle name="Normal 3 2 2 4" xfId="63"/>
    <cellStyle name="Normal 3 2 2 5" xfId="64"/>
    <cellStyle name="Normal 4" xfId="65"/>
    <cellStyle name="Normal 5" xfId="66"/>
    <cellStyle name="Normal 6" xfId="67"/>
    <cellStyle name="Normal_Hoja1" xfId="68"/>
    <cellStyle name="Notas" xfId="69"/>
    <cellStyle name="Percent" xfId="70"/>
    <cellStyle name="Porcentaje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85725</xdr:rowOff>
    </xdr:from>
    <xdr:to>
      <xdr:col>2</xdr:col>
      <xdr:colOff>857250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504825"/>
          <a:ext cx="20955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628650</xdr:colOff>
      <xdr:row>110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628775" y="25022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3"/>
  <sheetViews>
    <sheetView showGridLines="0" tabSelected="1" zoomScale="70" zoomScaleNormal="70" zoomScaleSheetLayoutView="70" zoomScalePageLayoutView="60" workbookViewId="0" topLeftCell="A1">
      <selection activeCell="B2" sqref="B2:J2"/>
    </sheetView>
  </sheetViews>
  <sheetFormatPr defaultColWidth="11.421875" defaultRowHeight="15"/>
  <cols>
    <col min="1" max="1" width="24.421875" style="3" customWidth="1"/>
    <col min="2" max="3" width="18.7109375" style="0" customWidth="1"/>
    <col min="4" max="4" width="23.57421875" style="0" customWidth="1"/>
    <col min="5" max="5" width="16.140625" style="0" customWidth="1"/>
    <col min="6" max="6" width="20.71093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0.8515625" style="10" customWidth="1"/>
    <col min="12" max="12" width="16.5742187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31" t="s">
        <v>8</v>
      </c>
      <c r="C2" s="231"/>
      <c r="D2" s="231"/>
      <c r="E2" s="231"/>
      <c r="F2" s="231"/>
      <c r="G2" s="231"/>
      <c r="H2" s="231"/>
      <c r="I2" s="231"/>
      <c r="J2" s="231"/>
    </row>
    <row r="3" spans="2:11" s="3" customFormat="1" ht="18" customHeight="1">
      <c r="B3" s="97"/>
      <c r="C3" s="135"/>
      <c r="D3" s="135"/>
      <c r="E3" s="232" t="s">
        <v>87</v>
      </c>
      <c r="F3" s="232"/>
      <c r="G3" s="232"/>
      <c r="H3" s="135"/>
      <c r="I3" s="136"/>
      <c r="J3" s="135"/>
      <c r="K3" s="14"/>
    </row>
    <row r="4" spans="2:11" s="3" customFormat="1" ht="18" customHeight="1">
      <c r="B4" s="97"/>
      <c r="C4" s="135"/>
      <c r="D4" s="232" t="s">
        <v>117</v>
      </c>
      <c r="E4" s="232"/>
      <c r="F4" s="232"/>
      <c r="G4" s="232"/>
      <c r="H4" s="232"/>
      <c r="I4" s="135"/>
      <c r="J4" s="135"/>
      <c r="K4" s="14"/>
    </row>
    <row r="5" spans="2:11" s="3" customFormat="1" ht="18" customHeight="1">
      <c r="B5" s="43"/>
      <c r="C5" s="43"/>
      <c r="D5" s="137"/>
      <c r="E5" s="45"/>
      <c r="F5" s="45"/>
      <c r="G5" s="112"/>
      <c r="H5" s="45"/>
      <c r="I5" s="43"/>
      <c r="J5" s="138"/>
      <c r="K5" s="16"/>
    </row>
    <row r="6" spans="2:11" s="3" customFormat="1" ht="18" customHeight="1">
      <c r="B6" s="43"/>
      <c r="C6" s="43"/>
      <c r="D6" s="236" t="s">
        <v>56</v>
      </c>
      <c r="E6" s="237"/>
      <c r="F6" s="237"/>
      <c r="G6" s="237"/>
      <c r="H6" s="237"/>
      <c r="I6" s="237"/>
      <c r="J6" s="238"/>
      <c r="K6" s="16"/>
    </row>
    <row r="7" spans="2:11" s="3" customFormat="1" ht="18" customHeight="1">
      <c r="B7" s="43"/>
      <c r="C7" s="43"/>
      <c r="D7" s="88" t="s">
        <v>118</v>
      </c>
      <c r="E7" s="89"/>
      <c r="F7" s="89"/>
      <c r="G7" s="90" t="s">
        <v>127</v>
      </c>
      <c r="H7" s="91"/>
      <c r="I7" s="92"/>
      <c r="J7" s="93"/>
      <c r="K7" s="16"/>
    </row>
    <row r="8" spans="2:11" s="3" customFormat="1" ht="18" customHeight="1">
      <c r="B8" s="43"/>
      <c r="C8" s="43"/>
      <c r="D8" s="94" t="s">
        <v>119</v>
      </c>
      <c r="E8" s="95"/>
      <c r="F8" s="95"/>
      <c r="G8" s="96" t="s">
        <v>51</v>
      </c>
      <c r="H8" s="97"/>
      <c r="I8" s="98"/>
      <c r="J8" s="99"/>
      <c r="K8" s="16"/>
    </row>
    <row r="9" spans="2:11" s="3" customFormat="1" ht="18" customHeight="1">
      <c r="B9" s="43"/>
      <c r="C9" s="43"/>
      <c r="D9" s="94" t="s">
        <v>128</v>
      </c>
      <c r="E9" s="95"/>
      <c r="F9" s="95"/>
      <c r="G9" s="96" t="s">
        <v>52</v>
      </c>
      <c r="H9" s="97"/>
      <c r="I9" s="98"/>
      <c r="J9" s="99"/>
      <c r="K9" s="18"/>
    </row>
    <row r="10" spans="2:11" s="3" customFormat="1" ht="18" customHeight="1">
      <c r="B10" s="43"/>
      <c r="C10" s="43"/>
      <c r="D10" s="94" t="s">
        <v>133</v>
      </c>
      <c r="E10" s="95"/>
      <c r="F10" s="95"/>
      <c r="G10" s="95" t="s">
        <v>120</v>
      </c>
      <c r="H10" s="95"/>
      <c r="I10" s="95"/>
      <c r="J10" s="99"/>
      <c r="K10" s="18"/>
    </row>
    <row r="11" spans="2:11" s="3" customFormat="1" ht="18" customHeight="1">
      <c r="B11" s="43"/>
      <c r="C11" s="43"/>
      <c r="D11" s="100"/>
      <c r="E11" s="101"/>
      <c r="F11" s="101"/>
      <c r="G11" s="102"/>
      <c r="H11" s="103"/>
      <c r="I11" s="104"/>
      <c r="J11" s="105"/>
      <c r="K11" s="18"/>
    </row>
    <row r="12" spans="2:11" s="3" customFormat="1" ht="18" customHeight="1">
      <c r="B12" s="139"/>
      <c r="C12" s="42"/>
      <c r="D12" s="27"/>
      <c r="E12" s="140"/>
      <c r="F12" s="141"/>
      <c r="G12" s="142"/>
      <c r="H12" s="43"/>
      <c r="I12" s="143"/>
      <c r="J12" s="144"/>
      <c r="K12" s="19"/>
    </row>
    <row r="13" spans="2:11" ht="18">
      <c r="B13" s="233" t="s">
        <v>57</v>
      </c>
      <c r="C13" s="234"/>
      <c r="D13" s="234"/>
      <c r="E13" s="235"/>
      <c r="F13" s="42"/>
      <c r="G13" s="233" t="s">
        <v>14</v>
      </c>
      <c r="H13" s="234"/>
      <c r="I13" s="234"/>
      <c r="J13" s="235"/>
      <c r="K13" s="16"/>
    </row>
    <row r="14" spans="2:11" ht="18" customHeight="1">
      <c r="B14" s="115" t="s">
        <v>88</v>
      </c>
      <c r="C14" s="116"/>
      <c r="D14" s="89"/>
      <c r="E14" s="117">
        <v>90000</v>
      </c>
      <c r="F14" s="43"/>
      <c r="G14" s="124" t="s">
        <v>7</v>
      </c>
      <c r="H14" s="89"/>
      <c r="I14" s="89"/>
      <c r="J14" s="125">
        <f>E14*E15</f>
        <v>6750000</v>
      </c>
      <c r="K14" s="16"/>
    </row>
    <row r="15" spans="2:11" ht="18" customHeight="1">
      <c r="B15" s="250" t="s">
        <v>132</v>
      </c>
      <c r="C15" s="251"/>
      <c r="D15" s="251"/>
      <c r="E15" s="118">
        <v>75</v>
      </c>
      <c r="F15" s="43"/>
      <c r="G15" s="126" t="s">
        <v>10</v>
      </c>
      <c r="H15" s="43"/>
      <c r="I15" s="43"/>
      <c r="J15" s="127">
        <f>J34+J44+J67</f>
        <v>3411213</v>
      </c>
      <c r="K15" s="16"/>
    </row>
    <row r="16" spans="2:11" ht="18" customHeight="1">
      <c r="B16" s="119" t="s">
        <v>9</v>
      </c>
      <c r="C16" s="44"/>
      <c r="D16" s="43"/>
      <c r="E16" s="118">
        <v>12000</v>
      </c>
      <c r="F16" s="43"/>
      <c r="G16" s="126" t="s">
        <v>11</v>
      </c>
      <c r="H16" s="45"/>
      <c r="I16" s="43"/>
      <c r="J16" s="127">
        <f>J34+J44+J67+J79</f>
        <v>3590301.6825</v>
      </c>
      <c r="K16" s="16"/>
    </row>
    <row r="17" spans="2:11" ht="18" customHeight="1">
      <c r="B17" s="119" t="s">
        <v>4</v>
      </c>
      <c r="C17" s="46"/>
      <c r="D17" s="43"/>
      <c r="E17" s="120">
        <v>0.015</v>
      </c>
      <c r="F17" s="43"/>
      <c r="G17" s="126" t="s">
        <v>12</v>
      </c>
      <c r="H17" s="43"/>
      <c r="I17" s="43"/>
      <c r="J17" s="127">
        <f>J14-J15</f>
        <v>3338787</v>
      </c>
      <c r="K17" s="16"/>
    </row>
    <row r="18" spans="2:11" ht="18" customHeight="1">
      <c r="B18" s="121" t="s">
        <v>5</v>
      </c>
      <c r="C18" s="122"/>
      <c r="D18" s="106"/>
      <c r="E18" s="123">
        <v>7</v>
      </c>
      <c r="F18" s="43"/>
      <c r="G18" s="126" t="s">
        <v>13</v>
      </c>
      <c r="H18" s="43"/>
      <c r="I18" s="43"/>
      <c r="J18" s="127">
        <f>J14-J16</f>
        <v>3159698.3175</v>
      </c>
      <c r="K18" s="16"/>
    </row>
    <row r="19" spans="6:11" ht="18" customHeight="1">
      <c r="F19" s="43"/>
      <c r="G19" s="128" t="s">
        <v>53</v>
      </c>
      <c r="H19" s="106"/>
      <c r="I19" s="129"/>
      <c r="J19" s="130">
        <f>G97</f>
        <v>41.78735925</v>
      </c>
      <c r="K19" s="16"/>
    </row>
    <row r="20" spans="2:11" s="3" customFormat="1" ht="18" customHeight="1">
      <c r="B20" s="43"/>
      <c r="C20" s="43"/>
      <c r="D20" s="43"/>
      <c r="E20" s="21"/>
      <c r="F20" s="21"/>
      <c r="G20" s="22"/>
      <c r="H20" s="23"/>
      <c r="I20" s="24"/>
      <c r="J20" s="24"/>
      <c r="K20" s="16"/>
    </row>
    <row r="21" spans="2:11" s="3" customFormat="1" ht="18" customHeight="1">
      <c r="B21" s="146" t="s">
        <v>54</v>
      </c>
      <c r="C21" s="145"/>
      <c r="D21" s="145"/>
      <c r="E21" s="252" t="s">
        <v>15</v>
      </c>
      <c r="F21" s="252"/>
      <c r="G21" s="147" t="s">
        <v>16</v>
      </c>
      <c r="H21" s="148" t="s">
        <v>17</v>
      </c>
      <c r="I21" s="149" t="s">
        <v>80</v>
      </c>
      <c r="J21" s="150" t="s">
        <v>3</v>
      </c>
      <c r="K21" s="16"/>
    </row>
    <row r="22" spans="2:11" s="3" customFormat="1" ht="18" customHeight="1">
      <c r="B22" s="223" t="s">
        <v>19</v>
      </c>
      <c r="C22" s="224"/>
      <c r="D22" s="224"/>
      <c r="E22" s="228"/>
      <c r="F22" s="228"/>
      <c r="G22" s="131"/>
      <c r="H22" s="132"/>
      <c r="I22" s="133"/>
      <c r="J22" s="188"/>
      <c r="K22" s="16"/>
    </row>
    <row r="23" spans="2:11" s="3" customFormat="1" ht="18" customHeight="1">
      <c r="B23" s="161" t="s">
        <v>30</v>
      </c>
      <c r="C23" s="162"/>
      <c r="D23" s="163"/>
      <c r="E23" s="219" t="s">
        <v>90</v>
      </c>
      <c r="F23" s="220"/>
      <c r="G23" s="164">
        <v>10</v>
      </c>
      <c r="H23" s="165" t="s">
        <v>6</v>
      </c>
      <c r="I23" s="185">
        <v>12000</v>
      </c>
      <c r="J23" s="166">
        <f aca="true" t="shared" si="0" ref="J23:J33">G23*I23</f>
        <v>120000</v>
      </c>
      <c r="K23" s="16"/>
    </row>
    <row r="24" spans="2:11" s="3" customFormat="1" ht="18" customHeight="1">
      <c r="B24" s="155" t="s">
        <v>91</v>
      </c>
      <c r="C24" s="156"/>
      <c r="D24" s="157"/>
      <c r="E24" s="214" t="s">
        <v>90</v>
      </c>
      <c r="F24" s="215"/>
      <c r="G24" s="167">
        <v>5</v>
      </c>
      <c r="H24" s="168" t="s">
        <v>6</v>
      </c>
      <c r="I24" s="186">
        <v>12000</v>
      </c>
      <c r="J24" s="169">
        <f t="shared" si="0"/>
        <v>60000</v>
      </c>
      <c r="K24" s="16"/>
    </row>
    <row r="25" spans="2:11" s="3" customFormat="1" ht="18" customHeight="1">
      <c r="B25" s="193" t="s">
        <v>94</v>
      </c>
      <c r="C25" s="194"/>
      <c r="D25" s="195"/>
      <c r="E25" s="214" t="s">
        <v>95</v>
      </c>
      <c r="F25" s="215"/>
      <c r="G25" s="167">
        <v>5</v>
      </c>
      <c r="H25" s="168" t="s">
        <v>6</v>
      </c>
      <c r="I25" s="186">
        <v>12000</v>
      </c>
      <c r="J25" s="169">
        <f t="shared" si="0"/>
        <v>60000</v>
      </c>
      <c r="K25" s="16"/>
    </row>
    <row r="26" spans="2:11" s="3" customFormat="1" ht="18" customHeight="1">
      <c r="B26" s="193" t="s">
        <v>96</v>
      </c>
      <c r="C26" s="194"/>
      <c r="D26" s="195"/>
      <c r="E26" s="214" t="s">
        <v>84</v>
      </c>
      <c r="F26" s="215"/>
      <c r="G26" s="167">
        <v>4</v>
      </c>
      <c r="H26" s="168" t="s">
        <v>6</v>
      </c>
      <c r="I26" s="186">
        <v>12000</v>
      </c>
      <c r="J26" s="169">
        <f t="shared" si="0"/>
        <v>48000</v>
      </c>
      <c r="K26" s="16"/>
    </row>
    <row r="27" spans="2:11" s="3" customFormat="1" ht="18" customHeight="1">
      <c r="B27" s="155" t="s">
        <v>31</v>
      </c>
      <c r="C27" s="156"/>
      <c r="D27" s="157"/>
      <c r="E27" s="214" t="s">
        <v>92</v>
      </c>
      <c r="F27" s="215"/>
      <c r="G27" s="167">
        <v>4</v>
      </c>
      <c r="H27" s="168" t="s">
        <v>6</v>
      </c>
      <c r="I27" s="186">
        <v>12000</v>
      </c>
      <c r="J27" s="169">
        <f t="shared" si="0"/>
        <v>48000</v>
      </c>
      <c r="K27" s="16"/>
    </row>
    <row r="28" spans="2:11" s="3" customFormat="1" ht="18" customHeight="1">
      <c r="B28" s="193" t="s">
        <v>97</v>
      </c>
      <c r="C28" s="194"/>
      <c r="D28" s="195"/>
      <c r="E28" s="214" t="s">
        <v>98</v>
      </c>
      <c r="F28" s="215"/>
      <c r="G28" s="167">
        <v>10</v>
      </c>
      <c r="H28" s="168" t="s">
        <v>6</v>
      </c>
      <c r="I28" s="186">
        <v>12000</v>
      </c>
      <c r="J28" s="169">
        <f t="shared" si="0"/>
        <v>120000</v>
      </c>
      <c r="K28" s="16"/>
    </row>
    <row r="29" spans="2:18" s="3" customFormat="1" ht="18" customHeight="1">
      <c r="B29" s="155" t="s">
        <v>62</v>
      </c>
      <c r="C29" s="156"/>
      <c r="D29" s="157"/>
      <c r="E29" s="214" t="s">
        <v>92</v>
      </c>
      <c r="F29" s="215"/>
      <c r="G29" s="167">
        <v>15</v>
      </c>
      <c r="H29" s="168" t="s">
        <v>6</v>
      </c>
      <c r="I29" s="186">
        <v>12000</v>
      </c>
      <c r="J29" s="169">
        <f t="shared" si="0"/>
        <v>180000</v>
      </c>
      <c r="K29" s="16"/>
      <c r="R29" s="27"/>
    </row>
    <row r="30" spans="2:11" s="3" customFormat="1" ht="18" customHeight="1">
      <c r="B30" s="155" t="s">
        <v>32</v>
      </c>
      <c r="C30" s="156"/>
      <c r="D30" s="157"/>
      <c r="E30" s="214" t="s">
        <v>93</v>
      </c>
      <c r="F30" s="215"/>
      <c r="G30" s="167">
        <v>4</v>
      </c>
      <c r="H30" s="168" t="s">
        <v>6</v>
      </c>
      <c r="I30" s="186">
        <v>12000</v>
      </c>
      <c r="J30" s="169">
        <f t="shared" si="0"/>
        <v>48000</v>
      </c>
      <c r="K30" s="16"/>
    </row>
    <row r="31" spans="2:11" s="3" customFormat="1" ht="18" customHeight="1">
      <c r="B31" s="177" t="s">
        <v>100</v>
      </c>
      <c r="C31" s="178"/>
      <c r="D31" s="179"/>
      <c r="E31" s="214" t="s">
        <v>99</v>
      </c>
      <c r="F31" s="215"/>
      <c r="G31" s="167">
        <v>1</v>
      </c>
      <c r="H31" s="168" t="s">
        <v>6</v>
      </c>
      <c r="I31" s="186">
        <v>12000</v>
      </c>
      <c r="J31" s="169">
        <f t="shared" si="0"/>
        <v>12000</v>
      </c>
      <c r="K31" s="16"/>
    </row>
    <row r="32" spans="2:11" s="3" customFormat="1" ht="18" customHeight="1">
      <c r="B32" s="180" t="s">
        <v>82</v>
      </c>
      <c r="C32" s="181"/>
      <c r="D32" s="182"/>
      <c r="E32" s="214" t="s">
        <v>95</v>
      </c>
      <c r="F32" s="215"/>
      <c r="G32" s="167">
        <v>3</v>
      </c>
      <c r="H32" s="168" t="s">
        <v>6</v>
      </c>
      <c r="I32" s="186">
        <v>12000</v>
      </c>
      <c r="J32" s="169">
        <f t="shared" si="0"/>
        <v>36000</v>
      </c>
      <c r="K32" s="16"/>
    </row>
    <row r="33" spans="2:11" s="3" customFormat="1" ht="18" customHeight="1">
      <c r="B33" s="158" t="s">
        <v>47</v>
      </c>
      <c r="C33" s="159"/>
      <c r="D33" s="160"/>
      <c r="E33" s="229" t="s">
        <v>99</v>
      </c>
      <c r="F33" s="230"/>
      <c r="G33" s="207">
        <f>Hoja1!D5*Hoja1!C2</f>
        <v>90000</v>
      </c>
      <c r="H33" s="170" t="s">
        <v>17</v>
      </c>
      <c r="I33" s="187">
        <v>15</v>
      </c>
      <c r="J33" s="171">
        <f t="shared" si="0"/>
        <v>1350000</v>
      </c>
      <c r="K33" s="16"/>
    </row>
    <row r="34" spans="2:11" ht="18" customHeight="1">
      <c r="B34" s="221" t="s">
        <v>20</v>
      </c>
      <c r="C34" s="222"/>
      <c r="D34" s="222"/>
      <c r="E34" s="222"/>
      <c r="F34" s="222"/>
      <c r="G34" s="222"/>
      <c r="H34" s="222"/>
      <c r="I34" s="222"/>
      <c r="J34" s="151">
        <f>SUM(J23:J33)</f>
        <v>2082000</v>
      </c>
      <c r="K34" s="16"/>
    </row>
    <row r="35" spans="2:11" s="3" customFormat="1" ht="18" customHeight="1">
      <c r="B35" s="86"/>
      <c r="C35" s="86"/>
      <c r="D35" s="86"/>
      <c r="E35" s="86"/>
      <c r="F35" s="86"/>
      <c r="G35" s="26"/>
      <c r="H35" s="86"/>
      <c r="I35" s="86"/>
      <c r="J35" s="28"/>
      <c r="K35" s="16"/>
    </row>
    <row r="36" spans="2:11" s="29" customFormat="1" ht="18" customHeight="1">
      <c r="B36" s="223" t="s">
        <v>21</v>
      </c>
      <c r="C36" s="224"/>
      <c r="D36" s="224"/>
      <c r="E36" s="228"/>
      <c r="F36" s="228"/>
      <c r="G36" s="131"/>
      <c r="H36" s="132"/>
      <c r="I36" s="133"/>
      <c r="J36" s="188"/>
      <c r="K36" s="16"/>
    </row>
    <row r="37" spans="2:11" s="3" customFormat="1" ht="18" customHeight="1">
      <c r="B37" s="216" t="s">
        <v>101</v>
      </c>
      <c r="C37" s="217"/>
      <c r="D37" s="218"/>
      <c r="E37" s="219" t="s">
        <v>95</v>
      </c>
      <c r="F37" s="220"/>
      <c r="G37" s="164">
        <v>1</v>
      </c>
      <c r="H37" s="165" t="s">
        <v>49</v>
      </c>
      <c r="I37" s="189">
        <v>30000</v>
      </c>
      <c r="J37" s="166">
        <f aca="true" t="shared" si="1" ref="J37:J43">G37*I37</f>
        <v>30000</v>
      </c>
      <c r="K37" s="16"/>
    </row>
    <row r="38" spans="2:11" s="3" customFormat="1" ht="18" customHeight="1">
      <c r="B38" s="225" t="s">
        <v>102</v>
      </c>
      <c r="C38" s="226"/>
      <c r="D38" s="227"/>
      <c r="E38" s="214" t="s">
        <v>106</v>
      </c>
      <c r="F38" s="215"/>
      <c r="G38" s="167">
        <v>2</v>
      </c>
      <c r="H38" s="168" t="s">
        <v>49</v>
      </c>
      <c r="I38" s="190">
        <v>25000</v>
      </c>
      <c r="J38" s="169">
        <f t="shared" si="1"/>
        <v>50000</v>
      </c>
      <c r="K38" s="16"/>
    </row>
    <row r="39" spans="2:11" s="3" customFormat="1" ht="18" customHeight="1">
      <c r="B39" s="155" t="s">
        <v>103</v>
      </c>
      <c r="C39" s="156"/>
      <c r="D39" s="157"/>
      <c r="E39" s="214" t="s">
        <v>106</v>
      </c>
      <c r="F39" s="215"/>
      <c r="G39" s="167">
        <v>2</v>
      </c>
      <c r="H39" s="168" t="s">
        <v>49</v>
      </c>
      <c r="I39" s="190">
        <v>30000</v>
      </c>
      <c r="J39" s="169">
        <f t="shared" si="1"/>
        <v>60000</v>
      </c>
      <c r="K39" s="16"/>
    </row>
    <row r="40" spans="2:11" s="3" customFormat="1" ht="18" customHeight="1">
      <c r="B40" s="225" t="s">
        <v>63</v>
      </c>
      <c r="C40" s="226"/>
      <c r="D40" s="227"/>
      <c r="E40" s="214" t="s">
        <v>106</v>
      </c>
      <c r="F40" s="215"/>
      <c r="G40" s="167">
        <v>2</v>
      </c>
      <c r="H40" s="168" t="s">
        <v>49</v>
      </c>
      <c r="I40" s="190">
        <v>5000</v>
      </c>
      <c r="J40" s="169">
        <f t="shared" si="1"/>
        <v>10000</v>
      </c>
      <c r="K40" s="16"/>
    </row>
    <row r="41" spans="2:11" s="3" customFormat="1" ht="18" customHeight="1">
      <c r="B41" s="155" t="s">
        <v>64</v>
      </c>
      <c r="C41" s="156"/>
      <c r="D41" s="157"/>
      <c r="E41" s="214" t="s">
        <v>93</v>
      </c>
      <c r="F41" s="215"/>
      <c r="G41" s="167">
        <v>3</v>
      </c>
      <c r="H41" s="168" t="s">
        <v>49</v>
      </c>
      <c r="I41" s="190">
        <v>20000</v>
      </c>
      <c r="J41" s="169">
        <f t="shared" si="1"/>
        <v>60000</v>
      </c>
      <c r="K41" s="16"/>
    </row>
    <row r="42" spans="2:11" s="3" customFormat="1" ht="18" customHeight="1">
      <c r="B42" s="225" t="s">
        <v>65</v>
      </c>
      <c r="C42" s="226"/>
      <c r="D42" s="227"/>
      <c r="E42" s="214" t="s">
        <v>93</v>
      </c>
      <c r="F42" s="215"/>
      <c r="G42" s="167">
        <v>1</v>
      </c>
      <c r="H42" s="168" t="s">
        <v>49</v>
      </c>
      <c r="I42" s="190">
        <v>60000</v>
      </c>
      <c r="J42" s="169">
        <f t="shared" si="1"/>
        <v>60000</v>
      </c>
      <c r="K42" s="16"/>
    </row>
    <row r="43" spans="2:11" s="3" customFormat="1" ht="18" customHeight="1">
      <c r="B43" s="212" t="s">
        <v>124</v>
      </c>
      <c r="C43" s="213"/>
      <c r="D43" s="213"/>
      <c r="E43" s="229" t="s">
        <v>99</v>
      </c>
      <c r="F43" s="230"/>
      <c r="G43" s="207">
        <f>Hoja1!D6*Hoja1!C2</f>
        <v>90000</v>
      </c>
      <c r="H43" s="170" t="s">
        <v>17</v>
      </c>
      <c r="I43" s="191">
        <v>5</v>
      </c>
      <c r="J43" s="171">
        <f t="shared" si="1"/>
        <v>450000</v>
      </c>
      <c r="K43" s="16"/>
    </row>
    <row r="44" spans="2:12" ht="18" customHeight="1">
      <c r="B44" s="221" t="s">
        <v>22</v>
      </c>
      <c r="C44" s="222"/>
      <c r="D44" s="222"/>
      <c r="E44" s="222"/>
      <c r="F44" s="222"/>
      <c r="G44" s="222"/>
      <c r="H44" s="222"/>
      <c r="I44" s="222"/>
      <c r="J44" s="151">
        <f>SUM(J37:J43)</f>
        <v>720000</v>
      </c>
      <c r="K44" s="16"/>
      <c r="L44" s="16"/>
    </row>
    <row r="45" spans="2:12" s="3" customFormat="1" ht="18" customHeight="1">
      <c r="B45" s="86"/>
      <c r="C45" s="86"/>
      <c r="D45" s="86"/>
      <c r="E45" s="86"/>
      <c r="F45" s="86"/>
      <c r="G45" s="26"/>
      <c r="H45" s="86"/>
      <c r="I45" s="86"/>
      <c r="J45" s="28"/>
      <c r="K45" s="16"/>
      <c r="L45" s="20"/>
    </row>
    <row r="46" spans="2:12" s="3" customFormat="1" ht="18" customHeight="1">
      <c r="B46" s="223" t="s">
        <v>61</v>
      </c>
      <c r="C46" s="224"/>
      <c r="D46" s="224"/>
      <c r="E46" s="228"/>
      <c r="F46" s="228"/>
      <c r="G46" s="131"/>
      <c r="H46" s="132"/>
      <c r="I46" s="133"/>
      <c r="J46" s="134"/>
      <c r="K46" s="16"/>
      <c r="L46" s="25"/>
    </row>
    <row r="47" spans="2:12" s="3" customFormat="1" ht="18" customHeight="1">
      <c r="B47" s="266" t="s">
        <v>44</v>
      </c>
      <c r="C47" s="267" t="s">
        <v>67</v>
      </c>
      <c r="D47" s="268" t="s">
        <v>67</v>
      </c>
      <c r="E47" s="245"/>
      <c r="F47" s="215"/>
      <c r="G47" s="203"/>
      <c r="H47" s="205"/>
      <c r="I47" s="206"/>
      <c r="J47" s="11"/>
      <c r="K47" s="16"/>
      <c r="L47" s="25"/>
    </row>
    <row r="48" spans="2:12" s="3" customFormat="1" ht="18" customHeight="1">
      <c r="B48" s="198" t="s">
        <v>104</v>
      </c>
      <c r="C48" s="199"/>
      <c r="D48" s="200"/>
      <c r="E48" s="245" t="s">
        <v>95</v>
      </c>
      <c r="F48" s="215"/>
      <c r="G48" s="203">
        <v>400</v>
      </c>
      <c r="H48" s="205" t="s">
        <v>48</v>
      </c>
      <c r="I48" s="206">
        <v>380</v>
      </c>
      <c r="J48" s="11">
        <f aca="true" t="shared" si="2" ref="J48:J66">G48*I48</f>
        <v>152000</v>
      </c>
      <c r="K48" s="16"/>
      <c r="L48" s="25"/>
    </row>
    <row r="49" spans="2:12" s="3" customFormat="1" ht="18" customHeight="1">
      <c r="B49" s="198" t="s">
        <v>68</v>
      </c>
      <c r="C49" s="199"/>
      <c r="D49" s="200"/>
      <c r="E49" s="245" t="s">
        <v>111</v>
      </c>
      <c r="F49" s="215"/>
      <c r="G49" s="203">
        <v>300</v>
      </c>
      <c r="H49" s="205" t="s">
        <v>33</v>
      </c>
      <c r="I49" s="206">
        <v>390</v>
      </c>
      <c r="J49" s="11">
        <f t="shared" si="2"/>
        <v>117000</v>
      </c>
      <c r="K49" s="16"/>
      <c r="L49" s="25"/>
    </row>
    <row r="50" spans="2:12" s="3" customFormat="1" ht="18" customHeight="1">
      <c r="B50" s="198"/>
      <c r="C50" s="199"/>
      <c r="D50" s="200"/>
      <c r="E50" s="197"/>
      <c r="F50" s="196"/>
      <c r="G50" s="203"/>
      <c r="H50" s="205"/>
      <c r="I50" s="206"/>
      <c r="J50" s="11"/>
      <c r="K50" s="16"/>
      <c r="L50" s="25"/>
    </row>
    <row r="51" spans="2:12" s="3" customFormat="1" ht="18" customHeight="1">
      <c r="B51" s="266" t="s">
        <v>45</v>
      </c>
      <c r="C51" s="267" t="s">
        <v>69</v>
      </c>
      <c r="D51" s="268" t="s">
        <v>69</v>
      </c>
      <c r="E51" s="245"/>
      <c r="F51" s="215"/>
      <c r="G51" s="202"/>
      <c r="H51" s="204"/>
      <c r="I51" s="11"/>
      <c r="J51" s="11"/>
      <c r="K51" s="16"/>
      <c r="L51" s="25"/>
    </row>
    <row r="52" spans="2:12" s="3" customFormat="1" ht="18" customHeight="1">
      <c r="B52" s="198" t="s">
        <v>125</v>
      </c>
      <c r="C52" s="199"/>
      <c r="D52" s="200"/>
      <c r="E52" s="245" t="s">
        <v>98</v>
      </c>
      <c r="F52" s="215"/>
      <c r="G52" s="202">
        <v>4</v>
      </c>
      <c r="H52" s="204" t="s">
        <v>43</v>
      </c>
      <c r="I52" s="11">
        <v>11500</v>
      </c>
      <c r="J52" s="11">
        <f t="shared" si="2"/>
        <v>46000</v>
      </c>
      <c r="K52" s="16"/>
      <c r="L52" s="25"/>
    </row>
    <row r="53" spans="2:12" s="3" customFormat="1" ht="18" customHeight="1">
      <c r="B53" s="198" t="s">
        <v>129</v>
      </c>
      <c r="C53" s="199"/>
      <c r="D53" s="200"/>
      <c r="E53" s="245" t="s">
        <v>112</v>
      </c>
      <c r="F53" s="215"/>
      <c r="G53" s="202">
        <v>1</v>
      </c>
      <c r="H53" s="204" t="s">
        <v>43</v>
      </c>
      <c r="I53" s="11">
        <v>24000</v>
      </c>
      <c r="J53" s="11">
        <f t="shared" si="2"/>
        <v>24000</v>
      </c>
      <c r="K53" s="16"/>
      <c r="L53" s="25"/>
    </row>
    <row r="54" spans="2:12" s="3" customFormat="1" ht="18" customHeight="1">
      <c r="B54" s="198"/>
      <c r="C54" s="199"/>
      <c r="D54" s="200"/>
      <c r="E54" s="197"/>
      <c r="F54" s="196"/>
      <c r="G54" s="202"/>
      <c r="H54" s="204"/>
      <c r="I54" s="11"/>
      <c r="J54" s="11"/>
      <c r="K54" s="16"/>
      <c r="L54" s="25"/>
    </row>
    <row r="55" spans="2:12" s="3" customFormat="1" ht="18" customHeight="1">
      <c r="B55" s="198" t="s">
        <v>83</v>
      </c>
      <c r="C55" s="199"/>
      <c r="D55" s="184"/>
      <c r="E55" s="183"/>
      <c r="F55" s="184"/>
      <c r="G55" s="202"/>
      <c r="H55" s="204"/>
      <c r="I55" s="11"/>
      <c r="J55" s="11"/>
      <c r="K55" s="16"/>
      <c r="L55" s="25"/>
    </row>
    <row r="56" spans="2:12" s="3" customFormat="1" ht="18" customHeight="1">
      <c r="B56" s="198" t="s">
        <v>121</v>
      </c>
      <c r="C56" s="199"/>
      <c r="D56" s="184"/>
      <c r="E56" s="245" t="s">
        <v>113</v>
      </c>
      <c r="F56" s="215"/>
      <c r="G56" s="202">
        <v>2</v>
      </c>
      <c r="H56" s="204" t="s">
        <v>43</v>
      </c>
      <c r="I56" s="11">
        <v>43550</v>
      </c>
      <c r="J56" s="11">
        <f t="shared" si="2"/>
        <v>87100</v>
      </c>
      <c r="K56" s="16"/>
      <c r="L56" s="25"/>
    </row>
    <row r="57" spans="2:12" s="3" customFormat="1" ht="18" customHeight="1">
      <c r="B57" s="198" t="s">
        <v>122</v>
      </c>
      <c r="C57" s="199"/>
      <c r="D57" s="200"/>
      <c r="E57" s="245" t="s">
        <v>114</v>
      </c>
      <c r="F57" s="215"/>
      <c r="G57" s="202">
        <v>3</v>
      </c>
      <c r="H57" s="204" t="s">
        <v>48</v>
      </c>
      <c r="I57" s="11">
        <v>9221</v>
      </c>
      <c r="J57" s="11">
        <f t="shared" si="2"/>
        <v>27663</v>
      </c>
      <c r="K57" s="16"/>
      <c r="L57" s="25"/>
    </row>
    <row r="58" spans="2:12" s="3" customFormat="1" ht="18" customHeight="1">
      <c r="B58" s="253"/>
      <c r="C58" s="254"/>
      <c r="D58" s="255"/>
      <c r="E58" s="245"/>
      <c r="F58" s="215"/>
      <c r="G58" s="202"/>
      <c r="H58" s="204"/>
      <c r="I58" s="11"/>
      <c r="J58" s="11"/>
      <c r="K58" s="16"/>
      <c r="L58" s="25"/>
    </row>
    <row r="59" spans="2:12" s="3" customFormat="1" ht="18" customHeight="1">
      <c r="B59" s="266" t="s">
        <v>46</v>
      </c>
      <c r="C59" s="267"/>
      <c r="D59" s="268"/>
      <c r="E59" s="245"/>
      <c r="F59" s="215"/>
      <c r="G59" s="202"/>
      <c r="H59" s="204"/>
      <c r="I59" s="11"/>
      <c r="J59" s="11"/>
      <c r="K59" s="16"/>
      <c r="L59" s="25"/>
    </row>
    <row r="60" spans="2:12" s="3" customFormat="1" ht="18" customHeight="1">
      <c r="B60" s="198" t="s">
        <v>123</v>
      </c>
      <c r="C60" s="199"/>
      <c r="D60" s="200"/>
      <c r="E60" s="245" t="s">
        <v>113</v>
      </c>
      <c r="F60" s="215"/>
      <c r="G60" s="202">
        <v>1</v>
      </c>
      <c r="H60" s="204" t="s">
        <v>43</v>
      </c>
      <c r="I60" s="11">
        <v>52350</v>
      </c>
      <c r="J60" s="11">
        <f t="shared" si="2"/>
        <v>52350</v>
      </c>
      <c r="K60" s="16"/>
      <c r="L60" s="25"/>
    </row>
    <row r="61" spans="2:12" s="3" customFormat="1" ht="18">
      <c r="B61" s="253" t="s">
        <v>70</v>
      </c>
      <c r="C61" s="254"/>
      <c r="D61" s="255"/>
      <c r="E61" s="245" t="s">
        <v>115</v>
      </c>
      <c r="F61" s="215"/>
      <c r="G61" s="202">
        <v>1</v>
      </c>
      <c r="H61" s="204" t="s">
        <v>43</v>
      </c>
      <c r="I61" s="11">
        <v>28500</v>
      </c>
      <c r="J61" s="11">
        <f t="shared" si="2"/>
        <v>28500</v>
      </c>
      <c r="K61" s="16"/>
      <c r="L61" s="25"/>
    </row>
    <row r="62" spans="2:12" s="3" customFormat="1" ht="18">
      <c r="B62" s="198"/>
      <c r="C62" s="199"/>
      <c r="D62" s="200"/>
      <c r="E62" s="197"/>
      <c r="F62" s="196"/>
      <c r="G62" s="202"/>
      <c r="H62" s="204"/>
      <c r="I62" s="11"/>
      <c r="J62" s="11"/>
      <c r="K62" s="16"/>
      <c r="L62" s="25"/>
    </row>
    <row r="63" spans="2:12" s="3" customFormat="1" ht="18">
      <c r="B63" s="201" t="s">
        <v>71</v>
      </c>
      <c r="C63" s="199"/>
      <c r="D63" s="200"/>
      <c r="E63" s="197"/>
      <c r="F63" s="196"/>
      <c r="G63" s="202"/>
      <c r="H63" s="204"/>
      <c r="I63" s="11"/>
      <c r="J63" s="11"/>
      <c r="K63" s="16"/>
      <c r="L63" s="25"/>
    </row>
    <row r="64" spans="2:12" s="3" customFormat="1" ht="18">
      <c r="B64" s="198" t="s">
        <v>85</v>
      </c>
      <c r="C64" s="199"/>
      <c r="D64" s="200"/>
      <c r="E64" s="245" t="s">
        <v>99</v>
      </c>
      <c r="F64" s="215"/>
      <c r="G64" s="202">
        <v>4</v>
      </c>
      <c r="H64" s="204" t="s">
        <v>43</v>
      </c>
      <c r="I64" s="11">
        <v>8950</v>
      </c>
      <c r="J64" s="11">
        <f t="shared" si="2"/>
        <v>35800</v>
      </c>
      <c r="K64" s="16"/>
      <c r="L64" s="25"/>
    </row>
    <row r="65" spans="2:12" s="3" customFormat="1" ht="18">
      <c r="B65" s="198" t="s">
        <v>86</v>
      </c>
      <c r="C65" s="199"/>
      <c r="D65" s="200"/>
      <c r="E65" s="245" t="s">
        <v>116</v>
      </c>
      <c r="F65" s="215"/>
      <c r="G65" s="202">
        <v>2</v>
      </c>
      <c r="H65" s="204" t="s">
        <v>43</v>
      </c>
      <c r="I65" s="11">
        <v>6900</v>
      </c>
      <c r="J65" s="11">
        <f t="shared" si="2"/>
        <v>13800</v>
      </c>
      <c r="K65" s="16"/>
      <c r="L65" s="25"/>
    </row>
    <row r="66" spans="2:12" s="3" customFormat="1" ht="18">
      <c r="B66" s="198" t="s">
        <v>50</v>
      </c>
      <c r="C66" s="199"/>
      <c r="D66" s="200"/>
      <c r="E66" s="245" t="s">
        <v>81</v>
      </c>
      <c r="F66" s="215"/>
      <c r="G66" s="202">
        <v>1</v>
      </c>
      <c r="H66" s="204" t="s">
        <v>72</v>
      </c>
      <c r="I66" s="11">
        <v>25000</v>
      </c>
      <c r="J66" s="172">
        <f t="shared" si="2"/>
        <v>25000</v>
      </c>
      <c r="K66" s="16"/>
      <c r="L66" s="25"/>
    </row>
    <row r="67" spans="2:14" ht="18" customHeight="1">
      <c r="B67" s="240" t="s">
        <v>23</v>
      </c>
      <c r="C67" s="241"/>
      <c r="D67" s="241"/>
      <c r="E67" s="241"/>
      <c r="F67" s="241"/>
      <c r="G67" s="241"/>
      <c r="H67" s="241"/>
      <c r="I67" s="241"/>
      <c r="J67" s="192">
        <f>SUM(J47:J66)</f>
        <v>609213</v>
      </c>
      <c r="M67" s="16"/>
      <c r="N67" s="16"/>
    </row>
    <row r="68" spans="2:14" s="3" customFormat="1" ht="18" customHeight="1">
      <c r="B68" s="30"/>
      <c r="C68" s="30"/>
      <c r="D68" s="30"/>
      <c r="E68" s="30"/>
      <c r="F68" s="30"/>
      <c r="G68" s="31"/>
      <c r="H68" s="30"/>
      <c r="I68" s="30"/>
      <c r="J68" s="32"/>
      <c r="M68" s="16"/>
      <c r="N68" s="16"/>
    </row>
    <row r="69" spans="2:16" ht="18" customHeight="1">
      <c r="B69" s="242" t="s">
        <v>24</v>
      </c>
      <c r="C69" s="243"/>
      <c r="D69" s="243"/>
      <c r="E69" s="243"/>
      <c r="F69" s="243"/>
      <c r="G69" s="243"/>
      <c r="H69" s="243"/>
      <c r="I69" s="243"/>
      <c r="J69" s="107">
        <f>J34+J44+J67</f>
        <v>3411213</v>
      </c>
      <c r="M69" s="16"/>
      <c r="N69" s="16"/>
      <c r="O69" s="10"/>
      <c r="P69" s="10"/>
    </row>
    <row r="70" spans="2:14" s="3" customFormat="1" ht="18" customHeight="1">
      <c r="B70" s="87"/>
      <c r="C70" s="87"/>
      <c r="D70" s="87"/>
      <c r="E70" s="87"/>
      <c r="F70" s="87"/>
      <c r="G70" s="33"/>
      <c r="H70" s="87"/>
      <c r="I70" s="87"/>
      <c r="J70" s="28"/>
      <c r="M70" s="16"/>
      <c r="N70" s="16"/>
    </row>
    <row r="71" spans="2:14" s="3" customFormat="1" ht="18" customHeight="1">
      <c r="B71" s="208" t="s">
        <v>60</v>
      </c>
      <c r="C71" s="208"/>
      <c r="D71" s="208"/>
      <c r="E71" s="249" t="s">
        <v>105</v>
      </c>
      <c r="F71" s="249"/>
      <c r="G71" s="209">
        <v>0.05</v>
      </c>
      <c r="H71" s="210" t="s">
        <v>130</v>
      </c>
      <c r="I71" s="211"/>
      <c r="J71" s="211">
        <f>J69*G71</f>
        <v>170560.65000000002</v>
      </c>
      <c r="M71" s="16"/>
      <c r="N71" s="16"/>
    </row>
    <row r="72" spans="2:14" s="3" customFormat="1" ht="18" customHeight="1">
      <c r="B72" s="87"/>
      <c r="C72" s="87"/>
      <c r="D72" s="87"/>
      <c r="E72" s="87"/>
      <c r="F72" s="87"/>
      <c r="G72" s="33"/>
      <c r="H72" s="87"/>
      <c r="I72" s="87"/>
      <c r="J72" s="28"/>
      <c r="M72" s="16"/>
      <c r="N72" s="16"/>
    </row>
    <row r="73" spans="2:14" s="3" customFormat="1" ht="18" customHeight="1">
      <c r="B73" s="146" t="s">
        <v>59</v>
      </c>
      <c r="C73" s="145"/>
      <c r="D73" s="145"/>
      <c r="E73" s="21"/>
      <c r="F73" s="21"/>
      <c r="G73" s="22"/>
      <c r="H73" s="23"/>
      <c r="I73" s="24"/>
      <c r="J73" s="24"/>
      <c r="K73" s="10"/>
      <c r="M73" s="16"/>
      <c r="N73" s="16"/>
    </row>
    <row r="74" spans="2:14" s="3" customFormat="1" ht="18" customHeight="1">
      <c r="B74" s="260" t="s">
        <v>58</v>
      </c>
      <c r="C74" s="228"/>
      <c r="D74" s="228"/>
      <c r="E74" s="228" t="s">
        <v>15</v>
      </c>
      <c r="F74" s="228"/>
      <c r="G74" s="131" t="s">
        <v>16</v>
      </c>
      <c r="H74" s="132" t="s">
        <v>17</v>
      </c>
      <c r="I74" s="133" t="s">
        <v>18</v>
      </c>
      <c r="J74" s="134" t="s">
        <v>3</v>
      </c>
      <c r="K74" s="10"/>
      <c r="M74" s="16"/>
      <c r="N74" s="16"/>
    </row>
    <row r="75" spans="2:15" s="3" customFormat="1" ht="18" customHeight="1">
      <c r="B75" s="225" t="s">
        <v>78</v>
      </c>
      <c r="C75" s="226"/>
      <c r="D75" s="227"/>
      <c r="E75" s="214" t="s">
        <v>105</v>
      </c>
      <c r="F75" s="215"/>
      <c r="G75" s="152">
        <f>E17</f>
        <v>0.015</v>
      </c>
      <c r="H75" s="9" t="s">
        <v>1</v>
      </c>
      <c r="I75" s="153"/>
      <c r="J75" s="11">
        <f>E17*0.5*E18*J69</f>
        <v>179088.6825</v>
      </c>
      <c r="K75" s="10"/>
      <c r="L75" s="226"/>
      <c r="M75" s="226"/>
      <c r="N75" s="226"/>
      <c r="O75" s="226"/>
    </row>
    <row r="76" spans="2:14" s="3" customFormat="1" ht="18" customHeight="1">
      <c r="B76" s="225" t="s">
        <v>26</v>
      </c>
      <c r="C76" s="226"/>
      <c r="D76" s="227"/>
      <c r="E76" s="258"/>
      <c r="F76" s="259"/>
      <c r="G76" s="108"/>
      <c r="H76" s="108"/>
      <c r="I76" s="108"/>
      <c r="J76" s="110"/>
      <c r="K76" s="10"/>
      <c r="M76" s="16"/>
      <c r="N76" s="16"/>
    </row>
    <row r="77" spans="2:14" s="3" customFormat="1" ht="18" customHeight="1">
      <c r="B77" s="225" t="s">
        <v>2</v>
      </c>
      <c r="C77" s="226"/>
      <c r="D77" s="227"/>
      <c r="E77" s="258"/>
      <c r="F77" s="259"/>
      <c r="G77" s="108"/>
      <c r="H77" s="108"/>
      <c r="I77" s="108"/>
      <c r="J77" s="110"/>
      <c r="K77" s="10"/>
      <c r="M77" s="16"/>
      <c r="N77" s="16"/>
    </row>
    <row r="78" spans="2:14" s="3" customFormat="1" ht="18" customHeight="1">
      <c r="B78" s="212" t="s">
        <v>27</v>
      </c>
      <c r="C78" s="213"/>
      <c r="D78" s="244"/>
      <c r="E78" s="282"/>
      <c r="F78" s="283"/>
      <c r="G78" s="109"/>
      <c r="H78" s="109"/>
      <c r="I78" s="109"/>
      <c r="J78" s="111"/>
      <c r="K78" s="10"/>
      <c r="M78" s="16"/>
      <c r="N78" s="16"/>
    </row>
    <row r="79" spans="2:14" ht="18" customHeight="1">
      <c r="B79" s="256" t="s">
        <v>55</v>
      </c>
      <c r="C79" s="257"/>
      <c r="D79" s="257"/>
      <c r="E79" s="257"/>
      <c r="F79" s="257"/>
      <c r="G79" s="257"/>
      <c r="H79" s="257"/>
      <c r="I79" s="257"/>
      <c r="J79" s="151">
        <f>SUM(J75:J78)</f>
        <v>179088.6825</v>
      </c>
      <c r="M79" s="16"/>
      <c r="N79" s="16"/>
    </row>
    <row r="80" spans="2:12" s="3" customFormat="1" ht="18" customHeight="1">
      <c r="B80" s="86"/>
      <c r="C80" s="86"/>
      <c r="D80" s="86"/>
      <c r="E80" s="86"/>
      <c r="F80" s="86"/>
      <c r="G80" s="26"/>
      <c r="H80" s="86"/>
      <c r="I80" s="86"/>
      <c r="J80" s="28"/>
      <c r="K80" s="16"/>
      <c r="L80" s="16"/>
    </row>
    <row r="81" spans="2:12" ht="18" customHeight="1">
      <c r="B81" s="310" t="s">
        <v>28</v>
      </c>
      <c r="C81" s="311"/>
      <c r="D81" s="311"/>
      <c r="E81" s="311"/>
      <c r="F81" s="311"/>
      <c r="G81" s="311"/>
      <c r="H81" s="311"/>
      <c r="I81" s="311"/>
      <c r="J81" s="294">
        <f>J69+J79+J71</f>
        <v>3760862.3325</v>
      </c>
      <c r="K81" s="16"/>
      <c r="L81" s="16"/>
    </row>
    <row r="82" spans="2:12" s="3" customFormat="1" ht="18" customHeight="1">
      <c r="B82" s="256"/>
      <c r="C82" s="257"/>
      <c r="D82" s="257"/>
      <c r="E82" s="257"/>
      <c r="F82" s="257"/>
      <c r="G82" s="257"/>
      <c r="H82" s="257"/>
      <c r="I82" s="257"/>
      <c r="J82" s="295"/>
      <c r="K82" s="16"/>
      <c r="L82" s="16"/>
    </row>
    <row r="83" spans="2:12" s="3" customFormat="1" ht="18" customHeight="1">
      <c r="B83" s="86"/>
      <c r="C83" s="86"/>
      <c r="D83" s="86"/>
      <c r="E83" s="86"/>
      <c r="F83" s="86"/>
      <c r="G83" s="26"/>
      <c r="H83" s="86"/>
      <c r="I83" s="86"/>
      <c r="J83" s="28"/>
      <c r="K83" s="16"/>
      <c r="L83" s="16"/>
    </row>
    <row r="84" spans="2:12" s="3" customFormat="1" ht="18" customHeight="1">
      <c r="B84" s="86"/>
      <c r="C84" s="86"/>
      <c r="D84" s="86"/>
      <c r="E84" s="86"/>
      <c r="F84" s="86"/>
      <c r="G84" s="26"/>
      <c r="H84" s="86"/>
      <c r="I84" s="86"/>
      <c r="J84" s="28"/>
      <c r="K84" s="16"/>
      <c r="L84" s="16"/>
    </row>
    <row r="85" spans="2:12" ht="18" customHeight="1">
      <c r="B85" s="272" t="s">
        <v>79</v>
      </c>
      <c r="C85" s="273"/>
      <c r="D85" s="273"/>
      <c r="E85" s="273"/>
      <c r="F85" s="273"/>
      <c r="G85" s="273"/>
      <c r="H85" s="273"/>
      <c r="I85" s="273"/>
      <c r="J85" s="274"/>
      <c r="K85" s="16"/>
      <c r="L85" s="25"/>
    </row>
    <row r="86" spans="2:12" ht="18" customHeight="1">
      <c r="B86" s="275" t="s">
        <v>37</v>
      </c>
      <c r="C86" s="276"/>
      <c r="D86" s="276"/>
      <c r="E86" s="276"/>
      <c r="F86" s="276"/>
      <c r="G86" s="276"/>
      <c r="H86" s="276"/>
      <c r="I86" s="276"/>
      <c r="J86" s="277"/>
      <c r="K86" s="16"/>
      <c r="L86" s="25"/>
    </row>
    <row r="87" spans="2:12" s="3" customFormat="1" ht="18" customHeight="1">
      <c r="B87" s="284" t="s">
        <v>107</v>
      </c>
      <c r="C87" s="284"/>
      <c r="D87" s="284"/>
      <c r="E87" s="263" t="s">
        <v>108</v>
      </c>
      <c r="F87" s="264"/>
      <c r="G87" s="264"/>
      <c r="H87" s="264"/>
      <c r="I87" s="264"/>
      <c r="J87" s="265"/>
      <c r="K87" s="16"/>
      <c r="L87" s="25"/>
    </row>
    <row r="88" spans="2:12" s="3" customFormat="1" ht="18" customHeight="1">
      <c r="B88" s="284"/>
      <c r="C88" s="284"/>
      <c r="D88" s="284"/>
      <c r="E88" s="261">
        <f>G88*0.9</f>
        <v>67.5</v>
      </c>
      <c r="F88" s="261"/>
      <c r="G88" s="306">
        <f>E15</f>
        <v>75</v>
      </c>
      <c r="H88" s="306"/>
      <c r="I88" s="261">
        <f>G88*1.1</f>
        <v>82.5</v>
      </c>
      <c r="J88" s="261"/>
      <c r="K88" s="16"/>
      <c r="L88" s="25"/>
    </row>
    <row r="89" spans="2:12" s="3" customFormat="1" ht="18" customHeight="1">
      <c r="B89" s="261">
        <f>B90*0.9</f>
        <v>81000</v>
      </c>
      <c r="C89" s="261"/>
      <c r="D89" s="261"/>
      <c r="E89" s="262">
        <f>E$88*$B$89-Hoja1!$C$41</f>
        <v>1905087.6675</v>
      </c>
      <c r="F89" s="262"/>
      <c r="G89" s="262">
        <f>G$88*$B$89-Hoja1!$C$41</f>
        <v>2512587.6675</v>
      </c>
      <c r="H89" s="262"/>
      <c r="I89" s="262">
        <f>I$88*$B$89-Hoja1!$C$41</f>
        <v>3120087.6675</v>
      </c>
      <c r="J89" s="262"/>
      <c r="K89" s="16"/>
      <c r="L89" s="25"/>
    </row>
    <row r="90" spans="2:12" s="3" customFormat="1" ht="18" customHeight="1">
      <c r="B90" s="261">
        <f>E14</f>
        <v>90000</v>
      </c>
      <c r="C90" s="261"/>
      <c r="D90" s="261"/>
      <c r="E90" s="262">
        <f>E$88*$B$90-$J$81</f>
        <v>2314137.6675</v>
      </c>
      <c r="F90" s="262"/>
      <c r="G90" s="262">
        <f>G$88*$B$90-$J$81</f>
        <v>2989137.6675</v>
      </c>
      <c r="H90" s="262"/>
      <c r="I90" s="262">
        <f>I$88*$B$90-$J$81</f>
        <v>3664137.6675</v>
      </c>
      <c r="J90" s="262"/>
      <c r="K90" s="16"/>
      <c r="L90" s="25"/>
    </row>
    <row r="91" spans="2:12" s="3" customFormat="1" ht="18" customHeight="1">
      <c r="B91" s="261">
        <f>B90*1.1</f>
        <v>99000.00000000001</v>
      </c>
      <c r="C91" s="261"/>
      <c r="D91" s="261"/>
      <c r="E91" s="262">
        <f>E$88*$B$91-Hoja1!$D$41</f>
        <v>2723187.667500001</v>
      </c>
      <c r="F91" s="262"/>
      <c r="G91" s="262">
        <f>G$88*$B$91-Hoja1!$D$41</f>
        <v>3465687.667500001</v>
      </c>
      <c r="H91" s="262"/>
      <c r="I91" s="262">
        <f>I$88*$B$91-Hoja1!$D$41</f>
        <v>4208187.6675</v>
      </c>
      <c r="J91" s="262"/>
      <c r="K91" s="16"/>
      <c r="L91" s="25"/>
    </row>
    <row r="92" spans="2:12" s="3" customFormat="1" ht="18" customHeight="1">
      <c r="B92" s="35"/>
      <c r="C92" s="35"/>
      <c r="D92" s="36"/>
      <c r="E92" s="36"/>
      <c r="F92" s="36"/>
      <c r="G92" s="37"/>
      <c r="H92" s="12"/>
      <c r="I92" s="15"/>
      <c r="J92" s="15"/>
      <c r="K92" s="16"/>
      <c r="L92" s="25"/>
    </row>
    <row r="93" spans="2:12" s="3" customFormat="1" ht="18" customHeight="1">
      <c r="B93" s="296" t="s">
        <v>109</v>
      </c>
      <c r="C93" s="297"/>
      <c r="D93" s="297"/>
      <c r="E93" s="297"/>
      <c r="F93" s="297"/>
      <c r="G93" s="297"/>
      <c r="H93" s="297"/>
      <c r="I93" s="297"/>
      <c r="J93" s="298"/>
      <c r="K93" s="16"/>
      <c r="L93" s="25"/>
    </row>
    <row r="94" spans="2:12" s="3" customFormat="1" ht="18" customHeight="1">
      <c r="B94" s="299"/>
      <c r="C94" s="300"/>
      <c r="D94" s="300"/>
      <c r="E94" s="300"/>
      <c r="F94" s="300"/>
      <c r="G94" s="300"/>
      <c r="H94" s="300"/>
      <c r="I94" s="300"/>
      <c r="J94" s="301"/>
      <c r="K94" s="16"/>
      <c r="L94" s="25"/>
    </row>
    <row r="95" spans="2:12" s="3" customFormat="1" ht="18" customHeight="1">
      <c r="B95" s="316" t="s">
        <v>107</v>
      </c>
      <c r="C95" s="278"/>
      <c r="D95" s="278"/>
      <c r="E95" s="278">
        <f>B89</f>
        <v>81000</v>
      </c>
      <c r="F95" s="278"/>
      <c r="G95" s="278">
        <f>E14</f>
        <v>90000</v>
      </c>
      <c r="H95" s="278"/>
      <c r="I95" s="278">
        <f>B91</f>
        <v>99000.00000000001</v>
      </c>
      <c r="J95" s="279"/>
      <c r="K95" s="16"/>
      <c r="L95" s="25"/>
    </row>
    <row r="96" spans="2:12" ht="18" customHeight="1">
      <c r="B96" s="317"/>
      <c r="C96" s="280"/>
      <c r="D96" s="280"/>
      <c r="E96" s="280"/>
      <c r="F96" s="280"/>
      <c r="G96" s="280"/>
      <c r="H96" s="280"/>
      <c r="I96" s="280"/>
      <c r="J96" s="281"/>
      <c r="K96" s="16"/>
      <c r="L96" s="25"/>
    </row>
    <row r="97" spans="2:12" ht="18" customHeight="1">
      <c r="B97" s="312" t="s">
        <v>110</v>
      </c>
      <c r="C97" s="313"/>
      <c r="D97" s="313"/>
      <c r="E97" s="302">
        <f>Hoja1!C41/Botado!E95</f>
        <v>43.980399166666665</v>
      </c>
      <c r="F97" s="302"/>
      <c r="G97" s="303">
        <f>$J$81/G95</f>
        <v>41.78735925</v>
      </c>
      <c r="H97" s="303"/>
      <c r="I97" s="302">
        <f>Hoja1!D41/Botado!I95</f>
        <v>39.993053863636355</v>
      </c>
      <c r="J97" s="304"/>
      <c r="K97" s="16"/>
      <c r="L97" s="25"/>
    </row>
    <row r="98" spans="2:12" ht="18" customHeight="1">
      <c r="B98" s="314"/>
      <c r="C98" s="315"/>
      <c r="D98" s="315"/>
      <c r="E98" s="303"/>
      <c r="F98" s="303"/>
      <c r="G98" s="303"/>
      <c r="H98" s="303"/>
      <c r="I98" s="303"/>
      <c r="J98" s="305"/>
      <c r="K98" s="16"/>
      <c r="L98" s="25"/>
    </row>
    <row r="99" spans="2:12" ht="18" customHeight="1">
      <c r="B99" s="47"/>
      <c r="C99" s="1"/>
      <c r="D99" s="3"/>
      <c r="E99" s="3"/>
      <c r="F99" s="113"/>
      <c r="G99" s="113"/>
      <c r="H99" s="113"/>
      <c r="I99" s="15"/>
      <c r="J99" s="15"/>
      <c r="K99" s="16"/>
      <c r="L99" s="25"/>
    </row>
    <row r="100" spans="2:12" ht="18" customHeight="1">
      <c r="B100" s="175" t="s">
        <v>74</v>
      </c>
      <c r="C100" s="1"/>
      <c r="D100" s="3"/>
      <c r="E100" s="3"/>
      <c r="F100" s="154"/>
      <c r="G100" s="154"/>
      <c r="H100" s="154"/>
      <c r="I100" s="15"/>
      <c r="J100" s="15"/>
      <c r="K100" s="16"/>
      <c r="L100" s="25"/>
    </row>
    <row r="101" spans="2:11" s="174" customFormat="1" ht="18" customHeight="1">
      <c r="B101" s="285" t="s">
        <v>126</v>
      </c>
      <c r="C101" s="286"/>
      <c r="D101" s="286"/>
      <c r="E101" s="286"/>
      <c r="F101" s="286"/>
      <c r="G101" s="286"/>
      <c r="H101" s="286"/>
      <c r="I101" s="286"/>
      <c r="J101" s="287"/>
      <c r="K101" s="173"/>
    </row>
    <row r="102" spans="2:14" s="3" customFormat="1" ht="13.5" customHeight="1">
      <c r="B102" s="288"/>
      <c r="C102" s="289"/>
      <c r="D102" s="289"/>
      <c r="E102" s="289"/>
      <c r="F102" s="289"/>
      <c r="G102" s="289"/>
      <c r="H102" s="289"/>
      <c r="I102" s="289"/>
      <c r="J102" s="290"/>
      <c r="K102" s="81"/>
      <c r="N102" s="114"/>
    </row>
    <row r="103" spans="2:11" s="3" customFormat="1" ht="18" customHeight="1">
      <c r="B103" s="246" t="s">
        <v>131</v>
      </c>
      <c r="C103" s="247"/>
      <c r="D103" s="247"/>
      <c r="E103" s="247"/>
      <c r="F103" s="247"/>
      <c r="G103" s="247"/>
      <c r="H103" s="247"/>
      <c r="I103" s="247"/>
      <c r="J103" s="248"/>
      <c r="K103" s="82"/>
    </row>
    <row r="104" spans="2:11" s="3" customFormat="1" ht="18" customHeight="1">
      <c r="B104" s="291" t="s">
        <v>73</v>
      </c>
      <c r="C104" s="292"/>
      <c r="D104" s="292"/>
      <c r="E104" s="292"/>
      <c r="F104" s="292"/>
      <c r="G104" s="292"/>
      <c r="H104" s="292"/>
      <c r="I104" s="292"/>
      <c r="J104" s="293"/>
      <c r="K104" s="81"/>
    </row>
    <row r="105" spans="2:11" s="3" customFormat="1" ht="15.75" customHeight="1">
      <c r="B105" s="291"/>
      <c r="C105" s="292"/>
      <c r="D105" s="292"/>
      <c r="E105" s="292"/>
      <c r="F105" s="292"/>
      <c r="G105" s="292"/>
      <c r="H105" s="292"/>
      <c r="I105" s="292"/>
      <c r="J105" s="293"/>
      <c r="K105" s="81"/>
    </row>
    <row r="106" spans="2:11" s="3" customFormat="1" ht="18" customHeight="1">
      <c r="B106" s="246" t="s">
        <v>89</v>
      </c>
      <c r="C106" s="247"/>
      <c r="D106" s="247"/>
      <c r="E106" s="247"/>
      <c r="F106" s="247"/>
      <c r="G106" s="247"/>
      <c r="H106" s="247"/>
      <c r="I106" s="247"/>
      <c r="J106" s="248"/>
      <c r="K106" s="82"/>
    </row>
    <row r="107" spans="2:11" s="3" customFormat="1" ht="18" customHeight="1">
      <c r="B107" s="246" t="s">
        <v>77</v>
      </c>
      <c r="C107" s="247"/>
      <c r="D107" s="247"/>
      <c r="E107" s="247"/>
      <c r="F107" s="247"/>
      <c r="G107" s="247"/>
      <c r="H107" s="247"/>
      <c r="I107" s="247"/>
      <c r="J107" s="248"/>
      <c r="K107" s="82"/>
    </row>
    <row r="108" spans="2:11" s="3" customFormat="1" ht="18" customHeight="1">
      <c r="B108" s="307" t="s">
        <v>75</v>
      </c>
      <c r="C108" s="308"/>
      <c r="D108" s="308"/>
      <c r="E108" s="308"/>
      <c r="F108" s="308"/>
      <c r="G108" s="308"/>
      <c r="H108" s="308"/>
      <c r="I108" s="308"/>
      <c r="J108" s="309"/>
      <c r="K108" s="82"/>
    </row>
    <row r="109" spans="2:11" s="3" customFormat="1" ht="18" customHeight="1">
      <c r="B109" s="269" t="s">
        <v>76</v>
      </c>
      <c r="C109" s="270"/>
      <c r="D109" s="270"/>
      <c r="E109" s="270"/>
      <c r="F109" s="270"/>
      <c r="G109" s="270"/>
      <c r="H109" s="270"/>
      <c r="I109" s="270"/>
      <c r="J109" s="271"/>
      <c r="K109" s="82"/>
    </row>
    <row r="110" spans="2:11" s="3" customFormat="1" ht="18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4"/>
    </row>
    <row r="111" spans="2:11" s="3" customFormat="1" ht="16.5" customHeight="1">
      <c r="B111" s="40"/>
      <c r="C111" s="40"/>
      <c r="D111" s="40"/>
      <c r="E111" s="40"/>
      <c r="F111" s="40"/>
      <c r="G111" s="41"/>
      <c r="H111" s="40"/>
      <c r="I111" s="40"/>
      <c r="J111" s="40"/>
      <c r="K111" s="10"/>
    </row>
    <row r="112" spans="2:11" s="3" customFormat="1" ht="15">
      <c r="B112" s="4"/>
      <c r="C112" s="4"/>
      <c r="D112" s="4"/>
      <c r="E112" s="4"/>
      <c r="F112" s="4"/>
      <c r="G112" s="5"/>
      <c r="H112" s="4"/>
      <c r="I112" s="4"/>
      <c r="J112" s="4"/>
      <c r="K112" s="10"/>
    </row>
    <row r="113" spans="2:11" s="3" customFormat="1" ht="1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1" s="3" customFormat="1" ht="1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2" s="3" customFormat="1" ht="15">
      <c r="B116" s="68"/>
      <c r="C116" s="68"/>
      <c r="D116" s="68"/>
      <c r="E116" s="68"/>
      <c r="F116" s="68"/>
      <c r="G116" s="69"/>
      <c r="H116" s="68"/>
      <c r="I116" s="68"/>
      <c r="J116" s="68"/>
      <c r="K116" s="70"/>
      <c r="L116" s="68"/>
    </row>
    <row r="117" spans="2:12" s="3" customFormat="1" ht="15">
      <c r="B117" s="68"/>
      <c r="C117" s="68"/>
      <c r="D117" s="68"/>
      <c r="E117" s="68"/>
      <c r="F117" s="68"/>
      <c r="G117" s="69"/>
      <c r="H117" s="68"/>
      <c r="I117" s="68"/>
      <c r="J117" s="68"/>
      <c r="K117" s="70"/>
      <c r="L117" s="68"/>
    </row>
    <row r="118" spans="2:12" s="3" customFormat="1" ht="15">
      <c r="B118" s="68"/>
      <c r="C118" s="68"/>
      <c r="D118" s="68"/>
      <c r="E118" s="68"/>
      <c r="F118" s="68"/>
      <c r="G118" s="69"/>
      <c r="H118" s="68"/>
      <c r="I118" s="68"/>
      <c r="J118" s="68"/>
      <c r="K118" s="70"/>
      <c r="L118" s="68"/>
    </row>
    <row r="119" spans="2:12" s="3" customFormat="1" ht="15">
      <c r="B119" s="68"/>
      <c r="C119" s="68"/>
      <c r="D119" s="68"/>
      <c r="E119" s="68"/>
      <c r="F119" s="68"/>
      <c r="G119" s="69"/>
      <c r="H119" s="68"/>
      <c r="I119" s="68"/>
      <c r="J119" s="68"/>
      <c r="K119" s="70"/>
      <c r="L119" s="68"/>
    </row>
    <row r="120" spans="2:12" ht="18">
      <c r="B120" s="57"/>
      <c r="C120" s="57"/>
      <c r="D120" s="58"/>
      <c r="E120" s="58"/>
      <c r="F120" s="59"/>
      <c r="G120" s="59"/>
      <c r="H120" s="59"/>
      <c r="I120" s="68"/>
      <c r="J120" s="68"/>
      <c r="K120" s="70"/>
      <c r="L120" s="68"/>
    </row>
    <row r="121" spans="2:12" ht="18">
      <c r="B121" s="57"/>
      <c r="C121" s="60"/>
      <c r="D121" s="60"/>
      <c r="E121" s="61"/>
      <c r="F121" s="60"/>
      <c r="G121" s="62"/>
      <c r="H121" s="63"/>
      <c r="I121" s="68"/>
      <c r="J121" s="68"/>
      <c r="K121" s="70"/>
      <c r="L121" s="68"/>
    </row>
    <row r="122" spans="2:12" ht="18">
      <c r="B122" s="58"/>
      <c r="C122" s="58"/>
      <c r="D122" s="58"/>
      <c r="E122" s="58"/>
      <c r="F122" s="58"/>
      <c r="G122" s="58"/>
      <c r="H122" s="58"/>
      <c r="I122" s="68"/>
      <c r="J122" s="68"/>
      <c r="K122" s="70"/>
      <c r="L122" s="68"/>
    </row>
    <row r="123" spans="2:12" ht="18">
      <c r="B123" s="57"/>
      <c r="C123" s="58"/>
      <c r="D123" s="58"/>
      <c r="E123" s="58"/>
      <c r="F123" s="58"/>
      <c r="G123" s="58"/>
      <c r="H123" s="58"/>
      <c r="I123" s="68"/>
      <c r="J123" s="68"/>
      <c r="K123" s="70"/>
      <c r="L123" s="68"/>
    </row>
    <row r="124" spans="2:12" ht="18">
      <c r="B124" s="71"/>
      <c r="C124" s="72"/>
      <c r="D124" s="72"/>
      <c r="E124" s="64"/>
      <c r="F124" s="64"/>
      <c r="G124" s="64"/>
      <c r="H124" s="64"/>
      <c r="I124" s="68"/>
      <c r="J124" s="70"/>
      <c r="K124" s="70"/>
      <c r="L124" s="68"/>
    </row>
    <row r="125" spans="2:12" ht="18">
      <c r="B125" s="71"/>
      <c r="C125" s="72"/>
      <c r="D125" s="72"/>
      <c r="E125" s="64"/>
      <c r="F125" s="64"/>
      <c r="G125" s="64"/>
      <c r="H125" s="64"/>
      <c r="I125" s="68"/>
      <c r="J125" s="70"/>
      <c r="K125" s="70"/>
      <c r="L125" s="68"/>
    </row>
    <row r="126" spans="2:12" ht="18">
      <c r="B126" s="65"/>
      <c r="C126" s="66"/>
      <c r="D126" s="66"/>
      <c r="E126" s="65"/>
      <c r="F126" s="65"/>
      <c r="G126" s="65"/>
      <c r="H126" s="67"/>
      <c r="I126" s="68"/>
      <c r="J126" s="68"/>
      <c r="K126" s="70"/>
      <c r="L126" s="68"/>
    </row>
    <row r="127" spans="2:12" ht="18">
      <c r="B127" s="58"/>
      <c r="C127" s="58"/>
      <c r="D127" s="58"/>
      <c r="E127" s="58"/>
      <c r="F127" s="58"/>
      <c r="G127" s="58"/>
      <c r="H127" s="58"/>
      <c r="I127" s="68"/>
      <c r="J127" s="68"/>
      <c r="K127" s="70"/>
      <c r="L127" s="68"/>
    </row>
    <row r="128" spans="2:12" ht="18">
      <c r="B128" s="57"/>
      <c r="C128" s="58"/>
      <c r="D128" s="58"/>
      <c r="E128" s="58"/>
      <c r="F128" s="58"/>
      <c r="G128" s="58"/>
      <c r="H128" s="58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239"/>
      <c r="C131" s="239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73"/>
      <c r="C139" s="74"/>
      <c r="D139" s="75"/>
      <c r="E139" s="76"/>
      <c r="F139" s="75"/>
      <c r="G139" s="77"/>
      <c r="H139" s="77"/>
      <c r="I139" s="68"/>
      <c r="J139" s="68"/>
      <c r="K139" s="70"/>
      <c r="L139" s="68"/>
    </row>
    <row r="140" spans="2:12" ht="18">
      <c r="B140" s="73"/>
      <c r="C140" s="74"/>
      <c r="D140" s="75"/>
      <c r="E140" s="76"/>
      <c r="F140" s="75"/>
      <c r="G140" s="77"/>
      <c r="H140" s="77"/>
      <c r="I140" s="68"/>
      <c r="J140" s="68"/>
      <c r="K140" s="70"/>
      <c r="L140" s="68"/>
    </row>
    <row r="141" spans="2:12" ht="18">
      <c r="B141" s="73"/>
      <c r="C141" s="74"/>
      <c r="D141" s="75"/>
      <c r="E141" s="76"/>
      <c r="F141" s="75"/>
      <c r="G141" s="77"/>
      <c r="H141" s="77"/>
      <c r="I141" s="68"/>
      <c r="J141" s="68"/>
      <c r="K141" s="70"/>
      <c r="L141" s="68"/>
    </row>
    <row r="142" spans="2:12" ht="18">
      <c r="B142" s="65"/>
      <c r="C142" s="66"/>
      <c r="D142" s="66"/>
      <c r="E142" s="65"/>
      <c r="F142" s="65"/>
      <c r="G142" s="65"/>
      <c r="H142" s="67"/>
      <c r="I142" s="68"/>
      <c r="J142" s="68"/>
      <c r="K142" s="70"/>
      <c r="L142" s="68"/>
    </row>
    <row r="143" spans="2:12" ht="18">
      <c r="B143" s="58"/>
      <c r="C143" s="58"/>
      <c r="D143" s="58"/>
      <c r="E143" s="58"/>
      <c r="F143" s="58"/>
      <c r="G143" s="58"/>
      <c r="H143" s="58"/>
      <c r="I143" s="68"/>
      <c r="J143" s="68"/>
      <c r="K143" s="70"/>
      <c r="L143" s="68"/>
    </row>
    <row r="144" spans="2:12" ht="18">
      <c r="B144" s="65"/>
      <c r="C144" s="66"/>
      <c r="D144" s="66"/>
      <c r="E144" s="65"/>
      <c r="F144" s="65"/>
      <c r="G144" s="65"/>
      <c r="H144" s="67"/>
      <c r="I144" s="68"/>
      <c r="J144" s="68"/>
      <c r="K144" s="70"/>
      <c r="L144" s="68"/>
    </row>
    <row r="145" spans="2:12" s="3" customFormat="1" ht="1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68"/>
      <c r="C152" s="68"/>
      <c r="D152" s="68"/>
      <c r="E152" s="68"/>
      <c r="F152" s="6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78"/>
      <c r="C155" s="78"/>
      <c r="D155" s="78"/>
      <c r="E155" s="78"/>
      <c r="F155" s="78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70"/>
      <c r="D158" s="70"/>
      <c r="E158" s="70"/>
      <c r="F158" s="70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68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68"/>
      <c r="D162" s="68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70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70"/>
      <c r="D165" s="70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8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9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68"/>
      <c r="C175" s="68"/>
      <c r="D175" s="68"/>
      <c r="E175" s="68"/>
      <c r="F175" s="68"/>
      <c r="G175" s="69"/>
      <c r="H175" s="68"/>
      <c r="I175" s="68"/>
      <c r="J175" s="68"/>
      <c r="K175" s="70"/>
      <c r="L175" s="68"/>
    </row>
    <row r="176" spans="2:12" s="3" customFormat="1" ht="15">
      <c r="B176" s="68"/>
      <c r="C176" s="68"/>
      <c r="D176" s="68"/>
      <c r="E176" s="68"/>
      <c r="F176" s="68"/>
      <c r="G176" s="69"/>
      <c r="H176" s="68"/>
      <c r="I176" s="68"/>
      <c r="J176" s="68"/>
      <c r="K176" s="70"/>
      <c r="L176" s="68"/>
    </row>
    <row r="177" spans="2:12" s="3" customFormat="1" ht="15">
      <c r="B177" s="68"/>
      <c r="C177" s="68"/>
      <c r="D177" s="68"/>
      <c r="E177" s="68"/>
      <c r="F177" s="68"/>
      <c r="G177" s="69"/>
      <c r="H177" s="68"/>
      <c r="I177" s="68"/>
      <c r="J177" s="68"/>
      <c r="K177" s="70"/>
      <c r="L177" s="68"/>
    </row>
    <row r="178" spans="2:12" s="3" customFormat="1" ht="15">
      <c r="B178" s="70"/>
      <c r="C178" s="70"/>
      <c r="D178" s="70"/>
      <c r="E178" s="70"/>
      <c r="F178" s="70"/>
      <c r="G178" s="70"/>
      <c r="H178" s="70"/>
      <c r="I178" s="70"/>
      <c r="J178" s="68"/>
      <c r="K178" s="70"/>
      <c r="L178" s="68"/>
    </row>
    <row r="179" spans="2:12" s="3" customFormat="1" ht="15">
      <c r="B179" s="70"/>
      <c r="C179" s="70"/>
      <c r="D179" s="70"/>
      <c r="E179" s="70"/>
      <c r="F179" s="70"/>
      <c r="G179" s="79"/>
      <c r="H179" s="70"/>
      <c r="I179" s="70"/>
      <c r="J179" s="68"/>
      <c r="K179" s="70"/>
      <c r="L179" s="79"/>
    </row>
    <row r="180" spans="2:12" s="3" customFormat="1" ht="15">
      <c r="B180" s="70"/>
      <c r="C180" s="70"/>
      <c r="D180" s="70"/>
      <c r="E180" s="70"/>
      <c r="F180" s="70"/>
      <c r="G180" s="70"/>
      <c r="H180" s="70"/>
      <c r="I180" s="80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68"/>
      <c r="I184" s="68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68"/>
      <c r="I185" s="68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68"/>
      <c r="I186" s="68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70"/>
      <c r="I187" s="70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70"/>
      <c r="I188" s="70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70"/>
      <c r="I189" s="70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68"/>
      <c r="I193" s="68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68"/>
      <c r="I194" s="68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68"/>
      <c r="I195" s="68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70"/>
      <c r="I196" s="70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70"/>
      <c r="I197" s="70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70"/>
      <c r="I198" s="70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s="3" customFormat="1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s="3" customFormat="1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s="3" customFormat="1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  <row r="321" spans="2:12" ht="15">
      <c r="B321" s="68"/>
      <c r="C321" s="68"/>
      <c r="D321" s="68"/>
      <c r="E321" s="68"/>
      <c r="F321" s="68"/>
      <c r="G321" s="69"/>
      <c r="H321" s="68"/>
      <c r="I321" s="68"/>
      <c r="J321" s="68"/>
      <c r="K321" s="70"/>
      <c r="L321" s="68"/>
    </row>
    <row r="322" spans="2:12" ht="15">
      <c r="B322" s="68"/>
      <c r="C322" s="68"/>
      <c r="D322" s="68"/>
      <c r="E322" s="68"/>
      <c r="F322" s="68"/>
      <c r="G322" s="69"/>
      <c r="H322" s="68"/>
      <c r="I322" s="68"/>
      <c r="J322" s="68"/>
      <c r="K322" s="70"/>
      <c r="L322" s="68"/>
    </row>
    <row r="323" spans="2:12" ht="15">
      <c r="B323" s="68"/>
      <c r="C323" s="68"/>
      <c r="D323" s="68"/>
      <c r="E323" s="68"/>
      <c r="F323" s="68"/>
      <c r="G323" s="69"/>
      <c r="H323" s="68"/>
      <c r="I323" s="68"/>
      <c r="J323" s="68"/>
      <c r="K323" s="70"/>
      <c r="L323" s="68"/>
    </row>
  </sheetData>
  <sheetProtection/>
  <mergeCells count="112">
    <mergeCell ref="B108:J108"/>
    <mergeCell ref="E43:F43"/>
    <mergeCell ref="E59:F59"/>
    <mergeCell ref="I90:J90"/>
    <mergeCell ref="B81:I82"/>
    <mergeCell ref="E91:F91"/>
    <mergeCell ref="B103:J103"/>
    <mergeCell ref="B97:D98"/>
    <mergeCell ref="B95:D96"/>
    <mergeCell ref="G95:H96"/>
    <mergeCell ref="B93:J94"/>
    <mergeCell ref="I88:J88"/>
    <mergeCell ref="G89:H89"/>
    <mergeCell ref="E97:F98"/>
    <mergeCell ref="G97:H98"/>
    <mergeCell ref="I97:J98"/>
    <mergeCell ref="E89:F89"/>
    <mergeCell ref="B91:D91"/>
    <mergeCell ref="E88:F88"/>
    <mergeCell ref="G88:H88"/>
    <mergeCell ref="B101:J102"/>
    <mergeCell ref="B104:J105"/>
    <mergeCell ref="B47:D47"/>
    <mergeCell ref="E47:F47"/>
    <mergeCell ref="B51:D51"/>
    <mergeCell ref="E51:F51"/>
    <mergeCell ref="E65:F65"/>
    <mergeCell ref="J81:J82"/>
    <mergeCell ref="E95:F96"/>
    <mergeCell ref="E52:F52"/>
    <mergeCell ref="E41:F41"/>
    <mergeCell ref="E58:F58"/>
    <mergeCell ref="E78:F78"/>
    <mergeCell ref="B87:D88"/>
    <mergeCell ref="B89:D89"/>
    <mergeCell ref="E76:F76"/>
    <mergeCell ref="B46:D46"/>
    <mergeCell ref="E46:F46"/>
    <mergeCell ref="E48:F48"/>
    <mergeCell ref="E56:F56"/>
    <mergeCell ref="E64:F64"/>
    <mergeCell ref="B58:D58"/>
    <mergeCell ref="B59:D59"/>
    <mergeCell ref="E53:F53"/>
    <mergeCell ref="B109:J109"/>
    <mergeCell ref="B85:J85"/>
    <mergeCell ref="B86:J86"/>
    <mergeCell ref="I95:J96"/>
    <mergeCell ref="E90:F90"/>
    <mergeCell ref="B106:J106"/>
    <mergeCell ref="B90:D90"/>
    <mergeCell ref="I91:J91"/>
    <mergeCell ref="E87:J87"/>
    <mergeCell ref="G91:H91"/>
    <mergeCell ref="I89:J89"/>
    <mergeCell ref="G90:H90"/>
    <mergeCell ref="E74:F74"/>
    <mergeCell ref="E61:F61"/>
    <mergeCell ref="E60:F60"/>
    <mergeCell ref="E49:F49"/>
    <mergeCell ref="L75:O75"/>
    <mergeCell ref="B79:I79"/>
    <mergeCell ref="E77:F77"/>
    <mergeCell ref="B74:D74"/>
    <mergeCell ref="B76:D76"/>
    <mergeCell ref="E75:F75"/>
    <mergeCell ref="E71:F71"/>
    <mergeCell ref="E22:F22"/>
    <mergeCell ref="B15:D15"/>
    <mergeCell ref="B22:D22"/>
    <mergeCell ref="E21:F21"/>
    <mergeCell ref="E42:F42"/>
    <mergeCell ref="E38:F38"/>
    <mergeCell ref="B61:D61"/>
    <mergeCell ref="E24:F24"/>
    <mergeCell ref="E29:F29"/>
    <mergeCell ref="B131:C131"/>
    <mergeCell ref="B75:D75"/>
    <mergeCell ref="B67:I67"/>
    <mergeCell ref="B69:I69"/>
    <mergeCell ref="B44:I44"/>
    <mergeCell ref="B78:D78"/>
    <mergeCell ref="E66:F66"/>
    <mergeCell ref="E57:F57"/>
    <mergeCell ref="B77:D77"/>
    <mergeCell ref="B107:J107"/>
    <mergeCell ref="B2:J2"/>
    <mergeCell ref="E3:G3"/>
    <mergeCell ref="B13:E13"/>
    <mergeCell ref="G13:J13"/>
    <mergeCell ref="D4:H4"/>
    <mergeCell ref="D6:J6"/>
    <mergeCell ref="E33:F33"/>
    <mergeCell ref="E40:F40"/>
    <mergeCell ref="E31:F31"/>
    <mergeCell ref="E23:F23"/>
    <mergeCell ref="E39:F39"/>
    <mergeCell ref="E27:F27"/>
    <mergeCell ref="E30:F30"/>
    <mergeCell ref="E25:F25"/>
    <mergeCell ref="E28:F28"/>
    <mergeCell ref="E26:F26"/>
    <mergeCell ref="B43:D43"/>
    <mergeCell ref="E32:F32"/>
    <mergeCell ref="B37:D37"/>
    <mergeCell ref="E37:F37"/>
    <mergeCell ref="B34:I34"/>
    <mergeCell ref="B36:D36"/>
    <mergeCell ref="B42:D42"/>
    <mergeCell ref="E36:F36"/>
    <mergeCell ref="B38:D38"/>
    <mergeCell ref="B40:D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6">
      <selection activeCell="D41" sqref="D4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35</v>
      </c>
      <c r="C2" s="51">
        <f>((Botado!E14-90000)/90000)+1</f>
        <v>1</v>
      </c>
    </row>
    <row r="3" ht="18">
      <c r="B3" s="13"/>
    </row>
    <row r="4" spans="2:3" ht="18">
      <c r="B4" s="318" t="s">
        <v>36</v>
      </c>
      <c r="C4" s="318"/>
    </row>
    <row r="5" spans="2:4" ht="18">
      <c r="B5" s="176" t="s">
        <v>47</v>
      </c>
      <c r="C5" s="84"/>
      <c r="D5" s="85">
        <v>90000</v>
      </c>
    </row>
    <row r="6" spans="2:4" ht="18">
      <c r="B6" s="83" t="s">
        <v>66</v>
      </c>
      <c r="C6" s="84"/>
      <c r="D6" s="85">
        <v>90000</v>
      </c>
    </row>
    <row r="7" spans="2:4" ht="15">
      <c r="B7" s="27"/>
      <c r="C7" s="27"/>
      <c r="D7" s="27"/>
    </row>
    <row r="15" spans="2:4" ht="15">
      <c r="B15" s="319" t="s">
        <v>29</v>
      </c>
      <c r="C15" s="319"/>
      <c r="D15" s="319"/>
    </row>
    <row r="17" spans="2:4" ht="18">
      <c r="B17" s="50" t="s">
        <v>34</v>
      </c>
      <c r="C17" s="49">
        <f>Botado!B89</f>
        <v>81000</v>
      </c>
      <c r="D17" s="49">
        <f>Botado!B91</f>
        <v>99000.00000000001</v>
      </c>
    </row>
    <row r="18" ht="15">
      <c r="B18" s="25"/>
    </row>
    <row r="19" spans="2:4" ht="15">
      <c r="B19" s="48" t="s">
        <v>35</v>
      </c>
      <c r="C19" s="51">
        <f>((C17-Botado!E14)/Botado!E14)+1</f>
        <v>0.9</v>
      </c>
      <c r="D19" s="51">
        <f>((D17-Botado!E14)/Botado!E14)+1</f>
        <v>1.1</v>
      </c>
    </row>
    <row r="20" spans="2:4" ht="18">
      <c r="B20" s="17"/>
      <c r="C20" s="49"/>
      <c r="D20" s="49"/>
    </row>
    <row r="21" spans="2:4" ht="18">
      <c r="B21" s="50" t="s">
        <v>19</v>
      </c>
      <c r="C21" s="49"/>
      <c r="D21" s="49"/>
    </row>
    <row r="22" spans="2:4" ht="18">
      <c r="B22" s="17" t="s">
        <v>38</v>
      </c>
      <c r="C22" s="10">
        <f>SUM(Botado!J23:J32)</f>
        <v>732000</v>
      </c>
      <c r="D22" s="10">
        <f>SUM(Botado!J23:J32)</f>
        <v>732000</v>
      </c>
    </row>
    <row r="23" spans="2:4" ht="18">
      <c r="B23" s="52" t="s">
        <v>39</v>
      </c>
      <c r="C23" s="53">
        <f>C19*Botado!G33*Botado!I33</f>
        <v>1215000</v>
      </c>
      <c r="D23" s="53">
        <f>D19*Botado!G33*Botado!I33</f>
        <v>1485000.0000000002</v>
      </c>
    </row>
    <row r="24" spans="2:4" ht="18">
      <c r="B24" s="17" t="s">
        <v>40</v>
      </c>
      <c r="C24" s="10">
        <f>SUM(C22:C23)</f>
        <v>1947000</v>
      </c>
      <c r="D24" s="10">
        <f>SUM(D22:D23)</f>
        <v>2217000</v>
      </c>
    </row>
    <row r="25" ht="18">
      <c r="B25" s="17"/>
    </row>
    <row r="26" ht="18">
      <c r="B26" s="50" t="s">
        <v>21</v>
      </c>
    </row>
    <row r="27" spans="2:4" ht="18">
      <c r="B27" s="17" t="s">
        <v>38</v>
      </c>
      <c r="C27" s="10">
        <f>SUM(Botado!J37:J42)</f>
        <v>270000</v>
      </c>
      <c r="D27" s="10">
        <f>SUM(Botado!J37:J42)</f>
        <v>270000</v>
      </c>
    </row>
    <row r="28" spans="2:4" ht="18">
      <c r="B28" s="52" t="s">
        <v>39</v>
      </c>
      <c r="C28" s="53">
        <f>C19*Botado!G43*Botado!I43</f>
        <v>405000</v>
      </c>
      <c r="D28" s="53">
        <f>D19*Botado!G43*Botado!I43</f>
        <v>495000.00000000006</v>
      </c>
    </row>
    <row r="29" spans="2:4" ht="18">
      <c r="B29" s="17" t="s">
        <v>40</v>
      </c>
      <c r="C29" s="10">
        <f>SUM(C27:C28)</f>
        <v>675000</v>
      </c>
      <c r="D29" s="10">
        <f>SUM(D27:D28)</f>
        <v>765000</v>
      </c>
    </row>
    <row r="31" ht="18">
      <c r="B31" s="50" t="s">
        <v>41</v>
      </c>
    </row>
    <row r="32" spans="2:4" ht="18">
      <c r="B32" s="17" t="s">
        <v>38</v>
      </c>
      <c r="C32" s="10">
        <f>SUM(Botado!J47:J66)</f>
        <v>609213</v>
      </c>
      <c r="D32" s="10">
        <f>SUM(Botado!J47:J66)</f>
        <v>609213</v>
      </c>
    </row>
    <row r="33" spans="2:4" ht="18">
      <c r="B33" s="52" t="s">
        <v>39</v>
      </c>
      <c r="C33" s="53">
        <v>0</v>
      </c>
      <c r="D33" s="53">
        <v>0</v>
      </c>
    </row>
    <row r="34" spans="2:4" ht="18">
      <c r="B34" s="17" t="s">
        <v>40</v>
      </c>
      <c r="C34" s="10">
        <f>SUM(C32:C33)</f>
        <v>609213</v>
      </c>
      <c r="D34" s="10">
        <f>SUM(D32:D33)</f>
        <v>609213</v>
      </c>
    </row>
    <row r="35" spans="2:4" ht="15">
      <c r="B35" s="25"/>
      <c r="C35" s="29"/>
      <c r="D35" s="29"/>
    </row>
    <row r="36" spans="2:4" ht="18">
      <c r="B36" s="55" t="s">
        <v>42</v>
      </c>
      <c r="C36" s="56">
        <f>C24+C29+C34</f>
        <v>3231213</v>
      </c>
      <c r="D36" s="56">
        <f>D24+D29+D34</f>
        <v>3591213</v>
      </c>
    </row>
    <row r="37" ht="15">
      <c r="B37" s="25"/>
    </row>
    <row r="38" spans="2:4" ht="18">
      <c r="B38" s="54" t="s">
        <v>0</v>
      </c>
      <c r="C38" s="10">
        <f>C36*Botado!G71</f>
        <v>161560.65000000002</v>
      </c>
      <c r="D38" s="10">
        <f>D36*Botado!G71</f>
        <v>179560.65000000002</v>
      </c>
    </row>
    <row r="39" spans="2:4" ht="18">
      <c r="B39" s="54" t="s">
        <v>25</v>
      </c>
      <c r="C39" s="10">
        <f>C36*0.5*Botado!E17*Botado!E18</f>
        <v>169638.6825</v>
      </c>
      <c r="D39" s="10">
        <f>D36*0.5*Botado!E17*Botado!E18</f>
        <v>188538.6825</v>
      </c>
    </row>
    <row r="40" ht="15">
      <c r="B40" s="25"/>
    </row>
    <row r="41" spans="2:4" ht="18">
      <c r="B41" s="55" t="s">
        <v>28</v>
      </c>
      <c r="C41" s="56">
        <f>C36+C38+C39</f>
        <v>3562412.3325</v>
      </c>
      <c r="D41" s="56">
        <f>D36+D38+D39</f>
        <v>3959312.3325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2014-06-11T21:51:12Z</cp:lastPrinted>
  <dcterms:created xsi:type="dcterms:W3CDTF">2012-07-09T18:51:50Z</dcterms:created>
  <dcterms:modified xsi:type="dcterms:W3CDTF">2014-06-12T19:12:54Z</dcterms:modified>
  <cp:category/>
  <cp:version/>
  <cp:contentType/>
  <cp:contentStatus/>
</cp:coreProperties>
</file>