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<sst xmlns="http://schemas.openxmlformats.org/spreadsheetml/2006/main" count="273" uniqueCount="160">
  <si>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</si>
  <si>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</si>
  <si>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</si>
  <si>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</si>
  <si>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</si>
  <si>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</si>
  <si>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</si>
  <si>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</si>
  <si>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</si>
  <si>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</si>
  <si>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</si>
  <si>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</si>
  <si>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</si>
  <si>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</si>
  <si>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</si>
  <si>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</si>
  <si>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</si>
  <si>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</si>
  <si>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</si>
  <si>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</si>
  <si>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</si>
  <si>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</si>
  <si>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</si>
  <si>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</si>
  <si>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</si>
  <si>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</si>
  <si>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</si>
  <si>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</si>
  <si>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</si>
  <si>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</si>
  <si>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</si>
  <si>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</si>
  <si>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</si>
  <si>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</si>
  <si>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</si>
  <si>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</si>
  <si>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</si>
  <si>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</si>
  <si>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</si>
  <si>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</si>
  <si>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</si>
  <si>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</si>
  <si>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</si>
  <si>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</si>
  <si>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</si>
  <si>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</si>
  <si>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</si>
  <si>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</si>
  <si>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</si>
  <si>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</si>
  <si>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</si>
  <si>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</si>
  <si>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</si>
  <si>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</si>
  <si>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</si>
  <si>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</si>
  <si>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</si>
  <si>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</si>
  <si>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</si>
  <si>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</si>
  <si>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</si>
  <si>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</si>
  <si>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</si>
  <si>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</si>
  <si>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</si>
  <si>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</si>
  <si>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</si>
  <si>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</si>
  <si>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</si>
  <si>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</si>
  <si>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</si>
  <si>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</si>
  <si>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</si>
  <si>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</si>
  <si>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</si>
  <si>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</si>
  <si>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</si>
  <si>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</si>
  <si>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</si>
  <si>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</si>
  <si>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</si>
  <si>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</si>
  <si>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</si>
  <si>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</si>
  <si>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</si>
  <si>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</si>
  <si>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</si>
  <si>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</si>
  <si>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</si>
  <si>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</si>
  <si>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</si>
  <si>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</si>
  <si>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</si>
  <si>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</si>
  <si>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</si>
  <si>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</si>
  <si>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</si>
  <si>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</si>
  <si>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</si>
  <si>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</si>
  <si>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</si>
  <si>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</si>
  <si>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</si>
  <si>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</si>
  <si>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</si>
  <si>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</si>
  <si>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</si>
  <si>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</si>
  <si>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</si>
  <si>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</si>
  <si>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</si>
  <si>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</si>
  <si>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</si>
  <si>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</si>
  <si>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</si>
  <si>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</si>
  <si>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</si>
  <si>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</si>
  <si>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</si>
  <si>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</si>
  <si>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</si>
  <si>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</si>
  <si>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</si>
  <si>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</si>
  <si>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</si>
  <si>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</si>
  <si>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</si>
  <si>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</si>
  <si>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</si>
  <si>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</si>
  <si>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</si>
  <si>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</si>
  <si>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</si>
  <si>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</si>
  <si>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</si>
  <si>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</si>
  <si>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</si>
  <si>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</si>
  <si>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</si>
  <si>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</si>
  <si>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</si>
  <si>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</si>
  <si>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</si>
  <si>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</si>
  <si>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</si>
  <si>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</si>
  <si>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</si>
  <si>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</si>
  <si>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</si>
  <si>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</si>
  <si>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</si>
  <si>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</si>
  <si>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</si>
  <si>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</si>
  <si>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</si>
  <si>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</si>
  <si>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</si>
  <si>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MES</t>
  </si>
  <si>
    <t>año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</si>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</sst>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Datos!G25</f>
        <v>Marzo</v>
      </c>
      <c r="F8" s="4">
        <f>Datos!I25</f>
        <v>2016</v>
      </c>
      <c r="G8" s="4"/>
      <c r="H8" s="3"/>
      <c r="I8" s="3"/>
      <c r="J8" s="4" t="str">
        <f>Datos!D25</f>
        <v>Jueves</v>
      </c>
      <c r="K8" s="4">
        <f>Datos!E25</f>
        <v>10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66</v>
      </c>
      <c r="G15" s="13" t="s">
        <v>67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98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99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>
        <f>Datos!E4</f>
        <v>471.5</v>
      </c>
      <c r="C19" s="23"/>
      <c r="D19" s="24">
        <f>Datos!I4</f>
        <v>472.75</v>
      </c>
      <c r="E19" s="114"/>
      <c r="F19" s="108"/>
      <c r="G19" s="114"/>
      <c r="H19" s="114"/>
      <c r="I19" s="115"/>
      <c r="J19" s="31">
        <f>Datos!M4</f>
        <v>362.5</v>
      </c>
      <c r="K19" s="26"/>
    </row>
    <row r="20" spans="1:11" ht="19.5" customHeight="1">
      <c r="A20" s="16" t="s">
        <v>100</v>
      </c>
      <c r="B20" s="29"/>
      <c r="C20" s="23">
        <f>B21+'Primas SRW'!B8</f>
        <v>537</v>
      </c>
      <c r="D20" s="24"/>
      <c r="E20" s="114">
        <f>D21+'Primas HRW'!B9</f>
        <v>583.25</v>
      </c>
      <c r="F20" s="114">
        <f>D21+'Primas HRW'!C9</f>
        <v>608.25</v>
      </c>
      <c r="G20" s="114">
        <f>D21+'Primas HRW'!D9</f>
        <v>593.25</v>
      </c>
      <c r="H20" s="114">
        <f>D21+'Primas HRW'!E9</f>
        <v>578.25</v>
      </c>
      <c r="I20" s="115">
        <f>D21+'Primas HRW'!F9</f>
        <v>573.25</v>
      </c>
      <c r="J20" s="31"/>
      <c r="K20" s="26">
        <f>J21+'Primas maíz'!B8</f>
        <v>409.75</v>
      </c>
    </row>
    <row r="21" spans="1:11" ht="19.5" customHeight="1">
      <c r="A21" s="16" t="s">
        <v>12</v>
      </c>
      <c r="B21" s="29">
        <f>Datos!E5</f>
        <v>477</v>
      </c>
      <c r="C21" s="23">
        <f>B21+'Primas SRW'!B9</f>
        <v>537</v>
      </c>
      <c r="D21" s="24">
        <f>Datos!I5</f>
        <v>483.25</v>
      </c>
      <c r="E21" s="114">
        <f>D21+'Primas HRW'!B10</f>
        <v>583.25</v>
      </c>
      <c r="F21" s="114">
        <f>D21+'Primas HRW'!C10</f>
        <v>608.25</v>
      </c>
      <c r="G21" s="114">
        <f>D21+'Primas HRW'!D10</f>
        <v>593.25</v>
      </c>
      <c r="H21" s="114">
        <f>D21+'Primas HRW'!E10</f>
        <v>578.25</v>
      </c>
      <c r="I21" s="115">
        <f>D21+'Primas HRW'!F10</f>
        <v>573.25</v>
      </c>
      <c r="J21" s="31">
        <f>Datos!M5</f>
        <v>362.75</v>
      </c>
      <c r="K21" s="26">
        <f>J21+'Primas maíz'!B9</f>
        <v>410.75</v>
      </c>
    </row>
    <row r="22" spans="1:11" ht="19.5" customHeight="1">
      <c r="A22" s="16" t="s">
        <v>111</v>
      </c>
      <c r="B22" s="29"/>
      <c r="C22" s="23">
        <f>B23+'Primas SRW'!B10</f>
        <v>538.25</v>
      </c>
      <c r="D22" s="24"/>
      <c r="E22" s="114">
        <f>D23+'Primas HRW'!B11</f>
        <v>583</v>
      </c>
      <c r="F22" s="114">
        <f>D23+'Primas HRW'!C11</f>
        <v>608</v>
      </c>
      <c r="G22" s="114">
        <f>D23+'Primas HRW'!D11</f>
        <v>593</v>
      </c>
      <c r="H22" s="114">
        <f>D23+'Primas HRW'!E11</f>
        <v>578</v>
      </c>
      <c r="I22" s="115">
        <f>D23+'Primas HRW'!F11</f>
        <v>573</v>
      </c>
      <c r="J22" s="31"/>
      <c r="K22" s="26">
        <f>J23+'Primas maíz'!B10</f>
        <v>413.5</v>
      </c>
    </row>
    <row r="23" spans="1:11" ht="19.5" customHeight="1">
      <c r="A23" s="16" t="s">
        <v>13</v>
      </c>
      <c r="B23" s="29">
        <f>Datos!E6</f>
        <v>483.25</v>
      </c>
      <c r="C23" s="23">
        <f>B23+'Primas SRW'!B11</f>
        <v>538.25</v>
      </c>
      <c r="D23" s="24">
        <f>Datos!I6</f>
        <v>493</v>
      </c>
      <c r="E23" s="114">
        <f>D23+'Primas HRW'!B12</f>
        <v>583</v>
      </c>
      <c r="F23" s="114">
        <f>D23+'Primas HRW'!C12</f>
        <v>608</v>
      </c>
      <c r="G23" s="114">
        <f>D23+'Primas HRW'!D12</f>
        <v>593</v>
      </c>
      <c r="H23" s="114">
        <f>D23+'Primas HRW'!E12</f>
        <v>578</v>
      </c>
      <c r="I23" s="115">
        <f>D23+'Primas HRW'!F12</f>
        <v>573</v>
      </c>
      <c r="J23" s="31">
        <f>Datos!M6</f>
        <v>367.5</v>
      </c>
      <c r="K23" s="26">
        <f>J23+'Primas maíz'!B11</f>
        <v>415.5</v>
      </c>
    </row>
    <row r="24" spans="1:11" ht="19.5" customHeight="1">
      <c r="A24" s="22" t="s">
        <v>112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Datos!E7</f>
        <v>492.5</v>
      </c>
      <c r="C25" s="23"/>
      <c r="D25" s="24">
        <f>Datos!I7</f>
        <v>506</v>
      </c>
      <c r="E25" s="26"/>
      <c r="F25" s="26"/>
      <c r="G25" s="26"/>
      <c r="H25" s="26"/>
      <c r="I25" s="27"/>
      <c r="J25" s="24">
        <f>Datos!M7</f>
        <v>372.25</v>
      </c>
      <c r="K25" s="26"/>
    </row>
    <row r="26" spans="1:11" ht="19.5" customHeight="1">
      <c r="A26" s="22" t="s">
        <v>113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114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Datos!E8</f>
        <v>506</v>
      </c>
      <c r="C28" s="28"/>
      <c r="D28" s="24">
        <f>Datos!I8</f>
        <v>525.5</v>
      </c>
      <c r="E28" s="29"/>
      <c r="F28" s="29"/>
      <c r="G28" s="29"/>
      <c r="H28" s="29"/>
      <c r="I28" s="30"/>
      <c r="J28" s="112">
        <f>Datos!M8</f>
        <v>381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Datos!E9</f>
        <v>518.5</v>
      </c>
      <c r="C30" s="81"/>
      <c r="D30" s="82">
        <f>Datos!I9</f>
        <v>538.5</v>
      </c>
      <c r="E30" s="81"/>
      <c r="F30" s="81"/>
      <c r="G30" s="81"/>
      <c r="H30" s="81"/>
      <c r="I30" s="83"/>
      <c r="J30" s="84">
        <f>Datos!M9</f>
        <v>389.75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Datos!E10</f>
        <v>527</v>
      </c>
      <c r="C31" s="81"/>
      <c r="D31" s="82">
        <f>Datos!I10</f>
        <v>546.5</v>
      </c>
      <c r="E31" s="81"/>
      <c r="F31" s="81"/>
      <c r="G31" s="81"/>
      <c r="H31" s="81"/>
      <c r="I31" s="83"/>
      <c r="J31" s="84">
        <f>Datos!M10</f>
        <v>394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Datos!E11</f>
        <v>532.75</v>
      </c>
      <c r="C32" s="23"/>
      <c r="D32" s="82">
        <f>Datos!I11</f>
        <v>551</v>
      </c>
      <c r="E32" s="23"/>
      <c r="F32" s="23"/>
      <c r="G32" s="23"/>
      <c r="H32" s="23"/>
      <c r="I32" s="27"/>
      <c r="J32" s="31">
        <f>Datos!M11</f>
        <v>397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Datos!E12</f>
        <v>542</v>
      </c>
      <c r="C33" s="23"/>
      <c r="D33" s="82">
        <f>Datos!I12</f>
        <v>560.5</v>
      </c>
      <c r="E33" s="23"/>
      <c r="F33" s="23"/>
      <c r="G33" s="23"/>
      <c r="H33" s="23"/>
      <c r="I33" s="27"/>
      <c r="J33" s="31">
        <f>Datos!M12</f>
        <v>389.25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Datos!E13</f>
        <v>556.25</v>
      </c>
      <c r="C34" s="23"/>
      <c r="D34" s="82">
        <f>Datos!I13</f>
        <v>573.25</v>
      </c>
      <c r="E34" s="23"/>
      <c r="F34" s="23"/>
      <c r="G34" s="23"/>
      <c r="H34" s="23"/>
      <c r="I34" s="27"/>
      <c r="J34" s="31">
        <f>Datos!M13</f>
        <v>387.75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Datos!E14</f>
        <v>562.75</v>
      </c>
      <c r="C36" s="81"/>
      <c r="D36" s="82">
        <f>Datos!I14</f>
        <v>585.5</v>
      </c>
      <c r="E36" s="81"/>
      <c r="F36" s="81"/>
      <c r="G36" s="81"/>
      <c r="H36" s="81"/>
      <c r="I36" s="83"/>
      <c r="J36" s="31">
        <f>Datos!M14</f>
        <v>396.75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Datos!E15</f>
        <v>562.75</v>
      </c>
      <c r="C37" s="23"/>
      <c r="D37" s="82">
        <f>Datos!I15</f>
        <v>585.5</v>
      </c>
      <c r="E37" s="23"/>
      <c r="F37" s="23"/>
      <c r="G37" s="23"/>
      <c r="H37" s="23"/>
      <c r="I37" s="27"/>
      <c r="J37" s="31">
        <f>Datos!M15</f>
        <v>403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Datos!E16</f>
        <v>545.5</v>
      </c>
      <c r="C38" s="81"/>
      <c r="D38" s="82">
        <f>Datos!I16</f>
        <v>585.5</v>
      </c>
      <c r="E38" s="81"/>
      <c r="F38" s="81"/>
      <c r="G38" s="81"/>
      <c r="H38" s="81"/>
      <c r="I38" s="83"/>
      <c r="J38" s="31">
        <f>Datos!M16</f>
        <v>407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Datos!M17</f>
        <v>402.25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Datos!M18</f>
        <v>399.5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/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/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Datos!G25</f>
        <v>Marzo</v>
      </c>
      <c r="F7" s="3">
        <f>Datos!I25</f>
        <v>2016</v>
      </c>
      <c r="G7" s="3"/>
      <c r="H7" s="3"/>
      <c r="I7" s="3"/>
      <c r="J7" s="4" t="str">
        <f>Datos!D25</f>
        <v>Jueves</v>
      </c>
      <c r="K7" s="3">
        <f>BUSHEL!K8</f>
        <v>10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66</v>
      </c>
      <c r="G13" s="13" t="s">
        <v>67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98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99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>
        <f>BUSHEL!B19*TONELADA!$B$46</f>
        <v>173.24796</v>
      </c>
      <c r="C17" s="96"/>
      <c r="D17" s="92">
        <f>IF(BUSHEL!D19&gt;0,BUSHEL!D19*TONELADA!$B$46,"")</f>
        <v>173.70726</v>
      </c>
      <c r="E17" s="102"/>
      <c r="F17" s="102"/>
      <c r="G17" s="102"/>
      <c r="H17" s="102"/>
      <c r="I17" s="103"/>
      <c r="J17" s="73">
        <f>BUSHEL!J19*$E$46</f>
        <v>142.709</v>
      </c>
      <c r="K17" s="95"/>
    </row>
    <row r="18" spans="1:11" ht="19.5" customHeight="1">
      <c r="A18" s="75" t="s">
        <v>100</v>
      </c>
      <c r="B18" s="76"/>
      <c r="C18" s="99">
        <f>BUSHEL!C20*TONELADA!$B$46</f>
        <v>197.31528</v>
      </c>
      <c r="D18" s="100"/>
      <c r="E18" s="78">
        <f>BUSHEL!E20*TONELADA!$B$46</f>
        <v>214.30938</v>
      </c>
      <c r="F18" s="78">
        <f>BUSHEL!F20*TONELADA!$B$46</f>
        <v>223.49537999999998</v>
      </c>
      <c r="G18" s="78">
        <f>BUSHEL!G20*TONELADA!$B$46</f>
        <v>217.98378</v>
      </c>
      <c r="H18" s="78">
        <f>BUSHEL!H20*TONELADA!$B$46</f>
        <v>212.47217999999998</v>
      </c>
      <c r="I18" s="79">
        <f>BUSHEL!I20*TONELADA!$B$46</f>
        <v>210.63497999999998</v>
      </c>
      <c r="J18" s="77"/>
      <c r="K18" s="76">
        <f>BUSHEL!K20*TONELADA!$E$46</f>
        <v>161.31037999999998</v>
      </c>
    </row>
    <row r="19" spans="1:11" ht="19.5" customHeight="1">
      <c r="A19" s="70" t="s">
        <v>12</v>
      </c>
      <c r="B19" s="71">
        <f>BUSHEL!B21*TONELADA!$B$46</f>
        <v>175.26888</v>
      </c>
      <c r="C19" s="96">
        <f>BUSHEL!C21*TONELADA!$B$46</f>
        <v>197.31528</v>
      </c>
      <c r="D19" s="92">
        <f>IF(BUSHEL!D21&gt;0,BUSHEL!D21*TONELADA!$B$46,"")</f>
        <v>177.56538</v>
      </c>
      <c r="E19" s="102">
        <f>BUSHEL!E21*TONELADA!$B$46</f>
        <v>214.30938</v>
      </c>
      <c r="F19" s="102">
        <f>BUSHEL!F21*TONELADA!$B$46</f>
        <v>223.49537999999998</v>
      </c>
      <c r="G19" s="102">
        <f>BUSHEL!G21*TONELADA!$B$46</f>
        <v>217.98378</v>
      </c>
      <c r="H19" s="102">
        <f>BUSHEL!H21*TONELADA!$B$46</f>
        <v>212.47217999999998</v>
      </c>
      <c r="I19" s="103">
        <f>BUSHEL!I21*TONELADA!$B$46</f>
        <v>210.63497999999998</v>
      </c>
      <c r="J19" s="73">
        <f>BUSHEL!J21*$E$46</f>
        <v>142.80741999999998</v>
      </c>
      <c r="K19" s="95">
        <f>BUSHEL!K21*TONELADA!$E$46</f>
        <v>161.70406</v>
      </c>
    </row>
    <row r="20" spans="1:11" ht="19.5" customHeight="1">
      <c r="A20" s="86" t="s">
        <v>111</v>
      </c>
      <c r="B20" s="87"/>
      <c r="C20" s="99">
        <f>BUSHEL!C22*TONELADA!$B$46</f>
        <v>197.77458</v>
      </c>
      <c r="D20" s="89"/>
      <c r="E20" s="78">
        <f>BUSHEL!E22*TONELADA!$B$46</f>
        <v>214.21752</v>
      </c>
      <c r="F20" s="78">
        <f>BUSHEL!F22*TONELADA!$B$46</f>
        <v>223.40352</v>
      </c>
      <c r="G20" s="78">
        <f>BUSHEL!G22*TONELADA!$B$46</f>
        <v>217.89192</v>
      </c>
      <c r="H20" s="78">
        <f>BUSHEL!H22*TONELADA!$B$46</f>
        <v>212.38031999999998</v>
      </c>
      <c r="I20" s="79">
        <f>BUSHEL!I22*TONELADA!$B$46</f>
        <v>210.54312</v>
      </c>
      <c r="J20" s="91"/>
      <c r="K20" s="76">
        <f>BUSHEL!K22*TONELADA!$E$46</f>
        <v>162.78668</v>
      </c>
    </row>
    <row r="21" spans="1:11" ht="19.5" customHeight="1">
      <c r="A21" s="70" t="s">
        <v>13</v>
      </c>
      <c r="B21" s="71">
        <f>BUSHEL!B23*TONELADA!$B$46</f>
        <v>177.56538</v>
      </c>
      <c r="C21" s="96">
        <f>BUSHEL!C23*TONELADA!$B$46</f>
        <v>197.77458</v>
      </c>
      <c r="D21" s="92">
        <f>IF(BUSHEL!D23&gt;0,BUSHEL!D23*TONELADA!$B$46,"")</f>
        <v>181.14792</v>
      </c>
      <c r="E21" s="102">
        <f>BUSHEL!E23*TONELADA!$B$46</f>
        <v>214.21752</v>
      </c>
      <c r="F21" s="102">
        <f>BUSHEL!F23*TONELADA!$B$46</f>
        <v>223.40352</v>
      </c>
      <c r="G21" s="102">
        <f>BUSHEL!G23*TONELADA!$B$46</f>
        <v>217.89192</v>
      </c>
      <c r="H21" s="102">
        <f>BUSHEL!H23*TONELADA!$B$46</f>
        <v>212.38031999999998</v>
      </c>
      <c r="I21" s="103">
        <f>BUSHEL!I23*TONELADA!$B$46</f>
        <v>210.54312</v>
      </c>
      <c r="J21" s="73">
        <f>BUSHEL!J23*$E$46</f>
        <v>144.67739999999998</v>
      </c>
      <c r="K21" s="95">
        <f>BUSHEL!K23*TONELADA!$E$46</f>
        <v>163.57404</v>
      </c>
    </row>
    <row r="22" spans="1:11" ht="19.5" customHeight="1">
      <c r="A22" s="75" t="s">
        <v>112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180.9642</v>
      </c>
      <c r="C23" s="72"/>
      <c r="D23" s="92">
        <f>IF(BUSHEL!D25&gt;0,BUSHEL!D25*TONELADA!$B$46,"")</f>
        <v>185.92463999999998</v>
      </c>
      <c r="E23" s="72"/>
      <c r="F23" s="72"/>
      <c r="G23" s="72"/>
      <c r="H23" s="72"/>
      <c r="I23" s="93"/>
      <c r="J23" s="73">
        <f>BUSHEL!J25*$E$46</f>
        <v>146.54738</v>
      </c>
      <c r="K23" s="71"/>
    </row>
    <row r="24" spans="1:11" ht="19.5" customHeight="1">
      <c r="A24" s="86" t="s">
        <v>113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114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185.92463999999998</v>
      </c>
      <c r="C26" s="99"/>
      <c r="D26" s="100">
        <f>IF(BUSHEL!D28&gt;0,BUSHEL!D28*TONELADA!$B$46,"")</f>
        <v>193.08972</v>
      </c>
      <c r="E26" s="99"/>
      <c r="F26" s="99"/>
      <c r="G26" s="99"/>
      <c r="H26" s="99"/>
      <c r="I26" s="101"/>
      <c r="J26" s="77">
        <f>BUSHEL!J28*$E$46</f>
        <v>149.99208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190.51764</v>
      </c>
      <c r="C28" s="72"/>
      <c r="D28" s="92">
        <f>IF(BUSHEL!D30&gt;0,BUSHEL!D30*TONELADA!$B$46,"")</f>
        <v>197.86643999999998</v>
      </c>
      <c r="E28" s="72"/>
      <c r="F28" s="72"/>
      <c r="G28" s="72"/>
      <c r="H28" s="72"/>
      <c r="I28" s="93"/>
      <c r="J28" s="73">
        <f>BUSHEL!J30*$E$46</f>
        <v>153.43678</v>
      </c>
      <c r="K28" s="71"/>
    </row>
    <row r="29" spans="1:11" ht="19.5" customHeight="1">
      <c r="A29" s="86" t="s">
        <v>12</v>
      </c>
      <c r="B29" s="87">
        <f>BUSHEL!B31*TONELADA!$B$46</f>
        <v>193.64087999999998</v>
      </c>
      <c r="C29" s="88"/>
      <c r="D29" s="89">
        <f>IF(BUSHEL!D31&gt;0,BUSHEL!D31*TONELADA!$B$46,"")</f>
        <v>200.80596</v>
      </c>
      <c r="E29" s="88"/>
      <c r="F29" s="88"/>
      <c r="G29" s="88"/>
      <c r="H29" s="88"/>
      <c r="I29" s="90"/>
      <c r="J29" s="91">
        <f>BUSHEL!J31*$E$46</f>
        <v>155.10992</v>
      </c>
      <c r="K29" s="87"/>
    </row>
    <row r="30" spans="1:11" ht="19.5" customHeight="1">
      <c r="A30" s="70" t="s">
        <v>13</v>
      </c>
      <c r="B30" s="71">
        <f>BUSHEL!B32*TONELADA!$B$46</f>
        <v>195.75366</v>
      </c>
      <c r="C30" s="72"/>
      <c r="D30" s="92">
        <f>IF(BUSHEL!D32&gt;0,BUSHEL!D32*TONELADA!$B$46,"")</f>
        <v>202.45944</v>
      </c>
      <c r="E30" s="72"/>
      <c r="F30" s="72"/>
      <c r="G30" s="72"/>
      <c r="H30" s="72"/>
      <c r="I30" s="93"/>
      <c r="J30" s="73">
        <f>BUSHEL!J32*$E$46</f>
        <v>156.29095999999998</v>
      </c>
      <c r="K30" s="71"/>
    </row>
    <row r="31" spans="1:11" ht="19.5" customHeight="1">
      <c r="A31" s="86" t="s">
        <v>14</v>
      </c>
      <c r="B31" s="87">
        <f>BUSHEL!B33*TONELADA!$B$46</f>
        <v>199.15248</v>
      </c>
      <c r="C31" s="88"/>
      <c r="D31" s="89">
        <f>IF(BUSHEL!D33&gt;0,BUSHEL!D33*TONELADA!$B$46,"")</f>
        <v>205.95012</v>
      </c>
      <c r="E31" s="88"/>
      <c r="F31" s="88"/>
      <c r="G31" s="88"/>
      <c r="H31" s="88"/>
      <c r="I31" s="90"/>
      <c r="J31" s="91">
        <f>BUSHEL!J33*$E$46</f>
        <v>153.23994</v>
      </c>
      <c r="K31" s="87"/>
    </row>
    <row r="32" spans="1:11" ht="19.5" customHeight="1">
      <c r="A32" s="70" t="s">
        <v>15</v>
      </c>
      <c r="B32" s="71">
        <f>BUSHEL!B34*TONELADA!$B$46</f>
        <v>204.3885</v>
      </c>
      <c r="C32" s="72"/>
      <c r="D32" s="92">
        <f>IF(BUSHEL!D34&gt;0,BUSHEL!D34*TONELADA!$B$46,"")</f>
        <v>210.63497999999998</v>
      </c>
      <c r="E32" s="72"/>
      <c r="F32" s="72"/>
      <c r="G32" s="72"/>
      <c r="H32" s="72"/>
      <c r="I32" s="93"/>
      <c r="J32" s="73">
        <f>BUSHEL!J34*$E$46</f>
        <v>152.64942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206.77686</v>
      </c>
      <c r="C34" s="72"/>
      <c r="D34" s="92">
        <f>IF(BUSHEL!D36&gt;0,BUSHEL!D36*TONELADA!$B$46,"")</f>
        <v>215.13612</v>
      </c>
      <c r="E34" s="72"/>
      <c r="F34" s="72"/>
      <c r="G34" s="72"/>
      <c r="H34" s="72"/>
      <c r="I34" s="93"/>
      <c r="J34" s="73">
        <f>BUSHEL!J36*$E$46</f>
        <v>156.19253999999998</v>
      </c>
      <c r="K34" s="71"/>
    </row>
    <row r="35" spans="1:11" ht="19.5" customHeight="1">
      <c r="A35" s="86" t="s">
        <v>12</v>
      </c>
      <c r="B35" s="87">
        <f>BUSHEL!B37*TONELADA!$B$46</f>
        <v>206.77686</v>
      </c>
      <c r="C35" s="88"/>
      <c r="D35" s="89">
        <f>IF(BUSHEL!D37&gt;0,BUSHEL!D37*TONELADA!$B$46,"")</f>
        <v>215.13612</v>
      </c>
      <c r="E35" s="88"/>
      <c r="F35" s="88"/>
      <c r="G35" s="88"/>
      <c r="H35" s="88"/>
      <c r="I35" s="90"/>
      <c r="J35" s="91">
        <f>BUSHEL!J37*$E$46</f>
        <v>158.65303999999998</v>
      </c>
      <c r="K35" s="87"/>
    </row>
    <row r="36" spans="1:11" ht="19.5" customHeight="1">
      <c r="A36" s="70" t="s">
        <v>13</v>
      </c>
      <c r="B36" s="71">
        <f>BUSHEL!B38*TONELADA!$B$46</f>
        <v>200.43851999999998</v>
      </c>
      <c r="C36" s="72"/>
      <c r="D36" s="92">
        <f>IF(BUSHEL!D38&gt;0,BUSHEL!D38*TONELADA!$B$46,"")</f>
        <v>215.13612</v>
      </c>
      <c r="E36" s="72"/>
      <c r="F36" s="72"/>
      <c r="G36" s="72"/>
      <c r="H36" s="72"/>
      <c r="I36" s="93"/>
      <c r="J36" s="73">
        <f>BUSHEL!J38*$E$46</f>
        <v>160.22776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158.35778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157.27516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24"/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93"/>
      <c r="J41" s="73"/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118</v>
      </c>
      <c r="B5" s="55"/>
      <c r="C5" s="45"/>
    </row>
    <row r="6" spans="1:3" ht="15">
      <c r="A6" s="51" t="s">
        <v>119</v>
      </c>
      <c r="B6" s="52"/>
      <c r="C6" s="52"/>
    </row>
    <row r="7" spans="1:3" ht="15">
      <c r="A7" s="56" t="s">
        <v>120</v>
      </c>
      <c r="B7" s="45"/>
      <c r="C7" s="45"/>
    </row>
    <row r="8" spans="1:3" ht="15">
      <c r="A8" s="51" t="s">
        <v>27</v>
      </c>
      <c r="B8" s="52">
        <v>60</v>
      </c>
      <c r="C8" s="52" t="s">
        <v>143</v>
      </c>
    </row>
    <row r="9" spans="1:3" ht="15">
      <c r="A9" s="54" t="s">
        <v>141</v>
      </c>
      <c r="B9" s="55">
        <v>60</v>
      </c>
      <c r="C9" s="45" t="s">
        <v>143</v>
      </c>
    </row>
    <row r="10" spans="1:3" ht="15">
      <c r="A10" s="51" t="s">
        <v>142</v>
      </c>
      <c r="B10" s="52">
        <v>55</v>
      </c>
      <c r="C10" s="52" t="s">
        <v>144</v>
      </c>
    </row>
    <row r="11" spans="1:3" ht="15">
      <c r="A11" s="56" t="s">
        <v>28</v>
      </c>
      <c r="B11" s="45">
        <v>55</v>
      </c>
      <c r="C11" s="45" t="s">
        <v>144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118</v>
      </c>
      <c r="B6" s="45"/>
      <c r="C6" s="45"/>
      <c r="D6" s="45"/>
      <c r="E6" s="45"/>
      <c r="F6" s="45"/>
      <c r="G6" s="45"/>
    </row>
    <row r="7" spans="1:7" ht="15">
      <c r="A7" s="51" t="s">
        <v>119</v>
      </c>
      <c r="B7" s="52"/>
      <c r="C7" s="52"/>
      <c r="D7" s="52"/>
      <c r="E7" s="52"/>
      <c r="F7" s="52"/>
      <c r="G7" s="57"/>
    </row>
    <row r="8" spans="1:7" ht="15">
      <c r="A8" s="53" t="s">
        <v>120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100</v>
      </c>
      <c r="C9" s="52">
        <f>IF($B$20&gt;0,B9+$B$20," -")</f>
        <v>125</v>
      </c>
      <c r="D9" s="52">
        <f>B9+B19</f>
        <v>110</v>
      </c>
      <c r="E9" s="52">
        <f>B9+B18</f>
        <v>95</v>
      </c>
      <c r="F9" s="52">
        <f>B9+B17</f>
        <v>90</v>
      </c>
      <c r="G9" s="57" t="s">
        <v>143</v>
      </c>
    </row>
    <row r="10" spans="1:7" ht="15">
      <c r="A10" s="53" t="s">
        <v>141</v>
      </c>
      <c r="B10" s="45">
        <v>100</v>
      </c>
      <c r="C10" s="45">
        <f>IF($B$20&gt;0,B10+$B$20," -")</f>
        <v>125</v>
      </c>
      <c r="D10" s="45">
        <f>B10+B19</f>
        <v>110</v>
      </c>
      <c r="E10" s="61">
        <f>B10+B18</f>
        <v>95</v>
      </c>
      <c r="F10" s="45">
        <f>B10+B17</f>
        <v>90</v>
      </c>
      <c r="G10" s="45" t="s">
        <v>143</v>
      </c>
    </row>
    <row r="11" spans="1:7" ht="15">
      <c r="A11" s="51" t="s">
        <v>142</v>
      </c>
      <c r="B11" s="57">
        <v>90</v>
      </c>
      <c r="C11" s="57">
        <f>IF($B$20&gt;0,B11+$B$20," -")</f>
        <v>115</v>
      </c>
      <c r="D11" s="57">
        <f>B11+B19</f>
        <v>100</v>
      </c>
      <c r="E11" s="52">
        <f>B11+B18</f>
        <v>85</v>
      </c>
      <c r="F11" s="52">
        <f>B11+B17</f>
        <v>80</v>
      </c>
      <c r="G11" s="57" t="s">
        <v>144</v>
      </c>
    </row>
    <row r="12" spans="1:7" ht="15">
      <c r="A12" s="53" t="s">
        <v>28</v>
      </c>
      <c r="B12" s="45">
        <v>90</v>
      </c>
      <c r="C12" s="45">
        <f>IF($B$20&gt;0,B12+$B$20," -")</f>
        <v>115</v>
      </c>
      <c r="D12" s="45">
        <f>B12+B19</f>
        <v>100</v>
      </c>
      <c r="E12" s="61">
        <f>B12+B18</f>
        <v>85</v>
      </c>
      <c r="F12" s="45">
        <f>B12+B17</f>
        <v>80</v>
      </c>
      <c r="G12" s="45" t="s">
        <v>144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118</v>
      </c>
      <c r="B5" s="45"/>
      <c r="C5" s="45"/>
    </row>
    <row r="6" spans="1:3" ht="15">
      <c r="A6" s="51" t="s">
        <v>119</v>
      </c>
      <c r="B6" s="52"/>
      <c r="C6" s="52"/>
    </row>
    <row r="7" spans="1:3" ht="15">
      <c r="A7" s="53" t="s">
        <v>120</v>
      </c>
      <c r="B7" s="45"/>
      <c r="C7" s="45"/>
    </row>
    <row r="8" spans="1:3" ht="15">
      <c r="A8" s="51" t="s">
        <v>27</v>
      </c>
      <c r="B8" s="52">
        <v>47</v>
      </c>
      <c r="C8" s="52" t="s">
        <v>143</v>
      </c>
    </row>
    <row r="9" spans="1:3" ht="15">
      <c r="A9" s="53" t="s">
        <v>141</v>
      </c>
      <c r="B9" s="45">
        <v>48</v>
      </c>
      <c r="C9" s="45" t="s">
        <v>143</v>
      </c>
    </row>
    <row r="10" spans="1:3" ht="15">
      <c r="A10" s="51" t="s">
        <v>142</v>
      </c>
      <c r="B10" s="52">
        <v>46</v>
      </c>
      <c r="C10" s="52" t="s">
        <v>144</v>
      </c>
    </row>
    <row r="11" spans="1:3" ht="15">
      <c r="A11" s="53" t="s">
        <v>28</v>
      </c>
      <c r="B11" s="45">
        <v>48</v>
      </c>
      <c r="C11" s="45" t="s">
        <v>144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B9">
      <selection activeCell="F25" sqref="F25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57</v>
      </c>
      <c r="D4" s="85">
        <v>42439</v>
      </c>
      <c r="E4">
        <v>471.5</v>
      </c>
      <c r="F4" t="s">
        <v>60</v>
      </c>
      <c r="G4" t="s">
        <v>61</v>
      </c>
      <c r="H4" s="85">
        <v>42439</v>
      </c>
      <c r="I4">
        <v>472.75</v>
      </c>
      <c r="J4" t="s">
        <v>68</v>
      </c>
      <c r="K4" t="s">
        <v>69</v>
      </c>
      <c r="L4" s="85">
        <v>42439</v>
      </c>
      <c r="M4">
        <v>362.5</v>
      </c>
    </row>
    <row r="5" spans="2:13" ht="15">
      <c r="B5" t="s">
        <v>55</v>
      </c>
      <c r="C5" t="s">
        <v>58</v>
      </c>
      <c r="D5" s="85">
        <v>42439</v>
      </c>
      <c r="E5">
        <v>477</v>
      </c>
      <c r="F5" t="s">
        <v>62</v>
      </c>
      <c r="G5" t="s">
        <v>63</v>
      </c>
      <c r="H5" s="85">
        <v>42439</v>
      </c>
      <c r="I5">
        <v>483.25</v>
      </c>
      <c r="J5" t="s">
        <v>70</v>
      </c>
      <c r="K5" t="s">
        <v>71</v>
      </c>
      <c r="L5" s="85">
        <v>42439</v>
      </c>
      <c r="M5">
        <v>362.75</v>
      </c>
    </row>
    <row r="6" spans="2:13" ht="15">
      <c r="B6" t="s">
        <v>56</v>
      </c>
      <c r="C6" t="s">
        <v>59</v>
      </c>
      <c r="D6" s="85">
        <v>42439</v>
      </c>
      <c r="E6">
        <v>483.25</v>
      </c>
      <c r="F6" t="s">
        <v>64</v>
      </c>
      <c r="G6" t="s">
        <v>65</v>
      </c>
      <c r="H6" s="85">
        <v>42439</v>
      </c>
      <c r="I6">
        <v>493</v>
      </c>
      <c r="J6" t="s">
        <v>49</v>
      </c>
      <c r="K6" t="s">
        <v>50</v>
      </c>
      <c r="L6" s="85">
        <v>42439</v>
      </c>
      <c r="M6">
        <v>367.5</v>
      </c>
    </row>
    <row r="7" spans="2:13" ht="15">
      <c r="B7" t="s">
        <v>78</v>
      </c>
      <c r="C7" t="s">
        <v>79</v>
      </c>
      <c r="D7" s="85">
        <v>42439</v>
      </c>
      <c r="E7">
        <v>492.5</v>
      </c>
      <c r="F7" t="s">
        <v>86</v>
      </c>
      <c r="G7" t="s">
        <v>87</v>
      </c>
      <c r="H7" s="85">
        <v>42439</v>
      </c>
      <c r="I7">
        <v>506</v>
      </c>
      <c r="J7" t="s">
        <v>72</v>
      </c>
      <c r="K7" t="s">
        <v>73</v>
      </c>
      <c r="L7" s="85">
        <v>42439</v>
      </c>
      <c r="M7">
        <v>372.25</v>
      </c>
    </row>
    <row r="8" spans="2:13" ht="15">
      <c r="B8" t="s">
        <v>80</v>
      </c>
      <c r="C8" t="s">
        <v>81</v>
      </c>
      <c r="D8" s="85">
        <v>42439</v>
      </c>
      <c r="E8">
        <v>506</v>
      </c>
      <c r="F8" t="s">
        <v>88</v>
      </c>
      <c r="G8" t="s">
        <v>89</v>
      </c>
      <c r="H8" s="85">
        <v>42439</v>
      </c>
      <c r="I8">
        <v>525.5</v>
      </c>
      <c r="J8" t="s">
        <v>51</v>
      </c>
      <c r="K8" t="s">
        <v>52</v>
      </c>
      <c r="L8" s="85">
        <v>42439</v>
      </c>
      <c r="M8">
        <v>381</v>
      </c>
    </row>
    <row r="9" spans="2:13" ht="15">
      <c r="B9" t="s">
        <v>82</v>
      </c>
      <c r="C9" t="s">
        <v>83</v>
      </c>
      <c r="D9" s="85">
        <v>42439</v>
      </c>
      <c r="E9">
        <v>518.5</v>
      </c>
      <c r="F9" t="s">
        <v>90</v>
      </c>
      <c r="G9" t="s">
        <v>91</v>
      </c>
      <c r="H9" s="85">
        <v>42439</v>
      </c>
      <c r="I9">
        <v>538.5</v>
      </c>
      <c r="J9" t="s">
        <v>101</v>
      </c>
      <c r="K9" t="s">
        <v>102</v>
      </c>
      <c r="L9" s="85">
        <v>42439</v>
      </c>
      <c r="M9">
        <v>389.75</v>
      </c>
    </row>
    <row r="10" spans="2:13" ht="15">
      <c r="B10" t="s">
        <v>84</v>
      </c>
      <c r="C10" t="s">
        <v>85</v>
      </c>
      <c r="D10" s="85">
        <v>42439</v>
      </c>
      <c r="E10">
        <v>527</v>
      </c>
      <c r="F10" t="s">
        <v>92</v>
      </c>
      <c r="G10" t="s">
        <v>93</v>
      </c>
      <c r="H10" s="85">
        <v>42439</v>
      </c>
      <c r="I10">
        <v>546.5</v>
      </c>
      <c r="J10" t="s">
        <v>103</v>
      </c>
      <c r="K10" t="s">
        <v>104</v>
      </c>
      <c r="L10" s="85">
        <v>42439</v>
      </c>
      <c r="M10">
        <v>394</v>
      </c>
    </row>
    <row r="11" spans="2:13" ht="15">
      <c r="B11" t="s">
        <v>94</v>
      </c>
      <c r="C11" t="s">
        <v>95</v>
      </c>
      <c r="D11" s="85">
        <v>42439</v>
      </c>
      <c r="E11">
        <v>532.75</v>
      </c>
      <c r="F11" t="s">
        <v>96</v>
      </c>
      <c r="G11" t="s">
        <v>97</v>
      </c>
      <c r="H11" s="85">
        <v>42439</v>
      </c>
      <c r="I11">
        <v>551</v>
      </c>
      <c r="J11" t="s">
        <v>74</v>
      </c>
      <c r="K11" t="s">
        <v>75</v>
      </c>
      <c r="L11" s="85">
        <v>42439</v>
      </c>
      <c r="M11">
        <v>397</v>
      </c>
    </row>
    <row r="12" spans="2:13" ht="15">
      <c r="B12" t="s">
        <v>121</v>
      </c>
      <c r="C12" t="s">
        <v>122</v>
      </c>
      <c r="D12" s="85">
        <v>42439</v>
      </c>
      <c r="E12">
        <v>542</v>
      </c>
      <c r="F12" t="s">
        <v>123</v>
      </c>
      <c r="G12" t="s">
        <v>124</v>
      </c>
      <c r="H12" s="85">
        <v>42439</v>
      </c>
      <c r="I12">
        <v>560.5</v>
      </c>
      <c r="J12" t="s">
        <v>105</v>
      </c>
      <c r="K12" t="s">
        <v>106</v>
      </c>
      <c r="L12" s="85">
        <v>42439</v>
      </c>
      <c r="M12">
        <v>389.25</v>
      </c>
    </row>
    <row r="13" spans="2:13" ht="15">
      <c r="B13" t="s">
        <v>125</v>
      </c>
      <c r="C13" t="s">
        <v>126</v>
      </c>
      <c r="D13" s="85">
        <v>42439</v>
      </c>
      <c r="E13">
        <v>556.25</v>
      </c>
      <c r="F13" t="s">
        <v>127</v>
      </c>
      <c r="G13" t="s">
        <v>128</v>
      </c>
      <c r="H13" s="85">
        <v>42439</v>
      </c>
      <c r="I13">
        <v>573.25</v>
      </c>
      <c r="J13" t="s">
        <v>76</v>
      </c>
      <c r="K13" t="s">
        <v>77</v>
      </c>
      <c r="L13" s="85">
        <v>42439</v>
      </c>
      <c r="M13">
        <v>387.75</v>
      </c>
    </row>
    <row r="14" spans="2:13" ht="15">
      <c r="B14" t="s">
        <v>129</v>
      </c>
      <c r="C14" t="s">
        <v>130</v>
      </c>
      <c r="D14" s="85">
        <v>42439</v>
      </c>
      <c r="E14">
        <v>562.75</v>
      </c>
      <c r="F14" t="s">
        <v>131</v>
      </c>
      <c r="G14" t="s">
        <v>132</v>
      </c>
      <c r="H14" s="85">
        <v>42439</v>
      </c>
      <c r="I14">
        <v>585.5</v>
      </c>
      <c r="J14" t="s">
        <v>145</v>
      </c>
      <c r="K14" t="s">
        <v>146</v>
      </c>
      <c r="L14" s="85">
        <v>42439</v>
      </c>
      <c r="M14">
        <v>396.75</v>
      </c>
    </row>
    <row r="15" spans="2:13" ht="15">
      <c r="B15" t="s">
        <v>133</v>
      </c>
      <c r="C15" t="s">
        <v>134</v>
      </c>
      <c r="D15" s="85">
        <v>42439</v>
      </c>
      <c r="E15">
        <v>562.75</v>
      </c>
      <c r="F15" t="s">
        <v>135</v>
      </c>
      <c r="G15" t="s">
        <v>136</v>
      </c>
      <c r="H15" s="85">
        <v>42439</v>
      </c>
      <c r="I15">
        <v>585.5</v>
      </c>
      <c r="J15" t="s">
        <v>147</v>
      </c>
      <c r="K15" t="s">
        <v>148</v>
      </c>
      <c r="L15" s="85">
        <v>42439</v>
      </c>
      <c r="M15">
        <v>403</v>
      </c>
    </row>
    <row r="16" spans="2:13" ht="15">
      <c r="B16" t="s">
        <v>137</v>
      </c>
      <c r="C16" t="s">
        <v>138</v>
      </c>
      <c r="D16" s="85">
        <v>42439</v>
      </c>
      <c r="E16">
        <v>545.5</v>
      </c>
      <c r="F16" t="s">
        <v>139</v>
      </c>
      <c r="G16" t="s">
        <v>140</v>
      </c>
      <c r="H16" s="85">
        <v>42439</v>
      </c>
      <c r="I16">
        <v>585.5</v>
      </c>
      <c r="J16" t="s">
        <v>107</v>
      </c>
      <c r="K16" t="s">
        <v>108</v>
      </c>
      <c r="L16" s="85">
        <v>42439</v>
      </c>
      <c r="M16">
        <v>407</v>
      </c>
    </row>
    <row r="17" spans="2:13" ht="15">
      <c r="B17"/>
      <c r="C17"/>
      <c r="D17"/>
      <c r="E17"/>
      <c r="F17" t="s">
        <v>149</v>
      </c>
      <c r="G17" t="s">
        <v>150</v>
      </c>
      <c r="H17"/>
      <c r="I17">
        <v>0</v>
      </c>
      <c r="J17" t="s">
        <v>151</v>
      </c>
      <c r="K17" t="s">
        <v>152</v>
      </c>
      <c r="L17" s="85">
        <v>42439</v>
      </c>
      <c r="M17">
        <v>402.25</v>
      </c>
    </row>
    <row r="18" spans="2:13" ht="15">
      <c r="B18"/>
      <c r="C18"/>
      <c r="D18"/>
      <c r="E18"/>
      <c r="F18"/>
      <c r="G18"/>
      <c r="H18"/>
      <c r="I18"/>
      <c r="J18" t="s">
        <v>109</v>
      </c>
      <c r="K18" t="s">
        <v>110</v>
      </c>
      <c r="L18" s="85">
        <v>42439</v>
      </c>
      <c r="M18">
        <v>399.5</v>
      </c>
    </row>
    <row r="19" spans="2:13" ht="15">
      <c r="B19"/>
      <c r="C19"/>
      <c r="D19"/>
      <c r="E19"/>
      <c r="F19"/>
      <c r="G19"/>
      <c r="H19"/>
      <c r="I19"/>
      <c r="J19" t="s">
        <v>153</v>
      </c>
      <c r="K19" t="s">
        <v>154</v>
      </c>
      <c r="L19" s="85">
        <v>42439</v>
      </c>
      <c r="M19">
        <v>414.5</v>
      </c>
    </row>
    <row r="20" spans="2:13" ht="15">
      <c r="B20"/>
      <c r="C20"/>
      <c r="D20"/>
      <c r="E20"/>
      <c r="F20"/>
      <c r="G20"/>
      <c r="H20"/>
      <c r="I20"/>
      <c r="J20" t="s">
        <v>155</v>
      </c>
      <c r="K20" t="s">
        <v>156</v>
      </c>
      <c r="L20" s="85">
        <v>42439</v>
      </c>
      <c r="M20">
        <v>405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5"/>
      <c r="E22" s="32"/>
      <c r="F22"/>
      <c r="G22"/>
      <c r="H22" s="85"/>
      <c r="I22" s="32"/>
      <c r="J22" s="32"/>
      <c r="K22" s="32"/>
      <c r="L22" s="32"/>
      <c r="M22" s="32"/>
    </row>
    <row r="25" spans="3:15" ht="15.75">
      <c r="C25" s="68" t="s">
        <v>117</v>
      </c>
      <c r="D25" t="s">
        <v>159</v>
      </c>
      <c r="E25">
        <v>10</v>
      </c>
      <c r="F25" s="85" t="s">
        <v>157</v>
      </c>
      <c r="G25" s="67" t="s">
        <v>120</v>
      </c>
      <c r="H25" s="67" t="s">
        <v>158</v>
      </c>
      <c r="I25" s="67">
        <v>2016</v>
      </c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 s="85"/>
      <c r="G37"/>
      <c r="H37"/>
      <c r="I37"/>
      <c r="J37" s="85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  <row r="41" spans="4:15" ht="15">
      <c r="D41"/>
      <c r="E41"/>
      <c r="F41"/>
      <c r="G41"/>
      <c r="H41"/>
      <c r="I41"/>
      <c r="J41"/>
      <c r="K41"/>
      <c r="L41"/>
      <c r="M41"/>
      <c r="N41" s="85"/>
      <c r="O4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2016-03-11T12:32:40Z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