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10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<sst xmlns="http://schemas.openxmlformats.org/spreadsheetml/2006/main" count="250" uniqueCount="148">
  <si>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</si>
  <si>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</si>
  <si>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</si>
  <si>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</si>
  <si>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</si>
  <si>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</si>
  <si>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</si>
  <si>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</si>
  <si>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</si>
  <si>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</si>
  <si>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</si>
  <si>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</si>
  <si>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</si>
  <si>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</si>
  <si>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</si>
  <si>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</si>
  <si>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</si>
  <si>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</si>
  <si>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</si>
  <si>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</si>
  <si>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</si>
  <si>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</si>
  <si>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</si>
  <si>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</si>
  <si>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</si>
  <si>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</si>
  <si>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</si>
  <si>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</si>
  <si>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</si>
  <si>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</si>
  <si>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</si>
  <si>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</si>
  <si>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</si>
  <si>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</si>
  <si>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</si>
  <si>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</si>
  <si>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</si>
  <si>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</si>
  <si>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</si>
  <si>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</si>
  <si>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</si>
  <si>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</si>
  <si>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</si>
  <si>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</si>
  <si>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</si>
  <si>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</si>
  <si>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</si>
  <si>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</si>
  <si>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</si>
  <si>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</si>
  <si>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</si>
  <si>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</si>
  <si>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</si>
  <si>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</si>
  <si>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</si>
  <si>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</si>
  <si>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</si>
  <si>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</si>
  <si>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</si>
  <si>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</si>
  <si>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</si>
  <si>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</si>
  <si>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</si>
  <si>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</si>
  <si>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</si>
  <si>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</si>
  <si>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</si>
  <si>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</si>
  <si>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</si>
  <si>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</si>
  <si>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</si>
  <si>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</si>
  <si>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</si>
  <si>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</si>
  <si>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</si>
  <si>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</si>
  <si>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</si>
  <si>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</si>
  <si>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</si>
  <si>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</si>
  <si>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</si>
  <si>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</si>
  <si>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</si>
  <si>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</si>
  <si>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</si>
  <si>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</si>
  <si>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</si>
  <si>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</si>
  <si>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</si>
  <si>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</si>
  <si>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</si>
  <si>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</si>
  <si>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</si>
  <si>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</si>
  <si>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</si>
  <si>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</si>
  <si>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</si>
  <si>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</si>
  <si>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</si>
  <si>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</si>
  <si>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</si>
  <si>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</si>
  <si>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</si>
  <si>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</si>
  <si>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</si>
  <si>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</si>
  <si>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</si>
  <si>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</si>
  <si>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</si>
  <si>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</si>
  <si>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</si>
  <si>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</si>
  <si>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</si>
  <si>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</si>
  <si>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</si>
  <si>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</si>
  <si>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</si>
  <si>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</si>
  <si>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</si>
  <si>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</si>
  <si>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</si>
  <si>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</si>
  <si>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</si>
  <si>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</si>
  <si>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</si>
  <si>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</si>
  <si>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</si>
  <si>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</si>
  <si>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</si>
  <si>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</si>
  <si>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</si>
  <si>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</si>
  <si>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</si>
  <si>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</si>
  <si>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</si>
  <si>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</si>
  <si>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</si>
  <si>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</si>
  <si>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</si>
  <si>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</si>
  <si>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</si>
  <si>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</si>
  <si>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</si>
  <si>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</si>
  <si>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</si>
  <si>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</si>
  <si>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</si>
  <si>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Martes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</si>
</sst>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Martes</v>
      </c>
      <c r="K8" s="4">
        <f>Datos!E22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/>
      <c r="F18" s="109"/>
      <c r="G18" s="109"/>
      <c r="H18" s="109"/>
      <c r="I18" s="110"/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564</v>
      </c>
      <c r="D19" s="24"/>
      <c r="E19" s="109">
        <f>D20+'Primas HRW'!B7</f>
        <v>580</v>
      </c>
      <c r="F19" s="109">
        <f>D20+'Primas HRW'!C7</f>
        <v>590</v>
      </c>
      <c r="G19" s="109">
        <f>D20+'Primas HRW'!D7</f>
        <v>585</v>
      </c>
      <c r="H19" s="109">
        <f>D20+'Primas HRW'!E7</f>
        <v>575</v>
      </c>
      <c r="I19" s="110">
        <f>D20+'Primas HRW'!F7</f>
        <v>570</v>
      </c>
      <c r="J19" s="30"/>
      <c r="K19" s="25">
        <f>J20+'Primas maíz'!B7</f>
        <v>497.75</v>
      </c>
    </row>
    <row r="20" spans="1:11" ht="19.5" customHeight="1">
      <c r="A20" s="16" t="s">
        <v>13</v>
      </c>
      <c r="B20" s="28">
        <f>Datos!E4</f>
        <v>509</v>
      </c>
      <c r="C20" s="23">
        <f>B20+'Primas SRW'!B7</f>
        <v>564</v>
      </c>
      <c r="D20" s="24">
        <f>Datos!I4</f>
        <v>485</v>
      </c>
      <c r="E20" s="109">
        <f>D20+'Primas HRW'!B8</f>
        <v>585</v>
      </c>
      <c r="F20" s="109">
        <f>D20+'Primas HRW'!C8</f>
        <v>595</v>
      </c>
      <c r="G20" s="109">
        <f>D20+'Primas HRW'!D8</f>
        <v>590</v>
      </c>
      <c r="H20" s="109">
        <f>D20+'Primas HRW'!E8</f>
        <v>580</v>
      </c>
      <c r="I20" s="110">
        <f>D20+'Primas HRW'!F8</f>
        <v>575</v>
      </c>
      <c r="J20" s="30">
        <f>Datos!M4</f>
        <v>427.75</v>
      </c>
      <c r="K20" s="25">
        <f>J20+'Primas maíz'!B8</f>
        <v>492.75</v>
      </c>
    </row>
    <row r="21" spans="1:11" ht="19.5" customHeight="1">
      <c r="A21" s="22" t="s">
        <v>88</v>
      </c>
      <c r="B21" s="44"/>
      <c r="C21" s="113">
        <f>B22+'Primas SRW'!B8</f>
        <v>584.25</v>
      </c>
      <c r="D21" s="108"/>
      <c r="E21" s="114">
        <f>D22+'Primas HRW'!B9</f>
        <v>591</v>
      </c>
      <c r="F21" s="114">
        <f>D22+'Primas HRW'!C9</f>
        <v>601</v>
      </c>
      <c r="G21" s="114">
        <f>D22+'Primas HRW'!D9</f>
        <v>596</v>
      </c>
      <c r="H21" s="114">
        <f>D22+'Primas HRW'!E9</f>
        <v>586</v>
      </c>
      <c r="I21" s="116">
        <f>D22+'Primas HRW'!F9</f>
        <v>581</v>
      </c>
      <c r="J21" s="108"/>
      <c r="K21" s="112">
        <f>J22+'Primas maíz'!B9</f>
        <v>500.5</v>
      </c>
    </row>
    <row r="22" spans="1:11" ht="19.5" customHeight="1">
      <c r="A22" s="16" t="s">
        <v>14</v>
      </c>
      <c r="B22" s="28">
        <f>Datos!E5</f>
        <v>519.25</v>
      </c>
      <c r="C22" s="23">
        <f>B22+'Primas SRW'!B9</f>
        <v>584.25</v>
      </c>
      <c r="D22" s="24">
        <f>Datos!I5</f>
        <v>501</v>
      </c>
      <c r="E22" s="115">
        <f>D22+'Primas HRW'!B10</f>
        <v>596</v>
      </c>
      <c r="F22" s="115">
        <f>D22+'Primas HRW'!C10</f>
        <v>606</v>
      </c>
      <c r="G22" s="115">
        <f>D22+'Primas HRW'!D10</f>
        <v>601</v>
      </c>
      <c r="H22" s="115">
        <f>D22+'Primas HRW'!E10</f>
        <v>591</v>
      </c>
      <c r="I22" s="110">
        <f>D22+'Primas HRW'!F10</f>
        <v>586</v>
      </c>
      <c r="J22" s="24">
        <f>Datos!M5</f>
        <v>430.5</v>
      </c>
      <c r="K22" s="25"/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518.25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520.25</v>
      </c>
    </row>
    <row r="25" spans="1:15" ht="19.5" customHeight="1">
      <c r="A25" s="16" t="s">
        <v>15</v>
      </c>
      <c r="B25" s="28">
        <f>Datos!E6</f>
        <v>538</v>
      </c>
      <c r="C25" s="27"/>
      <c r="D25" s="24">
        <f>Datos!I6</f>
        <v>525.25</v>
      </c>
      <c r="E25" s="28"/>
      <c r="F25" s="28"/>
      <c r="G25" s="28"/>
      <c r="H25" s="28"/>
      <c r="I25" s="29"/>
      <c r="J25" s="107">
        <f>Datos!M6</f>
        <v>433.25</v>
      </c>
      <c r="K25" s="28">
        <f>J25+'Primas maíz'!B13</f>
        <v>522.25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556</v>
      </c>
      <c r="C27" s="80"/>
      <c r="D27" s="81">
        <f>Datos!I7</f>
        <v>542</v>
      </c>
      <c r="E27" s="80"/>
      <c r="F27" s="80"/>
      <c r="G27" s="80"/>
      <c r="H27" s="80"/>
      <c r="I27" s="82"/>
      <c r="J27" s="83">
        <f>Datos!M7</f>
        <v>438.75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566.75</v>
      </c>
      <c r="C28" s="80"/>
      <c r="D28" s="81">
        <f>Datos!I8</f>
        <v>551.75</v>
      </c>
      <c r="E28" s="80"/>
      <c r="F28" s="80"/>
      <c r="G28" s="80"/>
      <c r="H28" s="80"/>
      <c r="I28" s="82"/>
      <c r="J28" s="83">
        <f>Datos!M8</f>
        <v>441.5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574.25</v>
      </c>
      <c r="C29" s="23"/>
      <c r="D29" s="81">
        <f>Datos!I9</f>
        <v>560.25</v>
      </c>
      <c r="E29" s="23"/>
      <c r="F29" s="23"/>
      <c r="G29" s="23"/>
      <c r="H29" s="23"/>
      <c r="I29" s="26"/>
      <c r="J29" s="30">
        <f>Datos!M9</f>
        <v>444.25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580</v>
      </c>
      <c r="C30" s="23"/>
      <c r="D30" s="81">
        <f>Datos!I10</f>
        <v>570.75</v>
      </c>
      <c r="E30" s="23"/>
      <c r="F30" s="23"/>
      <c r="G30" s="23"/>
      <c r="H30" s="23"/>
      <c r="I30" s="26"/>
      <c r="J30" s="30">
        <f>Datos!M10</f>
        <v>420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588.5</v>
      </c>
      <c r="C31" s="23"/>
      <c r="D31" s="81">
        <f>Datos!I11</f>
        <v>582.75</v>
      </c>
      <c r="E31" s="23"/>
      <c r="F31" s="23"/>
      <c r="G31" s="23"/>
      <c r="H31" s="23"/>
      <c r="I31" s="26"/>
      <c r="J31" s="30">
        <f>Datos!M11</f>
        <v>419.75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595.5</v>
      </c>
      <c r="C33" s="80"/>
      <c r="D33" s="81">
        <f>Datos!I12</f>
        <v>577.25</v>
      </c>
      <c r="E33" s="80"/>
      <c r="F33" s="80"/>
      <c r="G33" s="80"/>
      <c r="H33" s="80"/>
      <c r="I33" s="82"/>
      <c r="J33" s="30">
        <f>Datos!M12</f>
        <v>426.5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598</v>
      </c>
      <c r="C34" s="23"/>
      <c r="D34" s="81">
        <f>Datos!I13</f>
        <v>571</v>
      </c>
      <c r="E34" s="23"/>
      <c r="F34" s="23"/>
      <c r="G34" s="23"/>
      <c r="H34" s="23"/>
      <c r="I34" s="26"/>
      <c r="J34" s="30">
        <f>Datos!M13</f>
        <v>430.5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581</v>
      </c>
      <c r="C35" s="80"/>
      <c r="D35" s="81">
        <f>Datos!I14</f>
        <v>563.75</v>
      </c>
      <c r="E35" s="80"/>
      <c r="F35" s="80"/>
      <c r="G35" s="80"/>
      <c r="H35" s="80"/>
      <c r="I35" s="82"/>
      <c r="J35" s="30">
        <f>Datos!M14</f>
        <v>432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423.25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419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431.5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416.25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Martes</v>
      </c>
      <c r="K7" s="3">
        <f>BUSHEL!K8</f>
        <v>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/>
      <c r="F16" s="98"/>
      <c r="G16" s="98"/>
      <c r="H16" s="98"/>
      <c r="I16" s="99"/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207.23615999999998</v>
      </c>
      <c r="D17" s="88"/>
      <c r="E17" s="77">
        <f>BUSHEL!E19*TONELADA!$B$43</f>
        <v>213.1152</v>
      </c>
      <c r="F17" s="77">
        <f>BUSHEL!F19*TONELADA!$B$43</f>
        <v>216.7896</v>
      </c>
      <c r="G17" s="77">
        <f>BUSHEL!G19*TONELADA!$B$43</f>
        <v>214.95239999999998</v>
      </c>
      <c r="H17" s="77">
        <f>BUSHEL!H19*TONELADA!$B$43</f>
        <v>211.278</v>
      </c>
      <c r="I17" s="78">
        <f>BUSHEL!I19*TONELADA!$B$43</f>
        <v>209.4408</v>
      </c>
      <c r="J17" s="90"/>
      <c r="K17" s="75">
        <f>BUSHEL!K19*TONELADA!$E$43</f>
        <v>195.95422</v>
      </c>
    </row>
    <row r="18" spans="1:11" ht="19.5" customHeight="1">
      <c r="A18" s="69" t="s">
        <v>13</v>
      </c>
      <c r="B18" s="70">
        <f>BUSHEL!B20*TONELADA!$B$43</f>
        <v>187.02696</v>
      </c>
      <c r="C18" s="94">
        <f>BUSHEL!C20*TONELADA!$B$43</f>
        <v>207.23615999999998</v>
      </c>
      <c r="D18" s="91">
        <f>IF(BUSHEL!D20&gt;0,BUSHEL!D20*TONELADA!$B$43,"")</f>
        <v>178.20839999999998</v>
      </c>
      <c r="E18" s="98">
        <f>BUSHEL!E20*TONELADA!$B$43</f>
        <v>214.95239999999998</v>
      </c>
      <c r="F18" s="98">
        <f>BUSHEL!F20*TONELADA!$B$43</f>
        <v>218.6268</v>
      </c>
      <c r="G18" s="98">
        <f>BUSHEL!G20*TONELADA!$B$43</f>
        <v>216.7896</v>
      </c>
      <c r="H18" s="98">
        <f>BUSHEL!H20*TONELADA!$B$43</f>
        <v>213.1152</v>
      </c>
      <c r="I18" s="99">
        <f>BUSHEL!I20*TONELADA!$B$43</f>
        <v>211.278</v>
      </c>
      <c r="J18" s="72">
        <f>BUSHEL!J20*$E$43</f>
        <v>168.39661999999998</v>
      </c>
      <c r="K18" s="93">
        <f>BUSHEL!K20*TONELADA!$E$43</f>
        <v>193.98582</v>
      </c>
    </row>
    <row r="19" spans="1:11" ht="19.5" customHeight="1">
      <c r="A19" s="74" t="s">
        <v>88</v>
      </c>
      <c r="B19" s="75"/>
      <c r="C19" s="95">
        <f>BUSHEL!C21*TONELADA!$B$43</f>
        <v>214.67682</v>
      </c>
      <c r="D19" s="96"/>
      <c r="E19" s="77">
        <f>BUSHEL!E21*TONELADA!$B$43</f>
        <v>217.15704</v>
      </c>
      <c r="F19" s="77">
        <f>BUSHEL!F21*TONELADA!$B$43</f>
        <v>220.83144</v>
      </c>
      <c r="G19" s="77">
        <f>BUSHEL!G21*TONELADA!$B$43</f>
        <v>218.99424</v>
      </c>
      <c r="H19" s="77">
        <f>BUSHEL!H21*TONELADA!$B$43</f>
        <v>215.31984</v>
      </c>
      <c r="I19" s="78">
        <f>BUSHEL!I21*TONELADA!$B$43</f>
        <v>213.48264</v>
      </c>
      <c r="J19" s="76"/>
      <c r="K19" s="75">
        <f>BUSHEL!K21*TONELADA!$E$43</f>
        <v>197.03683999999998</v>
      </c>
    </row>
    <row r="20" spans="1:11" ht="19.5" customHeight="1">
      <c r="A20" s="69" t="s">
        <v>14</v>
      </c>
      <c r="B20" s="70">
        <f>BUSHEL!B22*TONELADA!$B$43</f>
        <v>190.79322</v>
      </c>
      <c r="C20" s="94">
        <f>BUSHEL!C22*TONELADA!$B$43</f>
        <v>214.67682</v>
      </c>
      <c r="D20" s="91">
        <f>IF(BUSHEL!D22&gt;0,BUSHEL!D22*TONELADA!$B$43,"")</f>
        <v>184.08744</v>
      </c>
      <c r="E20" s="98">
        <f>BUSHEL!E22*TONELADA!$B$43</f>
        <v>218.99424</v>
      </c>
      <c r="F20" s="98">
        <f>BUSHEL!F22*TONELADA!$B$43</f>
        <v>222.66863999999998</v>
      </c>
      <c r="G20" s="98">
        <f>BUSHEL!G22*TONELADA!$B$43</f>
        <v>220.83144</v>
      </c>
      <c r="H20" s="98">
        <f>BUSHEL!H22*TONELADA!$B$43</f>
        <v>217.15704</v>
      </c>
      <c r="I20" s="99">
        <f>BUSHEL!I22*TONELADA!$B$43</f>
        <v>215.31984</v>
      </c>
      <c r="J20" s="72">
        <f>BUSHEL!J22*$E$43</f>
        <v>169.47923999999998</v>
      </c>
      <c r="K20" s="93"/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204.02465999999998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204.81202</v>
      </c>
    </row>
    <row r="23" spans="1:11" ht="19.5" customHeight="1">
      <c r="A23" s="74" t="s">
        <v>15</v>
      </c>
      <c r="B23" s="75">
        <f>BUSHEL!B25*TONELADA!$B$43</f>
        <v>197.68272</v>
      </c>
      <c r="C23" s="95"/>
      <c r="D23" s="96">
        <f>IF(BUSHEL!D25&gt;0,BUSHEL!D25*TONELADA!$B$43,"")</f>
        <v>192.99786</v>
      </c>
      <c r="E23" s="95"/>
      <c r="F23" s="95"/>
      <c r="G23" s="95"/>
      <c r="H23" s="95"/>
      <c r="I23" s="97"/>
      <c r="J23" s="76">
        <f>BUSHEL!J25*$E$43</f>
        <v>170.56186</v>
      </c>
      <c r="K23" s="75">
        <f>BUSHEL!K25*TONELADA!$E$43</f>
        <v>205.59938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204.29664</v>
      </c>
      <c r="C25" s="71"/>
      <c r="D25" s="91">
        <f>IF(BUSHEL!D27&gt;0,BUSHEL!D27*TONELADA!$B$43,"")</f>
        <v>199.15248</v>
      </c>
      <c r="E25" s="71"/>
      <c r="F25" s="71"/>
      <c r="G25" s="71"/>
      <c r="H25" s="71"/>
      <c r="I25" s="92"/>
      <c r="J25" s="72">
        <f>BUSHEL!J27*$E$43</f>
        <v>172.72709999999998</v>
      </c>
      <c r="K25" s="70"/>
    </row>
    <row r="26" spans="1:11" ht="19.5" customHeight="1">
      <c r="A26" s="85" t="s">
        <v>12</v>
      </c>
      <c r="B26" s="86">
        <f>BUSHEL!B28*TONELADA!$B$43</f>
        <v>208.24662</v>
      </c>
      <c r="C26" s="87"/>
      <c r="D26" s="88">
        <f>IF(BUSHEL!D28&gt;0,BUSHEL!D28*TONELADA!$B$43,"")</f>
        <v>202.73502</v>
      </c>
      <c r="E26" s="87"/>
      <c r="F26" s="87"/>
      <c r="G26" s="87"/>
      <c r="H26" s="87"/>
      <c r="I26" s="89"/>
      <c r="J26" s="90">
        <f>BUSHEL!J28*$E$43</f>
        <v>173.80972</v>
      </c>
      <c r="K26" s="86"/>
    </row>
    <row r="27" spans="1:11" ht="19.5" customHeight="1">
      <c r="A27" s="69" t="s">
        <v>13</v>
      </c>
      <c r="B27" s="70">
        <f>BUSHEL!B29*TONELADA!$B$43</f>
        <v>211.00242</v>
      </c>
      <c r="C27" s="71"/>
      <c r="D27" s="91">
        <f>IF(BUSHEL!D29&gt;0,BUSHEL!D29*TONELADA!$B$43,"")</f>
        <v>205.85826</v>
      </c>
      <c r="E27" s="71"/>
      <c r="F27" s="71"/>
      <c r="G27" s="71"/>
      <c r="H27" s="71"/>
      <c r="I27" s="92"/>
      <c r="J27" s="72">
        <f>BUSHEL!J29*$E$43</f>
        <v>174.89234</v>
      </c>
      <c r="K27" s="70"/>
    </row>
    <row r="28" spans="1:11" ht="19.5" customHeight="1">
      <c r="A28" s="85" t="s">
        <v>14</v>
      </c>
      <c r="B28" s="86">
        <f>BUSHEL!B30*TONELADA!$B$43</f>
        <v>213.1152</v>
      </c>
      <c r="C28" s="87"/>
      <c r="D28" s="88">
        <f>IF(BUSHEL!D30&gt;0,BUSHEL!D30*TONELADA!$B$43,"")</f>
        <v>209.71638</v>
      </c>
      <c r="E28" s="87"/>
      <c r="F28" s="87"/>
      <c r="G28" s="87"/>
      <c r="H28" s="87"/>
      <c r="I28" s="89"/>
      <c r="J28" s="90">
        <f>BUSHEL!J30*$E$43</f>
        <v>165.3456</v>
      </c>
      <c r="K28" s="86"/>
    </row>
    <row r="29" spans="1:11" ht="19.5" customHeight="1">
      <c r="A29" s="69" t="s">
        <v>15</v>
      </c>
      <c r="B29" s="70">
        <f>BUSHEL!B31*TONELADA!$B$43</f>
        <v>216.23844</v>
      </c>
      <c r="C29" s="71"/>
      <c r="D29" s="91">
        <f>IF(BUSHEL!D31&gt;0,BUSHEL!D31*TONELADA!$B$43,"")</f>
        <v>214.12565999999998</v>
      </c>
      <c r="E29" s="71"/>
      <c r="F29" s="71"/>
      <c r="G29" s="71"/>
      <c r="H29" s="71"/>
      <c r="I29" s="92"/>
      <c r="J29" s="72">
        <f>BUSHEL!J31*$E$43</f>
        <v>165.24718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218.81052</v>
      </c>
      <c r="C31" s="71"/>
      <c r="D31" s="91">
        <f>IF(BUSHEL!D33&gt;0,BUSHEL!D33*TONELADA!$B$43,"")</f>
        <v>212.10474</v>
      </c>
      <c r="E31" s="71"/>
      <c r="F31" s="71"/>
      <c r="G31" s="71"/>
      <c r="H31" s="71"/>
      <c r="I31" s="92"/>
      <c r="J31" s="72">
        <f>BUSHEL!J33*$E$43</f>
        <v>167.90452</v>
      </c>
      <c r="K31" s="70"/>
    </row>
    <row r="32" spans="1:11" ht="19.5" customHeight="1">
      <c r="A32" s="85" t="s">
        <v>12</v>
      </c>
      <c r="B32" s="86">
        <f>BUSHEL!B34*TONELADA!$B$43</f>
        <v>219.72912</v>
      </c>
      <c r="C32" s="87"/>
      <c r="D32" s="88">
        <f>IF(BUSHEL!D34&gt;0,BUSHEL!D34*TONELADA!$B$43,"")</f>
        <v>209.80823999999998</v>
      </c>
      <c r="E32" s="87"/>
      <c r="F32" s="87"/>
      <c r="G32" s="87"/>
      <c r="H32" s="87"/>
      <c r="I32" s="89"/>
      <c r="J32" s="90">
        <f>BUSHEL!J34*$E$43</f>
        <v>169.47923999999998</v>
      </c>
      <c r="K32" s="86"/>
    </row>
    <row r="33" spans="1:11" ht="19.5" customHeight="1">
      <c r="A33" s="69" t="s">
        <v>13</v>
      </c>
      <c r="B33" s="70">
        <f>BUSHEL!B35*TONELADA!$B$43</f>
        <v>213.48264</v>
      </c>
      <c r="C33" s="71"/>
      <c r="D33" s="91">
        <f>IF(BUSHEL!D35&gt;0,BUSHEL!D35*TONELADA!$B$43,"")</f>
        <v>207.1443</v>
      </c>
      <c r="E33" s="71"/>
      <c r="F33" s="71"/>
      <c r="G33" s="71"/>
      <c r="H33" s="71"/>
      <c r="I33" s="92"/>
      <c r="J33" s="72">
        <f>BUSHEL!J35*$E$43</f>
        <v>170.06976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166.62506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164.95192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169.87292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163.86929999999998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3.6744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55</v>
      </c>
      <c r="C6" s="51" t="s">
        <v>116</v>
      </c>
    </row>
    <row r="7" spans="1:3" ht="15">
      <c r="A7" s="55" t="s">
        <v>28</v>
      </c>
      <c r="B7" s="44">
        <v>55</v>
      </c>
      <c r="C7" s="44" t="s">
        <v>116</v>
      </c>
    </row>
    <row r="8" spans="1:3" ht="15">
      <c r="A8" s="50" t="s">
        <v>29</v>
      </c>
      <c r="B8" s="51">
        <v>65</v>
      </c>
      <c r="C8" s="51" t="s">
        <v>143</v>
      </c>
    </row>
    <row r="9" spans="1:3" ht="15">
      <c r="A9" s="55" t="s">
        <v>30</v>
      </c>
      <c r="B9" s="44">
        <v>65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7" sqref="B1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/>
      <c r="C6" s="44"/>
      <c r="D6" s="44"/>
      <c r="E6" s="60"/>
      <c r="F6" s="44"/>
      <c r="G6" s="44"/>
    </row>
    <row r="7" spans="1:7" ht="15">
      <c r="A7" s="50" t="s">
        <v>115</v>
      </c>
      <c r="B7" s="56">
        <v>95</v>
      </c>
      <c r="C7" s="56">
        <f>IF($B$16&gt;0,B7+$B$16," -")</f>
        <v>105</v>
      </c>
      <c r="D7" s="56">
        <f>B7+B15</f>
        <v>100</v>
      </c>
      <c r="E7" s="51">
        <f>B7+B14</f>
        <v>90</v>
      </c>
      <c r="F7" s="51">
        <f>B7+B13</f>
        <v>85</v>
      </c>
      <c r="G7" s="56" t="s">
        <v>116</v>
      </c>
    </row>
    <row r="8" spans="1:7" ht="15">
      <c r="A8" s="52" t="s">
        <v>28</v>
      </c>
      <c r="B8" s="44">
        <v>100</v>
      </c>
      <c r="C8" s="44">
        <f>IF($B$16&gt;0,B8+$B$16," -")</f>
        <v>110</v>
      </c>
      <c r="D8" s="44">
        <f>B8+B15</f>
        <v>105</v>
      </c>
      <c r="E8" s="60">
        <f>B8+B14</f>
        <v>95</v>
      </c>
      <c r="F8" s="44">
        <f>B8+B13</f>
        <v>90</v>
      </c>
      <c r="G8" s="44" t="s">
        <v>116</v>
      </c>
    </row>
    <row r="9" spans="1:7" ht="15">
      <c r="A9" s="50" t="s">
        <v>29</v>
      </c>
      <c r="B9" s="56">
        <v>90</v>
      </c>
      <c r="C9" s="56">
        <f>IF($B$16&gt;0,B9+$B$16," -")</f>
        <v>100</v>
      </c>
      <c r="D9" s="56">
        <f>B9+B15</f>
        <v>95</v>
      </c>
      <c r="E9" s="51">
        <f>B9+B14</f>
        <v>85</v>
      </c>
      <c r="F9" s="51">
        <f>B9+B13</f>
        <v>80</v>
      </c>
      <c r="G9" s="56" t="s">
        <v>142</v>
      </c>
    </row>
    <row r="10" spans="1:7" ht="15">
      <c r="A10" s="52" t="s">
        <v>30</v>
      </c>
      <c r="B10" s="44">
        <v>95</v>
      </c>
      <c r="C10" s="44">
        <f>IF($B$16&gt;0,B10+$B$16," -")</f>
        <v>105</v>
      </c>
      <c r="D10" s="44">
        <f>B10+B15</f>
        <v>100</v>
      </c>
      <c r="E10" s="60">
        <f>B10+B14</f>
        <v>90</v>
      </c>
      <c r="F10" s="44">
        <f>B10+B13</f>
        <v>85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5</v>
      </c>
      <c r="C15" s="64"/>
      <c r="D15" s="64"/>
      <c r="F15" t="s">
        <v>34</v>
      </c>
    </row>
    <row r="16" spans="1:6" ht="15">
      <c r="A16" s="61">
        <v>0.13</v>
      </c>
      <c r="B16" s="65">
        <v>10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70</v>
      </c>
      <c r="C7" s="51" t="s">
        <v>116</v>
      </c>
    </row>
    <row r="8" spans="1:3" ht="15">
      <c r="A8" s="52" t="s">
        <v>28</v>
      </c>
      <c r="B8" s="44">
        <v>65</v>
      </c>
      <c r="C8" s="44" t="s">
        <v>116</v>
      </c>
    </row>
    <row r="9" spans="1:3" ht="15">
      <c r="A9" s="50" t="s">
        <v>139</v>
      </c>
      <c r="B9" s="51">
        <v>70</v>
      </c>
      <c r="C9" s="51" t="s">
        <v>142</v>
      </c>
    </row>
    <row r="10" spans="1:3" ht="15">
      <c r="A10" s="52" t="s">
        <v>140</v>
      </c>
      <c r="B10" s="44"/>
      <c r="C10" s="44" t="s">
        <v>142</v>
      </c>
    </row>
    <row r="11" spans="1:3" ht="15">
      <c r="A11" s="50" t="s">
        <v>141</v>
      </c>
      <c r="B11" s="51">
        <v>85</v>
      </c>
      <c r="C11" s="51" t="s">
        <v>146</v>
      </c>
    </row>
    <row r="12" spans="1:3" ht="15">
      <c r="A12" s="52" t="s">
        <v>144</v>
      </c>
      <c r="B12" s="44">
        <v>87</v>
      </c>
      <c r="C12" s="44" t="s">
        <v>146</v>
      </c>
    </row>
    <row r="13" spans="1:3" ht="15">
      <c r="A13" s="50" t="s">
        <v>145</v>
      </c>
      <c r="B13" s="51">
        <v>89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42528</v>
      </c>
      <c r="E4" s="31">
        <v>509</v>
      </c>
      <c r="F4" t="s">
        <v>54</v>
      </c>
      <c r="G4" t="s">
        <v>55</v>
      </c>
      <c r="H4" s="84">
        <v>42528</v>
      </c>
      <c r="I4" s="31">
        <v>485</v>
      </c>
      <c r="J4" t="s">
        <v>49</v>
      </c>
      <c r="K4" t="s">
        <v>124</v>
      </c>
      <c r="L4" s="84">
        <v>42528</v>
      </c>
      <c r="M4" s="31">
        <v>427.75</v>
      </c>
    </row>
    <row r="5" spans="2:13" ht="15">
      <c r="B5" t="s">
        <v>61</v>
      </c>
      <c r="C5" t="s">
        <v>62</v>
      </c>
      <c r="D5" s="84">
        <v>42528</v>
      </c>
      <c r="E5" s="31">
        <v>519.25</v>
      </c>
      <c r="F5" t="s">
        <v>69</v>
      </c>
      <c r="G5" t="s">
        <v>70</v>
      </c>
      <c r="H5" s="84">
        <v>42528</v>
      </c>
      <c r="I5" s="31">
        <v>501</v>
      </c>
      <c r="J5" t="s">
        <v>58</v>
      </c>
      <c r="K5" t="s">
        <v>125</v>
      </c>
      <c r="L5" s="84">
        <v>42528</v>
      </c>
      <c r="M5" s="31">
        <v>430.5</v>
      </c>
    </row>
    <row r="6" spans="2:13" ht="15">
      <c r="B6" t="s">
        <v>63</v>
      </c>
      <c r="C6" t="s">
        <v>64</v>
      </c>
      <c r="D6" s="84">
        <v>42528</v>
      </c>
      <c r="E6" s="31">
        <v>538</v>
      </c>
      <c r="F6" t="s">
        <v>71</v>
      </c>
      <c r="G6" t="s">
        <v>72</v>
      </c>
      <c r="H6" s="84">
        <v>42528</v>
      </c>
      <c r="I6" s="31">
        <v>525.25</v>
      </c>
      <c r="J6" t="s">
        <v>50</v>
      </c>
      <c r="K6" t="s">
        <v>126</v>
      </c>
      <c r="L6" s="84">
        <v>42528</v>
      </c>
      <c r="M6" s="31">
        <v>433.25</v>
      </c>
    </row>
    <row r="7" spans="2:13" ht="15">
      <c r="B7" t="s">
        <v>65</v>
      </c>
      <c r="C7" t="s">
        <v>66</v>
      </c>
      <c r="D7" s="84">
        <v>42528</v>
      </c>
      <c r="E7" s="31">
        <v>556</v>
      </c>
      <c r="F7" t="s">
        <v>73</v>
      </c>
      <c r="G7" t="s">
        <v>74</v>
      </c>
      <c r="H7" s="84">
        <v>42528</v>
      </c>
      <c r="I7" s="31">
        <v>542</v>
      </c>
      <c r="J7" t="s">
        <v>82</v>
      </c>
      <c r="K7" t="s">
        <v>127</v>
      </c>
      <c r="L7" s="84">
        <v>42528</v>
      </c>
      <c r="M7" s="31">
        <v>438.75</v>
      </c>
    </row>
    <row r="8" spans="2:13" ht="15">
      <c r="B8" t="s">
        <v>67</v>
      </c>
      <c r="C8" t="s">
        <v>68</v>
      </c>
      <c r="D8" s="84">
        <v>42528</v>
      </c>
      <c r="E8" s="31">
        <v>566.75</v>
      </c>
      <c r="F8" t="s">
        <v>75</v>
      </c>
      <c r="G8" t="s">
        <v>76</v>
      </c>
      <c r="H8" s="84">
        <v>42528</v>
      </c>
      <c r="I8" s="31">
        <v>551.75</v>
      </c>
      <c r="J8" t="s">
        <v>83</v>
      </c>
      <c r="K8" t="s">
        <v>128</v>
      </c>
      <c r="L8" s="84">
        <v>42528</v>
      </c>
      <c r="M8" s="31">
        <v>441.5</v>
      </c>
    </row>
    <row r="9" spans="2:13" ht="15">
      <c r="B9" t="s">
        <v>77</v>
      </c>
      <c r="C9" t="s">
        <v>78</v>
      </c>
      <c r="D9" s="84">
        <v>42528</v>
      </c>
      <c r="E9" s="31">
        <v>574.25</v>
      </c>
      <c r="F9" t="s">
        <v>79</v>
      </c>
      <c r="G9" t="s">
        <v>80</v>
      </c>
      <c r="H9" s="84">
        <v>42528</v>
      </c>
      <c r="I9" s="31">
        <v>560.25</v>
      </c>
      <c r="J9" t="s">
        <v>59</v>
      </c>
      <c r="K9" t="s">
        <v>129</v>
      </c>
      <c r="L9" s="84">
        <v>42528</v>
      </c>
      <c r="M9" s="31">
        <v>444.25</v>
      </c>
    </row>
    <row r="10" spans="2:13" ht="15">
      <c r="B10" t="s">
        <v>94</v>
      </c>
      <c r="C10" t="s">
        <v>95</v>
      </c>
      <c r="D10" s="84">
        <v>42528</v>
      </c>
      <c r="E10" s="31">
        <v>580</v>
      </c>
      <c r="F10" t="s">
        <v>96</v>
      </c>
      <c r="G10" t="s">
        <v>97</v>
      </c>
      <c r="H10" s="84">
        <v>42528</v>
      </c>
      <c r="I10" s="31">
        <v>570.75</v>
      </c>
      <c r="J10" t="s">
        <v>84</v>
      </c>
      <c r="K10" t="s">
        <v>130</v>
      </c>
      <c r="L10" s="84">
        <v>42528</v>
      </c>
      <c r="M10" s="31">
        <v>420</v>
      </c>
    </row>
    <row r="11" spans="2:13" ht="15">
      <c r="B11" t="s">
        <v>98</v>
      </c>
      <c r="C11" t="s">
        <v>99</v>
      </c>
      <c r="D11" s="84">
        <v>42528</v>
      </c>
      <c r="E11" s="31">
        <v>588.5</v>
      </c>
      <c r="F11" t="s">
        <v>100</v>
      </c>
      <c r="G11" t="s">
        <v>101</v>
      </c>
      <c r="H11" s="84">
        <v>42528</v>
      </c>
      <c r="I11" s="31">
        <v>582.75</v>
      </c>
      <c r="J11" t="s">
        <v>60</v>
      </c>
      <c r="K11" t="s">
        <v>131</v>
      </c>
      <c r="L11" s="84">
        <v>42528</v>
      </c>
      <c r="M11" s="31">
        <v>419.75</v>
      </c>
    </row>
    <row r="12" spans="2:13" ht="15">
      <c r="B12" t="s">
        <v>102</v>
      </c>
      <c r="C12" t="s">
        <v>103</v>
      </c>
      <c r="D12" s="84">
        <v>42528</v>
      </c>
      <c r="E12" s="31">
        <v>595.5</v>
      </c>
      <c r="F12" t="s">
        <v>104</v>
      </c>
      <c r="G12" t="s">
        <v>105</v>
      </c>
      <c r="H12" s="84">
        <v>42528</v>
      </c>
      <c r="I12" s="31">
        <v>577.25</v>
      </c>
      <c r="J12" t="s">
        <v>117</v>
      </c>
      <c r="K12" t="s">
        <v>132</v>
      </c>
      <c r="L12" s="84">
        <v>42528</v>
      </c>
      <c r="M12" s="31">
        <v>426.5</v>
      </c>
    </row>
    <row r="13" spans="2:13" ht="15">
      <c r="B13" t="s">
        <v>106</v>
      </c>
      <c r="C13" t="s">
        <v>107</v>
      </c>
      <c r="D13" s="84">
        <v>42528</v>
      </c>
      <c r="E13" s="31">
        <v>598</v>
      </c>
      <c r="F13" t="s">
        <v>108</v>
      </c>
      <c r="G13" t="s">
        <v>109</v>
      </c>
      <c r="H13" s="84">
        <v>42528</v>
      </c>
      <c r="I13" s="31">
        <v>571</v>
      </c>
      <c r="J13" t="s">
        <v>118</v>
      </c>
      <c r="K13" t="s">
        <v>133</v>
      </c>
      <c r="L13" s="84">
        <v>42528</v>
      </c>
      <c r="M13" s="31">
        <v>430.5</v>
      </c>
    </row>
    <row r="14" spans="2:13" ht="15">
      <c r="B14" t="s">
        <v>110</v>
      </c>
      <c r="C14" t="s">
        <v>111</v>
      </c>
      <c r="D14" s="84">
        <v>42528</v>
      </c>
      <c r="E14" s="31">
        <v>581</v>
      </c>
      <c r="F14" t="s">
        <v>112</v>
      </c>
      <c r="G14" t="s">
        <v>113</v>
      </c>
      <c r="H14" s="84">
        <v>42528</v>
      </c>
      <c r="I14" s="31">
        <v>563.75</v>
      </c>
      <c r="J14" t="s">
        <v>85</v>
      </c>
      <c r="K14" t="s">
        <v>134</v>
      </c>
      <c r="L14" s="84">
        <v>42528</v>
      </c>
      <c r="M14" s="31">
        <v>432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42528</v>
      </c>
      <c r="M15" s="31">
        <v>423.25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42528</v>
      </c>
      <c r="M16" s="31">
        <v>419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42528</v>
      </c>
      <c r="M17" s="31">
        <v>431.5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42528</v>
      </c>
      <c r="M18" s="31">
        <v>416.25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7</v>
      </c>
      <c r="F22" s="84" t="s">
        <v>122</v>
      </c>
      <c r="G22" s="66" t="s">
        <v>115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2016-06-08T16:36:25Z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