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10" activeTab="0"/>
  </bookViews>
  <sheets>
    <sheet name="Superficie_producción" sheetId="1" r:id="rId1"/>
    <sheet name="Evolución_superficie_regional" sheetId="2" r:id="rId2"/>
    <sheet name="Evolución_superficie_cepajes" sheetId="3" r:id="rId3"/>
    <sheet name="Producción de vinos" sheetId="4" r:id="rId4"/>
  </sheets>
  <definedNames>
    <definedName name="_xlnm.Print_Titles" localSheetId="2">'Evolución_superficie_cepajes'!$A:$A</definedName>
    <definedName name="_xlnm.Print_Titles" localSheetId="1">'Evolución_superficie_regional'!$A:$A,'Evolución_superficie_regional'!$3:$4</definedName>
  </definedNames>
  <calcPr fullCalcOnLoad="1"/>
</workbook>
</file>

<file path=xl/sharedStrings.xml><?xml version="1.0" encoding="utf-8"?>
<sst xmlns="http://schemas.openxmlformats.org/spreadsheetml/2006/main" count="134" uniqueCount="108">
  <si>
    <t>Superficie y producción de vides para vinificación, de mesa y pisqueras</t>
  </si>
  <si>
    <t>Año</t>
  </si>
  <si>
    <t>Superficie de Vides</t>
  </si>
  <si>
    <t>Producción de vinos para consumo</t>
  </si>
  <si>
    <t>Producción</t>
  </si>
  <si>
    <r>
      <t>de vino pisquero</t>
    </r>
    <r>
      <rPr>
        <b/>
        <vertAlign val="superscript"/>
        <sz val="10"/>
        <rFont val="Arial"/>
        <family val="2"/>
      </rPr>
      <t>2</t>
    </r>
  </si>
  <si>
    <t>Viníferas</t>
  </si>
  <si>
    <t>De mesa</t>
  </si>
  <si>
    <t>Pisqueras</t>
  </si>
  <si>
    <t>Total</t>
  </si>
  <si>
    <t>Total vino</t>
  </si>
  <si>
    <r>
      <t>consumo</t>
    </r>
    <r>
      <rPr>
        <b/>
        <vertAlign val="superscript"/>
        <sz val="10"/>
        <rFont val="Arial"/>
        <family val="2"/>
      </rPr>
      <t>1</t>
    </r>
  </si>
  <si>
    <t>(hectáreas)</t>
  </si>
  <si>
    <t>(miles de litros)</t>
  </si>
  <si>
    <t>-  </t>
  </si>
  <si>
    <t>Notas :</t>
  </si>
  <si>
    <r>
      <t>1</t>
    </r>
    <r>
      <rPr>
        <sz val="10"/>
        <rFont val="Arial"/>
        <family val="0"/>
      </rPr>
      <t xml:space="preserve"> No incluye producción de mostos concentrados ni chicha.</t>
    </r>
  </si>
  <si>
    <r>
      <t>2</t>
    </r>
    <r>
      <rPr>
        <sz val="10"/>
        <rFont val="Arial"/>
        <family val="0"/>
      </rPr>
      <t xml:space="preserve"> Vino para destilación.</t>
    </r>
  </si>
  <si>
    <t>-</t>
  </si>
  <si>
    <t>(-) Sin información</t>
  </si>
  <si>
    <t>Fuente: Elaborado por ODEPA con información del SAG.</t>
  </si>
  <si>
    <t>AÑOS</t>
  </si>
  <si>
    <t xml:space="preserve">TOTAL </t>
  </si>
  <si>
    <t xml:space="preserve">% VARIACION </t>
  </si>
  <si>
    <t>CEPAJE</t>
  </si>
  <si>
    <t>Cabernet  sauvignon</t>
  </si>
  <si>
    <t>Merlot</t>
  </si>
  <si>
    <t>Chardonnay</t>
  </si>
  <si>
    <t>Sauvignon Blanc</t>
  </si>
  <si>
    <t>Chenin Blanc</t>
  </si>
  <si>
    <t>Pinot Noir</t>
  </si>
  <si>
    <t>Riesling</t>
  </si>
  <si>
    <t>Semillón</t>
  </si>
  <si>
    <t>País</t>
  </si>
  <si>
    <t>Carmenère</t>
  </si>
  <si>
    <t>Syrah</t>
  </si>
  <si>
    <t>Cabernet Franc</t>
  </si>
  <si>
    <t>Otros</t>
  </si>
  <si>
    <t>Totales</t>
  </si>
  <si>
    <t>NOTA:  La baja en la superficie plantada del cepaje País entre el año 2007 - 2008, se debe a que los productores no actualizaron la declaración de plantación a través del Sistema en Línea implentado por el Servicio, lo que ha sido actualizado en operativos de catastro realizados el año 2010 y 2011 en la Región del Bio Bio y Maule respectivamente.</t>
  </si>
  <si>
    <t>Variedades uvas para Vinificación</t>
  </si>
  <si>
    <t>Variedades uvas para cons.Fresco</t>
  </si>
  <si>
    <t>Variedades uvas para Pisco</t>
  </si>
  <si>
    <t>VINO</t>
  </si>
  <si>
    <t>CHICHA</t>
  </si>
  <si>
    <t>MOSTO</t>
  </si>
  <si>
    <t xml:space="preserve">VINO </t>
  </si>
  <si>
    <t>237.404.235</t>
  </si>
  <si>
    <t>1.538.673</t>
  </si>
  <si>
    <t>44.834.951</t>
  </si>
  <si>
    <t>73.101.858</t>
  </si>
  <si>
    <t>212.757.436</t>
  </si>
  <si>
    <t>1.393.698</t>
  </si>
  <si>
    <t>2.658.707</t>
  </si>
  <si>
    <t>103.777.079</t>
  </si>
  <si>
    <t>35.495.656</t>
  </si>
  <si>
    <t>95.023.790</t>
  </si>
  <si>
    <t>223.981.304</t>
  </si>
  <si>
    <t>106.264.200</t>
  </si>
  <si>
    <t>50.367.771</t>
  </si>
  <si>
    <t>108.277.575</t>
  </si>
  <si>
    <t>276.647.830</t>
  </si>
  <si>
    <t>1.714.381</t>
  </si>
  <si>
    <t>83.189.869</t>
  </si>
  <si>
    <t>36.946.003</t>
  </si>
  <si>
    <t>121.622.086</t>
  </si>
  <si>
    <t>290.904.043</t>
  </si>
  <si>
    <t>3.244.205</t>
  </si>
  <si>
    <t>6.515.314</t>
  </si>
  <si>
    <t>25.832.774</t>
  </si>
  <si>
    <t>61.450.316</t>
  </si>
  <si>
    <t>129.598.115</t>
  </si>
  <si>
    <t>337.272.679</t>
  </si>
  <si>
    <t>1.712.315</t>
  </si>
  <si>
    <t>7.207.305</t>
  </si>
  <si>
    <t>45.096.779</t>
  </si>
  <si>
    <t>67.418.061</t>
  </si>
  <si>
    <t>143.592.174</t>
  </si>
  <si>
    <t>381.666.970</t>
  </si>
  <si>
    <t>10.809.428</t>
  </si>
  <si>
    <t>49.090.541</t>
  </si>
  <si>
    <t>56.635.573</t>
  </si>
  <si>
    <t>131.768.817</t>
  </si>
  <si>
    <t>1.186.916</t>
  </si>
  <si>
    <t>2.577.873</t>
  </si>
  <si>
    <t>82.543.859</t>
  </si>
  <si>
    <t>96.358.857</t>
  </si>
  <si>
    <t>159.501.823</t>
  </si>
  <si>
    <t>hectáreas</t>
  </si>
  <si>
    <t>Producción de vinos</t>
  </si>
  <si>
    <t>Litros</t>
  </si>
  <si>
    <t>Evolución de la superficie regional de vides para vinificación</t>
  </si>
  <si>
    <t>Hectáreas</t>
  </si>
  <si>
    <t>Fuente: Catastro Vitícola Nacional _SAG</t>
  </si>
  <si>
    <t>Región</t>
  </si>
  <si>
    <t>Años</t>
  </si>
  <si>
    <t>Tarapacá</t>
  </si>
  <si>
    <t>Antofagasta</t>
  </si>
  <si>
    <t>Atacama</t>
  </si>
  <si>
    <t>Coquimbo</t>
  </si>
  <si>
    <t>Valparaíso</t>
  </si>
  <si>
    <t>O'Higgins</t>
  </si>
  <si>
    <t>Maule</t>
  </si>
  <si>
    <t>Biobío</t>
  </si>
  <si>
    <t>La Araucanía</t>
  </si>
  <si>
    <t>Los Lagos</t>
  </si>
  <si>
    <t>Metropolitana</t>
  </si>
  <si>
    <t>Evolución de la superficie de cepajes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</si>
</sst>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_-* #,##0\ _€_-;\-* #,##0\ _€_-;_-* &quot;-&quot;??\ _€_-;_-@_-"/>
    <numFmt numFmtId="188" formatCode="_-* #,##0.0\ _€_-;\-* #,##0.0\ _€_-;_-* &quot;-&quot;??\ _€_-;_-@_-"/>
  </numFmts>
  <fonts count="65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59" fillId="0" borderId="0" xfId="56" applyFont="1">
      <alignment/>
      <protection/>
    </xf>
    <xf numFmtId="0" fontId="5" fillId="0" borderId="11" xfId="56" applyFont="1" applyFill="1" applyBorder="1" applyAlignment="1">
      <alignment horizontal="center"/>
      <protection/>
    </xf>
    <xf numFmtId="1" fontId="5" fillId="0" borderId="0" xfId="56" applyNumberFormat="1" applyFont="1" applyFill="1" applyBorder="1" applyAlignment="1">
      <alignment horizontal="center"/>
      <protection/>
    </xf>
    <xf numFmtId="1" fontId="5" fillId="0" borderId="12" xfId="56" applyNumberFormat="1" applyFont="1" applyFill="1" applyBorder="1" applyAlignment="1">
      <alignment horizontal="center"/>
      <protection/>
    </xf>
    <xf numFmtId="1" fontId="5" fillId="0" borderId="13" xfId="56" applyNumberFormat="1" applyFont="1" applyFill="1" applyBorder="1" applyAlignment="1">
      <alignment horizontal="center"/>
      <protection/>
    </xf>
    <xf numFmtId="0" fontId="6" fillId="0" borderId="14" xfId="56" applyFont="1" applyBorder="1" applyAlignment="1">
      <alignment horizontal="center"/>
      <protection/>
    </xf>
    <xf numFmtId="3" fontId="5" fillId="0" borderId="10" xfId="56" applyNumberFormat="1" applyFont="1" applyBorder="1" applyAlignment="1">
      <alignment horizontal="right"/>
      <protection/>
    </xf>
    <xf numFmtId="3" fontId="5" fillId="0" borderId="10" xfId="56" applyNumberFormat="1" applyFont="1" applyBorder="1">
      <alignment/>
      <protection/>
    </xf>
    <xf numFmtId="0" fontId="6" fillId="0" borderId="14" xfId="56" applyFont="1" applyBorder="1" applyAlignment="1">
      <alignment horizontal="center" vertical="center"/>
      <protection/>
    </xf>
    <xf numFmtId="3" fontId="5" fillId="0" borderId="10" xfId="56" applyNumberFormat="1" applyFont="1" applyFill="1" applyBorder="1">
      <alignment/>
      <protection/>
    </xf>
    <xf numFmtId="0" fontId="6" fillId="0" borderId="14" xfId="56" applyFont="1" applyFill="1" applyBorder="1" applyAlignment="1">
      <alignment horizontal="center" vertical="center"/>
      <protection/>
    </xf>
    <xf numFmtId="3" fontId="59" fillId="0" borderId="10" xfId="56" applyNumberFormat="1" applyFont="1" applyBorder="1">
      <alignment/>
      <protection/>
    </xf>
    <xf numFmtId="0" fontId="60" fillId="0" borderId="10" xfId="56" applyFont="1" applyBorder="1" applyAlignment="1">
      <alignment horizontal="center"/>
      <protection/>
    </xf>
    <xf numFmtId="0" fontId="61" fillId="0" borderId="0" xfId="56" applyFont="1">
      <alignment/>
      <protection/>
    </xf>
    <xf numFmtId="0" fontId="32" fillId="0" borderId="11" xfId="56" applyFont="1" applyBorder="1" applyAlignment="1">
      <alignment horizontal="center"/>
      <protection/>
    </xf>
    <xf numFmtId="0" fontId="32" fillId="0" borderId="11" xfId="56" applyFont="1" applyFill="1" applyBorder="1" applyAlignment="1">
      <alignment horizontal="center"/>
      <protection/>
    </xf>
    <xf numFmtId="0" fontId="61" fillId="0" borderId="11" xfId="56" applyFont="1" applyBorder="1">
      <alignment/>
      <protection/>
    </xf>
    <xf numFmtId="0" fontId="33" fillId="0" borderId="15" xfId="56" applyFont="1" applyBorder="1" applyAlignment="1">
      <alignment horizontal="center"/>
      <protection/>
    </xf>
    <xf numFmtId="0" fontId="33" fillId="0" borderId="11" xfId="56" applyFont="1" applyFill="1" applyBorder="1" applyAlignment="1">
      <alignment horizontal="center"/>
      <protection/>
    </xf>
    <xf numFmtId="4" fontId="61" fillId="0" borderId="14" xfId="56" applyNumberFormat="1" applyFont="1" applyBorder="1" applyAlignment="1">
      <alignment horizontal="center" vertical="center"/>
      <protection/>
    </xf>
    <xf numFmtId="4" fontId="34" fillId="0" borderId="10" xfId="56" applyNumberFormat="1" applyFont="1" applyBorder="1" applyAlignment="1">
      <alignment horizontal="center"/>
      <protection/>
    </xf>
    <xf numFmtId="4" fontId="33" fillId="0" borderId="10" xfId="51" applyNumberFormat="1" applyFont="1" applyBorder="1" applyAlignment="1">
      <alignment horizontal="center" vertical="center"/>
    </xf>
    <xf numFmtId="4" fontId="62" fillId="0" borderId="10" xfId="56" applyNumberFormat="1" applyFont="1" applyBorder="1">
      <alignment/>
      <protection/>
    </xf>
    <xf numFmtId="4" fontId="61" fillId="0" borderId="10" xfId="56" applyNumberFormat="1" applyFont="1" applyBorder="1" applyAlignment="1">
      <alignment horizontal="center" vertical="center"/>
      <protection/>
    </xf>
    <xf numFmtId="4" fontId="33" fillId="0" borderId="10" xfId="51" applyNumberFormat="1" applyFont="1" applyFill="1" applyBorder="1" applyAlignment="1">
      <alignment horizontal="center" vertical="center"/>
    </xf>
    <xf numFmtId="4" fontId="34" fillId="0" borderId="10" xfId="56" applyNumberFormat="1" applyFont="1" applyBorder="1">
      <alignment/>
      <protection/>
    </xf>
    <xf numFmtId="0" fontId="61" fillId="0" borderId="10" xfId="56" applyFont="1" applyBorder="1">
      <alignment/>
      <protection/>
    </xf>
    <xf numFmtId="0" fontId="36" fillId="0" borderId="15" xfId="56" applyFont="1" applyBorder="1" applyAlignment="1">
      <alignment horizontal="center" vertical="center"/>
      <protection/>
    </xf>
    <xf numFmtId="4" fontId="34" fillId="0" borderId="10" xfId="56" applyNumberFormat="1" applyFont="1" applyBorder="1" applyAlignment="1">
      <alignment horizontal="center" vertical="center"/>
      <protection/>
    </xf>
    <xf numFmtId="4" fontId="61" fillId="0" borderId="10" xfId="56" applyNumberFormat="1" applyFont="1" applyBorder="1">
      <alignment/>
      <protection/>
    </xf>
    <xf numFmtId="0" fontId="36" fillId="0" borderId="16" xfId="56" applyFont="1" applyBorder="1" applyAlignment="1">
      <alignment horizontal="center" vertical="center"/>
      <protection/>
    </xf>
    <xf numFmtId="4" fontId="34" fillId="0" borderId="17" xfId="56" applyNumberFormat="1" applyFont="1" applyBorder="1" applyAlignment="1">
      <alignment horizontal="center" vertical="center"/>
      <protection/>
    </xf>
    <xf numFmtId="186" fontId="34" fillId="0" borderId="17" xfId="56" applyNumberFormat="1" applyFont="1" applyBorder="1" applyAlignment="1">
      <alignment horizontal="center" vertical="center"/>
      <protection/>
    </xf>
    <xf numFmtId="0" fontId="61" fillId="0" borderId="17" xfId="56" applyFont="1" applyBorder="1">
      <alignment/>
      <protection/>
    </xf>
    <xf numFmtId="0" fontId="63" fillId="0" borderId="0" xfId="56" applyFont="1">
      <alignment/>
      <protection/>
    </xf>
    <xf numFmtId="0" fontId="64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3" fillId="0" borderId="0" xfId="56" applyFont="1" applyFill="1">
      <alignment/>
      <protection/>
    </xf>
    <xf numFmtId="0" fontId="59" fillId="0" borderId="0" xfId="56" applyFont="1" applyFill="1">
      <alignment/>
      <protection/>
    </xf>
    <xf numFmtId="0" fontId="5" fillId="0" borderId="18" xfId="56" applyFont="1" applyFill="1" applyBorder="1" applyAlignment="1">
      <alignment horizontal="center"/>
      <protection/>
    </xf>
    <xf numFmtId="0" fontId="5" fillId="0" borderId="13" xfId="56" applyFont="1" applyFill="1" applyBorder="1" applyAlignment="1">
      <alignment horizontal="center"/>
      <protection/>
    </xf>
    <xf numFmtId="0" fontId="5" fillId="0" borderId="13" xfId="56" applyFont="1" applyFill="1" applyBorder="1">
      <alignment/>
      <protection/>
    </xf>
    <xf numFmtId="3" fontId="5" fillId="0" borderId="0" xfId="56" applyNumberFormat="1" applyFont="1" applyFill="1" applyBorder="1">
      <alignment/>
      <protection/>
    </xf>
    <xf numFmtId="3" fontId="5" fillId="0" borderId="12" xfId="56" applyNumberFormat="1" applyFont="1" applyFill="1" applyBorder="1">
      <alignment/>
      <protection/>
    </xf>
    <xf numFmtId="3" fontId="5" fillId="0" borderId="12" xfId="56" applyNumberFormat="1" applyFont="1" applyFill="1" applyBorder="1" applyAlignment="1">
      <alignment horizontal="center"/>
      <protection/>
    </xf>
    <xf numFmtId="3" fontId="5" fillId="0" borderId="0" xfId="56" applyNumberFormat="1" applyFont="1" applyFill="1" applyBorder="1" applyAlignment="1">
      <alignment horizontal="center"/>
      <protection/>
    </xf>
    <xf numFmtId="0" fontId="5" fillId="0" borderId="12" xfId="56" applyFont="1" applyFill="1" applyBorder="1">
      <alignment/>
      <protection/>
    </xf>
    <xf numFmtId="0" fontId="59" fillId="0" borderId="12" xfId="56" applyFont="1" applyFill="1" applyBorder="1">
      <alignment/>
      <protection/>
    </xf>
    <xf numFmtId="2" fontId="59" fillId="0" borderId="19" xfId="56" applyNumberFormat="1" applyFont="1" applyFill="1" applyBorder="1">
      <alignment/>
      <protection/>
    </xf>
    <xf numFmtId="3" fontId="5" fillId="0" borderId="13" xfId="56" applyNumberFormat="1" applyFont="1" applyFill="1" applyBorder="1">
      <alignment/>
      <protection/>
    </xf>
    <xf numFmtId="3" fontId="5" fillId="0" borderId="13" xfId="56" applyNumberFormat="1" applyFont="1" applyFill="1" applyBorder="1" applyAlignment="1">
      <alignment horizontal="center"/>
      <protection/>
    </xf>
    <xf numFmtId="1" fontId="5" fillId="0" borderId="13" xfId="56" applyNumberFormat="1" applyFont="1" applyFill="1" applyBorder="1">
      <alignment/>
      <protection/>
    </xf>
    <xf numFmtId="0" fontId="59" fillId="0" borderId="13" xfId="56" applyFont="1" applyFill="1" applyBorder="1">
      <alignment/>
      <protection/>
    </xf>
    <xf numFmtId="2" fontId="59" fillId="0" borderId="20" xfId="56" applyNumberFormat="1" applyFont="1" applyFill="1" applyBorder="1">
      <alignment/>
      <protection/>
    </xf>
    <xf numFmtId="2" fontId="59" fillId="0" borderId="11" xfId="56" applyNumberFormat="1" applyFont="1" applyFill="1" applyBorder="1">
      <alignment/>
      <protection/>
    </xf>
    <xf numFmtId="0" fontId="5" fillId="0" borderId="10" xfId="56" applyFont="1" applyFill="1" applyBorder="1" applyAlignment="1">
      <alignment horizontal="center" vertical="center"/>
      <protection/>
    </xf>
    <xf numFmtId="3" fontId="5" fillId="0" borderId="14" xfId="56" applyNumberFormat="1" applyFont="1" applyFill="1" applyBorder="1" applyAlignment="1">
      <alignment vertical="center"/>
      <protection/>
    </xf>
    <xf numFmtId="3" fontId="5" fillId="0" borderId="10" xfId="56" applyNumberFormat="1" applyFont="1" applyFill="1" applyBorder="1" applyAlignment="1">
      <alignment vertical="center"/>
      <protection/>
    </xf>
    <xf numFmtId="3" fontId="5" fillId="0" borderId="21" xfId="56" applyNumberFormat="1" applyFont="1" applyFill="1" applyBorder="1" applyAlignment="1">
      <alignment vertical="center"/>
      <protection/>
    </xf>
    <xf numFmtId="3" fontId="5" fillId="0" borderId="21" xfId="56" applyNumberFormat="1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vertical="center"/>
      <protection/>
    </xf>
    <xf numFmtId="1" fontId="5" fillId="0" borderId="21" xfId="56" applyNumberFormat="1" applyFont="1" applyFill="1" applyBorder="1" applyAlignment="1">
      <alignment vertical="center"/>
      <protection/>
    </xf>
    <xf numFmtId="1" fontId="5" fillId="0" borderId="10" xfId="56" applyNumberFormat="1" applyFont="1" applyFill="1" applyBorder="1" applyAlignment="1">
      <alignment vertical="center"/>
      <protection/>
    </xf>
    <xf numFmtId="0" fontId="59" fillId="0" borderId="21" xfId="56" applyFont="1" applyFill="1" applyBorder="1" applyAlignment="1">
      <alignment vertical="center"/>
      <protection/>
    </xf>
    <xf numFmtId="0" fontId="59" fillId="0" borderId="10" xfId="56" applyFont="1" applyFill="1" applyBorder="1" applyAlignment="1">
      <alignment vertical="center"/>
      <protection/>
    </xf>
    <xf numFmtId="2" fontId="59" fillId="0" borderId="10" xfId="56" applyNumberFormat="1" applyFont="1" applyFill="1" applyBorder="1" applyAlignment="1">
      <alignment vertical="center"/>
      <protection/>
    </xf>
    <xf numFmtId="2" fontId="59" fillId="0" borderId="11" xfId="56" applyNumberFormat="1" applyFont="1" applyFill="1" applyBorder="1" applyAlignment="1">
      <alignment vertical="center"/>
      <protection/>
    </xf>
    <xf numFmtId="0" fontId="59" fillId="0" borderId="0" xfId="56" applyFont="1" applyFill="1" applyAlignment="1">
      <alignment vertical="center"/>
      <protection/>
    </xf>
    <xf numFmtId="0" fontId="61" fillId="0" borderId="0" xfId="56" applyFont="1" applyFill="1">
      <alignment/>
      <protection/>
    </xf>
    <xf numFmtId="0" fontId="59" fillId="0" borderId="0" xfId="56" applyFont="1" applyFill="1" applyAlignment="1">
      <alignment vertical="top" wrapText="1"/>
      <protection/>
    </xf>
    <xf numFmtId="0" fontId="59" fillId="0" borderId="0" xfId="56" applyFont="1" applyFill="1" applyAlignment="1">
      <alignment horizontal="right" vertical="top" wrapText="1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10" xfId="0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0" fillId="0" borderId="0" xfId="0" applyAlignment="1">
      <alignment wrapText="1"/>
    </xf>
    <xf numFmtId="4" fontId="61" fillId="0" borderId="10" xfId="56" applyNumberFormat="1" applyFont="1" applyBorder="1" applyAlignment="1">
      <alignment horizontal="center" vertical="center"/>
      <protection/>
    </xf>
    <xf numFmtId="0" fontId="31" fillId="0" borderId="23" xfId="56" applyFont="1" applyBorder="1" applyAlignment="1">
      <alignment horizontal="center" vertical="center"/>
      <protection/>
    </xf>
    <xf numFmtId="0" fontId="31" fillId="0" borderId="15" xfId="56" applyFont="1" applyBorder="1" applyAlignment="1">
      <alignment horizontal="center" vertical="center"/>
      <protection/>
    </xf>
    <xf numFmtId="0" fontId="31" fillId="0" borderId="24" xfId="56" applyFont="1" applyBorder="1" applyAlignment="1">
      <alignment horizontal="center" vertical="center"/>
      <protection/>
    </xf>
    <xf numFmtId="0" fontId="31" fillId="0" borderId="25" xfId="56" applyFont="1" applyBorder="1" applyAlignment="1">
      <alignment horizontal="center" vertical="center"/>
      <protection/>
    </xf>
    <xf numFmtId="0" fontId="31" fillId="0" borderId="26" xfId="56" applyFont="1" applyBorder="1" applyAlignment="1">
      <alignment horizontal="center" vertical="center"/>
      <protection/>
    </xf>
    <xf numFmtId="0" fontId="7" fillId="0" borderId="27" xfId="56" applyFont="1" applyFill="1" applyBorder="1" applyAlignment="1">
      <alignment horizontal="center" vertical="center"/>
      <protection/>
    </xf>
    <xf numFmtId="0" fontId="7" fillId="0" borderId="28" xfId="56" applyFont="1" applyFill="1" applyBorder="1" applyAlignment="1">
      <alignment horizontal="center" vertical="center"/>
      <protection/>
    </xf>
    <xf numFmtId="0" fontId="7" fillId="0" borderId="29" xfId="56" applyFont="1" applyFill="1" applyBorder="1" applyAlignment="1">
      <alignment horizontal="center" vertical="center"/>
      <protection/>
    </xf>
    <xf numFmtId="0" fontId="7" fillId="0" borderId="30" xfId="56" applyFont="1" applyFill="1" applyBorder="1" applyAlignment="1">
      <alignment horizontal="center" vertical="center"/>
      <protection/>
    </xf>
    <xf numFmtId="0" fontId="7" fillId="0" borderId="31" xfId="56" applyFont="1" applyFill="1" applyBorder="1" applyAlignment="1">
      <alignment horizontal="center" vertical="center"/>
      <protection/>
    </xf>
    <xf numFmtId="0" fontId="7" fillId="0" borderId="32" xfId="56" applyFont="1" applyFill="1" applyBorder="1" applyAlignment="1">
      <alignment horizontal="center" vertical="center"/>
      <protection/>
    </xf>
    <xf numFmtId="0" fontId="7" fillId="0" borderId="33" xfId="56" applyFont="1" applyFill="1" applyBorder="1" applyAlignment="1">
      <alignment horizontal="center" vertical="center"/>
      <protection/>
    </xf>
    <xf numFmtId="0" fontId="7" fillId="0" borderId="34" xfId="56" applyFont="1" applyFill="1" applyBorder="1" applyAlignment="1">
      <alignment horizontal="center" vertical="center"/>
      <protection/>
    </xf>
    <xf numFmtId="0" fontId="7" fillId="0" borderId="35" xfId="56" applyFont="1" applyFill="1" applyBorder="1" applyAlignment="1">
      <alignment horizontal="center" vertical="center"/>
      <protection/>
    </xf>
    <xf numFmtId="0" fontId="59" fillId="0" borderId="0" xfId="56" applyFont="1" applyFill="1" applyAlignment="1">
      <alignment horizontal="left" vertical="top" wrapText="1"/>
      <protection/>
    </xf>
    <xf numFmtId="0" fontId="6" fillId="0" borderId="34" xfId="56" applyFont="1" applyBorder="1" applyAlignment="1">
      <alignment horizontal="center" vertical="center"/>
      <protection/>
    </xf>
    <xf numFmtId="0" fontId="6" fillId="0" borderId="36" xfId="56" applyFont="1" applyBorder="1" applyAlignment="1">
      <alignment horizontal="center" vertical="center"/>
      <protection/>
    </xf>
    <xf numFmtId="0" fontId="6" fillId="0" borderId="37" xfId="56" applyFont="1" applyBorder="1" applyAlignment="1">
      <alignment horizontal="center" vertical="center"/>
      <protection/>
    </xf>
    <xf numFmtId="0" fontId="6" fillId="0" borderId="38" xfId="56" applyFont="1" applyBorder="1" applyAlignment="1">
      <alignment horizontal="center" vertical="center"/>
      <protection/>
    </xf>
    <xf numFmtId="0" fontId="6" fillId="0" borderId="39" xfId="56" applyFont="1" applyBorder="1" applyAlignment="1">
      <alignment horizontal="center" vertical="center"/>
      <protection/>
    </xf>
    <xf numFmtId="0" fontId="60" fillId="0" borderId="0" xfId="56" applyFont="1" applyAlignment="1">
      <alignment horizontal="center"/>
      <protection/>
    </xf>
    <xf numFmtId="0" fontId="60" fillId="0" borderId="32" xfId="56" applyFont="1" applyBorder="1" applyAlignment="1">
      <alignment horizontal="center"/>
      <protection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tabSelected="1" zoomScale="98" zoomScaleNormal="98" zoomScalePageLayoutView="0" workbookViewId="0" topLeftCell="A1">
      <selection activeCell="L10" sqref="L10"/>
    </sheetView>
  </sheetViews>
  <sheetFormatPr defaultColWidth="11.421875" defaultRowHeight="12.75"/>
  <cols>
    <col min="2" max="2" width="13.00390625" style="3" bestFit="1" customWidth="1"/>
    <col min="3" max="3" width="12.00390625" style="4" bestFit="1" customWidth="1"/>
    <col min="4" max="5" width="11.421875" style="4" customWidth="1"/>
    <col min="6" max="6" width="12.8515625" style="0" bestFit="1" customWidth="1"/>
    <col min="7" max="7" width="11.8515625" style="0" bestFit="1" customWidth="1"/>
    <col min="9" max="9" width="13.8515625" style="0" customWidth="1"/>
  </cols>
  <sheetData>
    <row r="2" spans="1:9" ht="12.75">
      <c r="A2" s="77" t="s">
        <v>0</v>
      </c>
      <c r="B2" s="78"/>
      <c r="C2" s="78"/>
      <c r="D2" s="78"/>
      <c r="E2" s="78"/>
      <c r="F2" s="78"/>
      <c r="G2" s="78"/>
      <c r="H2" s="78"/>
      <c r="I2" s="78"/>
    </row>
    <row r="3" spans="1:9" ht="12.75" customHeight="1">
      <c r="A3" s="79" t="s">
        <v>1</v>
      </c>
      <c r="B3" s="79" t="s">
        <v>2</v>
      </c>
      <c r="C3" s="79"/>
      <c r="D3" s="79"/>
      <c r="E3" s="79"/>
      <c r="F3" s="79" t="s">
        <v>3</v>
      </c>
      <c r="G3" s="79"/>
      <c r="H3" s="79"/>
      <c r="I3" s="1" t="s">
        <v>4</v>
      </c>
    </row>
    <row r="4" spans="1:9" ht="27">
      <c r="A4" s="79"/>
      <c r="B4" s="79" t="s">
        <v>6</v>
      </c>
      <c r="C4" s="80" t="s">
        <v>7</v>
      </c>
      <c r="D4" s="79" t="s">
        <v>8</v>
      </c>
      <c r="E4" s="79" t="s">
        <v>9</v>
      </c>
      <c r="F4" s="79" t="s">
        <v>6</v>
      </c>
      <c r="G4" s="80" t="s">
        <v>7</v>
      </c>
      <c r="H4" s="1" t="s">
        <v>10</v>
      </c>
      <c r="I4" s="1" t="s">
        <v>5</v>
      </c>
    </row>
    <row r="5" spans="1:9" ht="14.25">
      <c r="A5" s="79"/>
      <c r="B5" s="79"/>
      <c r="C5" s="80"/>
      <c r="D5" s="79"/>
      <c r="E5" s="79"/>
      <c r="F5" s="79"/>
      <c r="G5" s="80"/>
      <c r="H5" s="1" t="s">
        <v>11</v>
      </c>
      <c r="I5" s="1"/>
    </row>
    <row r="6" spans="1:9" ht="12.75" customHeight="1">
      <c r="A6" s="79"/>
      <c r="B6" s="82" t="s">
        <v>12</v>
      </c>
      <c r="C6" s="82"/>
      <c r="D6" s="82"/>
      <c r="E6" s="82"/>
      <c r="F6" s="82" t="s">
        <v>13</v>
      </c>
      <c r="G6" s="82"/>
      <c r="H6" s="82"/>
      <c r="I6" s="82"/>
    </row>
    <row r="7" spans="1:9" ht="12.75">
      <c r="A7" s="5">
        <v>1990</v>
      </c>
      <c r="B7" s="110">
        <v>65202</v>
      </c>
      <c r="C7" s="111">
        <v>48218</v>
      </c>
      <c r="D7" s="111">
        <v>6506</v>
      </c>
      <c r="E7" s="111">
        <v>119926</v>
      </c>
      <c r="F7" s="112" t="s">
        <v>14</v>
      </c>
      <c r="G7" s="112" t="s">
        <v>14</v>
      </c>
      <c r="H7" s="112" t="s">
        <v>14</v>
      </c>
      <c r="I7" s="112" t="s">
        <v>14</v>
      </c>
    </row>
    <row r="8" spans="1:9" ht="12.75">
      <c r="A8" s="5">
        <v>1991</v>
      </c>
      <c r="B8" s="110">
        <v>64850</v>
      </c>
      <c r="C8" s="111">
        <v>47900</v>
      </c>
      <c r="D8" s="111">
        <v>7423</v>
      </c>
      <c r="E8" s="111">
        <v>120173</v>
      </c>
      <c r="F8" s="110">
        <v>237404</v>
      </c>
      <c r="G8" s="110">
        <v>44835</v>
      </c>
      <c r="H8" s="110">
        <v>282239</v>
      </c>
      <c r="I8" s="110">
        <v>73102</v>
      </c>
    </row>
    <row r="9" spans="1:9" ht="12.75">
      <c r="A9" s="5">
        <v>1992</v>
      </c>
      <c r="B9" s="110">
        <v>63106</v>
      </c>
      <c r="C9" s="111">
        <v>49840</v>
      </c>
      <c r="D9" s="111">
        <v>7795</v>
      </c>
      <c r="E9" s="111">
        <v>120741</v>
      </c>
      <c r="F9" s="110">
        <v>212757</v>
      </c>
      <c r="G9" s="110">
        <v>103777</v>
      </c>
      <c r="H9" s="110">
        <v>316535</v>
      </c>
      <c r="I9" s="110">
        <v>95024</v>
      </c>
    </row>
    <row r="10" spans="1:9" ht="12.75">
      <c r="A10" s="5">
        <v>1993</v>
      </c>
      <c r="B10" s="110">
        <v>62192</v>
      </c>
      <c r="C10" s="111">
        <v>49333</v>
      </c>
      <c r="D10" s="111">
        <v>8226</v>
      </c>
      <c r="E10" s="111">
        <v>119751</v>
      </c>
      <c r="F10" s="110">
        <v>223981</v>
      </c>
      <c r="G10" s="110">
        <v>106264</v>
      </c>
      <c r="H10" s="110">
        <v>330246</v>
      </c>
      <c r="I10" s="110">
        <v>108278</v>
      </c>
    </row>
    <row r="11" spans="1:9" ht="12.75">
      <c r="A11" s="5">
        <v>1994</v>
      </c>
      <c r="B11" s="110">
        <v>53092</v>
      </c>
      <c r="C11" s="111">
        <v>49332</v>
      </c>
      <c r="D11" s="111">
        <v>9087</v>
      </c>
      <c r="E11" s="111">
        <v>111512</v>
      </c>
      <c r="F11" s="110">
        <v>276648</v>
      </c>
      <c r="G11" s="110">
        <v>83190</v>
      </c>
      <c r="H11" s="110">
        <v>359838</v>
      </c>
      <c r="I11" s="110">
        <v>121622</v>
      </c>
    </row>
    <row r="12" spans="1:9" ht="12.75">
      <c r="A12" s="5">
        <v>1995</v>
      </c>
      <c r="B12" s="110">
        <v>54393</v>
      </c>
      <c r="C12" s="111">
        <v>49803</v>
      </c>
      <c r="D12" s="111">
        <v>9385</v>
      </c>
      <c r="E12" s="111">
        <v>113581</v>
      </c>
      <c r="F12" s="110">
        <v>290904</v>
      </c>
      <c r="G12" s="110">
        <v>25833</v>
      </c>
      <c r="H12" s="110">
        <v>316737</v>
      </c>
      <c r="I12" s="110">
        <v>129598</v>
      </c>
    </row>
    <row r="13" spans="1:10" ht="12.75">
      <c r="A13" s="5">
        <v>1996</v>
      </c>
      <c r="B13" s="110">
        <v>56004</v>
      </c>
      <c r="C13" s="111">
        <v>50435</v>
      </c>
      <c r="D13" s="111">
        <v>9726</v>
      </c>
      <c r="E13" s="111">
        <v>116165</v>
      </c>
      <c r="F13" s="110">
        <v>337273</v>
      </c>
      <c r="G13" s="110">
        <v>45097</v>
      </c>
      <c r="H13" s="110">
        <v>382369</v>
      </c>
      <c r="I13" s="110">
        <v>143592</v>
      </c>
      <c r="J13" s="2"/>
    </row>
    <row r="14" spans="1:10" ht="12.75">
      <c r="A14" s="5">
        <v>1997</v>
      </c>
      <c r="B14" s="110">
        <v>63550</v>
      </c>
      <c r="C14" s="111">
        <v>49641</v>
      </c>
      <c r="D14" s="111">
        <v>10009</v>
      </c>
      <c r="E14" s="111">
        <v>123200</v>
      </c>
      <c r="F14" s="110">
        <v>381667</v>
      </c>
      <c r="G14" s="110">
        <v>49091</v>
      </c>
      <c r="H14" s="110">
        <v>430758</v>
      </c>
      <c r="I14" s="110">
        <v>131769</v>
      </c>
      <c r="J14" s="2"/>
    </row>
    <row r="15" spans="1:10" ht="12.75">
      <c r="A15" s="5">
        <v>1998</v>
      </c>
      <c r="B15" s="110">
        <v>75388</v>
      </c>
      <c r="C15" s="111">
        <v>50200</v>
      </c>
      <c r="D15" s="111">
        <v>10187</v>
      </c>
      <c r="E15" s="111">
        <v>135775</v>
      </c>
      <c r="F15" s="110">
        <v>444007</v>
      </c>
      <c r="G15" s="110">
        <v>82544</v>
      </c>
      <c r="H15" s="110">
        <v>526550</v>
      </c>
      <c r="I15" s="110">
        <v>159502</v>
      </c>
      <c r="J15" s="2"/>
    </row>
    <row r="16" spans="1:10" ht="12.75">
      <c r="A16" s="5">
        <v>1999</v>
      </c>
      <c r="B16" s="110">
        <v>85357</v>
      </c>
      <c r="C16" s="111">
        <v>50826</v>
      </c>
      <c r="D16" s="111">
        <v>10379</v>
      </c>
      <c r="E16" s="111">
        <v>146562</v>
      </c>
      <c r="F16" s="110">
        <v>371428</v>
      </c>
      <c r="G16" s="110">
        <v>56587</v>
      </c>
      <c r="H16" s="110">
        <v>428015</v>
      </c>
      <c r="I16" s="110">
        <v>157595</v>
      </c>
      <c r="J16" s="2"/>
    </row>
    <row r="17" spans="1:10" ht="12.75">
      <c r="A17" s="5">
        <v>2000</v>
      </c>
      <c r="B17" s="110">
        <v>103876</v>
      </c>
      <c r="C17" s="111">
        <v>50818</v>
      </c>
      <c r="D17" s="111">
        <v>10076</v>
      </c>
      <c r="E17" s="111">
        <v>164770</v>
      </c>
      <c r="F17" s="110">
        <v>570431</v>
      </c>
      <c r="G17" s="110">
        <v>71506</v>
      </c>
      <c r="H17" s="110">
        <v>641937</v>
      </c>
      <c r="I17" s="110">
        <v>170842</v>
      </c>
      <c r="J17" s="2"/>
    </row>
    <row r="18" spans="1:10" ht="12.75">
      <c r="A18" s="5">
        <v>2001</v>
      </c>
      <c r="B18" s="110">
        <v>106971</v>
      </c>
      <c r="C18" s="111">
        <v>51669</v>
      </c>
      <c r="D18" s="111">
        <v>9800</v>
      </c>
      <c r="E18" s="111">
        <v>168440</v>
      </c>
      <c r="F18" s="110">
        <v>504369</v>
      </c>
      <c r="G18" s="110">
        <v>40810</v>
      </c>
      <c r="H18" s="110">
        <v>545179</v>
      </c>
      <c r="I18" s="110">
        <v>143958</v>
      </c>
      <c r="J18" s="2"/>
    </row>
    <row r="19" spans="1:10" ht="12.75">
      <c r="A19" s="5">
        <v>2002</v>
      </c>
      <c r="B19" s="110">
        <v>108569</v>
      </c>
      <c r="C19" s="111">
        <v>52366</v>
      </c>
      <c r="D19" s="111">
        <v>9791</v>
      </c>
      <c r="E19" s="111">
        <v>170726</v>
      </c>
      <c r="F19" s="110">
        <v>526496</v>
      </c>
      <c r="G19" s="110">
        <v>35827</v>
      </c>
      <c r="H19" s="110">
        <v>562323</v>
      </c>
      <c r="I19" s="110">
        <v>92128</v>
      </c>
      <c r="J19" s="2"/>
    </row>
    <row r="20" spans="1:10" ht="12.75">
      <c r="A20" s="5">
        <v>2003</v>
      </c>
      <c r="B20" s="110">
        <v>110097</v>
      </c>
      <c r="C20" s="111">
        <v>52685</v>
      </c>
      <c r="D20" s="111">
        <v>9853</v>
      </c>
      <c r="E20" s="111">
        <v>172635</v>
      </c>
      <c r="F20" s="110">
        <v>640848</v>
      </c>
      <c r="G20" s="110">
        <v>27375</v>
      </c>
      <c r="H20" s="110">
        <v>668222</v>
      </c>
      <c r="I20" s="110">
        <v>135164</v>
      </c>
      <c r="J20" s="2"/>
    </row>
    <row r="21" spans="1:10" ht="12.75">
      <c r="A21" s="5">
        <v>2004</v>
      </c>
      <c r="B21" s="110">
        <v>112056</v>
      </c>
      <c r="C21" s="111">
        <v>53426</v>
      </c>
      <c r="D21" s="111">
        <v>9883</v>
      </c>
      <c r="E21" s="111">
        <v>175365</v>
      </c>
      <c r="F21" s="110">
        <v>605206</v>
      </c>
      <c r="G21" s="110">
        <v>24868</v>
      </c>
      <c r="H21" s="110">
        <v>630074</v>
      </c>
      <c r="I21" s="110">
        <v>99649</v>
      </c>
      <c r="J21" s="2"/>
    </row>
    <row r="22" spans="1:9" ht="12.75">
      <c r="A22" s="5">
        <v>2005</v>
      </c>
      <c r="B22" s="110">
        <v>114448</v>
      </c>
      <c r="C22" s="111">
        <v>54646</v>
      </c>
      <c r="D22" s="111">
        <v>10002</v>
      </c>
      <c r="E22" s="111">
        <v>179096</v>
      </c>
      <c r="F22" s="110">
        <v>735991</v>
      </c>
      <c r="G22" s="110">
        <v>53450</v>
      </c>
      <c r="H22" s="110">
        <v>789441</v>
      </c>
      <c r="I22" s="110">
        <v>144571</v>
      </c>
    </row>
    <row r="23" spans="1:9" ht="12.75">
      <c r="A23" s="5">
        <v>2006</v>
      </c>
      <c r="B23" s="113">
        <v>116796</v>
      </c>
      <c r="C23" s="114">
        <v>54989</v>
      </c>
      <c r="D23" s="114">
        <v>10063</v>
      </c>
      <c r="E23" s="114">
        <v>181848</v>
      </c>
      <c r="F23" s="110">
        <v>802441</v>
      </c>
      <c r="G23" s="110">
        <v>42437</v>
      </c>
      <c r="H23" s="110">
        <f aca="true" t="shared" si="0" ref="H23:H30">F23+G23</f>
        <v>844878</v>
      </c>
      <c r="I23" s="110">
        <v>132209</v>
      </c>
    </row>
    <row r="24" spans="1:9" ht="12.75">
      <c r="A24" s="5">
        <v>2007</v>
      </c>
      <c r="B24" s="113">
        <v>117558.9</v>
      </c>
      <c r="C24" s="114">
        <v>55119.4</v>
      </c>
      <c r="D24" s="114">
        <v>9982.4</v>
      </c>
      <c r="E24" s="114">
        <v>182660.69999999998</v>
      </c>
      <c r="F24" s="110">
        <v>791794</v>
      </c>
      <c r="G24" s="110">
        <v>35952</v>
      </c>
      <c r="H24" s="110">
        <f t="shared" si="0"/>
        <v>827746</v>
      </c>
      <c r="I24" s="110">
        <v>120083</v>
      </c>
    </row>
    <row r="25" spans="1:9" ht="12.75">
      <c r="A25" s="5">
        <v>2008</v>
      </c>
      <c r="B25" s="113">
        <v>104716.9</v>
      </c>
      <c r="C25" s="115" t="s">
        <v>18</v>
      </c>
      <c r="D25" s="115" t="s">
        <v>18</v>
      </c>
      <c r="E25" s="115" t="s">
        <v>18</v>
      </c>
      <c r="F25" s="110">
        <v>824641.948</v>
      </c>
      <c r="G25" s="110">
        <v>43655.157</v>
      </c>
      <c r="H25" s="110">
        <f t="shared" si="0"/>
        <v>868297.105</v>
      </c>
      <c r="I25" s="110">
        <v>92221.033</v>
      </c>
    </row>
    <row r="26" spans="1:10" ht="12.75">
      <c r="A26" s="5">
        <v>2009</v>
      </c>
      <c r="B26" s="113">
        <v>111524.96</v>
      </c>
      <c r="C26" s="115" t="s">
        <v>18</v>
      </c>
      <c r="D26" s="115" t="s">
        <v>18</v>
      </c>
      <c r="E26" s="115" t="s">
        <v>18</v>
      </c>
      <c r="F26" s="116">
        <f>981772447/1000</f>
        <v>981772.447</v>
      </c>
      <c r="G26" s="116">
        <f>27519830/1000</f>
        <v>27519.83</v>
      </c>
      <c r="H26" s="110">
        <f t="shared" si="0"/>
        <v>1009292.277</v>
      </c>
      <c r="I26" s="110">
        <f>39721931/1000</f>
        <v>39721.931</v>
      </c>
      <c r="J26" s="2"/>
    </row>
    <row r="27" spans="1:9" ht="12.75">
      <c r="A27" s="5">
        <v>2010</v>
      </c>
      <c r="B27" s="113">
        <v>116830.78</v>
      </c>
      <c r="C27" s="115" t="s">
        <v>18</v>
      </c>
      <c r="D27" s="115" t="s">
        <v>18</v>
      </c>
      <c r="E27" s="115" t="s">
        <v>18</v>
      </c>
      <c r="F27" s="110">
        <f>840891188/1000</f>
        <v>840891.188</v>
      </c>
      <c r="G27" s="110">
        <f>43522183/1000</f>
        <v>43522.183</v>
      </c>
      <c r="H27" s="110">
        <f t="shared" si="0"/>
        <v>884413.3709999999</v>
      </c>
      <c r="I27" s="116">
        <f>63410961/1000</f>
        <v>63410.961</v>
      </c>
    </row>
    <row r="28" spans="1:9" ht="12.75">
      <c r="A28" s="5">
        <v>2011</v>
      </c>
      <c r="B28" s="113">
        <v>125946.23</v>
      </c>
      <c r="C28" s="115" t="s">
        <v>18</v>
      </c>
      <c r="D28" s="113">
        <v>7462.63</v>
      </c>
      <c r="E28" s="113">
        <v>149237.28</v>
      </c>
      <c r="F28" s="110">
        <f>946640301/1000</f>
        <v>946640.301</v>
      </c>
      <c r="G28" s="110">
        <f>99740602/1000</f>
        <v>99740.602</v>
      </c>
      <c r="H28" s="110">
        <f t="shared" si="0"/>
        <v>1046380.9029999999</v>
      </c>
      <c r="I28" s="110">
        <f>116407723/1000</f>
        <v>116407.723</v>
      </c>
    </row>
    <row r="29" spans="1:9" ht="12.75">
      <c r="A29" s="5">
        <v>2012</v>
      </c>
      <c r="B29" s="113">
        <v>128637.87</v>
      </c>
      <c r="C29" s="113" t="s">
        <v>18</v>
      </c>
      <c r="D29" s="113">
        <v>7721.42</v>
      </c>
      <c r="E29" s="113">
        <v>136359.29</v>
      </c>
      <c r="F29" s="110">
        <f>1187672464/1000</f>
        <v>1187672.464</v>
      </c>
      <c r="G29" s="110">
        <f>67698576/1000</f>
        <v>67698.576</v>
      </c>
      <c r="H29" s="110">
        <f t="shared" si="0"/>
        <v>1255371.04</v>
      </c>
      <c r="I29" s="110">
        <f>105958341/1000</f>
        <v>105958.341</v>
      </c>
    </row>
    <row r="30" spans="1:10" ht="12.75">
      <c r="A30" s="5">
        <v>2013</v>
      </c>
      <c r="B30" s="113">
        <v>130361.7</v>
      </c>
      <c r="C30" s="113" t="s">
        <v>18</v>
      </c>
      <c r="D30" s="113">
        <v>7993.65</v>
      </c>
      <c r="E30" s="113">
        <v>138355.3</v>
      </c>
      <c r="F30" s="110">
        <f>1210741953/1000</f>
        <v>1210741.953</v>
      </c>
      <c r="G30" s="110">
        <f>71353272/1000</f>
        <v>71353.272</v>
      </c>
      <c r="H30" s="110">
        <f t="shared" si="0"/>
        <v>1282095.225</v>
      </c>
      <c r="I30" s="110">
        <f>105156582/1000</f>
        <v>105156.582</v>
      </c>
      <c r="J30" s="2"/>
    </row>
    <row r="31" spans="1:9" ht="12.75">
      <c r="A31" s="5">
        <v>2014</v>
      </c>
      <c r="B31" s="113">
        <v>137592.44000000003</v>
      </c>
      <c r="C31" s="113" t="s">
        <v>18</v>
      </c>
      <c r="D31" s="113">
        <v>8202.07</v>
      </c>
      <c r="E31" s="113">
        <v>145794.51000000004</v>
      </c>
      <c r="F31" s="110">
        <v>964403.666</v>
      </c>
      <c r="G31" s="110">
        <v>38539.544</v>
      </c>
      <c r="H31" s="110">
        <f>+G31+F31</f>
        <v>1002943.21</v>
      </c>
      <c r="I31" s="110">
        <v>101836.112</v>
      </c>
    </row>
    <row r="32" spans="1:9" ht="12.75">
      <c r="A32" s="5">
        <v>2015</v>
      </c>
      <c r="B32" s="113">
        <v>141918.12399999998</v>
      </c>
      <c r="C32" s="113"/>
      <c r="D32" s="113">
        <v>8515.92</v>
      </c>
      <c r="E32" s="113">
        <v>150434.044</v>
      </c>
      <c r="F32" s="110">
        <v>1233562.196</v>
      </c>
      <c r="G32" s="110">
        <v>53145.197</v>
      </c>
      <c r="H32" s="110">
        <f>+G32+F32</f>
        <v>1286707.393</v>
      </c>
      <c r="I32" s="110">
        <v>118539.147</v>
      </c>
    </row>
    <row r="33" spans="1:9" ht="12.75">
      <c r="A33" s="5">
        <v>2016</v>
      </c>
      <c r="B33" s="115"/>
      <c r="C33" s="117"/>
      <c r="D33" s="117"/>
      <c r="E33" s="113"/>
      <c r="F33" s="110">
        <f>974258580/1000</f>
        <v>974258.58</v>
      </c>
      <c r="G33" s="110">
        <f>40103454/1000</f>
        <v>40103.454</v>
      </c>
      <c r="H33" s="110">
        <f>+G33+F33</f>
        <v>1014362.034</v>
      </c>
      <c r="I33" s="110">
        <f>73509015/1000</f>
        <v>73509.015</v>
      </c>
    </row>
    <row r="34" spans="1:9" ht="12.75">
      <c r="A34" s="5"/>
      <c r="B34" s="113"/>
      <c r="C34" s="113"/>
      <c r="D34" s="113"/>
      <c r="E34" s="113"/>
      <c r="F34" s="110"/>
      <c r="G34" s="110"/>
      <c r="H34" s="110"/>
      <c r="I34" s="110"/>
    </row>
    <row r="35" spans="1:9" ht="12.75" customHeight="1">
      <c r="A35" s="83" t="s">
        <v>20</v>
      </c>
      <c r="B35" s="84"/>
      <c r="C35" s="84"/>
      <c r="D35" s="84"/>
      <c r="E35" s="84"/>
      <c r="F35" s="84"/>
      <c r="G35" s="84"/>
      <c r="H35" s="84"/>
      <c r="I35" s="85"/>
    </row>
    <row r="36" spans="1:9" ht="12.75" customHeight="1">
      <c r="A36" s="86" t="s">
        <v>15</v>
      </c>
      <c r="B36" s="86"/>
      <c r="C36" s="86"/>
      <c r="D36" s="86"/>
      <c r="E36" s="86"/>
      <c r="F36" s="86"/>
      <c r="G36" s="86"/>
      <c r="H36" s="86"/>
      <c r="I36" s="86"/>
    </row>
    <row r="37" spans="1:9" ht="14.25" customHeight="1">
      <c r="A37" s="81" t="s">
        <v>16</v>
      </c>
      <c r="B37" s="81"/>
      <c r="C37" s="81"/>
      <c r="D37" s="81"/>
      <c r="E37" s="81"/>
      <c r="F37" s="81"/>
      <c r="G37" s="81"/>
      <c r="H37" s="81"/>
      <c r="I37" s="81"/>
    </row>
    <row r="38" spans="1:9" ht="14.25" customHeight="1">
      <c r="A38" s="81" t="s">
        <v>17</v>
      </c>
      <c r="B38" s="81"/>
      <c r="C38" s="81"/>
      <c r="D38" s="81"/>
      <c r="E38" s="81"/>
      <c r="F38" s="81"/>
      <c r="G38" s="81"/>
      <c r="H38" s="81"/>
      <c r="I38" s="81"/>
    </row>
    <row r="39" ht="12.75">
      <c r="A39" t="s">
        <v>19</v>
      </c>
    </row>
  </sheetData>
  <sheetProtection/>
  <mergeCells count="16">
    <mergeCell ref="A37:I37"/>
    <mergeCell ref="A38:I38"/>
    <mergeCell ref="B6:E6"/>
    <mergeCell ref="F6:I6"/>
    <mergeCell ref="A35:I35"/>
    <mergeCell ref="A36:I36"/>
    <mergeCell ref="A2:I2"/>
    <mergeCell ref="A3:A6"/>
    <mergeCell ref="B3:E3"/>
    <mergeCell ref="F3:H3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G4" sqref="G4"/>
    </sheetView>
  </sheetViews>
  <sheetFormatPr defaultColWidth="11.421875" defaultRowHeight="25.5" customHeight="1"/>
  <cols>
    <col min="1" max="1" width="22.140625" style="19" customWidth="1"/>
    <col min="2" max="6" width="10.140625" style="19" customWidth="1"/>
    <col min="7" max="14" width="11.28125" style="19" customWidth="1"/>
    <col min="15" max="15" width="11.7109375" style="19" customWidth="1"/>
    <col min="16" max="18" width="11.28125" style="19" customWidth="1"/>
    <col min="19" max="19" width="11.421875" style="19" hidden="1" customWidth="1"/>
    <col min="20" max="20" width="11.421875" style="19" customWidth="1"/>
    <col min="21" max="16384" width="11.421875" style="19" customWidth="1"/>
  </cols>
  <sheetData>
    <row r="1" s="41" customFormat="1" ht="25.5" customHeight="1">
      <c r="A1" s="40" t="s">
        <v>91</v>
      </c>
    </row>
    <row r="2" s="41" customFormat="1" ht="25.5" customHeight="1" thickBot="1">
      <c r="A2" s="40" t="s">
        <v>92</v>
      </c>
    </row>
    <row r="3" spans="1:23" ht="25.5" customHeight="1" thickBot="1">
      <c r="A3" s="88" t="s">
        <v>94</v>
      </c>
      <c r="B3" s="90" t="s">
        <v>95</v>
      </c>
      <c r="C3" s="91"/>
      <c r="D3" s="91"/>
      <c r="E3" s="91"/>
      <c r="F3" s="91"/>
      <c r="G3" s="91"/>
      <c r="H3" s="91"/>
      <c r="I3" s="91"/>
      <c r="J3" s="91"/>
      <c r="K3" s="92"/>
      <c r="L3" s="90" t="s">
        <v>95</v>
      </c>
      <c r="M3" s="91"/>
      <c r="N3" s="91"/>
      <c r="O3" s="91"/>
      <c r="P3" s="91"/>
      <c r="Q3" s="91"/>
      <c r="R3" s="91"/>
      <c r="S3" s="91"/>
      <c r="T3" s="91"/>
      <c r="U3" s="91"/>
      <c r="V3" s="91"/>
      <c r="W3" s="92"/>
    </row>
    <row r="4" spans="1:23" ht="25.5" customHeight="1">
      <c r="A4" s="89"/>
      <c r="B4" s="20">
        <v>1995</v>
      </c>
      <c r="C4" s="20">
        <v>1996</v>
      </c>
      <c r="D4" s="20">
        <v>1997</v>
      </c>
      <c r="E4" s="20">
        <v>1998</v>
      </c>
      <c r="F4" s="20">
        <v>1999</v>
      </c>
      <c r="G4" s="20">
        <v>2000</v>
      </c>
      <c r="H4" s="20">
        <v>2001</v>
      </c>
      <c r="I4" s="20">
        <v>2002</v>
      </c>
      <c r="J4" s="20">
        <v>2003</v>
      </c>
      <c r="K4" s="20">
        <v>2004</v>
      </c>
      <c r="L4" s="20">
        <v>2005</v>
      </c>
      <c r="M4" s="20">
        <v>2006</v>
      </c>
      <c r="N4" s="20">
        <v>2007</v>
      </c>
      <c r="O4" s="21">
        <v>2008</v>
      </c>
      <c r="P4" s="21">
        <v>2009</v>
      </c>
      <c r="Q4" s="21">
        <v>2010</v>
      </c>
      <c r="R4" s="21">
        <v>2011</v>
      </c>
      <c r="S4" s="22"/>
      <c r="T4" s="21">
        <v>2012</v>
      </c>
      <c r="U4" s="21">
        <v>2013</v>
      </c>
      <c r="V4" s="21">
        <v>2014</v>
      </c>
      <c r="W4" s="21">
        <v>2015</v>
      </c>
    </row>
    <row r="5" spans="1:23" ht="25.5" customHeight="1">
      <c r="A5" s="23" t="s">
        <v>96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21"/>
      <c r="Q5" s="21"/>
      <c r="R5" s="21"/>
      <c r="S5" s="22"/>
      <c r="T5" s="21"/>
      <c r="U5" s="21"/>
      <c r="V5" s="24">
        <v>5</v>
      </c>
      <c r="W5" s="25">
        <v>1.98</v>
      </c>
    </row>
    <row r="6" spans="1:23" ht="25.5" customHeight="1">
      <c r="A6" s="23" t="s">
        <v>97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  <c r="P6" s="21"/>
      <c r="Q6" s="21"/>
      <c r="R6" s="21"/>
      <c r="S6" s="22"/>
      <c r="T6" s="21"/>
      <c r="U6" s="21"/>
      <c r="V6" s="24">
        <v>4.97</v>
      </c>
      <c r="W6" s="25">
        <v>4.97</v>
      </c>
    </row>
    <row r="7" spans="1:23" ht="25.5" customHeight="1">
      <c r="A7" s="23" t="s">
        <v>98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>
        <v>11.3</v>
      </c>
      <c r="P7" s="28">
        <v>11.61</v>
      </c>
      <c r="Q7" s="28">
        <v>103.48</v>
      </c>
      <c r="R7" s="87">
        <v>103.18</v>
      </c>
      <c r="S7" s="87"/>
      <c r="T7" s="29">
        <v>104.18</v>
      </c>
      <c r="U7" s="29">
        <v>104.18</v>
      </c>
      <c r="V7" s="29">
        <v>117.42</v>
      </c>
      <c r="W7" s="25">
        <v>57.01</v>
      </c>
    </row>
    <row r="8" spans="1:23" ht="25.5" customHeight="1">
      <c r="A8" s="23" t="s">
        <v>99</v>
      </c>
      <c r="B8" s="26">
        <v>93</v>
      </c>
      <c r="C8" s="26">
        <v>110</v>
      </c>
      <c r="D8" s="26">
        <v>216</v>
      </c>
      <c r="E8" s="26">
        <v>615</v>
      </c>
      <c r="F8" s="26">
        <v>1141</v>
      </c>
      <c r="G8" s="26">
        <v>1804</v>
      </c>
      <c r="H8" s="26">
        <v>2067</v>
      </c>
      <c r="I8" s="26">
        <v>2126.8</v>
      </c>
      <c r="J8" s="26">
        <v>2192.1</v>
      </c>
      <c r="K8" s="26">
        <v>2192.3</v>
      </c>
      <c r="L8" s="26">
        <v>2197.7</v>
      </c>
      <c r="M8" s="26">
        <v>2270.6</v>
      </c>
      <c r="N8" s="26">
        <v>2310.6</v>
      </c>
      <c r="O8" s="30">
        <v>2060.82</v>
      </c>
      <c r="P8" s="28">
        <v>2155.21</v>
      </c>
      <c r="Q8" s="28">
        <v>2766.43</v>
      </c>
      <c r="R8" s="87">
        <v>3460.8</v>
      </c>
      <c r="S8" s="87"/>
      <c r="T8" s="29">
        <v>3511.66</v>
      </c>
      <c r="U8" s="29">
        <v>3405.05</v>
      </c>
      <c r="V8" s="29">
        <v>3383.57</v>
      </c>
      <c r="W8" s="25">
        <v>3289.55</v>
      </c>
    </row>
    <row r="9" spans="1:23" ht="25.5" customHeight="1">
      <c r="A9" s="23" t="s">
        <v>100</v>
      </c>
      <c r="B9" s="26">
        <v>1860</v>
      </c>
      <c r="C9" s="26">
        <v>1807</v>
      </c>
      <c r="D9" s="26">
        <v>2128</v>
      </c>
      <c r="E9" s="26">
        <v>2962</v>
      </c>
      <c r="F9" s="26">
        <v>3673</v>
      </c>
      <c r="G9" s="26">
        <v>4782</v>
      </c>
      <c r="H9" s="26">
        <v>4965</v>
      </c>
      <c r="I9" s="26">
        <v>5006.4</v>
      </c>
      <c r="J9" s="26">
        <v>5171.2</v>
      </c>
      <c r="K9" s="26">
        <v>5169</v>
      </c>
      <c r="L9" s="26">
        <v>5524.7</v>
      </c>
      <c r="M9" s="26">
        <v>5539.7</v>
      </c>
      <c r="N9" s="26">
        <v>5566.5</v>
      </c>
      <c r="O9" s="27">
        <v>7953.25</v>
      </c>
      <c r="P9" s="28">
        <v>8522</v>
      </c>
      <c r="Q9" s="28">
        <v>9050.17</v>
      </c>
      <c r="R9" s="87">
        <v>9610.11</v>
      </c>
      <c r="S9" s="87"/>
      <c r="T9" s="29">
        <v>9466.75</v>
      </c>
      <c r="U9" s="29">
        <v>9552.81</v>
      </c>
      <c r="V9" s="29">
        <v>10162.19</v>
      </c>
      <c r="W9" s="25">
        <v>10061.014</v>
      </c>
    </row>
    <row r="10" spans="1:23" ht="25.5" customHeight="1">
      <c r="A10" s="23" t="s">
        <v>101</v>
      </c>
      <c r="B10" s="26">
        <v>8804</v>
      </c>
      <c r="C10" s="26">
        <v>9173</v>
      </c>
      <c r="D10" s="26">
        <v>12840</v>
      </c>
      <c r="E10" s="26">
        <v>17994</v>
      </c>
      <c r="F10" s="26">
        <v>21477</v>
      </c>
      <c r="G10" s="26">
        <v>29041</v>
      </c>
      <c r="H10" s="26">
        <v>29809</v>
      </c>
      <c r="I10" s="26">
        <v>30460.6</v>
      </c>
      <c r="J10" s="26">
        <v>31053</v>
      </c>
      <c r="K10" s="26">
        <v>31816</v>
      </c>
      <c r="L10" s="26">
        <v>32553.7</v>
      </c>
      <c r="M10" s="26">
        <v>33855.7</v>
      </c>
      <c r="N10" s="26">
        <v>34257.2</v>
      </c>
      <c r="O10" s="27">
        <v>34397.96</v>
      </c>
      <c r="P10" s="28">
        <v>36170.03</v>
      </c>
      <c r="Q10" s="28">
        <v>38517.3</v>
      </c>
      <c r="R10" s="87">
        <v>41222.69</v>
      </c>
      <c r="S10" s="87"/>
      <c r="T10" s="29">
        <v>42192.71</v>
      </c>
      <c r="U10" s="29">
        <v>43380.02</v>
      </c>
      <c r="V10" s="29">
        <v>47382.07</v>
      </c>
      <c r="W10" s="25">
        <v>46414.183</v>
      </c>
    </row>
    <row r="11" spans="1:23" ht="25.5" customHeight="1">
      <c r="A11" s="23" t="s">
        <v>102</v>
      </c>
      <c r="B11" s="26">
        <v>25768</v>
      </c>
      <c r="C11" s="26">
        <v>26010</v>
      </c>
      <c r="D11" s="26">
        <v>28868</v>
      </c>
      <c r="E11" s="26">
        <v>33900</v>
      </c>
      <c r="F11" s="26">
        <v>37543</v>
      </c>
      <c r="G11" s="26">
        <v>45050</v>
      </c>
      <c r="H11" s="26">
        <v>46400</v>
      </c>
      <c r="I11" s="26">
        <v>46877.4</v>
      </c>
      <c r="J11" s="26">
        <v>47339.9</v>
      </c>
      <c r="K11" s="26">
        <v>48272.8</v>
      </c>
      <c r="L11" s="26">
        <v>49395.8</v>
      </c>
      <c r="M11" s="26">
        <v>50314.5</v>
      </c>
      <c r="N11" s="26">
        <v>50574.1</v>
      </c>
      <c r="O11" s="27">
        <v>45317.77</v>
      </c>
      <c r="P11" s="28">
        <v>49014.17</v>
      </c>
      <c r="Q11" s="28">
        <v>45850.55</v>
      </c>
      <c r="R11" s="87">
        <v>50340.31</v>
      </c>
      <c r="S11" s="87"/>
      <c r="T11" s="29">
        <v>51613.27</v>
      </c>
      <c r="U11" s="29">
        <v>51969.4</v>
      </c>
      <c r="V11" s="29">
        <v>53496.51</v>
      </c>
      <c r="W11" s="25">
        <v>53838.541</v>
      </c>
    </row>
    <row r="12" spans="1:23" ht="25.5" customHeight="1">
      <c r="A12" s="23" t="s">
        <v>103</v>
      </c>
      <c r="B12" s="26">
        <v>13014</v>
      </c>
      <c r="C12" s="26">
        <v>13000</v>
      </c>
      <c r="D12" s="26">
        <v>12999</v>
      </c>
      <c r="E12" s="26">
        <v>13089</v>
      </c>
      <c r="F12" s="26">
        <v>13222</v>
      </c>
      <c r="G12" s="26">
        <v>13744</v>
      </c>
      <c r="H12" s="26">
        <v>13662</v>
      </c>
      <c r="I12" s="26">
        <v>13632.1</v>
      </c>
      <c r="J12" s="26">
        <v>13798.6</v>
      </c>
      <c r="K12" s="26">
        <v>13908.4</v>
      </c>
      <c r="L12" s="26">
        <v>13970.8</v>
      </c>
      <c r="M12" s="26">
        <v>13999.6</v>
      </c>
      <c r="N12" s="26">
        <v>14028.3</v>
      </c>
      <c r="O12" s="27">
        <v>3263.35</v>
      </c>
      <c r="P12" s="28">
        <v>3420</v>
      </c>
      <c r="Q12" s="28">
        <v>8085.54</v>
      </c>
      <c r="R12" s="87">
        <v>8507.55</v>
      </c>
      <c r="S12" s="87"/>
      <c r="T12" s="29">
        <v>8753.87</v>
      </c>
      <c r="U12" s="29">
        <v>8998.52</v>
      </c>
      <c r="V12" s="29">
        <v>9568.05</v>
      </c>
      <c r="W12" s="25">
        <v>15107.336</v>
      </c>
    </row>
    <row r="13" spans="1:23" ht="25.5" customHeight="1">
      <c r="A13" s="23" t="s">
        <v>104</v>
      </c>
      <c r="B13" s="31"/>
      <c r="C13" s="31"/>
      <c r="D13" s="31"/>
      <c r="E13" s="26">
        <v>5</v>
      </c>
      <c r="F13" s="26">
        <v>5</v>
      </c>
      <c r="G13" s="26">
        <v>5</v>
      </c>
      <c r="H13" s="26">
        <v>5</v>
      </c>
      <c r="I13" s="26">
        <v>4.5</v>
      </c>
      <c r="J13" s="26">
        <v>9.5</v>
      </c>
      <c r="K13" s="26">
        <v>12.5</v>
      </c>
      <c r="L13" s="26">
        <v>17.2</v>
      </c>
      <c r="M13" s="26">
        <v>17.2</v>
      </c>
      <c r="N13" s="26">
        <v>17.2</v>
      </c>
      <c r="O13" s="27">
        <v>10.6</v>
      </c>
      <c r="P13" s="28">
        <v>11.9</v>
      </c>
      <c r="Q13" s="28">
        <v>18.76</v>
      </c>
      <c r="R13" s="87">
        <v>16.3</v>
      </c>
      <c r="S13" s="87"/>
      <c r="T13" s="29">
        <v>17.8</v>
      </c>
      <c r="U13" s="29">
        <v>17.8</v>
      </c>
      <c r="V13" s="29">
        <v>54.96</v>
      </c>
      <c r="W13" s="25">
        <v>60.98</v>
      </c>
    </row>
    <row r="14" spans="1:23" ht="25.5" customHeight="1">
      <c r="A14" s="23" t="s">
        <v>105</v>
      </c>
      <c r="B14" s="31"/>
      <c r="C14" s="31"/>
      <c r="D14" s="31"/>
      <c r="E14" s="26"/>
      <c r="F14" s="26"/>
      <c r="G14" s="26"/>
      <c r="H14" s="26"/>
      <c r="I14" s="26"/>
      <c r="J14" s="26">
        <v>4.6</v>
      </c>
      <c r="K14" s="26">
        <v>4.6</v>
      </c>
      <c r="L14" s="26">
        <v>4.6</v>
      </c>
      <c r="M14" s="26">
        <v>4.6</v>
      </c>
      <c r="N14" s="26">
        <v>4.6</v>
      </c>
      <c r="O14" s="27">
        <v>6</v>
      </c>
      <c r="P14" s="28">
        <v>6</v>
      </c>
      <c r="Q14" s="28">
        <v>6</v>
      </c>
      <c r="R14" s="87">
        <v>6</v>
      </c>
      <c r="S14" s="87"/>
      <c r="T14" s="29">
        <v>6.5</v>
      </c>
      <c r="U14" s="29">
        <v>13</v>
      </c>
      <c r="V14" s="29">
        <v>19</v>
      </c>
      <c r="W14" s="25">
        <v>24.9</v>
      </c>
    </row>
    <row r="15" spans="1:23" ht="25.5" customHeight="1">
      <c r="A15" s="23" t="s">
        <v>106</v>
      </c>
      <c r="B15" s="26">
        <v>4854</v>
      </c>
      <c r="C15" s="26">
        <v>5904</v>
      </c>
      <c r="D15" s="26">
        <v>6499</v>
      </c>
      <c r="E15" s="26">
        <v>6823</v>
      </c>
      <c r="F15" s="26">
        <v>8296</v>
      </c>
      <c r="G15" s="26">
        <v>9450</v>
      </c>
      <c r="H15" s="26">
        <v>10063</v>
      </c>
      <c r="I15" s="26">
        <v>10461.2</v>
      </c>
      <c r="J15" s="26">
        <v>10528</v>
      </c>
      <c r="K15" s="26">
        <v>10679.6</v>
      </c>
      <c r="L15" s="26">
        <v>10783.6</v>
      </c>
      <c r="M15" s="26">
        <v>10790.6</v>
      </c>
      <c r="N15" s="26">
        <v>10800.4</v>
      </c>
      <c r="O15" s="27">
        <v>11695.8</v>
      </c>
      <c r="P15" s="28">
        <v>12214.04</v>
      </c>
      <c r="Q15" s="28">
        <v>12432.55</v>
      </c>
      <c r="R15" s="87">
        <v>12679.29</v>
      </c>
      <c r="S15" s="87"/>
      <c r="T15" s="29">
        <v>12971.13</v>
      </c>
      <c r="U15" s="29">
        <v>12920.92</v>
      </c>
      <c r="V15" s="29">
        <v>13398.7</v>
      </c>
      <c r="W15" s="25">
        <v>13057.66</v>
      </c>
    </row>
    <row r="16" spans="1:23" ht="25.5" customHeight="1">
      <c r="A16" s="23"/>
      <c r="B16" s="31"/>
      <c r="C16" s="31"/>
      <c r="D16" s="31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8"/>
      <c r="P16" s="28"/>
      <c r="Q16" s="28"/>
      <c r="R16" s="28"/>
      <c r="S16" s="32"/>
      <c r="T16" s="28"/>
      <c r="U16" s="28"/>
      <c r="V16" s="28"/>
      <c r="W16" s="28"/>
    </row>
    <row r="17" spans="1:23" ht="25.5" customHeight="1">
      <c r="A17" s="33" t="s">
        <v>22</v>
      </c>
      <c r="B17" s="34">
        <v>54393</v>
      </c>
      <c r="C17" s="34">
        <v>56004</v>
      </c>
      <c r="D17" s="34">
        <v>63550</v>
      </c>
      <c r="E17" s="34">
        <f>SUM(E7:E16)</f>
        <v>75388</v>
      </c>
      <c r="F17" s="34">
        <f>SUM(F7:F16)</f>
        <v>85357</v>
      </c>
      <c r="G17" s="34">
        <f>SUM(G7:G16)</f>
        <v>103876</v>
      </c>
      <c r="H17" s="34">
        <f aca="true" t="shared" si="0" ref="H17:N17">SUM(H8:H16)</f>
        <v>106971</v>
      </c>
      <c r="I17" s="34">
        <f t="shared" si="0"/>
        <v>108569</v>
      </c>
      <c r="J17" s="34">
        <f t="shared" si="0"/>
        <v>110096.90000000002</v>
      </c>
      <c r="K17" s="34">
        <f t="shared" si="0"/>
        <v>112055.20000000001</v>
      </c>
      <c r="L17" s="34">
        <f t="shared" si="0"/>
        <v>114448.1</v>
      </c>
      <c r="M17" s="34">
        <f t="shared" si="0"/>
        <v>116792.50000000001</v>
      </c>
      <c r="N17" s="34">
        <f t="shared" si="0"/>
        <v>117558.9</v>
      </c>
      <c r="O17" s="28">
        <f>SUM(O7:O16)</f>
        <v>104716.85000000002</v>
      </c>
      <c r="P17" s="28">
        <f>SUM(P7:P16)</f>
        <v>111524.95999999999</v>
      </c>
      <c r="Q17" s="28">
        <f>SUM(Q7:Q16)</f>
        <v>116830.78</v>
      </c>
      <c r="R17" s="28">
        <f>SUM(R7:R16)</f>
        <v>125946.23000000001</v>
      </c>
      <c r="S17" s="35">
        <f>SUM(R17)</f>
        <v>125946.23000000001</v>
      </c>
      <c r="T17" s="28">
        <f>SUM(T7:T16)</f>
        <v>128637.87000000001</v>
      </c>
      <c r="U17" s="28">
        <f>SUM(U7:U16)</f>
        <v>130361.7</v>
      </c>
      <c r="V17" s="28">
        <f>SUM(V5:V16)</f>
        <v>137592.44000000003</v>
      </c>
      <c r="W17" s="28">
        <f>SUM(W5:W16)</f>
        <v>141918.12399999998</v>
      </c>
    </row>
    <row r="18" spans="1:23" ht="25.5" customHeight="1" thickBot="1">
      <c r="A18" s="36" t="s">
        <v>23</v>
      </c>
      <c r="B18" s="37"/>
      <c r="C18" s="38">
        <v>3</v>
      </c>
      <c r="D18" s="38">
        <v>13.5</v>
      </c>
      <c r="E18" s="38">
        <f aca="true" t="shared" si="1" ref="E18:R18">SUM(E17-D17)*100/D17</f>
        <v>18.627852084972464</v>
      </c>
      <c r="F18" s="38">
        <f t="shared" si="1"/>
        <v>13.223589961267045</v>
      </c>
      <c r="G18" s="38">
        <f t="shared" si="1"/>
        <v>21.695935892779737</v>
      </c>
      <c r="H18" s="38">
        <f t="shared" si="1"/>
        <v>2.9795140359659595</v>
      </c>
      <c r="I18" s="38">
        <f t="shared" si="1"/>
        <v>1.493862822634172</v>
      </c>
      <c r="J18" s="38">
        <f t="shared" si="1"/>
        <v>1.4073077950428052</v>
      </c>
      <c r="K18" s="38">
        <f t="shared" si="1"/>
        <v>1.7787058491201733</v>
      </c>
      <c r="L18" s="38">
        <f t="shared" si="1"/>
        <v>2.1354653777780896</v>
      </c>
      <c r="M18" s="38">
        <f t="shared" si="1"/>
        <v>2.0484394236339516</v>
      </c>
      <c r="N18" s="38">
        <f t="shared" si="1"/>
        <v>0.6562065201104348</v>
      </c>
      <c r="O18" s="38">
        <f t="shared" si="1"/>
        <v>-10.923928345705834</v>
      </c>
      <c r="P18" s="38">
        <f t="shared" si="1"/>
        <v>6.501446519829398</v>
      </c>
      <c r="Q18" s="38">
        <f t="shared" si="1"/>
        <v>4.757517958311761</v>
      </c>
      <c r="R18" s="38">
        <f t="shared" si="1"/>
        <v>7.802267518885016</v>
      </c>
      <c r="S18" s="39"/>
      <c r="T18" s="38">
        <f>SUM(T17-R17)*100/R17</f>
        <v>2.137134235776648</v>
      </c>
      <c r="U18" s="38">
        <f>SUM(U17-S17)*100/S17</f>
        <v>3.5058373720277185</v>
      </c>
      <c r="V18" s="38">
        <f>SUM(V17-U17)*100/U17</f>
        <v>5.546675135411731</v>
      </c>
      <c r="W18" s="38">
        <f>SUM(W17-V17)*100/V17</f>
        <v>3.143838426006508</v>
      </c>
    </row>
    <row r="19" ht="25.5" customHeight="1">
      <c r="A19" s="19" t="s">
        <v>93</v>
      </c>
    </row>
  </sheetData>
  <sheetProtection/>
  <mergeCells count="12">
    <mergeCell ref="A3:A4"/>
    <mergeCell ref="B3:K3"/>
    <mergeCell ref="L3:W3"/>
    <mergeCell ref="R7:S7"/>
    <mergeCell ref="R8:S8"/>
    <mergeCell ref="R9:S9"/>
    <mergeCell ref="R10:S10"/>
    <mergeCell ref="R11:S11"/>
    <mergeCell ref="R12:S12"/>
    <mergeCell ref="R13:S13"/>
    <mergeCell ref="R14:S14"/>
    <mergeCell ref="R15:S15"/>
  </mergeCells>
  <printOptions horizontalCentered="1"/>
  <pageMargins left="0.31496062992125984" right="0.31496062992125984" top="1.535433070866142" bottom="0.7480314960629921" header="0.31496062992125984" footer="0.7086614173228347"/>
  <pageSetup horizontalDpi="600" verticalDpi="600" orientation="landscape" paperSize="9" scale="95" r:id="rId2"/>
  <headerFooter>
    <oddHeader>&amp;L&amp;G&amp;C&amp;"Verdana,Negrita"&amp;12EVOLUCION DE LA SUPERFICIE PLANTADA DE VIDES PARA VINIFICACIÓN
AÑOS 1995 - 2014&amp;RCUADRO N° 53</oddHeader>
    <oddFooter>&amp;R&amp;F
Página &amp;P de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A1">
      <selection activeCell="B4" sqref="B4:L5"/>
    </sheetView>
  </sheetViews>
  <sheetFormatPr defaultColWidth="11.421875" defaultRowHeight="18.75" customHeight="1"/>
  <cols>
    <col min="1" max="1" width="21.421875" style="44" customWidth="1"/>
    <col min="2" max="7" width="9.140625" style="44" customWidth="1"/>
    <col min="8" max="12" width="10.57421875" style="44" customWidth="1"/>
    <col min="13" max="13" width="10.28125" style="44" customWidth="1"/>
    <col min="14" max="15" width="9.8515625" style="44" customWidth="1"/>
    <col min="16" max="20" width="11.57421875" style="44" customWidth="1"/>
    <col min="21" max="16384" width="11.421875" style="44" customWidth="1"/>
  </cols>
  <sheetData>
    <row r="1" ht="18.75" customHeight="1">
      <c r="A1" s="43" t="s">
        <v>107</v>
      </c>
    </row>
    <row r="2" ht="18.75" customHeight="1">
      <c r="A2" s="43" t="s">
        <v>88</v>
      </c>
    </row>
    <row r="3" ht="18.75" customHeight="1" thickBot="1"/>
    <row r="4" spans="1:23" ht="18.75" customHeight="1">
      <c r="A4" s="93" t="s">
        <v>24</v>
      </c>
      <c r="B4" s="96" t="s">
        <v>21</v>
      </c>
      <c r="C4" s="96"/>
      <c r="D4" s="96"/>
      <c r="E4" s="96"/>
      <c r="F4" s="96"/>
      <c r="G4" s="96"/>
      <c r="H4" s="96"/>
      <c r="I4" s="96"/>
      <c r="J4" s="96"/>
      <c r="K4" s="96"/>
      <c r="L4" s="97"/>
      <c r="M4" s="100" t="s">
        <v>21</v>
      </c>
      <c r="N4" s="96"/>
      <c r="O4" s="96"/>
      <c r="P4" s="96"/>
      <c r="Q4" s="96"/>
      <c r="R4" s="96"/>
      <c r="S4" s="96"/>
      <c r="T4" s="96"/>
      <c r="U4" s="96"/>
      <c r="V4" s="96"/>
      <c r="W4" s="97"/>
    </row>
    <row r="5" spans="1:23" ht="18.75" customHeight="1" thickBot="1">
      <c r="A5" s="94"/>
      <c r="B5" s="98"/>
      <c r="C5" s="98"/>
      <c r="D5" s="98"/>
      <c r="E5" s="98"/>
      <c r="F5" s="98"/>
      <c r="G5" s="98"/>
      <c r="H5" s="98"/>
      <c r="I5" s="98"/>
      <c r="J5" s="98"/>
      <c r="K5" s="98"/>
      <c r="L5" s="99"/>
      <c r="M5" s="101"/>
      <c r="N5" s="98"/>
      <c r="O5" s="98"/>
      <c r="P5" s="98"/>
      <c r="Q5" s="98"/>
      <c r="R5" s="98"/>
      <c r="S5" s="98"/>
      <c r="T5" s="98"/>
      <c r="U5" s="98"/>
      <c r="V5" s="98"/>
      <c r="W5" s="99"/>
    </row>
    <row r="6" spans="1:23" ht="18.75" customHeight="1" thickBot="1">
      <c r="A6" s="95"/>
      <c r="B6" s="45">
        <v>1994</v>
      </c>
      <c r="C6" s="7">
        <v>1995</v>
      </c>
      <c r="D6" s="7">
        <v>1996</v>
      </c>
      <c r="E6" s="7">
        <v>1997</v>
      </c>
      <c r="F6" s="7">
        <v>1998</v>
      </c>
      <c r="G6" s="7">
        <v>1999</v>
      </c>
      <c r="H6" s="7">
        <v>2000</v>
      </c>
      <c r="I6" s="7">
        <v>2001</v>
      </c>
      <c r="J6" s="7">
        <v>2002</v>
      </c>
      <c r="K6" s="7">
        <v>2003</v>
      </c>
      <c r="L6" s="7">
        <v>2004</v>
      </c>
      <c r="M6" s="7">
        <v>2005</v>
      </c>
      <c r="N6" s="7">
        <v>2006</v>
      </c>
      <c r="O6" s="7">
        <v>2007</v>
      </c>
      <c r="P6" s="7">
        <v>2008</v>
      </c>
      <c r="Q6" s="7">
        <v>2009</v>
      </c>
      <c r="R6" s="7">
        <v>2010</v>
      </c>
      <c r="S6" s="7">
        <v>2011</v>
      </c>
      <c r="T6" s="46">
        <v>2012</v>
      </c>
      <c r="U6" s="46">
        <v>2013</v>
      </c>
      <c r="V6" s="46">
        <v>2014</v>
      </c>
      <c r="W6" s="46">
        <v>2015</v>
      </c>
    </row>
    <row r="7" spans="1:23" ht="18.75" customHeight="1">
      <c r="A7" s="47" t="s">
        <v>25</v>
      </c>
      <c r="B7" s="48">
        <v>11112</v>
      </c>
      <c r="C7" s="49">
        <v>12281</v>
      </c>
      <c r="D7" s="48">
        <v>13094</v>
      </c>
      <c r="E7" s="49">
        <v>15995</v>
      </c>
      <c r="F7" s="48">
        <v>21094</v>
      </c>
      <c r="G7" s="49">
        <v>26172</v>
      </c>
      <c r="H7" s="48">
        <v>35967</v>
      </c>
      <c r="I7" s="50">
        <v>38227</v>
      </c>
      <c r="J7" s="51">
        <v>39261</v>
      </c>
      <c r="K7" s="50">
        <v>39731.4</v>
      </c>
      <c r="L7" s="51">
        <v>40085.6</v>
      </c>
      <c r="M7" s="52">
        <v>40440.7</v>
      </c>
      <c r="N7" s="8">
        <v>40788.6</v>
      </c>
      <c r="O7" s="9">
        <v>40765.9</v>
      </c>
      <c r="P7" s="44">
        <v>38806.27</v>
      </c>
      <c r="Q7" s="53">
        <v>40727.95</v>
      </c>
      <c r="R7" s="44">
        <v>38425.67</v>
      </c>
      <c r="S7" s="54">
        <v>40836.95</v>
      </c>
      <c r="T7" s="53">
        <v>41521.93</v>
      </c>
      <c r="U7" s="53">
        <v>42195.36</v>
      </c>
      <c r="V7" s="53">
        <v>44176.37</v>
      </c>
      <c r="W7" s="53">
        <v>43211.01</v>
      </c>
    </row>
    <row r="8" spans="1:23" ht="18.75" customHeight="1">
      <c r="A8" s="47" t="s">
        <v>26</v>
      </c>
      <c r="B8" s="48">
        <v>2353</v>
      </c>
      <c r="C8" s="55">
        <v>2704</v>
      </c>
      <c r="D8" s="48">
        <v>3234</v>
      </c>
      <c r="E8" s="55">
        <v>5411</v>
      </c>
      <c r="F8" s="48">
        <v>8414</v>
      </c>
      <c r="G8" s="55">
        <v>10261</v>
      </c>
      <c r="H8" s="48">
        <v>12824</v>
      </c>
      <c r="I8" s="56">
        <v>12887</v>
      </c>
      <c r="J8" s="51">
        <v>12768</v>
      </c>
      <c r="K8" s="56">
        <v>12878.8</v>
      </c>
      <c r="L8" s="51">
        <v>12941.5</v>
      </c>
      <c r="M8" s="57">
        <v>13141.8</v>
      </c>
      <c r="N8" s="8">
        <v>13367.7</v>
      </c>
      <c r="O8" s="10">
        <v>13283</v>
      </c>
      <c r="P8" s="44">
        <v>9656.2</v>
      </c>
      <c r="Q8" s="58">
        <v>10040.5</v>
      </c>
      <c r="R8" s="44">
        <v>10640.15</v>
      </c>
      <c r="S8" s="59">
        <v>11431.95</v>
      </c>
      <c r="T8" s="58">
        <v>11649.07</v>
      </c>
      <c r="U8" s="58">
        <v>11925.19</v>
      </c>
      <c r="V8" s="58">
        <v>12480.13</v>
      </c>
      <c r="W8" s="58">
        <v>12242.78</v>
      </c>
    </row>
    <row r="9" spans="1:23" ht="18.75" customHeight="1">
      <c r="A9" s="47" t="s">
        <v>27</v>
      </c>
      <c r="B9" s="48">
        <v>4150</v>
      </c>
      <c r="C9" s="55">
        <v>4402</v>
      </c>
      <c r="D9" s="48">
        <v>4503</v>
      </c>
      <c r="E9" s="55">
        <v>5563</v>
      </c>
      <c r="F9" s="48">
        <v>6705</v>
      </c>
      <c r="G9" s="55">
        <v>6907</v>
      </c>
      <c r="H9" s="48">
        <v>7672</v>
      </c>
      <c r="I9" s="56">
        <v>7567</v>
      </c>
      <c r="J9" s="51">
        <v>7561</v>
      </c>
      <c r="K9" s="56">
        <v>7565.4</v>
      </c>
      <c r="L9" s="51">
        <v>7721.9</v>
      </c>
      <c r="M9" s="57">
        <v>8156.4</v>
      </c>
      <c r="N9" s="8">
        <v>8548.4</v>
      </c>
      <c r="O9" s="10">
        <v>8733.4</v>
      </c>
      <c r="P9" s="44">
        <v>12739.27</v>
      </c>
      <c r="Q9" s="58">
        <v>13082.29</v>
      </c>
      <c r="R9" s="44">
        <v>10834.02</v>
      </c>
      <c r="S9" s="59">
        <v>10970.36</v>
      </c>
      <c r="T9" s="58">
        <v>10570.91</v>
      </c>
      <c r="U9" s="58">
        <v>10693.92</v>
      </c>
      <c r="V9" s="58">
        <v>11633.83</v>
      </c>
      <c r="W9" s="58">
        <v>11698.3</v>
      </c>
    </row>
    <row r="10" spans="1:23" ht="18.75" customHeight="1">
      <c r="A10" s="47" t="s">
        <v>28</v>
      </c>
      <c r="B10" s="48">
        <v>5981</v>
      </c>
      <c r="C10" s="55">
        <v>6135</v>
      </c>
      <c r="D10" s="48">
        <v>6172</v>
      </c>
      <c r="E10" s="55">
        <v>6576</v>
      </c>
      <c r="F10" s="48">
        <v>6756</v>
      </c>
      <c r="G10" s="55">
        <v>6564</v>
      </c>
      <c r="H10" s="48">
        <v>6790</v>
      </c>
      <c r="I10" s="56">
        <v>6673</v>
      </c>
      <c r="J10" s="51">
        <v>7041</v>
      </c>
      <c r="K10" s="56">
        <v>7368</v>
      </c>
      <c r="L10" s="51">
        <v>7741.1</v>
      </c>
      <c r="M10" s="57">
        <v>8378.7</v>
      </c>
      <c r="N10" s="8">
        <v>8697.3</v>
      </c>
      <c r="O10" s="10">
        <v>8862.3</v>
      </c>
      <c r="P10" s="44">
        <v>11243.56</v>
      </c>
      <c r="Q10" s="58">
        <v>12159.06</v>
      </c>
      <c r="R10" s="44">
        <v>13277.82</v>
      </c>
      <c r="S10" s="59">
        <v>13922.32</v>
      </c>
      <c r="T10" s="58">
        <v>14131.97</v>
      </c>
      <c r="U10" s="58">
        <v>14392.98</v>
      </c>
      <c r="V10" s="58">
        <v>15142.33</v>
      </c>
      <c r="W10" s="58">
        <v>15172.99</v>
      </c>
    </row>
    <row r="11" spans="1:23" ht="18.75" customHeight="1">
      <c r="A11" s="47" t="s">
        <v>29</v>
      </c>
      <c r="B11" s="48">
        <v>103</v>
      </c>
      <c r="C11" s="55">
        <v>106</v>
      </c>
      <c r="D11" s="48">
        <v>93</v>
      </c>
      <c r="E11" s="55">
        <v>98</v>
      </c>
      <c r="F11" s="48">
        <v>104</v>
      </c>
      <c r="G11" s="55">
        <v>95</v>
      </c>
      <c r="H11" s="48">
        <v>76</v>
      </c>
      <c r="I11" s="56">
        <v>49</v>
      </c>
      <c r="J11" s="51">
        <v>52</v>
      </c>
      <c r="K11" s="56">
        <v>51.4</v>
      </c>
      <c r="L11" s="51">
        <v>75.9</v>
      </c>
      <c r="M11" s="57">
        <v>73.2</v>
      </c>
      <c r="N11" s="8">
        <v>76.4</v>
      </c>
      <c r="O11" s="10">
        <v>76.4</v>
      </c>
      <c r="P11" s="44">
        <v>56.58</v>
      </c>
      <c r="Q11" s="58">
        <v>56.58</v>
      </c>
      <c r="R11" s="44">
        <v>55.78</v>
      </c>
      <c r="S11" s="59">
        <v>55.8</v>
      </c>
      <c r="T11" s="58">
        <v>55.8</v>
      </c>
      <c r="U11" s="58">
        <v>55.8</v>
      </c>
      <c r="V11" s="58">
        <v>56.04</v>
      </c>
      <c r="W11" s="58">
        <v>45.53</v>
      </c>
    </row>
    <row r="12" spans="1:23" ht="18.75" customHeight="1">
      <c r="A12" s="47" t="s">
        <v>30</v>
      </c>
      <c r="B12" s="48">
        <v>138</v>
      </c>
      <c r="C12" s="55">
        <v>215</v>
      </c>
      <c r="D12" s="48">
        <v>287</v>
      </c>
      <c r="E12" s="55">
        <v>411</v>
      </c>
      <c r="F12" s="48">
        <v>589</v>
      </c>
      <c r="G12" s="55">
        <v>839</v>
      </c>
      <c r="H12" s="48">
        <v>1613</v>
      </c>
      <c r="I12" s="56">
        <v>1450</v>
      </c>
      <c r="J12" s="51">
        <v>1434</v>
      </c>
      <c r="K12" s="56">
        <v>1422</v>
      </c>
      <c r="L12" s="51">
        <v>1440</v>
      </c>
      <c r="M12" s="57">
        <v>1360.8</v>
      </c>
      <c r="N12" s="8">
        <v>1381.9</v>
      </c>
      <c r="O12" s="10">
        <v>1412.8</v>
      </c>
      <c r="P12" s="44">
        <v>2597.99</v>
      </c>
      <c r="Q12" s="58">
        <v>2884.04</v>
      </c>
      <c r="R12" s="44">
        <v>3306.82</v>
      </c>
      <c r="S12" s="59">
        <v>3729.32</v>
      </c>
      <c r="T12" s="58">
        <v>4012.45</v>
      </c>
      <c r="U12" s="58">
        <v>4059.89</v>
      </c>
      <c r="V12" s="58">
        <v>4195.85</v>
      </c>
      <c r="W12" s="58">
        <v>4148.55</v>
      </c>
    </row>
    <row r="13" spans="1:23" ht="18.75" customHeight="1">
      <c r="A13" s="47" t="s">
        <v>31</v>
      </c>
      <c r="B13" s="48">
        <v>307</v>
      </c>
      <c r="C13" s="55">
        <v>296</v>
      </c>
      <c r="D13" s="48">
        <v>317</v>
      </c>
      <c r="E13" s="55">
        <v>338</v>
      </c>
      <c r="F13" s="48">
        <v>348</v>
      </c>
      <c r="G13" s="55">
        <v>286</v>
      </c>
      <c r="H13" s="48">
        <v>286</v>
      </c>
      <c r="I13" s="56">
        <v>286</v>
      </c>
      <c r="J13" s="51">
        <v>283</v>
      </c>
      <c r="K13" s="56">
        <v>288.3</v>
      </c>
      <c r="L13" s="51">
        <v>292.7</v>
      </c>
      <c r="M13" s="57">
        <v>304.5</v>
      </c>
      <c r="N13" s="8">
        <v>304.5</v>
      </c>
      <c r="O13" s="10">
        <v>304.5</v>
      </c>
      <c r="P13" s="44">
        <v>333.22</v>
      </c>
      <c r="Q13" s="58">
        <v>367.17</v>
      </c>
      <c r="R13" s="44">
        <v>400.25</v>
      </c>
      <c r="S13" s="59">
        <v>409.36</v>
      </c>
      <c r="T13" s="58">
        <v>442.21</v>
      </c>
      <c r="U13" s="58">
        <v>424.37</v>
      </c>
      <c r="V13" s="58">
        <v>420.1</v>
      </c>
      <c r="W13" s="58">
        <v>423.34</v>
      </c>
    </row>
    <row r="14" spans="1:23" ht="18.75" customHeight="1">
      <c r="A14" s="47" t="s">
        <v>32</v>
      </c>
      <c r="B14" s="48">
        <v>2708</v>
      </c>
      <c r="C14" s="55">
        <v>2649</v>
      </c>
      <c r="D14" s="48">
        <v>2616</v>
      </c>
      <c r="E14" s="55">
        <v>2427</v>
      </c>
      <c r="F14" s="48">
        <v>2425</v>
      </c>
      <c r="G14" s="55">
        <v>2355</v>
      </c>
      <c r="H14" s="48">
        <v>1892</v>
      </c>
      <c r="I14" s="56">
        <v>1860</v>
      </c>
      <c r="J14" s="51">
        <v>1843</v>
      </c>
      <c r="K14" s="56">
        <v>1820.5</v>
      </c>
      <c r="L14" s="51">
        <v>1715.1</v>
      </c>
      <c r="M14" s="57">
        <v>1708.4</v>
      </c>
      <c r="N14" s="8">
        <v>1727.4</v>
      </c>
      <c r="O14" s="10">
        <v>1719.3</v>
      </c>
      <c r="P14" s="44">
        <v>779.3</v>
      </c>
      <c r="Q14" s="58">
        <v>846.31</v>
      </c>
      <c r="R14" s="44">
        <v>929.71</v>
      </c>
      <c r="S14" s="59">
        <v>958.98</v>
      </c>
      <c r="T14" s="58">
        <v>920.91</v>
      </c>
      <c r="U14" s="58">
        <v>902.5</v>
      </c>
      <c r="V14" s="58">
        <v>968.1</v>
      </c>
      <c r="W14" s="58">
        <v>958.77</v>
      </c>
    </row>
    <row r="15" spans="1:23" ht="18.75" customHeight="1">
      <c r="A15" s="47" t="s">
        <v>33</v>
      </c>
      <c r="B15" s="48">
        <v>15990</v>
      </c>
      <c r="C15" s="55">
        <v>15280</v>
      </c>
      <c r="D15" s="48">
        <v>15280</v>
      </c>
      <c r="E15" s="55">
        <v>15241</v>
      </c>
      <c r="F15" s="48">
        <v>15442</v>
      </c>
      <c r="G15" s="55">
        <v>15457</v>
      </c>
      <c r="H15" s="48">
        <v>15179</v>
      </c>
      <c r="I15" s="56">
        <v>15070</v>
      </c>
      <c r="J15" s="51">
        <v>14949</v>
      </c>
      <c r="K15" s="56">
        <v>14952.7</v>
      </c>
      <c r="L15" s="51">
        <v>14865</v>
      </c>
      <c r="M15" s="57">
        <v>14909.4</v>
      </c>
      <c r="N15" s="8">
        <v>14955</v>
      </c>
      <c r="O15" s="10">
        <v>15042</v>
      </c>
      <c r="P15" s="44">
        <v>3374.27</v>
      </c>
      <c r="Q15" s="58">
        <v>3868.29</v>
      </c>
      <c r="R15" s="44">
        <v>5855.13</v>
      </c>
      <c r="S15" s="59">
        <v>7079.16</v>
      </c>
      <c r="T15" s="58">
        <v>7247.52</v>
      </c>
      <c r="U15" s="58">
        <v>7338.68</v>
      </c>
      <c r="V15" s="58">
        <v>7652.58</v>
      </c>
      <c r="W15" s="58">
        <v>12520.57</v>
      </c>
    </row>
    <row r="16" spans="1:23" ht="18.75" customHeight="1">
      <c r="A16" s="47" t="s">
        <v>34</v>
      </c>
      <c r="B16" s="48"/>
      <c r="C16" s="55"/>
      <c r="D16" s="48"/>
      <c r="E16" s="55">
        <v>330</v>
      </c>
      <c r="F16" s="48">
        <v>1167</v>
      </c>
      <c r="G16" s="55">
        <v>2306</v>
      </c>
      <c r="H16" s="48">
        <v>4719</v>
      </c>
      <c r="I16" s="56">
        <v>5407</v>
      </c>
      <c r="J16" s="51">
        <v>5805</v>
      </c>
      <c r="K16" s="56">
        <v>6045</v>
      </c>
      <c r="L16" s="51">
        <v>6545.4</v>
      </c>
      <c r="M16" s="57">
        <v>6849.2</v>
      </c>
      <c r="N16" s="8">
        <v>7182.7</v>
      </c>
      <c r="O16" s="10">
        <v>7283.7</v>
      </c>
      <c r="P16" s="44">
        <v>8248.83</v>
      </c>
      <c r="Q16" s="58">
        <v>8826.7</v>
      </c>
      <c r="R16" s="44">
        <v>9501.99</v>
      </c>
      <c r="S16" s="59">
        <v>10040</v>
      </c>
      <c r="T16" s="58">
        <v>10418.06</v>
      </c>
      <c r="U16" s="58">
        <v>10732.48</v>
      </c>
      <c r="V16" s="58">
        <v>11319.49</v>
      </c>
      <c r="W16" s="58">
        <v>10860.86</v>
      </c>
    </row>
    <row r="17" spans="1:23" ht="18.75" customHeight="1">
      <c r="A17" s="47" t="s">
        <v>35</v>
      </c>
      <c r="B17" s="48"/>
      <c r="C17" s="55"/>
      <c r="D17" s="48">
        <v>19</v>
      </c>
      <c r="E17" s="55">
        <v>201</v>
      </c>
      <c r="F17" s="48">
        <v>568</v>
      </c>
      <c r="G17" s="55">
        <v>1019</v>
      </c>
      <c r="H17" s="48">
        <v>2039</v>
      </c>
      <c r="I17" s="56">
        <v>2197</v>
      </c>
      <c r="J17" s="51">
        <v>2347</v>
      </c>
      <c r="K17" s="56">
        <v>2467.7</v>
      </c>
      <c r="L17" s="51">
        <v>2754.2</v>
      </c>
      <c r="M17" s="57">
        <v>2988.2</v>
      </c>
      <c r="N17" s="8">
        <v>3369.6</v>
      </c>
      <c r="O17" s="10">
        <v>3513</v>
      </c>
      <c r="P17" s="44">
        <v>5390.71</v>
      </c>
      <c r="Q17" s="58">
        <v>6027.01</v>
      </c>
      <c r="R17" s="44">
        <v>6886.77</v>
      </c>
      <c r="S17" s="59">
        <v>7393.48</v>
      </c>
      <c r="T17" s="58">
        <v>7744.63</v>
      </c>
      <c r="U17" s="58">
        <v>7933.12</v>
      </c>
      <c r="V17" s="58">
        <v>8432.24</v>
      </c>
      <c r="W17" s="58">
        <v>8232.68</v>
      </c>
    </row>
    <row r="18" spans="1:23" ht="18.75" customHeight="1">
      <c r="A18" s="47" t="s">
        <v>36</v>
      </c>
      <c r="B18" s="48"/>
      <c r="C18" s="55"/>
      <c r="D18" s="48">
        <v>17</v>
      </c>
      <c r="E18" s="55">
        <v>64</v>
      </c>
      <c r="F18" s="48">
        <v>138</v>
      </c>
      <c r="G18" s="55">
        <v>316</v>
      </c>
      <c r="H18" s="48">
        <v>689</v>
      </c>
      <c r="I18" s="56">
        <v>823</v>
      </c>
      <c r="J18" s="51">
        <v>869</v>
      </c>
      <c r="K18" s="56">
        <v>925.3</v>
      </c>
      <c r="L18" s="51">
        <v>1055.7</v>
      </c>
      <c r="M18" s="57">
        <v>1099.2</v>
      </c>
      <c r="N18" s="8">
        <v>1142.9</v>
      </c>
      <c r="O18" s="10">
        <v>1177.3</v>
      </c>
      <c r="P18" s="44">
        <v>1226.16</v>
      </c>
      <c r="Q18" s="58">
        <v>1320.77</v>
      </c>
      <c r="R18" s="44">
        <v>1345.01</v>
      </c>
      <c r="S18" s="59">
        <v>1450.96</v>
      </c>
      <c r="T18" s="58">
        <v>1533.28</v>
      </c>
      <c r="U18" s="58">
        <v>1591.26</v>
      </c>
      <c r="V18" s="58">
        <v>1661.46</v>
      </c>
      <c r="W18" s="58">
        <v>1671.84</v>
      </c>
    </row>
    <row r="19" spans="1:23" ht="18.75" customHeight="1">
      <c r="A19" s="47" t="s">
        <v>37</v>
      </c>
      <c r="B19" s="48">
        <v>10251</v>
      </c>
      <c r="C19" s="55">
        <v>10324</v>
      </c>
      <c r="D19" s="48">
        <v>10371</v>
      </c>
      <c r="E19" s="55">
        <v>10895</v>
      </c>
      <c r="F19" s="48">
        <v>11638</v>
      </c>
      <c r="G19" s="55">
        <v>12780</v>
      </c>
      <c r="H19" s="48">
        <v>14130</v>
      </c>
      <c r="I19" s="56">
        <v>14475</v>
      </c>
      <c r="J19" s="51">
        <v>14356</v>
      </c>
      <c r="K19" s="56">
        <v>14580.4</v>
      </c>
      <c r="L19" s="51">
        <v>14821.4</v>
      </c>
      <c r="M19" s="57">
        <v>15037.6</v>
      </c>
      <c r="N19" s="8">
        <v>15250.1</v>
      </c>
      <c r="O19" s="10">
        <v>15385.3</v>
      </c>
      <c r="P19" s="44">
        <v>10264.54</v>
      </c>
      <c r="Q19" s="58">
        <v>11318.29</v>
      </c>
      <c r="R19" s="44">
        <v>15371.66</v>
      </c>
      <c r="S19" s="59">
        <v>17667.59</v>
      </c>
      <c r="T19" s="60">
        <v>18389.13</v>
      </c>
      <c r="U19" s="60">
        <v>18116.15</v>
      </c>
      <c r="V19" s="60">
        <v>19453.92</v>
      </c>
      <c r="W19" s="60">
        <v>20730.9</v>
      </c>
    </row>
    <row r="20" spans="1:23" s="73" customFormat="1" ht="30.75" customHeight="1">
      <c r="A20" s="61" t="s">
        <v>38</v>
      </c>
      <c r="B20" s="62">
        <v>53093</v>
      </c>
      <c r="C20" s="63">
        <v>54392</v>
      </c>
      <c r="D20" s="64">
        <v>56003</v>
      </c>
      <c r="E20" s="63">
        <v>63550</v>
      </c>
      <c r="F20" s="64">
        <f aca="true" t="shared" si="0" ref="F20:S20">SUM(F7:F19)</f>
        <v>75388</v>
      </c>
      <c r="G20" s="63">
        <f t="shared" si="0"/>
        <v>85357</v>
      </c>
      <c r="H20" s="64">
        <f t="shared" si="0"/>
        <v>103876</v>
      </c>
      <c r="I20" s="63">
        <f t="shared" si="0"/>
        <v>106971</v>
      </c>
      <c r="J20" s="64">
        <f t="shared" si="0"/>
        <v>108569</v>
      </c>
      <c r="K20" s="63">
        <f t="shared" si="0"/>
        <v>110096.9</v>
      </c>
      <c r="L20" s="65">
        <f t="shared" si="0"/>
        <v>112055.49999999999</v>
      </c>
      <c r="M20" s="66">
        <f t="shared" si="0"/>
        <v>114448.09999999999</v>
      </c>
      <c r="N20" s="67">
        <f t="shared" si="0"/>
        <v>116792.49999999999</v>
      </c>
      <c r="O20" s="68">
        <f t="shared" si="0"/>
        <v>117558.90000000001</v>
      </c>
      <c r="P20" s="69">
        <f t="shared" si="0"/>
        <v>104716.90000000002</v>
      </c>
      <c r="Q20" s="70">
        <f t="shared" si="0"/>
        <v>111524.95999999999</v>
      </c>
      <c r="R20" s="69">
        <f t="shared" si="0"/>
        <v>116830.78000000003</v>
      </c>
      <c r="S20" s="71">
        <f t="shared" si="0"/>
        <v>125946.23</v>
      </c>
      <c r="T20" s="72">
        <f>SUM(T7:T19)</f>
        <v>128637.87000000002</v>
      </c>
      <c r="U20" s="72">
        <f>SUM(U7:U19)</f>
        <v>130361.69999999998</v>
      </c>
      <c r="V20" s="72">
        <f>SUM(V7:V19)</f>
        <v>137592.44000000003</v>
      </c>
      <c r="W20" s="72">
        <f>SUM(W7:W19)</f>
        <v>141918.12</v>
      </c>
    </row>
    <row r="21" ht="18.75" customHeight="1">
      <c r="A21" s="74" t="s">
        <v>93</v>
      </c>
    </row>
    <row r="22" spans="13:25" ht="18.75" customHeight="1">
      <c r="M22" s="102" t="s">
        <v>39</v>
      </c>
      <c r="N22" s="102"/>
      <c r="O22" s="102"/>
      <c r="P22" s="102"/>
      <c r="Q22" s="102"/>
      <c r="R22" s="102"/>
      <c r="S22" s="102"/>
      <c r="T22" s="102"/>
      <c r="U22" s="102"/>
      <c r="V22" s="75"/>
      <c r="W22" s="75"/>
      <c r="X22" s="75"/>
      <c r="Y22" s="75"/>
    </row>
    <row r="23" spans="12:25" ht="18.75" customHeight="1">
      <c r="L23" s="76"/>
      <c r="M23" s="102"/>
      <c r="N23" s="102"/>
      <c r="O23" s="102"/>
      <c r="P23" s="102"/>
      <c r="Q23" s="102"/>
      <c r="R23" s="102"/>
      <c r="S23" s="102"/>
      <c r="T23" s="102"/>
      <c r="U23" s="102"/>
      <c r="V23" s="75"/>
      <c r="W23" s="75"/>
      <c r="X23" s="75"/>
      <c r="Y23" s="75"/>
    </row>
    <row r="24" spans="12:25" ht="18.75" customHeight="1">
      <c r="L24" s="76"/>
      <c r="M24" s="102"/>
      <c r="N24" s="102"/>
      <c r="O24" s="102"/>
      <c r="P24" s="102"/>
      <c r="Q24" s="102"/>
      <c r="R24" s="102"/>
      <c r="S24" s="102"/>
      <c r="T24" s="102"/>
      <c r="U24" s="102"/>
      <c r="V24" s="75"/>
      <c r="W24" s="75"/>
      <c r="X24" s="75"/>
      <c r="Y24" s="75"/>
    </row>
    <row r="25" spans="12:25" ht="18.75" customHeight="1">
      <c r="L25" s="76"/>
      <c r="M25" s="102"/>
      <c r="N25" s="102"/>
      <c r="O25" s="102"/>
      <c r="P25" s="102"/>
      <c r="Q25" s="102"/>
      <c r="R25" s="102"/>
      <c r="S25" s="102"/>
      <c r="T25" s="102"/>
      <c r="U25" s="102"/>
      <c r="V25" s="75"/>
      <c r="W25" s="75"/>
      <c r="X25" s="75"/>
      <c r="Y25" s="75"/>
    </row>
  </sheetData>
  <sheetProtection/>
  <mergeCells count="4">
    <mergeCell ref="A4:A6"/>
    <mergeCell ref="B4:L5"/>
    <mergeCell ref="M4:W5"/>
    <mergeCell ref="M22:U25"/>
  </mergeCells>
  <printOptions horizontalCentered="1"/>
  <pageMargins left="0.11811023622047245" right="0.11811023622047245" top="1.535433070866142" bottom="0.7480314960629921" header="0.31496062992125984" footer="0.7086614173228347"/>
  <pageSetup horizontalDpi="600" verticalDpi="600" orientation="landscape" paperSize="9" r:id="rId2"/>
  <headerFooter>
    <oddHeader>&amp;L&amp;G&amp;C&amp;"Verdana,Negrita"&amp;12EVOLUCION DE LA SUPERFICIE PLANTADA
CEPAJES PARA VINIFICACIÓN (ha)
AÑOS 1994 - 2014 &amp;RCUADRO N° 54</oddHeader>
    <oddFooter>&amp;R&amp;F
&amp;"Verdana,Normal"Página &amp;P de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pane xSplit="1" ySplit="4" topLeftCell="B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9" sqref="A19"/>
    </sheetView>
  </sheetViews>
  <sheetFormatPr defaultColWidth="11.421875" defaultRowHeight="12.75"/>
  <cols>
    <col min="1" max="1" width="7.00390625" style="6" customWidth="1"/>
    <col min="2" max="2" width="17.7109375" style="6" customWidth="1"/>
    <col min="3" max="3" width="13.421875" style="6" customWidth="1"/>
    <col min="4" max="5" width="14.57421875" style="6" customWidth="1"/>
    <col min="6" max="6" width="11.57421875" style="6" customWidth="1"/>
    <col min="7" max="7" width="14.57421875" style="6" customWidth="1"/>
    <col min="8" max="8" width="16.57421875" style="6" customWidth="1"/>
    <col min="9" max="9" width="14.57421875" style="6" customWidth="1"/>
    <col min="10" max="16384" width="11.421875" style="6" customWidth="1"/>
  </cols>
  <sheetData>
    <row r="1" spans="1:9" ht="12.75">
      <c r="A1" s="108" t="s">
        <v>89</v>
      </c>
      <c r="B1" s="108"/>
      <c r="C1" s="108"/>
      <c r="D1" s="108"/>
      <c r="E1" s="108"/>
      <c r="F1" s="108"/>
      <c r="G1" s="108"/>
      <c r="H1" s="108"/>
      <c r="I1" s="108"/>
    </row>
    <row r="2" spans="1:9" ht="13.5" thickBot="1">
      <c r="A2" s="109" t="s">
        <v>90</v>
      </c>
      <c r="B2" s="109"/>
      <c r="C2" s="109"/>
      <c r="D2" s="109"/>
      <c r="E2" s="109"/>
      <c r="F2" s="109"/>
      <c r="G2" s="109"/>
      <c r="H2" s="109"/>
      <c r="I2" s="109"/>
    </row>
    <row r="3" spans="1:9" ht="18" customHeight="1">
      <c r="A3" s="103" t="s">
        <v>21</v>
      </c>
      <c r="B3" s="105" t="s">
        <v>40</v>
      </c>
      <c r="C3" s="106"/>
      <c r="D3" s="107"/>
      <c r="E3" s="105" t="s">
        <v>41</v>
      </c>
      <c r="F3" s="106"/>
      <c r="G3" s="107"/>
      <c r="H3" s="105" t="s">
        <v>42</v>
      </c>
      <c r="I3" s="107"/>
    </row>
    <row r="4" spans="1:9" ht="19.5" customHeight="1">
      <c r="A4" s="104"/>
      <c r="B4" s="42" t="s">
        <v>43</v>
      </c>
      <c r="C4" s="42" t="s">
        <v>44</v>
      </c>
      <c r="D4" s="42" t="s">
        <v>45</v>
      </c>
      <c r="E4" s="42" t="s">
        <v>46</v>
      </c>
      <c r="F4" s="42" t="s">
        <v>44</v>
      </c>
      <c r="G4" s="42" t="s">
        <v>45</v>
      </c>
      <c r="H4" s="42" t="s">
        <v>46</v>
      </c>
      <c r="I4" s="42" t="s">
        <v>45</v>
      </c>
    </row>
    <row r="5" spans="1:9" ht="16.5" customHeight="1">
      <c r="A5" s="11">
        <v>1991</v>
      </c>
      <c r="B5" s="12" t="s">
        <v>47</v>
      </c>
      <c r="C5" s="12" t="s">
        <v>48</v>
      </c>
      <c r="D5" s="12"/>
      <c r="E5" s="12" t="s">
        <v>49</v>
      </c>
      <c r="F5" s="12">
        <v>272.852</v>
      </c>
      <c r="G5" s="12"/>
      <c r="H5" s="12" t="s">
        <v>50</v>
      </c>
      <c r="I5" s="12"/>
    </row>
    <row r="6" spans="1:9" ht="16.5" customHeight="1">
      <c r="A6" s="11">
        <v>1992</v>
      </c>
      <c r="B6" s="12" t="s">
        <v>51</v>
      </c>
      <c r="C6" s="12" t="s">
        <v>52</v>
      </c>
      <c r="D6" s="12" t="s">
        <v>53</v>
      </c>
      <c r="E6" s="12" t="s">
        <v>54</v>
      </c>
      <c r="F6" s="12">
        <v>422.03</v>
      </c>
      <c r="G6" s="12" t="s">
        <v>55</v>
      </c>
      <c r="H6" s="12" t="s">
        <v>56</v>
      </c>
      <c r="I6" s="12"/>
    </row>
    <row r="7" spans="1:9" ht="16.5" customHeight="1">
      <c r="A7" s="11">
        <v>1993</v>
      </c>
      <c r="B7" s="12" t="s">
        <v>57</v>
      </c>
      <c r="C7" s="12">
        <v>678.583</v>
      </c>
      <c r="D7" s="12">
        <v>286</v>
      </c>
      <c r="E7" s="12" t="s">
        <v>58</v>
      </c>
      <c r="F7" s="12">
        <v>526.234</v>
      </c>
      <c r="G7" s="12" t="s">
        <v>59</v>
      </c>
      <c r="H7" s="12" t="s">
        <v>60</v>
      </c>
      <c r="I7" s="12"/>
    </row>
    <row r="8" spans="1:9" ht="16.5" customHeight="1">
      <c r="A8" s="11">
        <v>1994</v>
      </c>
      <c r="B8" s="12" t="s">
        <v>61</v>
      </c>
      <c r="C8" s="12" t="s">
        <v>62</v>
      </c>
      <c r="D8" s="12">
        <v>792.687</v>
      </c>
      <c r="E8" s="12" t="s">
        <v>63</v>
      </c>
      <c r="F8" s="12">
        <v>169.531</v>
      </c>
      <c r="G8" s="12" t="s">
        <v>64</v>
      </c>
      <c r="H8" s="12" t="s">
        <v>65</v>
      </c>
      <c r="I8" s="12"/>
    </row>
    <row r="9" spans="1:9" ht="16.5" customHeight="1">
      <c r="A9" s="11">
        <v>1995</v>
      </c>
      <c r="B9" s="12" t="s">
        <v>66</v>
      </c>
      <c r="C9" s="12" t="s">
        <v>67</v>
      </c>
      <c r="D9" s="12" t="s">
        <v>68</v>
      </c>
      <c r="E9" s="12" t="s">
        <v>69</v>
      </c>
      <c r="F9" s="12">
        <v>403.24</v>
      </c>
      <c r="G9" s="12" t="s">
        <v>70</v>
      </c>
      <c r="H9" s="12" t="s">
        <v>71</v>
      </c>
      <c r="I9" s="12"/>
    </row>
    <row r="10" spans="1:9" ht="16.5" customHeight="1">
      <c r="A10" s="11">
        <v>1996</v>
      </c>
      <c r="B10" s="12" t="s">
        <v>72</v>
      </c>
      <c r="C10" s="12" t="s">
        <v>73</v>
      </c>
      <c r="D10" s="12" t="s">
        <v>74</v>
      </c>
      <c r="E10" s="12" t="s">
        <v>75</v>
      </c>
      <c r="F10" s="12">
        <v>188.78</v>
      </c>
      <c r="G10" s="12" t="s">
        <v>76</v>
      </c>
      <c r="H10" s="12" t="s">
        <v>77</v>
      </c>
      <c r="I10" s="12"/>
    </row>
    <row r="11" spans="1:9" ht="16.5" customHeight="1">
      <c r="A11" s="11">
        <v>1997</v>
      </c>
      <c r="B11" s="12" t="s">
        <v>78</v>
      </c>
      <c r="C11" s="12">
        <v>865.503</v>
      </c>
      <c r="D11" s="12" t="s">
        <v>79</v>
      </c>
      <c r="E11" s="12" t="s">
        <v>80</v>
      </c>
      <c r="F11" s="12">
        <v>194.664</v>
      </c>
      <c r="G11" s="12" t="s">
        <v>81</v>
      </c>
      <c r="H11" s="12" t="s">
        <v>82</v>
      </c>
      <c r="I11" s="12"/>
    </row>
    <row r="12" spans="1:9" ht="16.5" customHeight="1">
      <c r="A12" s="11">
        <v>1998</v>
      </c>
      <c r="B12" s="12">
        <v>444006609</v>
      </c>
      <c r="C12" s="12" t="s">
        <v>83</v>
      </c>
      <c r="D12" s="12" t="s">
        <v>84</v>
      </c>
      <c r="E12" s="12" t="s">
        <v>85</v>
      </c>
      <c r="F12" s="12">
        <v>365.807</v>
      </c>
      <c r="G12" s="12" t="s">
        <v>86</v>
      </c>
      <c r="H12" s="12" t="s">
        <v>87</v>
      </c>
      <c r="I12" s="12"/>
    </row>
    <row r="13" spans="1:9" ht="16.5" customHeight="1">
      <c r="A13" s="11">
        <v>1999</v>
      </c>
      <c r="B13" s="13">
        <v>371427785</v>
      </c>
      <c r="C13" s="13">
        <v>755165</v>
      </c>
      <c r="D13" s="13">
        <v>4029409</v>
      </c>
      <c r="E13" s="13">
        <v>56587476</v>
      </c>
      <c r="F13" s="13">
        <v>456608</v>
      </c>
      <c r="G13" s="13">
        <v>76080035</v>
      </c>
      <c r="H13" s="13">
        <v>157595258</v>
      </c>
      <c r="I13" s="13">
        <v>9909518</v>
      </c>
    </row>
    <row r="14" spans="1:9" ht="16.5" customHeight="1">
      <c r="A14" s="11">
        <v>2000</v>
      </c>
      <c r="B14" s="13">
        <v>570431117</v>
      </c>
      <c r="C14" s="13">
        <v>1344934</v>
      </c>
      <c r="D14" s="13">
        <v>11859175</v>
      </c>
      <c r="E14" s="13">
        <v>71506342</v>
      </c>
      <c r="F14" s="13">
        <v>508339</v>
      </c>
      <c r="G14" s="13">
        <v>45350601</v>
      </c>
      <c r="H14" s="13">
        <v>170841994</v>
      </c>
      <c r="I14" s="13">
        <v>44064794</v>
      </c>
    </row>
    <row r="15" spans="1:9" ht="16.5" customHeight="1">
      <c r="A15" s="11">
        <v>2001</v>
      </c>
      <c r="B15" s="13">
        <v>504368735</v>
      </c>
      <c r="C15" s="13">
        <v>804781</v>
      </c>
      <c r="D15" s="13">
        <v>13660290</v>
      </c>
      <c r="E15" s="13">
        <v>40809821</v>
      </c>
      <c r="F15" s="13">
        <v>22630</v>
      </c>
      <c r="G15" s="13">
        <v>18544732</v>
      </c>
      <c r="H15" s="13">
        <v>143957958</v>
      </c>
      <c r="I15" s="13">
        <v>25899046</v>
      </c>
    </row>
    <row r="16" spans="1:9" ht="16.5" customHeight="1">
      <c r="A16" s="14">
        <v>2002</v>
      </c>
      <c r="B16" s="13">
        <v>526496416</v>
      </c>
      <c r="C16" s="13">
        <v>728171</v>
      </c>
      <c r="D16" s="13">
        <v>12030728</v>
      </c>
      <c r="E16" s="13">
        <v>35826786</v>
      </c>
      <c r="F16" s="13">
        <v>376970</v>
      </c>
      <c r="G16" s="13">
        <v>8856776</v>
      </c>
      <c r="H16" s="13">
        <v>92127631</v>
      </c>
      <c r="I16" s="13">
        <v>33999483</v>
      </c>
    </row>
    <row r="17" spans="1:9" ht="16.5" customHeight="1">
      <c r="A17" s="14">
        <v>2003</v>
      </c>
      <c r="B17" s="13">
        <v>640847562</v>
      </c>
      <c r="C17" s="13">
        <v>699351</v>
      </c>
      <c r="D17" s="13">
        <v>7763658</v>
      </c>
      <c r="E17" s="13">
        <v>27374521</v>
      </c>
      <c r="F17" s="13">
        <v>444930</v>
      </c>
      <c r="G17" s="13">
        <v>43313817</v>
      </c>
      <c r="H17" s="13">
        <v>135164091</v>
      </c>
      <c r="I17" s="13">
        <v>28714771</v>
      </c>
    </row>
    <row r="18" spans="1:9" ht="16.5" customHeight="1">
      <c r="A18" s="14">
        <v>2004</v>
      </c>
      <c r="B18" s="13">
        <v>605206085</v>
      </c>
      <c r="C18" s="13">
        <v>484960</v>
      </c>
      <c r="D18" s="13">
        <v>15630852</v>
      </c>
      <c r="E18" s="13">
        <v>24867563</v>
      </c>
      <c r="F18" s="13">
        <v>456200</v>
      </c>
      <c r="G18" s="13">
        <v>37222981</v>
      </c>
      <c r="H18" s="13">
        <v>99649029</v>
      </c>
      <c r="I18" s="13">
        <v>26303086</v>
      </c>
    </row>
    <row r="19" spans="1:9" ht="16.5" customHeight="1">
      <c r="A19" s="14">
        <v>2005</v>
      </c>
      <c r="B19" s="13">
        <v>735990994</v>
      </c>
      <c r="C19" s="13">
        <v>358581</v>
      </c>
      <c r="D19" s="13">
        <v>9193687</v>
      </c>
      <c r="E19" s="13">
        <v>53450262</v>
      </c>
      <c r="F19" s="13">
        <v>10910</v>
      </c>
      <c r="G19" s="13">
        <v>49614317</v>
      </c>
      <c r="H19" s="13">
        <v>144571479</v>
      </c>
      <c r="I19" s="13">
        <v>11864080</v>
      </c>
    </row>
    <row r="20" spans="1:9" ht="16.5" customHeight="1">
      <c r="A20" s="14">
        <v>2006</v>
      </c>
      <c r="B20" s="13">
        <v>802440760</v>
      </c>
      <c r="C20" s="13">
        <v>1199046</v>
      </c>
      <c r="D20" s="13">
        <v>31106357</v>
      </c>
      <c r="E20" s="13">
        <v>42436948</v>
      </c>
      <c r="F20" s="13">
        <v>33810</v>
      </c>
      <c r="G20" s="13">
        <v>31386420</v>
      </c>
      <c r="H20" s="13">
        <v>132208520</v>
      </c>
      <c r="I20" s="13">
        <v>10474228</v>
      </c>
    </row>
    <row r="21" spans="1:9" ht="16.5" customHeight="1">
      <c r="A21" s="14">
        <v>2007</v>
      </c>
      <c r="B21" s="15">
        <v>791793571</v>
      </c>
      <c r="C21" s="15">
        <v>655229</v>
      </c>
      <c r="D21" s="15">
        <v>54469013</v>
      </c>
      <c r="E21" s="15">
        <v>35952443</v>
      </c>
      <c r="F21" s="15">
        <v>59861</v>
      </c>
      <c r="G21" s="15">
        <v>30831799</v>
      </c>
      <c r="H21" s="15">
        <v>120083239</v>
      </c>
      <c r="I21" s="15">
        <v>28357886</v>
      </c>
    </row>
    <row r="22" spans="1:9" ht="16.5" customHeight="1">
      <c r="A22" s="16">
        <v>2008</v>
      </c>
      <c r="B22" s="15">
        <v>824641948</v>
      </c>
      <c r="C22" s="15">
        <v>686999</v>
      </c>
      <c r="D22" s="15">
        <v>30058648</v>
      </c>
      <c r="E22" s="15">
        <v>43655157</v>
      </c>
      <c r="F22" s="15">
        <v>122715</v>
      </c>
      <c r="G22" s="15">
        <v>43948382</v>
      </c>
      <c r="H22" s="15">
        <v>92221033</v>
      </c>
      <c r="I22" s="15">
        <v>70656241</v>
      </c>
    </row>
    <row r="23" spans="1:9" ht="16.5" customHeight="1">
      <c r="A23" s="16">
        <v>2009</v>
      </c>
      <c r="B23" s="17">
        <v>981772447</v>
      </c>
      <c r="C23" s="17">
        <v>769186</v>
      </c>
      <c r="D23" s="17">
        <v>26831786</v>
      </c>
      <c r="E23" s="17">
        <v>27519830</v>
      </c>
      <c r="F23" s="17">
        <v>99950</v>
      </c>
      <c r="G23" s="17">
        <v>62144480</v>
      </c>
      <c r="H23" s="17">
        <v>39721931</v>
      </c>
      <c r="I23" s="17">
        <v>75590228</v>
      </c>
    </row>
    <row r="24" spans="1:9" ht="16.5" customHeight="1">
      <c r="A24" s="16">
        <v>2010</v>
      </c>
      <c r="B24" s="17">
        <v>840891188</v>
      </c>
      <c r="C24" s="17">
        <v>506793</v>
      </c>
      <c r="D24" s="17">
        <v>28634779</v>
      </c>
      <c r="E24" s="17">
        <v>43522183</v>
      </c>
      <c r="F24" s="17">
        <v>103370</v>
      </c>
      <c r="G24" s="17">
        <v>24776698</v>
      </c>
      <c r="H24" s="17">
        <v>63410961</v>
      </c>
      <c r="I24" s="17">
        <v>35045623</v>
      </c>
    </row>
    <row r="25" spans="1:9" ht="16.5" customHeight="1">
      <c r="A25" s="16">
        <v>2011</v>
      </c>
      <c r="B25" s="17">
        <v>946640301</v>
      </c>
      <c r="C25" s="17">
        <v>560210</v>
      </c>
      <c r="D25" s="17">
        <v>29619869</v>
      </c>
      <c r="E25" s="17">
        <v>99740602</v>
      </c>
      <c r="F25" s="17">
        <v>233040</v>
      </c>
      <c r="G25" s="17">
        <v>44769757</v>
      </c>
      <c r="H25" s="17">
        <v>116407723</v>
      </c>
      <c r="I25" s="17">
        <v>18608084</v>
      </c>
    </row>
    <row r="26" spans="1:9" ht="16.5" customHeight="1">
      <c r="A26" s="16">
        <v>2012</v>
      </c>
      <c r="B26" s="17">
        <v>1187672464</v>
      </c>
      <c r="C26" s="17">
        <v>733306</v>
      </c>
      <c r="D26" s="17">
        <v>30340090</v>
      </c>
      <c r="E26" s="17">
        <v>67698576</v>
      </c>
      <c r="F26" s="17">
        <v>157967</v>
      </c>
      <c r="G26" s="17">
        <v>85827120</v>
      </c>
      <c r="H26" s="17">
        <v>105958341</v>
      </c>
      <c r="I26" s="17">
        <v>24853069</v>
      </c>
    </row>
    <row r="27" spans="1:9" ht="16.5" customHeight="1">
      <c r="A27" s="16">
        <v>2013</v>
      </c>
      <c r="B27" s="17">
        <v>1210741953</v>
      </c>
      <c r="C27" s="17">
        <v>601304</v>
      </c>
      <c r="D27" s="17">
        <v>34364940</v>
      </c>
      <c r="E27" s="17">
        <v>71353272</v>
      </c>
      <c r="F27" s="17">
        <v>101900</v>
      </c>
      <c r="G27" s="17">
        <v>85997708</v>
      </c>
      <c r="H27" s="17">
        <v>105156582</v>
      </c>
      <c r="I27" s="17">
        <v>18338191</v>
      </c>
    </row>
    <row r="28" spans="1:9" ht="16.5" customHeight="1">
      <c r="A28" s="16">
        <v>2014</v>
      </c>
      <c r="B28" s="17">
        <v>964403666</v>
      </c>
      <c r="C28" s="17">
        <v>500006</v>
      </c>
      <c r="D28" s="17">
        <v>37689814</v>
      </c>
      <c r="E28" s="17">
        <v>38539544</v>
      </c>
      <c r="F28" s="17">
        <v>51351</v>
      </c>
      <c r="G28" s="17">
        <v>65089211</v>
      </c>
      <c r="H28" s="17">
        <v>101836112</v>
      </c>
      <c r="I28" s="17">
        <v>23209169</v>
      </c>
    </row>
    <row r="29" spans="1:9" ht="12.75">
      <c r="A29" s="16">
        <v>2015</v>
      </c>
      <c r="B29" s="17">
        <v>1233562196</v>
      </c>
      <c r="C29" s="17">
        <v>808489</v>
      </c>
      <c r="D29" s="17">
        <v>38605849</v>
      </c>
      <c r="E29" s="17">
        <v>53145197</v>
      </c>
      <c r="F29" s="17">
        <v>10130</v>
      </c>
      <c r="G29" s="17">
        <v>58728848</v>
      </c>
      <c r="H29" s="17">
        <v>118539147</v>
      </c>
      <c r="I29" s="17">
        <v>67719127</v>
      </c>
    </row>
    <row r="30" spans="1:9" ht="12.75">
      <c r="A30" s="18">
        <v>2016</v>
      </c>
      <c r="B30" s="17">
        <v>974258580</v>
      </c>
      <c r="C30" s="17">
        <v>646488</v>
      </c>
      <c r="D30" s="17">
        <v>46771084</v>
      </c>
      <c r="E30" s="17">
        <v>40103454</v>
      </c>
      <c r="F30" s="17">
        <v>19560</v>
      </c>
      <c r="G30" s="17">
        <v>43842456</v>
      </c>
      <c r="H30" s="17">
        <v>73509015</v>
      </c>
      <c r="I30" s="17">
        <v>55826635</v>
      </c>
    </row>
    <row r="31" ht="12.75">
      <c r="A31" s="19" t="s">
        <v>93</v>
      </c>
    </row>
  </sheetData>
  <sheetProtection/>
  <mergeCells count="6">
    <mergeCell ref="A3:A4"/>
    <mergeCell ref="B3:D3"/>
    <mergeCell ref="E3:G3"/>
    <mergeCell ref="H3:I3"/>
    <mergeCell ref="A1:I1"/>
    <mergeCell ref="A2:I2"/>
  </mergeCells>
  <printOptions horizontalCentered="1"/>
  <pageMargins left="0.31496062992125984" right="0.31496062992125984" top="1.3385826771653544" bottom="0.7480314960629921" header="0.31496062992125984" footer="0.31496062992125984"/>
  <pageSetup horizontalDpi="600" verticalDpi="600" orientation="landscape" r:id="rId2"/>
  <headerFooter>
    <oddHeader>&amp;L&amp;G&amp;C&amp;"Verdana,Negrita"&amp;12PRODUCCION NACIONAL DE VINOS, CHICHAS Y MOSTOS (Litros)
AÑOS 1991 - 2015 &amp;RCUADRO N° 55</oddHeader>
    <oddFooter>&amp;R&amp;F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Farías</dc:creator>
  <cp:keywords/>
  <dc:description/>
  <cp:lastModifiedBy>Liliana Yáñez Barrios</cp:lastModifiedBy>
  <cp:lastPrinted>2013-06-05T15:34:07Z</cp:lastPrinted>
  <dcterms:created xsi:type="dcterms:W3CDTF">2006-04-10T14:17:18Z</dcterms:created>
  <dcterms:modified xsi:type="dcterms:W3CDTF">2017-03-20T18:35:21Z</dcterms:modified>
  <cp:category/>
  <cp:version/>
  <cp:contentType/>
  <cp:contentStatus/>
</cp:coreProperties>
</file>