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44" tabRatio="959" activeTab="0"/>
  </bookViews>
  <sheets>
    <sheet name="tapa" sheetId="1" r:id="rId1"/>
    <sheet name="part" sheetId="2" r:id="rId2"/>
    <sheet name="cont" sheetId="3" r:id="rId3"/>
    <sheet name="introd" sheetId="4" r:id="rId4"/>
    <sheet name="c1" sheetId="5" r:id="rId5"/>
    <sheet name="c2" sheetId="6" r:id="rId6"/>
    <sheet name="c3" sheetId="7" r:id="rId7"/>
    <sheet name="c4  - 5" sheetId="8" r:id="rId8"/>
    <sheet name="g2 - 3" sheetId="9" r:id="rId9"/>
    <sheet name="c6" sheetId="10" r:id="rId10"/>
    <sheet name="c7" sheetId="11" r:id="rId11"/>
    <sheet name="c8" sheetId="12" r:id="rId12"/>
    <sheet name="c9" sheetId="13" r:id="rId13"/>
    <sheet name="c10" sheetId="14" r:id="rId14"/>
    <sheet name="c11" sheetId="15" r:id="rId15"/>
    <sheet name="c12 - 13" sheetId="16" r:id="rId16"/>
    <sheet name="g10 - 11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g 19-20" sheetId="24" r:id="rId24"/>
    <sheet name="c20" sheetId="25" r:id="rId25"/>
    <sheet name="Recuperado_Hoja1" sheetId="26" state="hidden" r:id="rId26"/>
  </sheets>
  <definedNames>
    <definedName name="_xlnm.Print_Area" localSheetId="4">'c1'!$A$1:$E$40</definedName>
    <definedName name="_xlnm.Print_Area" localSheetId="13">'c10'!$A$1:$H$33</definedName>
    <definedName name="_xlnm.Print_Area" localSheetId="14">'c11'!$A$1:$D$44</definedName>
    <definedName name="_xlnm.Print_Area" localSheetId="15">'c12 - 13'!$A$1:$J$47</definedName>
    <definedName name="_xlnm.Print_Area" localSheetId="17">'c14'!$A$2:$J$47</definedName>
    <definedName name="_xlnm.Print_Area" localSheetId="18">'c15'!$A$1:$H$49</definedName>
    <definedName name="_xlnm.Print_Area" localSheetId="19">'c16'!$A$1:$J$46</definedName>
    <definedName name="_xlnm.Print_Area" localSheetId="20">'c17'!$A$1:$H$48</definedName>
    <definedName name="_xlnm.Print_Area" localSheetId="21">'c18'!$A$1:$E$41</definedName>
    <definedName name="_xlnm.Print_Area" localSheetId="22">'c19'!$A$1:$Q$25</definedName>
    <definedName name="_xlnm.Print_Area" localSheetId="5">'c2'!$A$1:$H$37</definedName>
    <definedName name="_xlnm.Print_Area" localSheetId="24">'c20'!$A$1:$D$50</definedName>
    <definedName name="_xlnm.Print_Area" localSheetId="6">'c3'!$A$1:$D$39</definedName>
    <definedName name="_xlnm.Print_Area" localSheetId="7">'c4  - 5'!$A$1:$J$47</definedName>
    <definedName name="_xlnm.Print_Area" localSheetId="9">'c6'!$A$1:$H$54</definedName>
    <definedName name="_xlnm.Print_Area" localSheetId="10">'c7'!$A$1:$H$60</definedName>
    <definedName name="_xlnm.Print_Area" localSheetId="11">'c8'!$A$1:$E$51</definedName>
    <definedName name="_xlnm.Print_Area" localSheetId="12">'c9'!$A$1:$E$36</definedName>
    <definedName name="_xlnm.Print_Area" localSheetId="2">'cont'!$A$1:$C$47</definedName>
    <definedName name="_xlnm.Print_Area" localSheetId="23">'g 19-20'!$A$1:$H$55</definedName>
    <definedName name="_xlnm.Print_Area" localSheetId="16">'g10 - 11'!$A$1:$H$44</definedName>
    <definedName name="_xlnm.Print_Area" localSheetId="8">'g2 - 3'!$A$1:$H$44</definedName>
    <definedName name="_xlnm.Print_Area" localSheetId="3">'introd'!$A$1:$E$43</definedName>
    <definedName name="_xlnm.Print_Area" localSheetId="1">'part'!$A$1:$A$45</definedName>
    <definedName name="_xlnm.Print_Area" localSheetId="0">'tapa'!$A$1:$E$32</definedName>
  </definedNames>
  <calcPr fullCalcOnLoad="1"/>
</workbook>
</file>

<file path=xl/sharedStrings.xml><?xml version="1.0" encoding="utf-8"?>
<sst xmlns="http://schemas.openxmlformats.org/spreadsheetml/2006/main" count="811" uniqueCount="306">
  <si>
    <t>Contenido</t>
  </si>
  <si>
    <t>Cuadro Nº 1</t>
  </si>
  <si>
    <t>Cuadro Nº 6</t>
  </si>
  <si>
    <t>Importaciones de productos lácteos por país de origen</t>
  </si>
  <si>
    <t>Cuadro Nº 7</t>
  </si>
  <si>
    <t>Importaciones de productos lácteos</t>
  </si>
  <si>
    <t>Cuadro Nº 8</t>
  </si>
  <si>
    <t>Cuadro Nº 9</t>
  </si>
  <si>
    <t>Importaciones de leche en polvo entera</t>
  </si>
  <si>
    <t>Cuadro Nº 10</t>
  </si>
  <si>
    <t>Importaciones de leche en polvo descremada</t>
  </si>
  <si>
    <t>Cuadro Nº 11</t>
  </si>
  <si>
    <t>Importaciones de leche en polvo por país de origen</t>
  </si>
  <si>
    <t>Cuadro Nº 12</t>
  </si>
  <si>
    <t>Importaciones de quesos por país de origen</t>
  </si>
  <si>
    <t>Cuadro Nº 13</t>
  </si>
  <si>
    <t>Importaciones de quesos por variedades</t>
  </si>
  <si>
    <t>Cuadro Nº 14</t>
  </si>
  <si>
    <t>Exportaciones de productos lácteos por país de destino</t>
  </si>
  <si>
    <t>Cuadro Nº 15</t>
  </si>
  <si>
    <t xml:space="preserve">Exportaciones de productos lácteos </t>
  </si>
  <si>
    <t>Cuadro Nº 16</t>
  </si>
  <si>
    <t>Cuadro Nº 17</t>
  </si>
  <si>
    <t>Exportaciones de leche en polvo entera</t>
  </si>
  <si>
    <t>Cuadro Nº 18</t>
  </si>
  <si>
    <t>Exportaciones de leche en polvo descremada</t>
  </si>
  <si>
    <t>Cuadro Nº 19</t>
  </si>
  <si>
    <t>Exportaciones de leche fluida</t>
  </si>
  <si>
    <t>Cuadro Nº 20</t>
  </si>
  <si>
    <t>Exportaciones de leche en polvo por país de destino</t>
  </si>
  <si>
    <t>Exportaciones de quesos</t>
  </si>
  <si>
    <t>Exportaciones de quesos por país de destino</t>
  </si>
  <si>
    <t>Exportaciones de quesos por variedades</t>
  </si>
  <si>
    <t>Comercio exterior de lácteos total y Mercosur</t>
  </si>
  <si>
    <t>Saldo de la balanza comercial de lácteos Chile - Argentina</t>
  </si>
  <si>
    <t>Gráfico Nº 1</t>
  </si>
  <si>
    <t>Gráfico Nº 4</t>
  </si>
  <si>
    <t>Gráfico Nº 5</t>
  </si>
  <si>
    <t>Gráfico Nº 6</t>
  </si>
  <si>
    <t>Gráfico Nº 7</t>
  </si>
  <si>
    <t>Precio medio de importaciones de leche en polvo entera</t>
  </si>
  <si>
    <t>Gráfico Nº 8</t>
  </si>
  <si>
    <t>Precio medio de importaciones de leche en polvo descremada</t>
  </si>
  <si>
    <t>Gráfico Nº 9</t>
  </si>
  <si>
    <t>Gráfico Nº 10</t>
  </si>
  <si>
    <t>Gráfico Nº 11</t>
  </si>
  <si>
    <t>Gráfico Nº 12</t>
  </si>
  <si>
    <t>Gráfico Nº 13</t>
  </si>
  <si>
    <t>Gráfico Nº 14</t>
  </si>
  <si>
    <t>Gráfico Nº 15</t>
  </si>
  <si>
    <t>Precio medio de las exportaciones de leche en polvo entera</t>
  </si>
  <si>
    <t>Gráfico Nº 16</t>
  </si>
  <si>
    <t>Precio medio de las exportaciones de leche en polvo descremada</t>
  </si>
  <si>
    <t>Gráfico Nº 17</t>
  </si>
  <si>
    <t>Precio medio de las exportaciones de leche fluida</t>
  </si>
  <si>
    <t>Gráfico Nº 18</t>
  </si>
  <si>
    <t>Gráfico Nº 19</t>
  </si>
  <si>
    <t>Gráfico Nº 20</t>
  </si>
  <si>
    <t>Precio medio de las exportaciones de quesos</t>
  </si>
  <si>
    <t>Gráfico Nº 21</t>
  </si>
  <si>
    <t>Chile : Comercio exterior de lácteos</t>
  </si>
  <si>
    <t>Lácteos : Comercio exterior Chile - Mercosur</t>
  </si>
  <si>
    <t>Años</t>
  </si>
  <si>
    <t>Var.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</si>
  <si>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</si>
  <si>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</si>
  <si>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</si>
  <si>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</si>
  <si>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</si>
  <si>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</si>
  <si>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</si>
  <si>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</si>
  <si>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</si>
  <si>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</si>
  <si>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</si>
  <si>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</si>
  <si>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</si>
  <si>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</si>
  <si>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Quesos</t>
  </si>
  <si>
    <t>Yogur</t>
  </si>
  <si>
    <t>Crema</t>
  </si>
  <si>
    <t>Leche condensada</t>
  </si>
  <si>
    <t>Manjar</t>
  </si>
  <si>
    <t>Países</t>
  </si>
  <si>
    <t>Argentina</t>
  </si>
  <si>
    <t>Estados Unidos</t>
  </si>
  <si>
    <t>Nueva Zelanda</t>
  </si>
  <si>
    <t>Brasil</t>
  </si>
  <si>
    <t>Uruguay</t>
  </si>
  <si>
    <t>Perú</t>
  </si>
  <si>
    <t>Francia</t>
  </si>
  <si>
    <t>Canadá</t>
  </si>
  <si>
    <t>China</t>
  </si>
  <si>
    <t>Colombia</t>
  </si>
  <si>
    <t>México</t>
  </si>
  <si>
    <t>Corea del Sur</t>
  </si>
  <si>
    <t>Código</t>
  </si>
  <si>
    <t>Productos</t>
  </si>
  <si>
    <t>Toneladas</t>
  </si>
  <si>
    <t>armonizado</t>
  </si>
  <si>
    <t>Lactosuero, incluso concentrado, azucarado</t>
  </si>
  <si>
    <t>Mantequilla (manteca)</t>
  </si>
  <si>
    <t>Queso de cualquier tipo, rallado o en polvo</t>
  </si>
  <si>
    <t>Queso de pasta azul</t>
  </si>
  <si>
    <t>Dulce de leche (manjar)</t>
  </si>
  <si>
    <t>Total lácteos</t>
  </si>
  <si>
    <t xml:space="preserve">Volumen </t>
  </si>
  <si>
    <t>Valor</t>
  </si>
  <si>
    <t>Precio medio</t>
  </si>
  <si>
    <t>Leche entera</t>
  </si>
  <si>
    <t>Suero y lactosuero</t>
  </si>
  <si>
    <t>Otros productos</t>
  </si>
  <si>
    <t>Volumen</t>
  </si>
  <si>
    <t xml:space="preserve">Valor </t>
  </si>
  <si>
    <t>Valor unitario</t>
  </si>
  <si>
    <t>Meses / año</t>
  </si>
  <si>
    <t>toneladas</t>
  </si>
  <si>
    <t>unitario</t>
  </si>
  <si>
    <t>Nota: incluye la de uso animal y la de uso humano.</t>
  </si>
  <si>
    <t>Volumen (toneladas)</t>
  </si>
  <si>
    <t>Unión Europea</t>
  </si>
  <si>
    <t>Participación</t>
  </si>
  <si>
    <t>Variación</t>
  </si>
  <si>
    <t>Otros</t>
  </si>
  <si>
    <t>Nota: la información incluye leches en polvo tanto para uso humano como para uso animal.</t>
  </si>
  <si>
    <t>Producto / variedad</t>
  </si>
  <si>
    <t>Fresco</t>
  </si>
  <si>
    <t>Cualquier tipo, rallado o polvo</t>
  </si>
  <si>
    <t>Fundido</t>
  </si>
  <si>
    <t>Cualquier tipo, rallado o en polvo</t>
  </si>
  <si>
    <t>Pasta azul</t>
  </si>
  <si>
    <t>Fundido, excepto el rallado o en polvo</t>
  </si>
  <si>
    <t>Cheddar</t>
  </si>
  <si>
    <t>Edam</t>
  </si>
  <si>
    <t>Parmesano</t>
  </si>
  <si>
    <t>Los demás</t>
  </si>
  <si>
    <t>Gouda y del tipo gouda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</si>
  <si>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</si>
  <si>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Venezuela</t>
  </si>
  <si>
    <t>Cuba</t>
  </si>
  <si>
    <t>Guatemala</t>
  </si>
  <si>
    <t>Bolivia</t>
  </si>
  <si>
    <t>Exportaciones de productos lácteos</t>
  </si>
  <si>
    <t>Leche fluida</t>
  </si>
  <si>
    <t>Leche crema y nata</t>
  </si>
  <si>
    <t>Armonizado</t>
  </si>
  <si>
    <t>Importaciones</t>
  </si>
  <si>
    <t>Exportaciones</t>
  </si>
  <si>
    <t xml:space="preserve"> Item / año</t>
  </si>
  <si>
    <t xml:space="preserve">     Totales</t>
  </si>
  <si>
    <t xml:space="preserve">     Mercosur</t>
  </si>
  <si>
    <t>Participación %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</si>
  <si>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</si>
  <si>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</si>
  <si>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</si>
  <si>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</si>
  <si>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</si>
  <si>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</si>
  <si>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</si>
  <si>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</si>
  <si>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</si>
  <si>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</si>
  <si>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Total quesos</t>
  </si>
  <si>
    <t>Publicación de la Oficina de Estudios y Políticas Agrarias - ODEPA
 Ministerio de Agricultura, República de Chile</t>
  </si>
  <si>
    <t>Rusia</t>
  </si>
  <si>
    <t>Nata sin azucarar ni edulcorar</t>
  </si>
  <si>
    <t>Panamá</t>
  </si>
  <si>
    <t>Mozzarella</t>
  </si>
  <si>
    <t>Total ene-dic (A+B)</t>
  </si>
  <si>
    <t>Total ene - dic</t>
  </si>
  <si>
    <t>Total ene-dic (A)</t>
  </si>
  <si>
    <t>Gouda</t>
  </si>
  <si>
    <t>Cuadro Nº 2</t>
  </si>
  <si>
    <t>Demás productos de componentes naturales de la leche</t>
  </si>
  <si>
    <t>Cuadro Nº 3</t>
  </si>
  <si>
    <t>Cuadro Nº 4</t>
  </si>
  <si>
    <t>Cuadro Nº 5</t>
  </si>
  <si>
    <t>Gráfico Nº 2</t>
  </si>
  <si>
    <t>Gráfico Nº 3</t>
  </si>
  <si>
    <t>Suero de mantequilla, leche y nata cuajadas, kefir</t>
  </si>
  <si>
    <t>Queso fundido, excepto el rallado o en en polvo</t>
  </si>
  <si>
    <t>Leche en polvo sin azúcar, materia grasa &gt; al 26%</t>
  </si>
  <si>
    <t xml:space="preserve">Leche y nata sin concentrar, materia grasa &lt;= al 1% </t>
  </si>
  <si>
    <t>Preparaciones para la alimentación infantil</t>
  </si>
  <si>
    <t>Leche y nata superior a 6% materia grasa</t>
  </si>
  <si>
    <t>Las demás leches y natas concentradas azucaradas</t>
  </si>
  <si>
    <t>Los demás quesos</t>
  </si>
  <si>
    <t>Quesos frescos</t>
  </si>
  <si>
    <t>Mantequilla y demás materias grasas de la leche</t>
  </si>
  <si>
    <t>Nata sin azúcar ni edulcorante</t>
  </si>
  <si>
    <t>Fuente: elaborado por Odepa con información del Servicio Nacional de Aduanas.</t>
  </si>
  <si>
    <t xml:space="preserve"> Fuente: elaborado por Odepa con información del Servicio Nacional de Aduanas.</t>
  </si>
  <si>
    <t xml:space="preserve">Fuente: elaborado por Odepa, con información del Servicio Nacional de Aduanas. </t>
  </si>
  <si>
    <t>Fuente: elaborado por Odepa, con información del Servicio Nacional de Aduanas.</t>
  </si>
  <si>
    <t>Fuente : elaborado por Odepa con información del Servicio Nacional de Aduanas.</t>
  </si>
  <si>
    <t xml:space="preserve">Fuente : elaborado por Odepa, con información del Servicio Nacional de Aduanas. </t>
  </si>
  <si>
    <t>(Miles de dólares de cada año)</t>
  </si>
  <si>
    <t>Valor (miles de dólares de cada año)</t>
  </si>
  <si>
    <t xml:space="preserve"> Mercosur</t>
  </si>
  <si>
    <t>USD/ton</t>
  </si>
  <si>
    <t>USD / ton</t>
  </si>
  <si>
    <t>Miles de dólares CIF</t>
  </si>
  <si>
    <t>Valor (miles de dólares CIF)</t>
  </si>
  <si>
    <t>Valor (miles de dólares FOB)</t>
  </si>
  <si>
    <t>Miles de dólares FOB</t>
  </si>
  <si>
    <t>Miles de USD FOB</t>
  </si>
  <si>
    <t>FOB</t>
  </si>
  <si>
    <t>CIF</t>
  </si>
  <si>
    <t xml:space="preserve"> </t>
  </si>
  <si>
    <t>*Nota: el valor correspondiente a Chile se refiere a reimportaciones.</t>
  </si>
  <si>
    <t>Claudia Carbonell Piccardo</t>
  </si>
  <si>
    <t>Directora Nacional y Representante Legal</t>
  </si>
  <si>
    <t>En la elaboración de este documento participó</t>
  </si>
  <si>
    <t>Introducción</t>
  </si>
  <si>
    <t>Este boletín contiene información estadísticas sobre el comercio exterior de productos del sector lácteo de Chile, la que es presentada en 20 cuadros y 21 gráficos que se actualizan mensualmente.</t>
  </si>
  <si>
    <t>Australia</t>
  </si>
  <si>
    <t>Alemania</t>
  </si>
  <si>
    <t>Italia</t>
  </si>
  <si>
    <t>Irlanda</t>
  </si>
  <si>
    <t>Polonia</t>
  </si>
  <si>
    <t>Dinamarca</t>
  </si>
  <si>
    <t>Malasia</t>
  </si>
  <si>
    <t>España</t>
  </si>
  <si>
    <t>Nicaragua</t>
  </si>
  <si>
    <t>Costa Rica</t>
  </si>
  <si>
    <t>Honduras</t>
  </si>
  <si>
    <t>Ecuador</t>
  </si>
  <si>
    <t>El Salvador</t>
  </si>
  <si>
    <t>Barbados</t>
  </si>
  <si>
    <t>Trinidad y Tobago</t>
  </si>
  <si>
    <t>Paraguay</t>
  </si>
  <si>
    <t>BOLETÍN SECTOR LÁCTEO:
ESTADÍSTICAS DE COMERCIO EXTERIOR</t>
  </si>
  <si>
    <t>Boletín Sector lácteo: estadísticas de comercio exterior</t>
  </si>
  <si>
    <t>Bélgica</t>
  </si>
  <si>
    <t>Teatinos 40, piso 7. Santiago, Chile</t>
  </si>
  <si>
    <t>Teléfono :(56- 2) 23973000</t>
  </si>
  <si>
    <t>Fax :(56- 2) 23973111</t>
  </si>
  <si>
    <t xml:space="preserve">www.odepa.gob.cl  </t>
  </si>
  <si>
    <t xml:space="preserve">Leche en polvo sin azúcar, materia grasa &lt;= al 1,5% </t>
  </si>
  <si>
    <t>Leche en estado líquido o semisólido sin azúcar</t>
  </si>
  <si>
    <t>Belice</t>
  </si>
  <si>
    <t>Países Bajos</t>
  </si>
  <si>
    <t>Total ene - dic (A+B)</t>
  </si>
  <si>
    <t>Total ene-dic (B)</t>
  </si>
  <si>
    <t>Suiza</t>
  </si>
  <si>
    <t>Jamaica</t>
  </si>
  <si>
    <t>Portugal</t>
  </si>
  <si>
    <t>Grecia</t>
  </si>
  <si>
    <t>Leche en polvo sin azúcar, materia grasa &gt; 18% y &lt; 24%</t>
  </si>
  <si>
    <t xml:space="preserve">Leche y nata sin concentrar, materia grasa &gt; 1% y  &lt;= 6% </t>
  </si>
  <si>
    <t>Leche en polvo edulcorada, materia grasa &gt;= 26%</t>
  </si>
  <si>
    <t>Queso fundido, excepto el rallado o en polvo</t>
  </si>
  <si>
    <t>Pastas lácteas para untar</t>
  </si>
  <si>
    <t>Parmesano y del tipo parmesano</t>
  </si>
  <si>
    <t xml:space="preserve">Preparaciones para la alimentación infantil </t>
  </si>
  <si>
    <t>Quesos frescos (sin madurar)</t>
  </si>
  <si>
    <t>Leche en polvo sin azúcar, materia grasa &gt;= 24% y &lt;  26%</t>
  </si>
  <si>
    <t>Leche en polvo sin azúcar, materia grasa &gt;= 26%</t>
  </si>
  <si>
    <t>Leche en polvo edulcorada, materia grasa &gt; 1,5% y &lt; 6%</t>
  </si>
  <si>
    <t>Demás leches y natas concentradas azucaradas</t>
  </si>
  <si>
    <t>Demás materias grasas de la leche</t>
  </si>
  <si>
    <t>Leche y nata, sin concentrar, materia grasa &gt; 1% y &lt;= 6%</t>
  </si>
  <si>
    <t>Demás quesos</t>
  </si>
  <si>
    <t>Singapur</t>
  </si>
  <si>
    <t xml:space="preserve">Leche en polvo sin azúcar, materia grasa &lt;=  1,5% </t>
  </si>
  <si>
    <t xml:space="preserve">Leche y nata, sin concentrar, materia grasa &lt;=  1% </t>
  </si>
  <si>
    <t>Variación (2017/2016)</t>
  </si>
  <si>
    <t>Bebidas con contenido lácteo &gt; al 50%  (miles de litros)</t>
  </si>
  <si>
    <t>Bebidas con contenido lácteo &lt;= al 50% (miles de litros)</t>
  </si>
  <si>
    <t>Austria</t>
  </si>
  <si>
    <t>Taiwán</t>
  </si>
  <si>
    <t>Demás quesos frescos</t>
  </si>
  <si>
    <t xml:space="preserve">Los datos entregados corresponden a las importaciones y exportaciones de productos lácteos tanto en volumen, valor y mercado de origen/destino. </t>
  </si>
  <si>
    <t>Leche entera en polvo</t>
  </si>
  <si>
    <t>Leche descremada en polvo</t>
  </si>
  <si>
    <t>República Dominicana</t>
  </si>
  <si>
    <t>Territorio Británico en América</t>
  </si>
  <si>
    <t>Raúl Opitz G.</t>
  </si>
  <si>
    <t>Leche en polvo sin azúcar, materia grasa &gt;= 24% y  &lt; 26%</t>
  </si>
  <si>
    <t>Edam y del tipo edam</t>
  </si>
  <si>
    <t>Febrero 2018</t>
  </si>
  <si>
    <t>con información a enero 2018</t>
  </si>
  <si>
    <t>Importaciones de productos lácteos, enero 2018</t>
  </si>
  <si>
    <t>Exportaciones de productos lácteos, enero 2018</t>
  </si>
  <si>
    <t>Importaciones de leche en polvo por país de origen, año 2017</t>
  </si>
  <si>
    <t>Importaciones de leche en polvo por país de origen, enero 2018</t>
  </si>
  <si>
    <t>Importaciones de quesos por país de origen, año 2017</t>
  </si>
  <si>
    <t>Importaciones de quesos por país de origen, enero  2018</t>
  </si>
  <si>
    <t>Importaciones de quesos por variedades, enero 2018</t>
  </si>
  <si>
    <t>Exportaciones de leche en polvo por país de destino, año 2017</t>
  </si>
  <si>
    <t>Exportaciones de leche en polvo por país de destino, enero 2018</t>
  </si>
  <si>
    <t>Exportaciones de quesos por país de destino, año 2017</t>
  </si>
  <si>
    <t>Exportaciones de quesos por país de destino, enero 2018</t>
  </si>
  <si>
    <t>Exportaciones de quesos por variedades, enero 2018</t>
  </si>
  <si>
    <t>Variación (2018/2017)</t>
  </si>
  <si>
    <t>Enero</t>
  </si>
  <si>
    <t>República Checa</t>
  </si>
  <si>
    <t xml:space="preserve"> Enero 2018</t>
  </si>
  <si>
    <t>Subtotal (ene)</t>
  </si>
  <si>
    <t>Subtotal ene (A)</t>
  </si>
  <si>
    <t>Subtotal ene (B)</t>
  </si>
  <si>
    <t>Subtotal ene (A+B)</t>
  </si>
  <si>
    <t>Subtotal ene</t>
  </si>
  <si>
    <t>2017 ene</t>
  </si>
  <si>
    <t>2018 ene</t>
  </si>
  <si>
    <t>Años 2004 - 2017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</si>
</sst>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yy"/>
    <numFmt numFmtId="173" formatCode="0.0"/>
    <numFmt numFmtId="174" formatCode="0.0%"/>
    <numFmt numFmtId="175" formatCode="#,##0.0"/>
    <numFmt numFmtId="176" formatCode="00000000"/>
    <numFmt numFmtId="177" formatCode="_-* #,##0_-;\-* #,##0_-;_-* \-_-;_-@_-"/>
    <numFmt numFmtId="178" formatCode="_-* #,##0.00_-;\-* #,##0.00_-;_-* \-??_-;_-@_-"/>
    <numFmt numFmtId="179" formatCode="0.000"/>
    <numFmt numFmtId="180" formatCode="#,##0_);\(#,##0\)"/>
    <numFmt numFmtId="181" formatCode="#,##0.000"/>
    <numFmt numFmtId="182" formatCode="_-* #,##0_-;\-* #,##0_-;_-* &quot;-&quot;??_-;_-@_-"/>
  </numFmts>
  <fonts count="73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Arial MT"/>
      <family val="2"/>
    </font>
    <font>
      <u val="single"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  <family val="0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8"/>
      <color indexed="8"/>
      <name val="Arial MT"/>
      <family val="0"/>
    </font>
    <font>
      <sz val="14"/>
      <color indexed="8"/>
      <name val="Arial MT"/>
      <family val="0"/>
    </font>
    <font>
      <sz val="9"/>
      <color indexed="8"/>
      <name val="Arial MT"/>
      <family val="0"/>
    </font>
    <font>
      <sz val="7"/>
      <name val="Verdana"/>
      <family val="2"/>
    </font>
    <font>
      <b/>
      <sz val="22"/>
      <name val="Cambria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6"/>
      <color indexed="8"/>
      <name val="Arial"/>
      <family val="0"/>
    </font>
    <font>
      <sz val="8.25"/>
      <color indexed="8"/>
      <name val="Arial"/>
      <family val="0"/>
    </font>
    <font>
      <sz val="9.2"/>
      <color indexed="8"/>
      <name val="Arial"/>
      <family val="0"/>
    </font>
    <font>
      <b/>
      <sz val="15"/>
      <color indexed="56"/>
      <name val="Calibri"/>
      <family val="2"/>
    </font>
    <font>
      <u val="single"/>
      <sz val="14"/>
      <color indexed="20"/>
      <name val="Arial MT"/>
      <family val="2"/>
    </font>
    <font>
      <sz val="20"/>
      <color indexed="12"/>
      <name val="Verdana"/>
      <family val="2"/>
    </font>
    <font>
      <b/>
      <sz val="12"/>
      <color indexed="63"/>
      <name val="Verdana"/>
      <family val="2"/>
    </font>
    <font>
      <sz val="18"/>
      <color indexed="55"/>
      <name val="Verdana"/>
      <family val="2"/>
    </font>
    <font>
      <sz val="9"/>
      <color indexed="10"/>
      <name val="Arial"/>
      <family val="2"/>
    </font>
    <font>
      <b/>
      <sz val="7"/>
      <color indexed="12"/>
      <name val="Verdana"/>
      <family val="2"/>
    </font>
    <font>
      <sz val="18"/>
      <color indexed="12"/>
      <name val="Verdana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75"/>
      <color indexed="8"/>
      <name val="Arial"/>
      <family val="0"/>
    </font>
    <font>
      <b/>
      <sz val="9.6"/>
      <color indexed="8"/>
      <name val="Arial"/>
      <family val="0"/>
    </font>
    <font>
      <b/>
      <sz val="15"/>
      <color theme="3"/>
      <name val="Calibri"/>
      <family val="2"/>
    </font>
    <font>
      <u val="single"/>
      <sz val="14"/>
      <color theme="11"/>
      <name val="Arial MT"/>
      <family val="2"/>
    </font>
    <font>
      <sz val="11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 style="thin"/>
      <top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63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1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27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8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 applyProtection="1">
      <alignment/>
      <protection/>
    </xf>
    <xf numFmtId="173" fontId="25" fillId="0" borderId="11" xfId="0" applyNumberFormat="1" applyFont="1" applyBorder="1" applyAlignment="1" applyProtection="1">
      <alignment/>
      <protection/>
    </xf>
    <xf numFmtId="173" fontId="25" fillId="0" borderId="12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7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2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175" fontId="25" fillId="0" borderId="11" xfId="0" applyNumberFormat="1" applyFont="1" applyBorder="1" applyAlignment="1">
      <alignment/>
    </xf>
    <xf numFmtId="176" fontId="25" fillId="0" borderId="15" xfId="0" applyNumberFormat="1" applyFont="1" applyBorder="1" applyAlignment="1">
      <alignment/>
    </xf>
    <xf numFmtId="0" fontId="25" fillId="0" borderId="21" xfId="0" applyFont="1" applyBorder="1" applyAlignment="1">
      <alignment/>
    </xf>
    <xf numFmtId="175" fontId="25" fillId="0" borderId="15" xfId="0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175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175" fontId="25" fillId="0" borderId="0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0" xfId="80" applyNumberFormat="1" applyFont="1" applyFill="1" applyBorder="1" applyAlignment="1" applyProtection="1">
      <alignment/>
      <protection/>
    </xf>
    <xf numFmtId="173" fontId="25" fillId="0" borderId="0" xfId="86" applyNumberFormat="1" applyFont="1" applyFill="1" applyBorder="1" applyAlignment="1" applyProtection="1">
      <alignment/>
      <protection/>
    </xf>
    <xf numFmtId="16" fontId="25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5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175" fontId="25" fillId="0" borderId="0" xfId="124" applyNumberFormat="1" applyFont="1" applyFill="1" applyBorder="1" applyAlignment="1" applyProtection="1">
      <alignment/>
      <protection/>
    </xf>
    <xf numFmtId="175" fontId="25" fillId="0" borderId="0" xfId="0" applyNumberFormat="1" applyFont="1" applyAlignment="1">
      <alignment/>
    </xf>
    <xf numFmtId="175" fontId="25" fillId="0" borderId="0" xfId="86" applyNumberFormat="1" applyFont="1" applyFill="1" applyBorder="1" applyAlignment="1" applyProtection="1">
      <alignment/>
      <protection/>
    </xf>
    <xf numFmtId="175" fontId="25" fillId="0" borderId="11" xfId="85" applyNumberFormat="1" applyFont="1" applyFill="1" applyBorder="1" applyAlignment="1" applyProtection="1">
      <alignment/>
      <protection/>
    </xf>
    <xf numFmtId="173" fontId="25" fillId="0" borderId="0" xfId="0" applyNumberFormat="1" applyFont="1" applyAlignment="1">
      <alignment/>
    </xf>
    <xf numFmtId="3" fontId="25" fillId="0" borderId="11" xfId="85" applyNumberFormat="1" applyFont="1" applyFill="1" applyBorder="1" applyAlignment="1" applyProtection="1">
      <alignment/>
      <protection/>
    </xf>
    <xf numFmtId="175" fontId="24" fillId="0" borderId="0" xfId="0" applyNumberFormat="1" applyFont="1" applyBorder="1" applyAlignment="1">
      <alignment/>
    </xf>
    <xf numFmtId="3" fontId="24" fillId="0" borderId="0" xfId="85" applyNumberFormat="1" applyFont="1" applyFill="1" applyBorder="1" applyAlignment="1" applyProtection="1">
      <alignment/>
      <protection/>
    </xf>
    <xf numFmtId="9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76" fontId="25" fillId="0" borderId="23" xfId="0" applyNumberFormat="1" applyFont="1" applyBorder="1" applyAlignment="1">
      <alignment/>
    </xf>
    <xf numFmtId="176" fontId="25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175" fontId="25" fillId="0" borderId="13" xfId="0" applyNumberFormat="1" applyFont="1" applyBorder="1" applyAlignment="1">
      <alignment horizontal="center"/>
    </xf>
    <xf numFmtId="175" fontId="25" fillId="0" borderId="15" xfId="0" applyNumberFormat="1" applyFont="1" applyBorder="1" applyAlignment="1">
      <alignment horizontal="center"/>
    </xf>
    <xf numFmtId="175" fontId="25" fillId="0" borderId="12" xfId="0" applyNumberFormat="1" applyFont="1" applyBorder="1" applyAlignment="1">
      <alignment horizontal="center"/>
    </xf>
    <xf numFmtId="175" fontId="25" fillId="0" borderId="20" xfId="0" applyNumberFormat="1" applyFont="1" applyBorder="1" applyAlignment="1">
      <alignment/>
    </xf>
    <xf numFmtId="178" fontId="25" fillId="0" borderId="0" xfId="85" applyFont="1" applyFill="1" applyBorder="1" applyAlignment="1" applyProtection="1">
      <alignment/>
      <protection/>
    </xf>
    <xf numFmtId="174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" fontId="25" fillId="0" borderId="0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/>
    </xf>
    <xf numFmtId="175" fontId="25" fillId="0" borderId="18" xfId="0" applyNumberFormat="1" applyFont="1" applyBorder="1" applyAlignment="1">
      <alignment/>
    </xf>
    <xf numFmtId="174" fontId="25" fillId="0" borderId="0" xfId="0" applyNumberFormat="1" applyFont="1" applyBorder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5" fillId="0" borderId="12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7" fontId="25" fillId="0" borderId="12" xfId="0" applyNumberFormat="1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25" fillId="0" borderId="0" xfId="0" applyFont="1" applyBorder="1" applyAlignment="1">
      <alignment horizontal="right"/>
    </xf>
    <xf numFmtId="3" fontId="25" fillId="0" borderId="11" xfId="0" applyNumberFormat="1" applyFont="1" applyBorder="1" applyAlignment="1">
      <alignment horizontal="center"/>
    </xf>
    <xf numFmtId="175" fontId="2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3" fontId="25" fillId="0" borderId="25" xfId="0" applyNumberFormat="1" applyFont="1" applyBorder="1" applyAlignment="1">
      <alignment/>
    </xf>
    <xf numFmtId="175" fontId="25" fillId="0" borderId="26" xfId="0" applyNumberFormat="1" applyFont="1" applyBorder="1" applyAlignment="1">
      <alignment/>
    </xf>
    <xf numFmtId="0" fontId="29" fillId="0" borderId="0" xfId="0" applyFont="1" applyAlignment="1">
      <alignment horizontal="left" indent="5"/>
    </xf>
    <xf numFmtId="0" fontId="66" fillId="0" borderId="0" xfId="0" applyFont="1" applyAlignment="1">
      <alignment horizontal="left" indent="15"/>
    </xf>
    <xf numFmtId="0" fontId="67" fillId="0" borderId="0" xfId="0" applyFont="1" applyAlignment="1">
      <alignment horizontal="left" indent="15"/>
    </xf>
    <xf numFmtId="0" fontId="68" fillId="0" borderId="0" xfId="0" applyFont="1" applyAlignment="1">
      <alignment horizontal="left" indent="5"/>
    </xf>
    <xf numFmtId="0" fontId="66" fillId="0" borderId="0" xfId="0" applyFont="1" applyAlignment="1">
      <alignment/>
    </xf>
    <xf numFmtId="49" fontId="67" fillId="0" borderId="0" xfId="0" applyNumberFormat="1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6" fontId="25" fillId="0" borderId="28" xfId="0" applyNumberFormat="1" applyFont="1" applyBorder="1" applyAlignment="1">
      <alignment/>
    </xf>
    <xf numFmtId="49" fontId="30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wrapText="1"/>
    </xf>
    <xf numFmtId="176" fontId="25" fillId="0" borderId="24" xfId="0" applyNumberFormat="1" applyFont="1" applyBorder="1" applyAlignment="1">
      <alignment horizontal="right"/>
    </xf>
    <xf numFmtId="3" fontId="69" fillId="0" borderId="12" xfId="104" applyNumberFormat="1" applyFont="1" applyBorder="1">
      <alignment/>
      <protection/>
    </xf>
    <xf numFmtId="1" fontId="25" fillId="0" borderId="0" xfId="0" applyNumberFormat="1" applyFont="1" applyAlignment="1">
      <alignment/>
    </xf>
    <xf numFmtId="0" fontId="32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/>
    </xf>
    <xf numFmtId="3" fontId="69" fillId="0" borderId="25" xfId="104" applyNumberFormat="1" applyFont="1" applyBorder="1">
      <alignment/>
      <protection/>
    </xf>
    <xf numFmtId="175" fontId="23" fillId="0" borderId="15" xfId="0" applyNumberFormat="1" applyFont="1" applyBorder="1" applyAlignment="1">
      <alignment/>
    </xf>
    <xf numFmtId="0" fontId="70" fillId="0" borderId="0" xfId="0" applyFont="1" applyBorder="1" applyAlignment="1">
      <alignment/>
    </xf>
    <xf numFmtId="3" fontId="70" fillId="0" borderId="11" xfId="0" applyNumberFormat="1" applyFont="1" applyBorder="1" applyAlignment="1">
      <alignment/>
    </xf>
    <xf numFmtId="0" fontId="42" fillId="0" borderId="0" xfId="101" applyFont="1">
      <alignment/>
      <protection/>
    </xf>
    <xf numFmtId="0" fontId="71" fillId="0" borderId="0" xfId="101" applyFont="1">
      <alignment/>
      <protection/>
    </xf>
    <xf numFmtId="176" fontId="69" fillId="0" borderId="12" xfId="104" applyNumberFormat="1" applyFont="1" applyBorder="1">
      <alignment/>
      <protection/>
    </xf>
    <xf numFmtId="0" fontId="69" fillId="0" borderId="24" xfId="104" applyFont="1" applyBorder="1">
      <alignment/>
      <protection/>
    </xf>
    <xf numFmtId="3" fontId="25" fillId="0" borderId="12" xfId="0" applyNumberFormat="1" applyFont="1" applyBorder="1" applyAlignment="1">
      <alignment horizontal="center"/>
    </xf>
    <xf numFmtId="3" fontId="69" fillId="0" borderId="26" xfId="104" applyNumberFormat="1" applyFont="1" applyBorder="1">
      <alignment/>
      <protection/>
    </xf>
    <xf numFmtId="3" fontId="69" fillId="0" borderId="29" xfId="104" applyNumberFormat="1" applyFont="1" applyBorder="1">
      <alignment/>
      <protection/>
    </xf>
    <xf numFmtId="0" fontId="25" fillId="0" borderId="0" xfId="0" applyFont="1" applyBorder="1" applyAlignment="1">
      <alignment vertical="center"/>
    </xf>
    <xf numFmtId="175" fontId="69" fillId="0" borderId="28" xfId="104" applyNumberFormat="1" applyFont="1" applyBorder="1">
      <alignment/>
      <protection/>
    </xf>
    <xf numFmtId="175" fontId="25" fillId="0" borderId="28" xfId="0" applyNumberFormat="1" applyFont="1" applyBorder="1" applyAlignment="1">
      <alignment horizontal="right"/>
    </xf>
    <xf numFmtId="175" fontId="25" fillId="0" borderId="28" xfId="0" applyNumberFormat="1" applyFont="1" applyBorder="1" applyAlignment="1">
      <alignment/>
    </xf>
    <xf numFmtId="3" fontId="69" fillId="0" borderId="15" xfId="104" applyNumberFormat="1" applyFont="1" applyBorder="1">
      <alignment/>
      <protection/>
    </xf>
    <xf numFmtId="176" fontId="25" fillId="0" borderId="30" xfId="0" applyNumberFormat="1" applyFont="1" applyBorder="1" applyAlignment="1">
      <alignment/>
    </xf>
    <xf numFmtId="3" fontId="69" fillId="0" borderId="31" xfId="104" applyNumberFormat="1" applyFont="1" applyBorder="1">
      <alignment/>
      <protection/>
    </xf>
    <xf numFmtId="0" fontId="69" fillId="0" borderId="28" xfId="104" applyFont="1" applyBorder="1">
      <alignment/>
      <protection/>
    </xf>
    <xf numFmtId="3" fontId="69" fillId="0" borderId="28" xfId="104" applyNumberFormat="1" applyFont="1" applyBorder="1">
      <alignment/>
      <protection/>
    </xf>
    <xf numFmtId="3" fontId="69" fillId="0" borderId="12" xfId="102" applyNumberFormat="1" applyFont="1" applyBorder="1">
      <alignment/>
      <protection/>
    </xf>
    <xf numFmtId="3" fontId="69" fillId="0" borderId="25" xfId="102" applyNumberFormat="1" applyFont="1" applyBorder="1">
      <alignment/>
      <protection/>
    </xf>
    <xf numFmtId="0" fontId="69" fillId="0" borderId="12" xfId="102" applyFont="1" applyBorder="1">
      <alignment/>
      <protection/>
    </xf>
    <xf numFmtId="0" fontId="69" fillId="0" borderId="25" xfId="102" applyFont="1" applyBorder="1">
      <alignment/>
      <protection/>
    </xf>
    <xf numFmtId="3" fontId="69" fillId="0" borderId="12" xfId="102" applyNumberFormat="1" applyFont="1" applyBorder="1" applyAlignment="1">
      <alignment vertical="center"/>
      <protection/>
    </xf>
    <xf numFmtId="3" fontId="69" fillId="0" borderId="15" xfId="102" applyNumberFormat="1" applyFont="1" applyBorder="1">
      <alignment/>
      <protection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Font="1" applyBorder="1" applyAlignment="1" applyProtection="1">
      <alignment/>
      <protection/>
    </xf>
    <xf numFmtId="37" fontId="33" fillId="0" borderId="0" xfId="0" applyNumberFormat="1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Alignment="1">
      <alignment horizontal="left"/>
    </xf>
    <xf numFmtId="3" fontId="33" fillId="0" borderId="12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/>
    </xf>
    <xf numFmtId="0" fontId="25" fillId="0" borderId="18" xfId="0" applyFont="1" applyBorder="1" applyAlignment="1">
      <alignment vertical="center"/>
    </xf>
    <xf numFmtId="1" fontId="25" fillId="0" borderId="0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horizontal="right"/>
    </xf>
    <xf numFmtId="175" fontId="69" fillId="0" borderId="28" xfId="104" applyNumberFormat="1" applyFont="1" applyBorder="1">
      <alignment/>
      <protection/>
    </xf>
    <xf numFmtId="175" fontId="25" fillId="0" borderId="15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175" fontId="25" fillId="0" borderId="24" xfId="0" applyNumberFormat="1" applyFont="1" applyBorder="1" applyAlignment="1">
      <alignment/>
    </xf>
    <xf numFmtId="0" fontId="25" fillId="0" borderId="0" xfId="0" applyFont="1" applyAlignment="1">
      <alignment vertical="center" wrapText="1"/>
    </xf>
    <xf numFmtId="3" fontId="70" fillId="0" borderId="0" xfId="0" applyNumberFormat="1" applyFont="1" applyBorder="1" applyAlignment="1">
      <alignment/>
    </xf>
    <xf numFmtId="0" fontId="25" fillId="0" borderId="2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17" fontId="26" fillId="0" borderId="0" xfId="0" applyNumberFormat="1" applyFont="1" applyAlignment="1">
      <alignment horizontal="center"/>
    </xf>
    <xf numFmtId="0" fontId="72" fillId="0" borderId="0" xfId="0" applyFont="1" applyAlignment="1">
      <alignment horizontal="left" vertical="justify" wrapText="1"/>
    </xf>
    <xf numFmtId="0" fontId="72" fillId="0" borderId="0" xfId="0" applyFont="1" applyAlignment="1">
      <alignment horizontal="left" vertical="justify"/>
    </xf>
    <xf numFmtId="0" fontId="4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49" fontId="25" fillId="0" borderId="12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172" fontId="25" fillId="0" borderId="22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172" fontId="25" fillId="0" borderId="14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11" borderId="36" xfId="0" applyFont="1" applyFill="1" applyBorder="1" applyAlignment="1" applyProtection="1">
      <alignment horizontal="center" vertical="center"/>
      <protection/>
    </xf>
    <xf numFmtId="0" fontId="25" fillId="11" borderId="33" xfId="0" applyFont="1" applyFill="1" applyBorder="1" applyAlignment="1" applyProtection="1">
      <alignment horizontal="center" vertical="center"/>
      <protection/>
    </xf>
    <xf numFmtId="0" fontId="25" fillId="11" borderId="37" xfId="0" applyFont="1" applyFill="1" applyBorder="1" applyAlignment="1" applyProtection="1">
      <alignment horizontal="center" vertical="center"/>
      <protection/>
    </xf>
    <xf numFmtId="0" fontId="25" fillId="0" borderId="2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11" borderId="38" xfId="0" applyFont="1" applyFill="1" applyBorder="1" applyAlignment="1" applyProtection="1">
      <alignment horizontal="center" vertical="center"/>
      <protection/>
    </xf>
    <xf numFmtId="0" fontId="25" fillId="11" borderId="39" xfId="0" applyFont="1" applyFill="1" applyBorder="1" applyAlignment="1" applyProtection="1">
      <alignment horizontal="center" vertical="center"/>
      <protection/>
    </xf>
    <xf numFmtId="0" fontId="25" fillId="11" borderId="40" xfId="0" applyFont="1" applyFill="1" applyBorder="1" applyAlignment="1" applyProtection="1">
      <alignment horizontal="center" vertical="center"/>
      <protection/>
    </xf>
    <xf numFmtId="0" fontId="25" fillId="11" borderId="30" xfId="0" applyFont="1" applyFill="1" applyBorder="1" applyAlignment="1" applyProtection="1">
      <alignment horizontal="center" vertical="center"/>
      <protection/>
    </xf>
    <xf numFmtId="0" fontId="25" fillId="11" borderId="0" xfId="0" applyFont="1" applyFill="1" applyBorder="1" applyAlignment="1" applyProtection="1">
      <alignment horizontal="center" vertical="center"/>
      <protection/>
    </xf>
    <xf numFmtId="0" fontId="25" fillId="11" borderId="41" xfId="0" applyFont="1" applyFill="1" applyBorder="1" applyAlignment="1" applyProtection="1">
      <alignment horizontal="center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</cellXfs>
  <cellStyles count="13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álculo 2 2" xfId="55"/>
    <cellStyle name="Cálculo 3" xfId="56"/>
    <cellStyle name="Celda de comprobación" xfId="57"/>
    <cellStyle name="Celda de comprobación 2" xfId="58"/>
    <cellStyle name="Celda vinculada" xfId="59"/>
    <cellStyle name="Celda vinculada 2" xfId="60"/>
    <cellStyle name="Encabezado 1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ntrada 2 2" xfId="78"/>
    <cellStyle name="Entrada 3" xfId="79"/>
    <cellStyle name="Hyperlink" xfId="80"/>
    <cellStyle name="Hipervínculo 2" xfId="81"/>
    <cellStyle name="Followed Hyperlink" xfId="82"/>
    <cellStyle name="Incorrecto" xfId="83"/>
    <cellStyle name="Incorrecto 2" xfId="84"/>
    <cellStyle name="Comma" xfId="85"/>
    <cellStyle name="Comma [0]" xfId="86"/>
    <cellStyle name="Millares [0] 2" xfId="87"/>
    <cellStyle name="Millares 2" xfId="88"/>
    <cellStyle name="Millares 2 2" xfId="89"/>
    <cellStyle name="Millares 3" xfId="90"/>
    <cellStyle name="Millares 4" xfId="91"/>
    <cellStyle name="Millares 5" xfId="92"/>
    <cellStyle name="Millares 6" xfId="93"/>
    <cellStyle name="Millares 7" xfId="94"/>
    <cellStyle name="Millares 8" xfId="95"/>
    <cellStyle name="Currency" xfId="96"/>
    <cellStyle name="Currency [0]" xfId="97"/>
    <cellStyle name="Neutral" xfId="98"/>
    <cellStyle name="Neutral 2" xfId="99"/>
    <cellStyle name="No-definido" xfId="100"/>
    <cellStyle name="Normal 10" xfId="101"/>
    <cellStyle name="Normal 10 2" xfId="102"/>
    <cellStyle name="Normal 14" xfId="103"/>
    <cellStyle name="Normal 15" xfId="104"/>
    <cellStyle name="Normal 2" xfId="105"/>
    <cellStyle name="Normal 2 2" xfId="106"/>
    <cellStyle name="Normal 3" xfId="107"/>
    <cellStyle name="Normal 3 2" xfId="108"/>
    <cellStyle name="Normal 4" xfId="109"/>
    <cellStyle name="Normal 4 2" xfId="110"/>
    <cellStyle name="Normal 5" xfId="111"/>
    <cellStyle name="Normal 5 2" xfId="112"/>
    <cellStyle name="Normal 6" xfId="113"/>
    <cellStyle name="Normal 6 2" xfId="114"/>
    <cellStyle name="Normal 7" xfId="115"/>
    <cellStyle name="Normal 7 2" xfId="116"/>
    <cellStyle name="Normal 8" xfId="117"/>
    <cellStyle name="Normal 8 2" xfId="118"/>
    <cellStyle name="Normal 9" xfId="119"/>
    <cellStyle name="Notas" xfId="120"/>
    <cellStyle name="Notas 2" xfId="121"/>
    <cellStyle name="Notas 2 2" xfId="122"/>
    <cellStyle name="Notas 3" xfId="123"/>
    <cellStyle name="Percent" xfId="124"/>
    <cellStyle name="Porcentaje 2" xfId="125"/>
    <cellStyle name="Salida" xfId="126"/>
    <cellStyle name="Salida 2" xfId="127"/>
    <cellStyle name="Salida 2 2" xfId="128"/>
    <cellStyle name="Salida 3" xfId="129"/>
    <cellStyle name="Texto de advertencia" xfId="130"/>
    <cellStyle name="Texto de advertencia 2" xfId="131"/>
    <cellStyle name="Texto explicativo" xfId="132"/>
    <cellStyle name="Texto explicativo 2" xfId="133"/>
    <cellStyle name="Título" xfId="134"/>
    <cellStyle name="Título 2" xfId="135"/>
    <cellStyle name="Título 2 2" xfId="136"/>
    <cellStyle name="Título 3" xfId="137"/>
    <cellStyle name="Título 3 2" xfId="138"/>
    <cellStyle name="Título 4" xfId="139"/>
    <cellStyle name="Total" xfId="140"/>
    <cellStyle name="Total 2" xfId="141"/>
    <cellStyle name="Total 2 2" xfId="142"/>
    <cellStyle name="Total 3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1. Importaciones de productos lácteos
Enero 2018
Valor miles USD 21.871</a:t>
            </a:r>
          </a:p>
        </c:rich>
      </c:tx>
      <c:layout>
        <c:manualLayout>
          <c:xMode val="factor"/>
          <c:yMode val="factor"/>
          <c:x val="0.039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25"/>
          <c:y val="0.29325"/>
          <c:w val="0.51975"/>
          <c:h val="0.4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'c3'!$AF$21:$AF$26</c:f>
              <c:strCache/>
            </c:strRef>
          </c:cat>
          <c:val>
            <c:numRef>
              <c:f>'c3'!$AG$21:$AG$26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10. Precio medio de las exportaciones de leche en polvo entera</a:t>
            </a:r>
          </a:p>
        </c:rich>
      </c:tx>
      <c:layout>
        <c:manualLayout>
          <c:xMode val="factor"/>
          <c:yMode val="factor"/>
          <c:x val="0.03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5425"/>
          <c:w val="0.98125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'g10 - 11'!$AW$4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'g10 - 11'!$AW$5:$AW$16</c:f>
              <c:numCache/>
            </c:numRef>
          </c:val>
          <c:smooth val="0"/>
        </c:ser>
        <c:ser>
          <c:idx val="1"/>
          <c:order val="1"/>
          <c:tx>
            <c:strRef>
              <c:f>'g10 - 11'!$AX$4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'g10 - 11'!$AX$5:$AX$16</c:f>
              <c:numCache/>
            </c:numRef>
          </c:val>
          <c:smooth val="0"/>
        </c:ser>
        <c:ser>
          <c:idx val="2"/>
          <c:order val="2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'g10 - 11'!$AY$5:$AY$16</c:f>
              <c:numCache/>
            </c:numRef>
          </c:val>
          <c:smooth val="0"/>
        </c:ser>
        <c:ser>
          <c:idx val="3"/>
          <c:order val="3"/>
          <c:tx>
            <c:strRef>
              <c:f>'g10 - 11'!$AZ$4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'g10 - 11'!$AZ$5:$AZ$16</c:f>
              <c:numCache/>
            </c:numRef>
          </c:val>
          <c:smooth val="0"/>
        </c:ser>
        <c:ser>
          <c:idx val="4"/>
          <c:order val="4"/>
          <c:tx>
            <c:strRef>
              <c:f>'g10 - 11'!$BA$4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'g10 - 11'!$BA$5:$BA$16</c:f>
              <c:numCache/>
            </c:numRef>
          </c:val>
          <c:smooth val="0"/>
        </c:ser>
        <c:marker val="1"/>
        <c:axId val="19276066"/>
        <c:axId val="39266867"/>
      </c:lineChart>
      <c:catAx>
        <c:axId val="19276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66867"/>
        <c:crosses val="autoZero"/>
        <c:auto val="1"/>
        <c:lblOffset val="100"/>
        <c:tickLblSkip val="1"/>
        <c:noMultiLvlLbl val="0"/>
      </c:catAx>
      <c:valAx>
        <c:axId val="3926686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76066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11. Precio medio de las exportaciones de leche en polvo descremada</a:t>
            </a:r>
          </a:p>
        </c:rich>
      </c:tx>
      <c:layout>
        <c:manualLayout>
          <c:xMode val="factor"/>
          <c:yMode val="factor"/>
          <c:x val="0.032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46"/>
          <c:w val="0.98175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'g10 - 11'!$AW$26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'g10 - 11'!$AW$27:$AW$38</c:f>
              <c:numCache/>
            </c:numRef>
          </c:val>
          <c:smooth val="0"/>
        </c:ser>
        <c:ser>
          <c:idx val="1"/>
          <c:order val="1"/>
          <c:tx>
            <c:strRef>
              <c:f>'g10 - 11'!$AX$26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'g10 - 11'!$AX$27:$AX$38</c:f>
              <c:numCache/>
            </c:numRef>
          </c:val>
          <c:smooth val="0"/>
        </c:ser>
        <c:ser>
          <c:idx val="2"/>
          <c:order val="2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'g10 - 11'!$AY$27:$AY$38</c:f>
              <c:numCache/>
            </c:numRef>
          </c:val>
          <c:smooth val="0"/>
        </c:ser>
        <c:ser>
          <c:idx val="3"/>
          <c:order val="3"/>
          <c:tx>
            <c:strRef>
              <c:f>'g10 - 11'!$AZ$26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'g10 - 11'!$AZ$27:$AZ$38</c:f>
              <c:numCache/>
            </c:numRef>
          </c:val>
          <c:smooth val="0"/>
        </c:ser>
        <c:ser>
          <c:idx val="4"/>
          <c:order val="4"/>
          <c:tx>
            <c:strRef>
              <c:f>'g10 - 11'!$BA$26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'g10 - 11'!$BA$27:$BA$38</c:f>
              <c:numCache/>
            </c:numRef>
          </c:val>
          <c:smooth val="0"/>
        </c:ser>
        <c:marker val="1"/>
        <c:axId val="17857484"/>
        <c:axId val="26499629"/>
      </c:lineChart>
      <c:catAx>
        <c:axId val="17857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499629"/>
        <c:crosses val="autoZero"/>
        <c:auto val="1"/>
        <c:lblOffset val="100"/>
        <c:tickLblSkip val="1"/>
        <c:noMultiLvlLbl val="0"/>
      </c:catAx>
      <c:valAx>
        <c:axId val="2649962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57484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12. Precio medio de las exportaciones de leche fluida</a:t>
            </a:r>
          </a:p>
        </c:rich>
      </c:tx>
      <c:layout>
        <c:manualLayout>
          <c:xMode val="factor"/>
          <c:yMode val="factor"/>
          <c:x val="0.036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75"/>
          <c:w val="0.979"/>
          <c:h val="0.86725"/>
        </c:manualLayout>
      </c:layout>
      <c:lineChart>
        <c:grouping val="standard"/>
        <c:varyColors val="0"/>
        <c:ser>
          <c:idx val="0"/>
          <c:order val="0"/>
          <c:tx>
            <c:strRef>
              <c:f>'c14'!$AS$26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'c14'!$AS$27:$AS$38</c:f>
              <c:numCache/>
            </c:numRef>
          </c:val>
          <c:smooth val="0"/>
        </c:ser>
        <c:ser>
          <c:idx val="1"/>
          <c:order val="1"/>
          <c:tx>
            <c:strRef>
              <c:f>'c14'!$AT$26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'c14'!$AT$27:$AT$38</c:f>
              <c:numCache/>
            </c:numRef>
          </c:val>
          <c:smooth val="0"/>
        </c:ser>
        <c:ser>
          <c:idx val="2"/>
          <c:order val="2"/>
          <c:tx>
            <c:strRef>
              <c:f>'c14'!$AU$26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'c14'!$AU$27:$AU$38</c:f>
              <c:numCache/>
            </c:numRef>
          </c:val>
          <c:smooth val="0"/>
        </c:ser>
        <c:ser>
          <c:idx val="3"/>
          <c:order val="3"/>
          <c:tx>
            <c:strRef>
              <c:f>'c14'!$AV$26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'c14'!$AV$27:$AV$38</c:f>
              <c:numCache/>
            </c:numRef>
          </c:val>
          <c:smooth val="0"/>
        </c:ser>
        <c:ser>
          <c:idx val="4"/>
          <c:order val="4"/>
          <c:tx>
            <c:strRef>
              <c:f>'c14'!$AW$26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'c14'!$AW$27:$AW$38</c:f>
              <c:numCache/>
            </c:numRef>
          </c:val>
          <c:smooth val="0"/>
        </c:ser>
        <c:marker val="1"/>
        <c:axId val="37170070"/>
        <c:axId val="66095175"/>
      </c:lineChart>
      <c:catAx>
        <c:axId val="3717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95175"/>
        <c:crosses val="autoZero"/>
        <c:auto val="1"/>
        <c:lblOffset val="100"/>
        <c:tickLblSkip val="1"/>
        <c:noMultiLvlLbl val="0"/>
      </c:catAx>
      <c:valAx>
        <c:axId val="66095175"/>
        <c:scaling>
          <c:orientation val="minMax"/>
          <c:max val="2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 FOB por  toneladas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70070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13. Exportaciones de leche en polvo por país de destino
Año 2017
Toneladas 4.991</a:t>
            </a:r>
          </a:p>
        </c:rich>
      </c:tx>
      <c:layout>
        <c:manualLayout>
          <c:xMode val="factor"/>
          <c:yMode val="factor"/>
          <c:x val="0.0447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8"/>
          <c:y val="0.48975"/>
          <c:w val="0.34525"/>
          <c:h val="0.40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'c15'!$AM$5:$AM$11</c:f>
              <c:strCache/>
            </c:strRef>
          </c:cat>
          <c:val>
            <c:numRef>
              <c:f>'c15'!$AN$5:$AN$11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14. Exportaciones de leche en polvo por país de destino
Enero 2018
Toneladas 782</a:t>
            </a:r>
          </a:p>
        </c:rich>
      </c:tx>
      <c:layout>
        <c:manualLayout>
          <c:xMode val="factor"/>
          <c:yMode val="factor"/>
          <c:x val="0.03725"/>
          <c:y val="-0.007"/>
        </c:manualLayout>
      </c:layout>
      <c:spPr>
        <a:noFill/>
        <a:ln w="3175">
          <a:noFill/>
        </a:ln>
      </c:spPr>
    </c:title>
    <c:view3D>
      <c:rotX val="15"/>
      <c:hPercent val="100"/>
      <c:rotY val="27"/>
      <c:depthPercent val="100"/>
      <c:rAngAx val="1"/>
    </c:view3D>
    <c:plotArea>
      <c:layout>
        <c:manualLayout>
          <c:xMode val="edge"/>
          <c:yMode val="edge"/>
          <c:x val="0.32075"/>
          <c:y val="0.45275"/>
          <c:w val="0.35425"/>
          <c:h val="0.38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2DCDB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'c15'!$AM$16:$AM$21</c:f>
              <c:strCache/>
            </c:strRef>
          </c:cat>
          <c:val>
            <c:numRef>
              <c:f>'c15'!$AN$16:$AN$21</c:f>
              <c:numCache/>
            </c:numRef>
          </c:val>
        </c:ser>
        <c:firstSliceAng val="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15. Precio medio de las exportaciones de quesos</a:t>
            </a:r>
          </a:p>
        </c:rich>
      </c:tx>
      <c:layout>
        <c:manualLayout>
          <c:xMode val="factor"/>
          <c:yMode val="factor"/>
          <c:x val="0.02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835"/>
          <c:w val="0.97775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'c16'!$BP$25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'c16'!$BP$26:$BP$37</c:f>
              <c:numCache/>
            </c:numRef>
          </c:val>
          <c:smooth val="0"/>
        </c:ser>
        <c:ser>
          <c:idx val="1"/>
          <c:order val="1"/>
          <c:tx>
            <c:strRef>
              <c:f>'c16'!$BQ$25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'c16'!$BQ$26:$BQ$37</c:f>
              <c:numCache/>
            </c:numRef>
          </c:val>
          <c:smooth val="0"/>
        </c:ser>
        <c:ser>
          <c:idx val="2"/>
          <c:order val="2"/>
          <c:tx>
            <c:strRef>
              <c:f>'c16'!$BR$25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'c16'!$BR$26:$BR$37</c:f>
              <c:numCache/>
            </c:numRef>
          </c:val>
          <c:smooth val="0"/>
        </c:ser>
        <c:ser>
          <c:idx val="3"/>
          <c:order val="3"/>
          <c:tx>
            <c:strRef>
              <c:f>'c16'!$BS$25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46C0A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'c16'!$BS$26:$BS$37</c:f>
              <c:numCache/>
            </c:numRef>
          </c:val>
          <c:smooth val="0"/>
        </c:ser>
        <c:ser>
          <c:idx val="4"/>
          <c:order val="4"/>
          <c:tx>
            <c:strRef>
              <c:f>'c16'!$BT$25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'c16'!$BT$26:$BT$37</c:f>
              <c:numCache/>
            </c:numRef>
          </c:val>
          <c:smooth val="0"/>
        </c:ser>
        <c:marker val="1"/>
        <c:axId val="57985664"/>
        <c:axId val="52108929"/>
      </c:lineChart>
      <c:catAx>
        <c:axId val="5798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08929"/>
        <c:crosses val="autoZero"/>
        <c:auto val="1"/>
        <c:lblOffset val="100"/>
        <c:tickLblSkip val="1"/>
        <c:noMultiLvlLbl val="0"/>
      </c:catAx>
      <c:valAx>
        <c:axId val="52108929"/>
        <c:scaling>
          <c:orientation val="minMax"/>
          <c:max val="6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85664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16. Exportaciones de quesos por país de destino
Año 2017
Toneladas  9.345</a:t>
            </a:r>
          </a:p>
        </c:rich>
      </c:tx>
      <c:layout>
        <c:manualLayout>
          <c:xMode val="factor"/>
          <c:yMode val="factor"/>
          <c:x val="0.04"/>
          <c:y val="-0.006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75"/>
          <c:y val="0.455"/>
          <c:w val="0.3165"/>
          <c:h val="0.32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'c17'!$AJ$6:$AJ$11</c:f>
              <c:strCache/>
            </c:strRef>
          </c:cat>
          <c:val>
            <c:numRef>
              <c:f>'c17'!$AK$6:$AK$11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17. Exportaciones de quesos por país de destino 
Enero
Toneladas 739</a:t>
            </a:r>
          </a:p>
        </c:rich>
      </c:tx>
      <c:layout>
        <c:manualLayout>
          <c:xMode val="factor"/>
          <c:yMode val="factor"/>
          <c:x val="0.045"/>
          <c:y val="-0.006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"/>
          <c:y val="0.3615"/>
          <c:w val="0.355"/>
          <c:h val="0.38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2DCDB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'c17'!$AJ$17:$AJ$21</c:f>
              <c:strCache/>
            </c:strRef>
          </c:cat>
          <c:val>
            <c:numRef>
              <c:f>'c17'!$AK$17:$AK$21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18. Exportaciones de quesos por variedades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Enero  2018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Toneladas 739</a:t>
            </a:r>
          </a:p>
        </c:rich>
      </c:tx>
      <c:layout>
        <c:manualLayout>
          <c:xMode val="factor"/>
          <c:yMode val="factor"/>
          <c:x val="0.03175"/>
          <c:y val="-0.009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"/>
          <c:y val="0.43975"/>
          <c:w val="0.35325"/>
          <c:h val="0.34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'c18'!$AH$10:$AH$13</c:f>
              <c:strCache/>
            </c:strRef>
          </c:cat>
          <c:val>
            <c:numRef>
              <c:f>'c18'!$AI$10:$AI$13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Gráfico Nº 20.   Lácteos: comercio exterior Chile - Mercosur
Años 2004  -  2018</a:t>
            </a:r>
          </a:p>
        </c:rich>
      </c:tx>
      <c:layout>
        <c:manualLayout>
          <c:xMode val="factor"/>
          <c:yMode val="factor"/>
          <c:x val="0.031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16225"/>
          <c:w val="0.92125"/>
          <c:h val="0.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19-20'!$AN$32:$BC$32</c:f>
              <c:strCache/>
            </c:strRef>
          </c:cat>
          <c:val>
            <c:numRef>
              <c:f>'g 19-20'!$AN$33:$BC$33</c:f>
              <c:numCache/>
            </c:numRef>
          </c:val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19-20'!$AN$32:$BC$32</c:f>
              <c:strCache/>
            </c:strRef>
          </c:cat>
          <c:val>
            <c:numRef>
              <c:f>'g 19-20'!$AN$34:$BC$34</c:f>
              <c:numCache/>
            </c:numRef>
          </c:val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7F7F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19-20'!$AN$32:$BC$32</c:f>
              <c:strCache/>
            </c:strRef>
          </c:cat>
          <c:val>
            <c:numRef>
              <c:f>'g 19-20'!$AN$35:$BC$35</c:f>
              <c:numCache/>
            </c:numRef>
          </c:val>
        </c:ser>
        <c:axId val="66327178"/>
        <c:axId val="60073691"/>
      </c:barChart>
      <c:catAx>
        <c:axId val="6632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73691"/>
        <c:crosses val="autoZero"/>
        <c:auto val="1"/>
        <c:lblOffset val="100"/>
        <c:tickLblSkip val="1"/>
        <c:noMultiLvlLbl val="0"/>
      </c:catAx>
      <c:valAx>
        <c:axId val="60073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271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2. Precio medio de las importaciones de leche en polvo entera</a:t>
            </a:r>
          </a:p>
        </c:rich>
      </c:tx>
      <c:layout>
        <c:manualLayout>
          <c:xMode val="factor"/>
          <c:yMode val="factor"/>
          <c:x val="0.0447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08225"/>
          <c:w val="0.9575"/>
          <c:h val="0.86625"/>
        </c:manualLayout>
      </c:layout>
      <c:lineChart>
        <c:grouping val="standard"/>
        <c:varyColors val="0"/>
        <c:ser>
          <c:idx val="2"/>
          <c:order val="0"/>
          <c:tx>
            <c:v>2014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'g2 - 3'!$BG$4:$BG$15</c:f>
              <c:numCache/>
            </c:numRef>
          </c:val>
          <c:smooth val="0"/>
        </c:ser>
        <c:ser>
          <c:idx val="3"/>
          <c:order val="1"/>
          <c:tx>
            <c:v>2015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</a:ln>
            </c:spPr>
          </c:marker>
          <c:dPt>
            <c:idx val="8"/>
            <c:spPr>
              <a:ln w="25400">
                <a:solidFill>
                  <a:srgbClr val="77933C"/>
                </a:solidFill>
              </a:ln>
            </c:spPr>
            <c:marker>
              <c:size val="6"/>
              <c:spPr>
                <a:solidFill>
                  <a:srgbClr val="299867"/>
                </a:solidFill>
                <a:ln>
                  <a:solidFill>
                    <a:srgbClr val="50794B"/>
                  </a:solidFill>
                </a:ln>
              </c:spPr>
            </c:marker>
          </c:dPt>
          <c:cat>
            <c:strRef>
              <c:f>'g2 - 3'!$AT$4:$AT$15</c:f>
              <c:strCache/>
            </c:strRef>
          </c:cat>
          <c:val>
            <c:numRef>
              <c:f>'g2 - 3'!$BH$4:$BH$15</c:f>
              <c:numCache/>
            </c:numRef>
          </c:val>
          <c:smooth val="0"/>
        </c:ser>
        <c:ser>
          <c:idx val="4"/>
          <c:order val="2"/>
          <c:tx>
            <c:v>2016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'g2 - 3'!$BI$4:$BI$15</c:f>
              <c:numCache/>
            </c:numRef>
          </c:val>
          <c:smooth val="0"/>
        </c:ser>
        <c:ser>
          <c:idx val="0"/>
          <c:order val="3"/>
          <c:tx>
            <c:v>2017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'g2 - 3'!$BJ$4:$BJ$15</c:f>
              <c:numCache/>
            </c:numRef>
          </c:val>
          <c:smooth val="0"/>
        </c:ser>
        <c:ser>
          <c:idx val="1"/>
          <c:order val="4"/>
          <c:tx>
            <c:v>2018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'g2 - 3'!$BK$4:$BK$15</c:f>
              <c:numCache/>
            </c:numRef>
          </c:val>
          <c:smooth val="0"/>
        </c:ser>
        <c:marker val="1"/>
        <c:axId val="47227694"/>
        <c:axId val="22396063"/>
      </c:lineChart>
      <c:catAx>
        <c:axId val="4722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96063"/>
        <c:crosses val="autoZero"/>
        <c:auto val="1"/>
        <c:lblOffset val="100"/>
        <c:tickLblSkip val="1"/>
        <c:noMultiLvlLbl val="0"/>
      </c:catAx>
      <c:valAx>
        <c:axId val="22396063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2769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19.  Chile: comercio exterior de lácteos
Años 2004  -  2018</a:t>
            </a:r>
          </a:p>
        </c:rich>
      </c:tx>
      <c:layout>
        <c:manualLayout>
          <c:xMode val="factor"/>
          <c:yMode val="factor"/>
          <c:x val="0.0387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3025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19-20'!$AN$9:$BC$9</c:f>
              <c:strCache/>
            </c:strRef>
          </c:cat>
          <c:val>
            <c:numRef>
              <c:f>'g 19-20'!$AN$10:$BC$10</c:f>
              <c:numCache/>
            </c:numRef>
          </c:val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19-20'!$AN$9:$BC$9</c:f>
              <c:strCache/>
            </c:strRef>
          </c:cat>
          <c:val>
            <c:numRef>
              <c:f>'g 19-20'!$AN$11:$BC$11</c:f>
              <c:numCache/>
            </c:numRef>
          </c:val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19-20'!$AN$9:$BC$9</c:f>
              <c:strCache/>
            </c:strRef>
          </c:cat>
          <c:val>
            <c:numRef>
              <c:f>'g 19-20'!$AN$12:$BC$12</c:f>
              <c:numCache/>
            </c:numRef>
          </c:val>
        </c:ser>
        <c:axId val="3792308"/>
        <c:axId val="34130773"/>
      </c:barChart>
      <c:catAx>
        <c:axId val="379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30773"/>
        <c:crosses val="autoZero"/>
        <c:auto val="1"/>
        <c:lblOffset val="100"/>
        <c:tickLblSkip val="1"/>
        <c:noMultiLvlLbl val="0"/>
      </c:catAx>
      <c:valAx>
        <c:axId val="34130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2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7923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21. Saldo de la balanza comercial de lácteos
 Chile - Argentina</a:t>
            </a:r>
          </a:p>
        </c:rich>
      </c:tx>
      <c:layout>
        <c:manualLayout>
          <c:xMode val="factor"/>
          <c:yMode val="factor"/>
          <c:x val="0.03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45"/>
          <c:w val="0.887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'c20'!$B$10:$B$25</c:f>
              <c:numCache/>
            </c:numRef>
          </c:val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'c20'!$C$10:$C$25</c:f>
              <c:numCache/>
            </c:numRef>
          </c:val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'c20'!$D$10:$D$25</c:f>
              <c:numCache/>
            </c:numRef>
          </c:val>
        </c:ser>
        <c:axId val="38741502"/>
        <c:axId val="13129199"/>
      </c:barChart>
      <c:catAx>
        <c:axId val="38741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29199"/>
        <c:crosses val="autoZero"/>
        <c:auto val="1"/>
        <c:lblOffset val="100"/>
        <c:tickLblSkip val="1"/>
        <c:noMultiLvlLbl val="0"/>
      </c:catAx>
      <c:valAx>
        <c:axId val="13129199"/>
        <c:scaling>
          <c:orientation val="minMax"/>
          <c:max val="80000"/>
          <c:min val="-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7415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"/>
          <c:y val="0.9175"/>
          <c:w val="0.471"/>
          <c:h val="0.04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3. Precio medio de las importaciones de leche en polvo descremada</a:t>
            </a:r>
          </a:p>
        </c:rich>
      </c:tx>
      <c:layout>
        <c:manualLayout>
          <c:xMode val="factor"/>
          <c:yMode val="factor"/>
          <c:x val="0.0447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0845"/>
          <c:w val="0.95075"/>
          <c:h val="0.8755"/>
        </c:manualLayout>
      </c:layout>
      <c:lineChart>
        <c:grouping val="standard"/>
        <c:varyColors val="0"/>
        <c:ser>
          <c:idx val="2"/>
          <c:order val="0"/>
          <c:tx>
            <c:v>2014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'g2 - 3'!$BG$26:$BG$37</c:f>
              <c:numCache/>
            </c:numRef>
          </c:val>
          <c:smooth val="0"/>
        </c:ser>
        <c:ser>
          <c:idx val="3"/>
          <c:order val="1"/>
          <c:tx>
            <c:v>2015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0794B"/>
              </a:solidFill>
              <a:ln>
                <a:solidFill>
                  <a:srgbClr val="50794B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'g2 - 3'!$BH$26:$BH$37</c:f>
              <c:numCache/>
            </c:numRef>
          </c:val>
          <c:smooth val="0"/>
        </c:ser>
        <c:ser>
          <c:idx val="4"/>
          <c:order val="2"/>
          <c:tx>
            <c:v>2016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'g2 - 3'!$BI$26:$BI$37</c:f>
              <c:numCache/>
            </c:numRef>
          </c:val>
          <c:smooth val="0"/>
        </c:ser>
        <c:ser>
          <c:idx val="0"/>
          <c:order val="3"/>
          <c:tx>
            <c:v>2017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'g2 - 3'!$BJ$26:$BJ$37</c:f>
              <c:numCache/>
            </c:numRef>
          </c:val>
          <c:smooth val="0"/>
        </c:ser>
        <c:ser>
          <c:idx val="1"/>
          <c:order val="4"/>
          <c:tx>
            <c:v>2018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'g2 - 3'!$BK$26:$BK$37</c:f>
              <c:numCache/>
            </c:numRef>
          </c:val>
          <c:smooth val="0"/>
        </c:ser>
        <c:marker val="1"/>
        <c:axId val="237976"/>
        <c:axId val="2141785"/>
      </c:lineChart>
      <c:catAx>
        <c:axId val="237976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41785"/>
        <c:crosses val="autoZero"/>
        <c:auto val="1"/>
        <c:lblOffset val="100"/>
        <c:tickLblSkip val="1"/>
        <c:noMultiLvlLbl val="0"/>
      </c:catAx>
      <c:valAx>
        <c:axId val="2141785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7976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4. Importaciones de leche en polvo por país de origen
Año 2017
Toneladas 27.043</a:t>
            </a:r>
          </a:p>
        </c:rich>
      </c:tx>
      <c:layout>
        <c:manualLayout>
          <c:xMode val="factor"/>
          <c:yMode val="factor"/>
          <c:x val="0.0375"/>
          <c:y val="-0.006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75"/>
          <c:y val="0.392"/>
          <c:w val="0.36125"/>
          <c:h val="0.36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'c6'!$AM$4:$AM$10</c:f>
              <c:strCache/>
            </c:strRef>
          </c:cat>
          <c:val>
            <c:numRef>
              <c:f>'c6'!$AN$4:$AN$10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5. Importaciones de leche en polvo por país de origen
Enero 2018
Toneladas 1.202</a:t>
            </a:r>
          </a:p>
        </c:rich>
      </c:tx>
      <c:layout>
        <c:manualLayout>
          <c:xMode val="factor"/>
          <c:yMode val="factor"/>
          <c:x val="0.0325"/>
          <c:y val="0.021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425"/>
          <c:y val="0.4695"/>
          <c:w val="0.3105"/>
          <c:h val="0.32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5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solidFill>
                  <a:srgbClr val="77933C"/>
                </a:solidFill>
              </a:ln>
            </c:spPr>
          </c:dPt>
          <c:dPt>
            <c:idx val="2"/>
            <c:spPr>
              <a:solidFill>
                <a:srgbClr val="17375E"/>
              </a:solidFill>
              <a:ln w="3175">
                <a:solidFill>
                  <a:srgbClr val="595959"/>
                </a:solidFill>
              </a:ln>
            </c:spPr>
          </c:dPt>
          <c:dPt>
            <c:idx val="3"/>
            <c:spPr>
              <a:solidFill>
                <a:srgbClr val="C00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77933C"/>
              </a:solidFill>
              <a:ln w="3175">
                <a:solidFill>
                  <a:srgbClr val="333399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'c6'!$AM$17:$AM$22</c:f>
              <c:strCache/>
            </c:strRef>
          </c:cat>
          <c:val>
            <c:numRef>
              <c:f>'c6'!$AN$17:$AN$22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6. Importaciones de quesos por país de origen
Año 2017
Toneladas 44.439</a:t>
            </a:r>
          </a:p>
        </c:rich>
      </c:tx>
      <c:layout>
        <c:manualLayout>
          <c:xMode val="factor"/>
          <c:yMode val="factor"/>
          <c:x val="0.028"/>
          <c:y val="-0.003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"/>
          <c:y val="0.4445"/>
          <c:w val="0.3415"/>
          <c:h val="0.33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'c7'!$BB$7:$BB$13</c:f>
              <c:strCache/>
            </c:strRef>
          </c:cat>
          <c:val>
            <c:numRef>
              <c:f>'c7'!$BC$7:$BC$13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7. Importaciones de quesos por país de origen
Enero  2018
Toneladas 3.945</a:t>
            </a:r>
          </a:p>
        </c:rich>
      </c:tx>
      <c:layout>
        <c:manualLayout>
          <c:xMode val="factor"/>
          <c:yMode val="factor"/>
          <c:x val="0.03425"/>
          <c:y val="0.0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449"/>
          <c:w val="0.3275"/>
          <c:h val="0.33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FFFF00"/>
                </a:solidFill>
              </a:ln>
            </c:spPr>
          </c:dPt>
          <c:dPt>
            <c:idx val="4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'c7'!$BB$19:$BB$25</c:f>
              <c:strCache/>
            </c:strRef>
          </c:cat>
          <c:val>
            <c:numRef>
              <c:f>'c7'!$BC$19:$BC$25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8: Importaciones de quesos por variedades
Enero  2018
Toneladas 3.945</a:t>
            </a:r>
          </a:p>
        </c:rich>
      </c:tx>
      <c:layout>
        <c:manualLayout>
          <c:xMode val="factor"/>
          <c:yMode val="factor"/>
          <c:x val="0.02625"/>
          <c:y val="-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5"/>
          <c:y val="0.40975"/>
          <c:w val="0.418"/>
          <c:h val="0.34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'c8'!$AQ$7:$AQ$18</c:f>
              <c:strCache/>
            </c:strRef>
          </c:cat>
          <c:val>
            <c:numRef>
              <c:f>'c8'!$AR$7:$AR$18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9. Exportaciones de productos lácteos
Enero 2018
Valor miles dólares FOB 20.040</a:t>
            </a:r>
          </a:p>
        </c:rich>
      </c:tx>
      <c:layout>
        <c:manualLayout>
          <c:xMode val="factor"/>
          <c:yMode val="factor"/>
          <c:x val="0.016"/>
          <c:y val="-0.005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45"/>
          <c:y val="0.3435"/>
          <c:w val="0.465"/>
          <c:h val="0.36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'c11'!$AL$26:$AL$36</c:f>
              <c:strCache/>
            </c:strRef>
          </c:cat>
          <c:val>
            <c:numRef>
              <c:f>'c11'!$AM$26:$AM$36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161925</xdr:rowOff>
    </xdr:from>
    <xdr:to>
      <xdr:col>1</xdr:col>
      <xdr:colOff>1038225</xdr:colOff>
      <xdr:row>7</xdr:row>
      <xdr:rowOff>123825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18288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7543800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0</xdr:rowOff>
    </xdr:from>
    <xdr:to>
      <xdr:col>7</xdr:col>
      <xdr:colOff>523875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" y="3343275"/>
        <a:ext cx="6553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36</xdr:row>
      <xdr:rowOff>123825</xdr:rowOff>
    </xdr:from>
    <xdr:to>
      <xdr:col>7</xdr:col>
      <xdr:colOff>523875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52400" y="5905500"/>
        <a:ext cx="65532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0.76425</cdr:y>
    </cdr:from>
    <cdr:to>
      <cdr:x>0.49225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019300"/>
          <a:ext cx="33051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0.884</cdr:y>
    </cdr:from>
    <cdr:to>
      <cdr:x>0.48275</cdr:x>
      <cdr:y>0.976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2457450"/>
          <a:ext cx="3219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133350</xdr:rowOff>
    </xdr:from>
    <xdr:to>
      <xdr:col>7</xdr:col>
      <xdr:colOff>647700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114300" y="3476625"/>
        <a:ext cx="6705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40</xdr:row>
      <xdr:rowOff>0</xdr:rowOff>
    </xdr:from>
    <xdr:to>
      <xdr:col>7</xdr:col>
      <xdr:colOff>647700</xdr:colOff>
      <xdr:row>58</xdr:row>
      <xdr:rowOff>123825</xdr:rowOff>
    </xdr:to>
    <xdr:graphicFrame>
      <xdr:nvGraphicFramePr>
        <xdr:cNvPr id="2" name="Chart 2"/>
        <xdr:cNvGraphicFramePr/>
      </xdr:nvGraphicFramePr>
      <xdr:xfrm>
        <a:off x="114300" y="6200775"/>
        <a:ext cx="67056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0.91925</cdr:y>
    </cdr:from>
    <cdr:to>
      <cdr:x>0.265</cdr:x>
      <cdr:y>0.999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886075"/>
          <a:ext cx="1781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4</xdr:col>
      <xdr:colOff>1114425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95250" y="4524375"/>
        <a:ext cx="68580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0.9425</cdr:y>
    </cdr:from>
    <cdr:to>
      <cdr:x>0.28875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467100"/>
          <a:ext cx="1781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95250</xdr:rowOff>
    </xdr:from>
    <xdr:to>
      <xdr:col>3</xdr:col>
      <xdr:colOff>1304925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23825" y="4133850"/>
        <a:ext cx="61817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0.96375</cdr:y>
    </cdr:from>
    <cdr:to>
      <cdr:x>0.24375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3819525"/>
          <a:ext cx="1685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</cdr:x>
      <cdr:y>0.96525</cdr:y>
    </cdr:from>
    <cdr:to>
      <cdr:x>0.15925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3695700"/>
          <a:ext cx="1104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2000250</xdr:colOff>
      <xdr:row>38</xdr:row>
      <xdr:rowOff>47625</xdr:rowOff>
    </xdr:from>
    <xdr:to>
      <xdr:col>0</xdr:col>
      <xdr:colOff>6953250</xdr:colOff>
      <xdr:row>44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391525"/>
          <a:ext cx="495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" y="66675"/>
        <a:ext cx="6800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781050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28575" y="4200525"/>
        <a:ext cx="6829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0.94675</cdr:y>
    </cdr:from>
    <cdr:to>
      <cdr:x>0.22075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057650"/>
          <a:ext cx="1476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85725</xdr:rowOff>
    </xdr:from>
    <xdr:to>
      <xdr:col>9</xdr:col>
      <xdr:colOff>400050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71450" y="3467100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0.91775</cdr:y>
    </cdr:from>
    <cdr:to>
      <cdr:x>0.4465</cdr:x>
      <cdr:y>0.96125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1857375"/>
          <a:ext cx="292417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
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0.85675</cdr:y>
    </cdr:from>
    <cdr:to>
      <cdr:x>0.4735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2905125"/>
          <a:ext cx="30575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18</xdr:row>
      <xdr:rowOff>57150</xdr:rowOff>
    </xdr:from>
    <xdr:to>
      <xdr:col>7</xdr:col>
      <xdr:colOff>590550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80975" y="2733675"/>
        <a:ext cx="661987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33</xdr:row>
      <xdr:rowOff>19050</xdr:rowOff>
    </xdr:from>
    <xdr:to>
      <xdr:col>7</xdr:col>
      <xdr:colOff>600075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200025" y="4838700"/>
        <a:ext cx="66103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0.94825</cdr:y>
    </cdr:from>
    <cdr:to>
      <cdr:x>0.214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314700"/>
          <a:ext cx="1466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9</xdr:col>
      <xdr:colOff>514350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85725" y="3286125"/>
        <a:ext cx="6810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-0.00425</cdr:x>
      <cdr:y>0.90175</cdr:y>
    </cdr:from>
    <cdr:to>
      <cdr:x>0.3265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81225"/>
          <a:ext cx="2171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-0.00425</cdr:x>
      <cdr:y>0.86725</cdr:y>
    </cdr:from>
    <cdr:to>
      <cdr:x>0.2735</cdr:x>
      <cdr:y>0.99875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52650"/>
          <a:ext cx="1828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0.93975</cdr:y>
    </cdr:from>
    <cdr:to>
      <cdr:x>0.35225</cdr:x>
      <cdr:y>0.99125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04775" y="4010025"/>
          <a:ext cx="2114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17</xdr:row>
      <xdr:rowOff>161925</xdr:rowOff>
    </xdr:from>
    <xdr:to>
      <xdr:col>7</xdr:col>
      <xdr:colOff>685800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33350" y="3076575"/>
        <a:ext cx="6562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32</xdr:row>
      <xdr:rowOff>104775</xdr:rowOff>
    </xdr:from>
    <xdr:to>
      <xdr:col>7</xdr:col>
      <xdr:colOff>676275</xdr:colOff>
      <xdr:row>47</xdr:row>
      <xdr:rowOff>19050</xdr:rowOff>
    </xdr:to>
    <xdr:graphicFrame>
      <xdr:nvGraphicFramePr>
        <xdr:cNvPr id="2" name="Chart 2"/>
        <xdr:cNvGraphicFramePr/>
      </xdr:nvGraphicFramePr>
      <xdr:xfrm>
        <a:off x="95250" y="5591175"/>
        <a:ext cx="6591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0.85625</cdr:y>
    </cdr:from>
    <cdr:to>
      <cdr:x>0.17175</cdr:x>
      <cdr:y>0.99875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2638425"/>
          <a:ext cx="11049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Odepa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4</xdr:col>
      <xdr:colOff>1228725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0" y="3086100"/>
        <a:ext cx="66865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0.955</cdr:y>
    </cdr:from>
    <cdr:to>
      <cdr:x>0.21625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81425"/>
          <a:ext cx="1466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0.95425</cdr:y>
    </cdr:from>
    <cdr:to>
      <cdr:x>0.7305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52450" y="3771900"/>
          <a:ext cx="440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28</xdr:row>
      <xdr:rowOff>19050</xdr:rowOff>
    </xdr:from>
    <xdr:to>
      <xdr:col>7</xdr:col>
      <xdr:colOff>781050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123825" y="4286250"/>
        <a:ext cx="67913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</xdr:row>
      <xdr:rowOff>104775</xdr:rowOff>
    </xdr:from>
    <xdr:to>
      <xdr:col>7</xdr:col>
      <xdr:colOff>771525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114300" y="257175"/>
        <a:ext cx="67913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0.94275</cdr:y>
    </cdr:from>
    <cdr:to>
      <cdr:x>0.17425</cdr:x>
      <cdr:y>0.98275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362325"/>
          <a:ext cx="1152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27</xdr:row>
      <xdr:rowOff>0</xdr:rowOff>
    </xdr:from>
    <xdr:to>
      <xdr:col>3</xdr:col>
      <xdr:colOff>1647825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161925" y="3857625"/>
        <a:ext cx="65151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17</xdr:row>
      <xdr:rowOff>114300</xdr:rowOff>
    </xdr:from>
    <xdr:to>
      <xdr:col>3</xdr:col>
      <xdr:colOff>1504950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209550" y="3495675"/>
        <a:ext cx="6296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-0.00175</cdr:x>
      <cdr:y>0.957</cdr:y>
    </cdr:from>
    <cdr:to>
      <cdr:x>0.19125</cdr:x>
      <cdr:y>0.989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705225"/>
          <a:ext cx="12668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0.965</cdr:y>
    </cdr:from>
    <cdr:to>
      <cdr:x>-0.00825</cdr:x>
      <cdr:y>0.966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629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7</xdr:col>
      <xdr:colOff>600075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133350" y="0"/>
        <a:ext cx="6581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38100</xdr:rowOff>
    </xdr:from>
    <xdr:to>
      <xdr:col>7</xdr:col>
      <xdr:colOff>581025</xdr:colOff>
      <xdr:row>42</xdr:row>
      <xdr:rowOff>180975</xdr:rowOff>
    </xdr:to>
    <xdr:graphicFrame>
      <xdr:nvGraphicFramePr>
        <xdr:cNvPr id="2" name="Chart 2"/>
        <xdr:cNvGraphicFramePr/>
      </xdr:nvGraphicFramePr>
      <xdr:xfrm>
        <a:off x="123825" y="4419600"/>
        <a:ext cx="65722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0.90475</cdr:y>
    </cdr:from>
    <cdr:to>
      <cdr:x>0.297</cdr:x>
      <cdr:y>0.984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2190750"/>
          <a:ext cx="1866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0.9125</cdr:y>
    </cdr:from>
    <cdr:to>
      <cdr:x>0.238</cdr:x>
      <cdr:y>0.9925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085975"/>
          <a:ext cx="1533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="112" zoomScaleNormal="112" zoomScalePageLayoutView="0" workbookViewId="0" topLeftCell="A1">
      <selection activeCell="K26" sqref="K26"/>
    </sheetView>
  </sheetViews>
  <sheetFormatPr defaultColWidth="10.90625" defaultRowHeight="18"/>
  <cols>
    <col min="2" max="5" width="13.18359375" style="0" customWidth="1"/>
  </cols>
  <sheetData>
    <row r="1" ht="17.25">
      <c r="A1" s="122"/>
    </row>
    <row r="3" ht="17.25">
      <c r="A3" s="122"/>
    </row>
    <row r="4" ht="17.25">
      <c r="A4" s="122"/>
    </row>
    <row r="5" ht="17.25">
      <c r="A5" s="122"/>
    </row>
    <row r="6" ht="24">
      <c r="A6" s="123"/>
    </row>
    <row r="7" ht="17.25">
      <c r="A7" s="124"/>
    </row>
    <row r="8" ht="17.25">
      <c r="A8" s="124"/>
    </row>
    <row r="9" ht="17.25">
      <c r="A9" s="122"/>
    </row>
    <row r="10" ht="17.25">
      <c r="A10" s="122"/>
    </row>
    <row r="11" ht="17.25">
      <c r="A11" s="122"/>
    </row>
    <row r="12" ht="17.25">
      <c r="A12" s="122"/>
    </row>
    <row r="13" ht="17.25">
      <c r="A13" s="122"/>
    </row>
    <row r="14" ht="17.25">
      <c r="A14" s="122"/>
    </row>
    <row r="15" spans="1:5" ht="50.25" customHeight="1">
      <c r="A15" s="126"/>
      <c r="B15" s="207" t="s">
        <v>231</v>
      </c>
      <c r="C15" s="208"/>
      <c r="D15" s="208"/>
      <c r="E15" s="208"/>
    </row>
    <row r="16" ht="17.25">
      <c r="A16" s="122"/>
    </row>
    <row r="17" spans="1:2" ht="17.25">
      <c r="A17" s="124"/>
      <c r="B17" s="127"/>
    </row>
    <row r="18" ht="17.25">
      <c r="A18" s="122"/>
    </row>
    <row r="19" spans="1:5" ht="27">
      <c r="A19" s="209"/>
      <c r="B19" s="209"/>
      <c r="C19" s="209"/>
      <c r="D19" s="209"/>
      <c r="E19" s="209"/>
    </row>
    <row r="20" ht="17.25">
      <c r="A20" s="122"/>
    </row>
    <row r="21" ht="17.25">
      <c r="A21" s="122"/>
    </row>
    <row r="22" ht="17.25">
      <c r="A22" s="122"/>
    </row>
    <row r="23" ht="17.25">
      <c r="A23" s="122"/>
    </row>
    <row r="24" ht="17.25">
      <c r="A24" s="122"/>
    </row>
    <row r="25" ht="17.25">
      <c r="A25" s="122"/>
    </row>
    <row r="26" ht="17.25">
      <c r="A26" s="122"/>
    </row>
    <row r="27" ht="17.25">
      <c r="A27" s="122"/>
    </row>
    <row r="28" ht="17.25">
      <c r="A28" s="122"/>
    </row>
    <row r="29" ht="17.25">
      <c r="A29" s="122"/>
    </row>
    <row r="30" ht="21.75">
      <c r="A30" s="125"/>
    </row>
    <row r="31" ht="21.75">
      <c r="A31" s="125"/>
    </row>
    <row r="32" spans="1:3" ht="17.25">
      <c r="A32" s="122"/>
      <c r="C32" s="136" t="s">
        <v>280</v>
      </c>
    </row>
    <row r="33" ht="17.25">
      <c r="A33" s="122"/>
    </row>
  </sheetData>
  <sheetProtection/>
  <mergeCells count="2">
    <mergeCell ref="B15:E15"/>
    <mergeCell ref="A19:E19"/>
  </mergeCells>
  <printOptions/>
  <pageMargins left="0.7086614173228347" right="0.5118110236220472" top="0.9448818897637796" bottom="0.7480314960629921" header="0.31496062992125984" footer="0.31496062992125984"/>
  <pageSetup fitToHeight="1" fitToWidth="1" horizontalDpi="600" verticalDpi="600" orientation="portrait" paperSize="12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6"/>
  <sheetViews>
    <sheetView zoomScaleSheetLayoutView="75" zoomScalePageLayoutView="0" workbookViewId="0" topLeftCell="A28">
      <selection activeCell="A1" sqref="A1:H1"/>
    </sheetView>
  </sheetViews>
  <sheetFormatPr defaultColWidth="10.90625" defaultRowHeight="18"/>
  <cols>
    <col min="1" max="1" width="10.453125" style="10" customWidth="1"/>
    <col min="2" max="8" width="8.0859375" style="10" customWidth="1"/>
    <col min="9" max="9" width="6.99609375" style="10" customWidth="1"/>
    <col min="10" max="10" width="6.0859375" style="10" customWidth="1"/>
    <col min="11" max="11" width="6.18359375" style="10" customWidth="1"/>
    <col min="12" max="14" width="4.72265625" style="10" customWidth="1"/>
    <col min="15" max="15" width="6.2734375" style="10" customWidth="1"/>
    <col min="16" max="34" width="4.72265625" style="10" customWidth="1"/>
    <col min="35" max="35" width="6.0859375" style="10" customWidth="1"/>
    <col min="36" max="38" width="4.72265625" style="10" customWidth="1"/>
    <col min="39" max="39" width="9.453125" style="10" customWidth="1"/>
    <col min="40" max="40" width="4.36328125" style="10" customWidth="1"/>
    <col min="41" max="41" width="4.99609375" style="10" customWidth="1"/>
    <col min="42" max="43" width="4.90625" style="10" customWidth="1"/>
    <col min="44" max="16384" width="10.90625" style="10" customWidth="1"/>
  </cols>
  <sheetData>
    <row r="1" spans="1:8" ht="12" customHeight="1">
      <c r="A1" s="213" t="s">
        <v>2</v>
      </c>
      <c r="B1" s="213"/>
      <c r="C1" s="213"/>
      <c r="D1" s="213"/>
      <c r="E1" s="213"/>
      <c r="F1" s="213"/>
      <c r="G1" s="213"/>
      <c r="H1" s="213"/>
    </row>
    <row r="2" spans="1:8" ht="9.75" customHeight="1">
      <c r="A2" s="34"/>
      <c r="B2" s="34"/>
      <c r="C2" s="34"/>
      <c r="D2" s="34"/>
      <c r="E2" s="34"/>
      <c r="F2" s="34"/>
      <c r="G2" s="34"/>
      <c r="H2" s="34"/>
    </row>
    <row r="3" spans="1:39" ht="13.5" customHeight="1">
      <c r="A3" s="223" t="s">
        <v>12</v>
      </c>
      <c r="B3" s="223"/>
      <c r="C3" s="223"/>
      <c r="D3" s="223"/>
      <c r="E3" s="223"/>
      <c r="F3" s="223"/>
      <c r="G3" s="223"/>
      <c r="H3" s="223"/>
      <c r="AM3" s="10">
        <v>2017</v>
      </c>
    </row>
    <row r="4" spans="1:41" ht="13.5" customHeight="1">
      <c r="A4" s="217" t="s">
        <v>83</v>
      </c>
      <c r="B4" s="226" t="s">
        <v>119</v>
      </c>
      <c r="C4" s="226"/>
      <c r="D4" s="226"/>
      <c r="E4" s="226"/>
      <c r="F4" s="226"/>
      <c r="G4" s="226"/>
      <c r="H4" s="226"/>
      <c r="AM4" s="158" t="s">
        <v>85</v>
      </c>
      <c r="AN4" s="159">
        <v>12324.769808299998</v>
      </c>
      <c r="AO4" s="72">
        <f>AN4/$AN$11*100</f>
        <v>45.574875122830356</v>
      </c>
    </row>
    <row r="5" spans="1:41" ht="13.5" customHeight="1">
      <c r="A5" s="229"/>
      <c r="B5" s="227">
        <v>2016</v>
      </c>
      <c r="C5" s="227">
        <v>2017</v>
      </c>
      <c r="D5" s="41" t="s">
        <v>121</v>
      </c>
      <c r="E5" s="223" t="s">
        <v>295</v>
      </c>
      <c r="F5" s="223"/>
      <c r="G5" s="41" t="s">
        <v>122</v>
      </c>
      <c r="H5" s="36" t="s">
        <v>121</v>
      </c>
      <c r="AM5" s="158" t="s">
        <v>86</v>
      </c>
      <c r="AN5" s="159">
        <v>6523.8281</v>
      </c>
      <c r="AO5" s="72">
        <f>AN5/$AN$11*100</f>
        <v>24.12399222094051</v>
      </c>
    </row>
    <row r="6" spans="1:41" ht="13.5" customHeight="1">
      <c r="A6" s="220"/>
      <c r="B6" s="228"/>
      <c r="C6" s="228"/>
      <c r="D6" s="37" t="s">
        <v>64</v>
      </c>
      <c r="E6" s="39">
        <v>2017</v>
      </c>
      <c r="F6" s="40">
        <v>2018</v>
      </c>
      <c r="G6" s="23" t="s">
        <v>64</v>
      </c>
      <c r="H6" s="23" t="s">
        <v>64</v>
      </c>
      <c r="AM6" s="158" t="s">
        <v>84</v>
      </c>
      <c r="AN6" s="159">
        <v>4199.5046692</v>
      </c>
      <c r="AO6" s="72">
        <f>AN6/$AN$11*100</f>
        <v>15.529044668050673</v>
      </c>
    </row>
    <row r="7" spans="1:41" ht="13.5" customHeight="1">
      <c r="A7" s="38"/>
      <c r="B7" s="23"/>
      <c r="C7" s="23"/>
      <c r="D7" s="23"/>
      <c r="E7" s="23"/>
      <c r="F7" s="23"/>
      <c r="G7" s="36"/>
      <c r="H7" s="41"/>
      <c r="AM7" s="158" t="s">
        <v>120</v>
      </c>
      <c r="AN7" s="159">
        <v>1145.7339076000003</v>
      </c>
      <c r="AO7" s="72">
        <f>AN7/$AN$11*100</f>
        <v>4.236726573805674</v>
      </c>
    </row>
    <row r="8" spans="1:41" ht="13.5" customHeight="1">
      <c r="A8" s="21" t="s">
        <v>84</v>
      </c>
      <c r="B8" s="176">
        <v>4790.1054</v>
      </c>
      <c r="C8" s="176">
        <v>4199.5046692</v>
      </c>
      <c r="D8" s="55">
        <f aca="true" t="shared" si="0" ref="D8:D16">(C8/$C$16)*100</f>
        <v>15.528763790691094</v>
      </c>
      <c r="E8" s="176">
        <v>28.0009</v>
      </c>
      <c r="F8" s="176">
        <v>528</v>
      </c>
      <c r="G8" s="60">
        <f>(F8/E8-1)*100</f>
        <v>1785.6536754175756</v>
      </c>
      <c r="H8" s="55">
        <f aca="true" t="shared" si="1" ref="H8:H13">F8/$F$16*100</f>
        <v>43.9283615693815</v>
      </c>
      <c r="AM8" s="158" t="s">
        <v>88</v>
      </c>
      <c r="AN8" s="159">
        <v>1061.017692</v>
      </c>
      <c r="AO8" s="72">
        <f>AN8/$AN$11*100</f>
        <v>3.923460605604898</v>
      </c>
    </row>
    <row r="9" spans="1:41" ht="13.5" customHeight="1">
      <c r="A9" s="21" t="s">
        <v>85</v>
      </c>
      <c r="B9" s="176">
        <v>7463.13165</v>
      </c>
      <c r="C9" s="176">
        <v>12324.769808299998</v>
      </c>
      <c r="D9" s="55">
        <f t="shared" si="0"/>
        <v>45.574050799708026</v>
      </c>
      <c r="E9" s="176">
        <v>544.32</v>
      </c>
      <c r="F9" s="176">
        <v>415.1539616</v>
      </c>
      <c r="G9" s="60">
        <f>(F9/E9-1)*100</f>
        <v>-23.72979835390947</v>
      </c>
      <c r="H9" s="55">
        <f t="shared" si="1"/>
        <v>34.53983585629909</v>
      </c>
      <c r="AM9" s="158" t="s">
        <v>91</v>
      </c>
      <c r="AN9" s="202">
        <v>1774.05</v>
      </c>
      <c r="AO9" s="72">
        <f>AN10/$AN$11*100</f>
        <v>0.05176958772000249</v>
      </c>
    </row>
    <row r="10" spans="1:41" ht="13.5" customHeight="1">
      <c r="A10" s="21" t="s">
        <v>88</v>
      </c>
      <c r="B10" s="176">
        <v>1240.002</v>
      </c>
      <c r="C10" s="176">
        <v>1061.017692</v>
      </c>
      <c r="D10" s="55">
        <f t="shared" si="0"/>
        <v>3.923389641081396</v>
      </c>
      <c r="E10" s="176">
        <v>100</v>
      </c>
      <c r="F10" s="176">
        <v>125</v>
      </c>
      <c r="G10" s="60">
        <f>(F10/E10-1)*100</f>
        <v>25</v>
      </c>
      <c r="H10" s="55">
        <f t="shared" si="1"/>
        <v>10.399706810933122</v>
      </c>
      <c r="AM10" s="11" t="s">
        <v>123</v>
      </c>
      <c r="AN10" s="44">
        <v>14</v>
      </c>
      <c r="AO10" s="72">
        <f>AN11/$AN$11*100</f>
        <v>100</v>
      </c>
    </row>
    <row r="11" spans="1:41" ht="13.5" customHeight="1">
      <c r="A11" s="21" t="s">
        <v>91</v>
      </c>
      <c r="B11" s="176">
        <v>0.00085</v>
      </c>
      <c r="C11" s="176">
        <v>1774.05</v>
      </c>
      <c r="D11" s="55">
        <f t="shared" si="0"/>
        <v>6.560012566463833</v>
      </c>
      <c r="E11" s="176">
        <v>0</v>
      </c>
      <c r="F11" s="176">
        <v>99.9</v>
      </c>
      <c r="G11" s="60"/>
      <c r="H11" s="55">
        <f t="shared" si="1"/>
        <v>8.31144568329775</v>
      </c>
      <c r="AM11" s="29" t="s">
        <v>77</v>
      </c>
      <c r="AN11" s="29">
        <f>SUM(AN4:AN10)</f>
        <v>27042.904177099997</v>
      </c>
      <c r="AO11" s="72"/>
    </row>
    <row r="12" spans="1:41" ht="13.5" customHeight="1">
      <c r="A12" s="21" t="s">
        <v>86</v>
      </c>
      <c r="B12" s="176">
        <v>2385.9482000000003</v>
      </c>
      <c r="C12" s="176">
        <v>6523.8281</v>
      </c>
      <c r="D12" s="55">
        <f t="shared" si="0"/>
        <v>24.123555884811516</v>
      </c>
      <c r="E12" s="176">
        <v>2744.15</v>
      </c>
      <c r="F12" s="176">
        <v>25</v>
      </c>
      <c r="G12" s="60">
        <f>(F12/E12-1)*100</f>
        <v>-99.0889710839422</v>
      </c>
      <c r="H12" s="55">
        <f t="shared" si="1"/>
        <v>2.079941362186624</v>
      </c>
      <c r="AM12" s="29"/>
      <c r="AN12" s="29"/>
      <c r="AO12" s="72"/>
    </row>
    <row r="13" spans="1:41" ht="13.5" customHeight="1">
      <c r="A13" s="21" t="s">
        <v>120</v>
      </c>
      <c r="B13" s="176">
        <v>2261.6798781999996</v>
      </c>
      <c r="C13" s="176">
        <v>1145.7339076000003</v>
      </c>
      <c r="D13" s="55">
        <f t="shared" si="0"/>
        <v>4.2366499431694224</v>
      </c>
      <c r="E13" s="176">
        <v>14.9873154</v>
      </c>
      <c r="F13" s="176">
        <v>8.903</v>
      </c>
      <c r="G13" s="60"/>
      <c r="H13" s="55">
        <f t="shared" si="1"/>
        <v>0.7407087179019006</v>
      </c>
      <c r="AG13" s="29"/>
      <c r="AO13" s="72"/>
    </row>
    <row r="14" spans="1:41" ht="13.5" customHeight="1">
      <c r="A14" s="21" t="s">
        <v>215</v>
      </c>
      <c r="B14" s="176">
        <v>25</v>
      </c>
      <c r="C14" s="176">
        <v>0</v>
      </c>
      <c r="D14" s="55">
        <f t="shared" si="0"/>
        <v>0</v>
      </c>
      <c r="E14" s="176"/>
      <c r="F14" s="176"/>
      <c r="G14" s="60"/>
      <c r="H14" s="55"/>
      <c r="J14" s="73"/>
      <c r="AO14" s="72"/>
    </row>
    <row r="15" spans="1:9" ht="13.5" customHeight="1">
      <c r="A15" s="21" t="s">
        <v>123</v>
      </c>
      <c r="B15" s="176">
        <v>0.0424847</v>
      </c>
      <c r="C15" s="176">
        <v>14.489139999999999</v>
      </c>
      <c r="D15" s="55">
        <f t="shared" si="0"/>
        <v>0.05357737407471817</v>
      </c>
      <c r="E15" s="176"/>
      <c r="F15" s="176"/>
      <c r="G15" s="60"/>
      <c r="H15" s="55"/>
      <c r="I15" s="73"/>
    </row>
    <row r="16" spans="1:41" ht="13.5" customHeight="1">
      <c r="A16" s="21" t="s">
        <v>77</v>
      </c>
      <c r="B16" s="52">
        <f>SUM(B8:B15)</f>
        <v>18165.9104629</v>
      </c>
      <c r="C16" s="52">
        <f>SUM(C8:C15)</f>
        <v>27043.393317099995</v>
      </c>
      <c r="D16" s="55">
        <f t="shared" si="0"/>
        <v>100</v>
      </c>
      <c r="E16" s="52">
        <f>SUM(E8:E15)</f>
        <v>3431.4582154000004</v>
      </c>
      <c r="F16" s="52">
        <f>SUM(F8:F15)</f>
        <v>1201.9569616</v>
      </c>
      <c r="G16" s="60">
        <f>(F16/E16-1)*100</f>
        <v>-64.97241446199892</v>
      </c>
      <c r="H16" s="55">
        <f>F16/$F$16*100</f>
        <v>100</v>
      </c>
      <c r="AM16" s="10">
        <v>2016</v>
      </c>
      <c r="AO16" s="72">
        <f aca="true" t="shared" si="2" ref="AO16:AO23">AN17/$AN$24*100</f>
        <v>43.9283615693815</v>
      </c>
    </row>
    <row r="17" spans="1:41" ht="13.5" customHeight="1">
      <c r="A17" s="21"/>
      <c r="B17" s="64"/>
      <c r="C17" s="64"/>
      <c r="D17" s="64"/>
      <c r="E17" s="64"/>
      <c r="F17" s="22"/>
      <c r="G17" s="22"/>
      <c r="H17" s="22"/>
      <c r="AM17" s="29" t="str">
        <f aca="true" t="shared" si="3" ref="AM17:AM22">A8</f>
        <v>Argentina</v>
      </c>
      <c r="AN17" s="29">
        <f aca="true" t="shared" si="4" ref="AN17:AN22">F8</f>
        <v>528</v>
      </c>
      <c r="AO17" s="72">
        <f t="shared" si="2"/>
        <v>34.53983585629909</v>
      </c>
    </row>
    <row r="18" spans="1:41" ht="13.5" customHeight="1">
      <c r="A18" s="47" t="s">
        <v>192</v>
      </c>
      <c r="B18" s="53"/>
      <c r="C18" s="53"/>
      <c r="D18" s="53"/>
      <c r="E18" s="53"/>
      <c r="F18" s="53"/>
      <c r="G18" s="53"/>
      <c r="H18" s="54"/>
      <c r="AM18" s="29" t="str">
        <f t="shared" si="3"/>
        <v>Estados Unidos</v>
      </c>
      <c r="AN18" s="29">
        <f t="shared" si="4"/>
        <v>415.1539616</v>
      </c>
      <c r="AO18" s="72">
        <f t="shared" si="2"/>
        <v>10.399706810933122</v>
      </c>
    </row>
    <row r="19" spans="1:41" ht="13.5" customHeight="1">
      <c r="A19" s="11" t="s">
        <v>124</v>
      </c>
      <c r="B19" s="11"/>
      <c r="C19" s="11"/>
      <c r="D19" s="11"/>
      <c r="E19" s="11"/>
      <c r="F19" s="11"/>
      <c r="G19" s="11"/>
      <c r="H19" s="11"/>
      <c r="AM19" s="29" t="str">
        <f t="shared" si="3"/>
        <v>Uruguay</v>
      </c>
      <c r="AN19" s="29">
        <f t="shared" si="4"/>
        <v>125</v>
      </c>
      <c r="AO19" s="72">
        <f t="shared" si="2"/>
        <v>8.31144568329775</v>
      </c>
    </row>
    <row r="20" spans="1:42" ht="12" customHeight="1">
      <c r="A20" s="11"/>
      <c r="B20" s="11"/>
      <c r="C20" s="11"/>
      <c r="D20" s="11"/>
      <c r="E20" s="11"/>
      <c r="F20" s="11"/>
      <c r="G20" s="11"/>
      <c r="H20" s="11"/>
      <c r="AM20" s="29" t="str">
        <f t="shared" si="3"/>
        <v>Canadá</v>
      </c>
      <c r="AN20" s="29">
        <f t="shared" si="4"/>
        <v>99.9</v>
      </c>
      <c r="AO20" s="72">
        <f t="shared" si="2"/>
        <v>2.079941362186624</v>
      </c>
      <c r="AP20" s="73">
        <f>SUM(AO16:AO18)</f>
        <v>88.86790423661371</v>
      </c>
    </row>
    <row r="21" spans="1:41" ht="12" customHeight="1">
      <c r="A21" s="11"/>
      <c r="B21" s="11"/>
      <c r="C21" s="11"/>
      <c r="D21" s="11"/>
      <c r="E21" s="11"/>
      <c r="F21" s="11"/>
      <c r="G21" s="11"/>
      <c r="H21" s="11"/>
      <c r="AM21" s="29" t="str">
        <f t="shared" si="3"/>
        <v>Nueva Zelanda</v>
      </c>
      <c r="AN21" s="29">
        <f t="shared" si="4"/>
        <v>25</v>
      </c>
      <c r="AO21" s="72">
        <f t="shared" si="2"/>
        <v>0.7407087179019006</v>
      </c>
    </row>
    <row r="22" spans="39:41" ht="12" customHeight="1">
      <c r="AM22" s="29" t="str">
        <f t="shared" si="3"/>
        <v>Unión Europea</v>
      </c>
      <c r="AN22" s="29">
        <f t="shared" si="4"/>
        <v>8.903</v>
      </c>
      <c r="AO22" s="72">
        <f t="shared" si="2"/>
        <v>0</v>
      </c>
    </row>
    <row r="23" spans="22:41" ht="12" customHeight="1">
      <c r="V23" s="143"/>
      <c r="AK23" s="73"/>
      <c r="AM23" s="29" t="s">
        <v>123</v>
      </c>
      <c r="AN23" s="29">
        <f>SUM(F14:F15)</f>
        <v>0</v>
      </c>
      <c r="AO23" s="72">
        <f t="shared" si="2"/>
        <v>100</v>
      </c>
    </row>
    <row r="24" spans="40:41" ht="12" customHeight="1">
      <c r="AN24" s="29">
        <f>SUM(AN17:AN23)</f>
        <v>1201.9569616</v>
      </c>
      <c r="AO24" s="72"/>
    </row>
    <row r="25" ht="12" customHeight="1">
      <c r="AO25" s="72"/>
    </row>
    <row r="26" ht="12" customHeight="1">
      <c r="AO26" s="73"/>
    </row>
    <row r="27" ht="12" customHeight="1"/>
    <row r="28" ht="12" customHeight="1"/>
    <row r="29" ht="12" customHeight="1"/>
    <row r="30" ht="12" customHeight="1"/>
    <row r="31" ht="12" customHeight="1"/>
    <row r="32" ht="12" customHeight="1">
      <c r="AO32" s="74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>
      <c r="I46" s="10" t="s">
        <v>208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D16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31"/>
  <sheetViews>
    <sheetView zoomScaleSheetLayoutView="75" zoomScalePageLayoutView="0" workbookViewId="0" topLeftCell="A28">
      <selection activeCell="A13" sqref="A13"/>
    </sheetView>
  </sheetViews>
  <sheetFormatPr defaultColWidth="10.90625" defaultRowHeight="18"/>
  <cols>
    <col min="1" max="1" width="10.36328125" style="10" customWidth="1"/>
    <col min="2" max="51" width="8.0859375" style="10" customWidth="1"/>
    <col min="52" max="52" width="4.18359375" style="10" customWidth="1"/>
    <col min="53" max="53" width="5.18359375" style="10" customWidth="1"/>
    <col min="54" max="54" width="5.36328125" style="10" customWidth="1"/>
    <col min="55" max="55" width="4.18359375" style="10" customWidth="1"/>
    <col min="56" max="56" width="4.0859375" style="10" customWidth="1"/>
    <col min="57" max="57" width="4.8125" style="10" customWidth="1"/>
    <col min="58" max="16384" width="10.90625" style="10" customWidth="1"/>
  </cols>
  <sheetData>
    <row r="1" spans="1:53" ht="13.5" customHeight="1">
      <c r="A1" s="213" t="s">
        <v>4</v>
      </c>
      <c r="B1" s="213"/>
      <c r="C1" s="213"/>
      <c r="D1" s="213"/>
      <c r="E1" s="213"/>
      <c r="F1" s="213"/>
      <c r="G1" s="213"/>
      <c r="H1" s="213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13.5" customHeight="1">
      <c r="A2" s="49"/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ht="13.5" customHeight="1">
      <c r="A3" s="214" t="s">
        <v>14</v>
      </c>
      <c r="B3" s="214"/>
      <c r="C3" s="214"/>
      <c r="D3" s="214"/>
      <c r="E3" s="214"/>
      <c r="F3" s="214"/>
      <c r="G3" s="214"/>
      <c r="H3" s="21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"/>
    </row>
    <row r="4" spans="1:53" ht="13.5" customHeight="1">
      <c r="A4" s="217" t="s">
        <v>83</v>
      </c>
      <c r="B4" s="223" t="s">
        <v>119</v>
      </c>
      <c r="C4" s="223"/>
      <c r="D4" s="223"/>
      <c r="E4" s="223"/>
      <c r="F4" s="223"/>
      <c r="G4" s="223"/>
      <c r="H4" s="223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8"/>
    </row>
    <row r="5" spans="1:53" ht="13.5" customHeight="1">
      <c r="A5" s="229"/>
      <c r="B5" s="227">
        <v>2016</v>
      </c>
      <c r="C5" s="227">
        <v>2017</v>
      </c>
      <c r="D5" s="41" t="s">
        <v>121</v>
      </c>
      <c r="E5" s="223" t="s">
        <v>295</v>
      </c>
      <c r="F5" s="223"/>
      <c r="G5" s="41" t="s">
        <v>122</v>
      </c>
      <c r="H5" s="36" t="s">
        <v>121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8"/>
    </row>
    <row r="6" spans="1:54" ht="13.5" customHeight="1">
      <c r="A6" s="220"/>
      <c r="B6" s="228"/>
      <c r="C6" s="228"/>
      <c r="D6" s="37" t="s">
        <v>64</v>
      </c>
      <c r="E6" s="39">
        <v>2017</v>
      </c>
      <c r="F6" s="40">
        <v>2018</v>
      </c>
      <c r="G6" s="23" t="s">
        <v>64</v>
      </c>
      <c r="H6" s="23" t="s">
        <v>64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8"/>
      <c r="BB6" s="10">
        <v>2017</v>
      </c>
    </row>
    <row r="7" spans="1:57" ht="13.5" customHeight="1">
      <c r="A7" s="21" t="s">
        <v>216</v>
      </c>
      <c r="B7" s="181">
        <v>5736.670795800001</v>
      </c>
      <c r="C7" s="181">
        <v>7691.55761</v>
      </c>
      <c r="D7" s="75">
        <f aca="true" t="shared" si="0" ref="D7:D18">C7/$C$18*100</f>
        <v>17.30798612971518</v>
      </c>
      <c r="E7" s="181">
        <v>151.411858</v>
      </c>
      <c r="F7" s="181">
        <v>1437.726217</v>
      </c>
      <c r="G7" s="99">
        <f aca="true" t="shared" si="1" ref="G7:G18">(F7/E7-1)*100</f>
        <v>849.5466444906845</v>
      </c>
      <c r="H7" s="99">
        <f aca="true" t="shared" si="2" ref="H7:H18">F7/$F$18*100</f>
        <v>36.44738823904115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21" t="s">
        <v>85</v>
      </c>
      <c r="BC7" s="52">
        <v>8954.9990823</v>
      </c>
      <c r="BD7" s="76"/>
      <c r="BE7" s="10">
        <f aca="true" t="shared" si="3" ref="BE7:BE13">BC7/$BC$14*100</f>
        <v>20.151344392635053</v>
      </c>
    </row>
    <row r="8" spans="1:57" ht="13.5" customHeight="1">
      <c r="A8" s="21" t="s">
        <v>84</v>
      </c>
      <c r="B8" s="176">
        <v>6945.4466015</v>
      </c>
      <c r="C8" s="176">
        <v>5584.136061000001</v>
      </c>
      <c r="D8" s="75">
        <f t="shared" si="0"/>
        <v>12.565744728294426</v>
      </c>
      <c r="E8" s="176">
        <v>512.10548</v>
      </c>
      <c r="F8" s="176">
        <v>675.59644</v>
      </c>
      <c r="G8" s="55">
        <f t="shared" si="1"/>
        <v>31.925251024456934</v>
      </c>
      <c r="H8" s="55">
        <f t="shared" si="2"/>
        <v>17.126853117399943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21" t="s">
        <v>241</v>
      </c>
      <c r="BC8" s="52">
        <v>8636.7159869</v>
      </c>
      <c r="BD8" s="76"/>
      <c r="BE8" s="10">
        <f t="shared" si="3"/>
        <v>19.43511514338403</v>
      </c>
    </row>
    <row r="9" spans="1:57" ht="13.5" customHeight="1">
      <c r="A9" s="21" t="s">
        <v>86</v>
      </c>
      <c r="B9" s="176">
        <v>6839.2127</v>
      </c>
      <c r="C9" s="176">
        <v>6830.015153</v>
      </c>
      <c r="D9" s="75">
        <f t="shared" si="0"/>
        <v>15.369293649985218</v>
      </c>
      <c r="E9" s="176">
        <v>843.53163</v>
      </c>
      <c r="F9" s="176">
        <v>575.12428</v>
      </c>
      <c r="G9" s="55">
        <f t="shared" si="1"/>
        <v>-31.819476644876964</v>
      </c>
      <c r="H9" s="55">
        <f t="shared" si="2"/>
        <v>14.579811977414206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21" t="s">
        <v>216</v>
      </c>
      <c r="BC9" s="52">
        <v>7691.55761</v>
      </c>
      <c r="BD9" s="76"/>
      <c r="BE9" s="10">
        <f t="shared" si="3"/>
        <v>17.308234751386934</v>
      </c>
    </row>
    <row r="10" spans="1:57" ht="13.5" customHeight="1">
      <c r="A10" s="21" t="s">
        <v>85</v>
      </c>
      <c r="B10" s="176">
        <v>8682.0493843</v>
      </c>
      <c r="C10" s="176">
        <v>8954.9990823</v>
      </c>
      <c r="D10" s="75">
        <f t="shared" si="0"/>
        <v>20.151054931519987</v>
      </c>
      <c r="E10" s="176">
        <v>585.4911909</v>
      </c>
      <c r="F10" s="176">
        <v>517.215928</v>
      </c>
      <c r="G10" s="55">
        <f t="shared" si="1"/>
        <v>-11.661193876384257</v>
      </c>
      <c r="H10" s="55">
        <f t="shared" si="2"/>
        <v>13.11179382300431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1" t="s">
        <v>86</v>
      </c>
      <c r="BC10" s="52">
        <v>6830.015153</v>
      </c>
      <c r="BD10" s="76"/>
      <c r="BE10" s="10">
        <f t="shared" si="3"/>
        <v>15.369514423185079</v>
      </c>
    </row>
    <row r="11" spans="1:57" ht="13.5" customHeight="1">
      <c r="A11" s="21" t="s">
        <v>90</v>
      </c>
      <c r="B11" s="176">
        <v>933.6791492999998</v>
      </c>
      <c r="C11" s="176">
        <v>1039.8119946</v>
      </c>
      <c r="D11" s="75">
        <f t="shared" si="0"/>
        <v>2.339844865316984</v>
      </c>
      <c r="E11" s="176">
        <v>63.539106</v>
      </c>
      <c r="F11" s="176">
        <v>200.7962367</v>
      </c>
      <c r="G11" s="55">
        <f t="shared" si="1"/>
        <v>216.01992747584458</v>
      </c>
      <c r="H11" s="55">
        <f t="shared" si="2"/>
        <v>5.090328262368541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21" t="s">
        <v>84</v>
      </c>
      <c r="BC11" s="52">
        <v>5584.136061000001</v>
      </c>
      <c r="BD11" s="76"/>
      <c r="BE11" s="10">
        <f t="shared" si="3"/>
        <v>12.565925229736813</v>
      </c>
    </row>
    <row r="12" spans="1:57" ht="13.5" customHeight="1">
      <c r="A12" s="21" t="s">
        <v>241</v>
      </c>
      <c r="B12" s="176">
        <v>1386.7872</v>
      </c>
      <c r="C12" s="176">
        <v>8636.7159869</v>
      </c>
      <c r="D12" s="75">
        <f t="shared" si="0"/>
        <v>19.434835970441956</v>
      </c>
      <c r="E12" s="176">
        <v>169.36941000000002</v>
      </c>
      <c r="F12" s="176">
        <v>174.98689000000002</v>
      </c>
      <c r="G12" s="55">
        <f t="shared" si="1"/>
        <v>3.316702821365447</v>
      </c>
      <c r="H12" s="55">
        <f t="shared" si="2"/>
        <v>4.436042857923617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21" t="s">
        <v>94</v>
      </c>
      <c r="BC12" s="52">
        <v>1367.2939800000001</v>
      </c>
      <c r="BD12" s="76"/>
      <c r="BE12" s="10">
        <f t="shared" si="3"/>
        <v>3.076807895091376</v>
      </c>
    </row>
    <row r="13" spans="1:57" ht="13.5" customHeight="1">
      <c r="A13" s="21" t="s">
        <v>94</v>
      </c>
      <c r="B13" s="176">
        <v>0.01574</v>
      </c>
      <c r="C13" s="176">
        <v>1367.2939800000001</v>
      </c>
      <c r="D13" s="75">
        <f t="shared" si="0"/>
        <v>3.0767636987227958</v>
      </c>
      <c r="E13" s="176">
        <v>0</v>
      </c>
      <c r="F13" s="176">
        <v>100.71104</v>
      </c>
      <c r="G13" s="55"/>
      <c r="H13" s="55">
        <f t="shared" si="2"/>
        <v>2.553096918895236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21" t="s">
        <v>123</v>
      </c>
      <c r="BC13" s="52">
        <v>5374</v>
      </c>
      <c r="BD13" s="76"/>
      <c r="BE13" s="10">
        <f t="shared" si="3"/>
        <v>12.09305816458071</v>
      </c>
    </row>
    <row r="14" spans="1:57" ht="13.5" customHeight="1">
      <c r="A14" s="21" t="s">
        <v>88</v>
      </c>
      <c r="B14" s="176">
        <v>1157.44628</v>
      </c>
      <c r="C14" s="176">
        <v>1256.7331831000001</v>
      </c>
      <c r="D14" s="75">
        <f t="shared" si="0"/>
        <v>2.8279734229082383</v>
      </c>
      <c r="E14" s="176">
        <v>95.41362</v>
      </c>
      <c r="F14" s="176">
        <v>98.2332</v>
      </c>
      <c r="G14" s="55">
        <f>(F14/E14-1)*100</f>
        <v>2.955112697746931</v>
      </c>
      <c r="H14" s="55">
        <f t="shared" si="2"/>
        <v>2.4902819020955347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11" t="s">
        <v>77</v>
      </c>
      <c r="BC14" s="79">
        <f>SUM(BC7:BC13)</f>
        <v>44438.7178732</v>
      </c>
      <c r="BD14" s="76"/>
      <c r="BE14" s="10">
        <f>BC14/$BC$14*100</f>
        <v>100</v>
      </c>
    </row>
    <row r="15" spans="1:56" ht="13.5" customHeight="1">
      <c r="A15" s="21" t="s">
        <v>87</v>
      </c>
      <c r="B15" s="176">
        <v>871.65661</v>
      </c>
      <c r="C15" s="176">
        <v>897.7368100000001</v>
      </c>
      <c r="D15" s="75">
        <f t="shared" si="0"/>
        <v>2.0201390984075007</v>
      </c>
      <c r="E15" s="176">
        <v>25.457610000000003</v>
      </c>
      <c r="F15" s="176">
        <v>60.148889999999994</v>
      </c>
      <c r="G15" s="55">
        <f t="shared" si="1"/>
        <v>136.2707654017796</v>
      </c>
      <c r="H15" s="55">
        <f t="shared" si="2"/>
        <v>1.5248173957290925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78"/>
      <c r="BC15" s="10">
        <v>44439.356216</v>
      </c>
      <c r="BD15" s="76"/>
    </row>
    <row r="16" spans="1:57" ht="13.5" customHeight="1">
      <c r="A16" s="21" t="s">
        <v>222</v>
      </c>
      <c r="B16" s="176">
        <v>939.0993792000002</v>
      </c>
      <c r="C16" s="176">
        <v>1075.7342198</v>
      </c>
      <c r="D16" s="75">
        <f t="shared" si="0"/>
        <v>2.420679126338674</v>
      </c>
      <c r="E16" s="176">
        <v>88.458685</v>
      </c>
      <c r="F16" s="176">
        <v>24.660165000000003</v>
      </c>
      <c r="G16" s="55">
        <f t="shared" si="1"/>
        <v>-72.12239250447821</v>
      </c>
      <c r="H16" s="55">
        <f t="shared" si="2"/>
        <v>0.6251528261543933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D16" s="76"/>
      <c r="BE16" s="29"/>
    </row>
    <row r="17" spans="1:56" ht="13.5" customHeight="1">
      <c r="A17" s="21" t="s">
        <v>123</v>
      </c>
      <c r="B17" s="26">
        <v>549.2034199</v>
      </c>
      <c r="C17" s="26">
        <v>1104.6221352999999</v>
      </c>
      <c r="D17" s="75">
        <f t="shared" si="0"/>
        <v>2.4856843783490508</v>
      </c>
      <c r="E17" s="26">
        <v>97.38116099999999</v>
      </c>
      <c r="F17" s="26">
        <f>180.1735973-F13</f>
        <v>79.46255730000001</v>
      </c>
      <c r="G17" s="55">
        <f t="shared" si="1"/>
        <v>-18.400482717596656</v>
      </c>
      <c r="H17" s="55">
        <f t="shared" si="2"/>
        <v>2.014432679973975</v>
      </c>
      <c r="I17" s="11"/>
      <c r="J17" s="44"/>
      <c r="K17" s="44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D17" s="76"/>
    </row>
    <row r="18" spans="1:56" ht="11.25" customHeight="1">
      <c r="A18" s="21" t="s">
        <v>77</v>
      </c>
      <c r="B18" s="77">
        <f>SUM(B7:B17)</f>
        <v>34041.26725999999</v>
      </c>
      <c r="C18" s="77">
        <f>SUM(C7:C17)</f>
        <v>44439.356216</v>
      </c>
      <c r="D18" s="75">
        <f t="shared" si="0"/>
        <v>100</v>
      </c>
      <c r="E18" s="77">
        <f>SUM(E7:E17)</f>
        <v>2632.1597508999994</v>
      </c>
      <c r="F18" s="77">
        <f>SUM(F7:F17)</f>
        <v>3944.6618439999997</v>
      </c>
      <c r="G18" s="55">
        <f t="shared" si="1"/>
        <v>49.864074270234696</v>
      </c>
      <c r="H18" s="55">
        <f t="shared" si="2"/>
        <v>100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0">
        <v>2017</v>
      </c>
      <c r="BD18" s="76"/>
    </row>
    <row r="19" spans="1:56" ht="11.25" customHeight="1">
      <c r="A19" s="21"/>
      <c r="B19" s="24"/>
      <c r="C19" s="64"/>
      <c r="D19" s="64"/>
      <c r="E19" s="64"/>
      <c r="F19" s="22"/>
      <c r="G19" s="22"/>
      <c r="H19" s="22"/>
      <c r="AU19" s="29"/>
      <c r="BB19" s="10" t="str">
        <f aca="true" t="shared" si="4" ref="BB19:BB24">A7</f>
        <v>Alemania</v>
      </c>
      <c r="BC19" s="29">
        <f aca="true" t="shared" si="5" ref="BC19:BC24">F7</f>
        <v>1437.726217</v>
      </c>
      <c r="BD19" s="80">
        <f aca="true" t="shared" si="6" ref="BD19:BD26">BC19/$BC$26</f>
        <v>0.3740230534438442</v>
      </c>
    </row>
    <row r="20" spans="1:56" ht="11.25" customHeight="1">
      <c r="A20" s="47" t="s">
        <v>193</v>
      </c>
      <c r="B20" s="53"/>
      <c r="C20" s="53"/>
      <c r="D20" s="53"/>
      <c r="E20" s="53"/>
      <c r="F20" s="53"/>
      <c r="G20" s="53"/>
      <c r="H20" s="54"/>
      <c r="AY20" s="73"/>
      <c r="BB20" s="10" t="str">
        <f t="shared" si="4"/>
        <v>Argentina</v>
      </c>
      <c r="BC20" s="29">
        <f t="shared" si="5"/>
        <v>675.59644</v>
      </c>
      <c r="BD20" s="80">
        <f t="shared" si="6"/>
        <v>0.17575574570230634</v>
      </c>
    </row>
    <row r="21" spans="1:56" ht="11.25" customHeight="1">
      <c r="A21" s="11"/>
      <c r="B21" s="11"/>
      <c r="C21" s="11"/>
      <c r="D21" s="11"/>
      <c r="E21" s="11"/>
      <c r="F21" s="11"/>
      <c r="G21" s="11"/>
      <c r="H21" s="11"/>
      <c r="BB21" s="10" t="str">
        <f t="shared" si="4"/>
        <v>Nueva Zelanda</v>
      </c>
      <c r="BC21" s="29">
        <f t="shared" si="5"/>
        <v>575.12428</v>
      </c>
      <c r="BD21" s="80">
        <f t="shared" si="6"/>
        <v>0.14961801264509628</v>
      </c>
    </row>
    <row r="22" spans="54:56" ht="11.25" customHeight="1">
      <c r="BB22" s="10" t="str">
        <f t="shared" si="4"/>
        <v>Estados Unidos</v>
      </c>
      <c r="BC22" s="29">
        <f t="shared" si="5"/>
        <v>517.215928</v>
      </c>
      <c r="BD22" s="80">
        <f t="shared" si="6"/>
        <v>0.13455321214355478</v>
      </c>
    </row>
    <row r="23" spans="54:56" ht="11.25" customHeight="1">
      <c r="BB23" s="10" t="str">
        <f t="shared" si="4"/>
        <v>Francia</v>
      </c>
      <c r="BC23" s="29">
        <f t="shared" si="5"/>
        <v>200.7962367</v>
      </c>
      <c r="BD23" s="80">
        <f t="shared" si="6"/>
        <v>0.05223694239037925</v>
      </c>
    </row>
    <row r="24" spans="11:56" ht="11.25" customHeight="1">
      <c r="K24" s="73"/>
      <c r="BB24" s="10" t="str">
        <f t="shared" si="4"/>
        <v>Países Bajos</v>
      </c>
      <c r="BC24" s="29">
        <f t="shared" si="5"/>
        <v>174.98689000000002</v>
      </c>
      <c r="BD24" s="80">
        <f t="shared" si="6"/>
        <v>0.04552266637177285</v>
      </c>
    </row>
    <row r="25" spans="54:56" ht="11.25" customHeight="1">
      <c r="BB25" s="10" t="s">
        <v>123</v>
      </c>
      <c r="BC25" s="29">
        <f>SUM(F14:F17)</f>
        <v>262.5048123</v>
      </c>
      <c r="BD25" s="80">
        <f t="shared" si="6"/>
        <v>0.06829036730304627</v>
      </c>
    </row>
    <row r="26" spans="55:56" ht="11.25" customHeight="1">
      <c r="BC26" s="29">
        <f>SUM(BC19:BC25)</f>
        <v>3843.950804</v>
      </c>
      <c r="BD26" s="80">
        <f t="shared" si="6"/>
        <v>1</v>
      </c>
    </row>
    <row r="27" spans="55:56" ht="11.25" customHeight="1">
      <c r="BC27" s="29"/>
      <c r="BD27" s="80"/>
    </row>
    <row r="28" spans="9:56" ht="11.25" customHeight="1">
      <c r="I28" s="73"/>
      <c r="BC28" s="29"/>
      <c r="BD28" s="80"/>
    </row>
    <row r="29" spans="53:56" ht="11.25" customHeight="1">
      <c r="BA29" s="29"/>
      <c r="BC29" s="29"/>
      <c r="BD29" s="81"/>
    </row>
    <row r="30" spans="55:56" ht="11.25" customHeight="1">
      <c r="BC30" s="29"/>
      <c r="BD30" s="81"/>
    </row>
    <row r="31" ht="11.25" customHeight="1">
      <c r="BC31" s="82"/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scale="99" r:id="rId2"/>
  <ignoredErrors>
    <ignoredError sqref="B18:C18 E18:F18" formulaRange="1"/>
    <ignoredError sqref="D18" formula="1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2"/>
  <sheetViews>
    <sheetView zoomScaleSheetLayoutView="75" zoomScalePageLayoutView="0" workbookViewId="0" topLeftCell="A28">
      <selection activeCell="G45" sqref="G45"/>
    </sheetView>
  </sheetViews>
  <sheetFormatPr defaultColWidth="10.90625" defaultRowHeight="18"/>
  <cols>
    <col min="1" max="1" width="9.36328125" style="10" customWidth="1"/>
    <col min="2" max="2" width="23.99609375" style="10" customWidth="1"/>
    <col min="3" max="40" width="11.18359375" style="10" customWidth="1"/>
    <col min="41" max="41" width="3.72265625" style="10" customWidth="1"/>
    <col min="42" max="42" width="4.90625" style="10" customWidth="1"/>
    <col min="43" max="43" width="15.72265625" style="10" customWidth="1"/>
    <col min="44" max="44" width="5.2734375" style="10" customWidth="1"/>
    <col min="45" max="45" width="3.453125" style="10" customWidth="1"/>
    <col min="46" max="46" width="6.72265625" style="10" customWidth="1"/>
    <col min="47" max="16384" width="10.90625" style="10" customWidth="1"/>
  </cols>
  <sheetData>
    <row r="1" spans="1:45" ht="12.75" customHeight="1">
      <c r="A1" s="213" t="s">
        <v>6</v>
      </c>
      <c r="B1" s="213"/>
      <c r="C1" s="213"/>
      <c r="D1" s="213"/>
      <c r="E1" s="213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S1" s="76"/>
    </row>
    <row r="2" spans="1:4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S2" s="76"/>
    </row>
    <row r="3" spans="1:45" ht="12.75" customHeight="1">
      <c r="A3" s="216" t="s">
        <v>16</v>
      </c>
      <c r="B3" s="216"/>
      <c r="C3" s="216"/>
      <c r="D3" s="216"/>
      <c r="E3" s="216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S3" s="76"/>
    </row>
    <row r="4" spans="1:45" ht="12.75" customHeight="1">
      <c r="A4" s="222" t="s">
        <v>297</v>
      </c>
      <c r="B4" s="222"/>
      <c r="C4" s="222"/>
      <c r="D4" s="222"/>
      <c r="E4" s="222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S4" s="76"/>
    </row>
    <row r="5" spans="1:45" ht="12.75" customHeight="1">
      <c r="A5" s="84" t="s">
        <v>96</v>
      </c>
      <c r="B5" s="230" t="s">
        <v>125</v>
      </c>
      <c r="C5" s="36" t="s">
        <v>112</v>
      </c>
      <c r="D5" s="36" t="s">
        <v>107</v>
      </c>
      <c r="E5" s="41" t="s">
        <v>108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S5" s="76"/>
    </row>
    <row r="6" spans="1:45" ht="12.75" customHeight="1">
      <c r="A6" s="85" t="s">
        <v>99</v>
      </c>
      <c r="B6" s="231"/>
      <c r="C6" s="164" t="s">
        <v>116</v>
      </c>
      <c r="D6" s="164" t="s">
        <v>201</v>
      </c>
      <c r="E6" s="23" t="s">
        <v>200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S6" s="76"/>
    </row>
    <row r="7" spans="1:45" ht="12.75" customHeight="1">
      <c r="A7" s="86">
        <v>4061010</v>
      </c>
      <c r="B7" s="51" t="s">
        <v>126</v>
      </c>
      <c r="C7" s="177">
        <v>17.12419</v>
      </c>
      <c r="D7" s="177">
        <v>60.6095</v>
      </c>
      <c r="E7" s="42">
        <f>D7/C7*1000</f>
        <v>3539.4082873408906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P7" s="10">
        <v>4061010</v>
      </c>
      <c r="AQ7" s="10" t="str">
        <f aca="true" t="shared" si="0" ref="AQ7:AR10">B7</f>
        <v>Fresco</v>
      </c>
      <c r="AR7" s="73">
        <f t="shared" si="0"/>
        <v>17.12419</v>
      </c>
      <c r="AS7" s="76">
        <f>AR7/$AR$19*100</f>
        <v>0.43411046820265786</v>
      </c>
    </row>
    <row r="8" spans="1:45" ht="12.75" customHeight="1">
      <c r="A8" s="87">
        <v>4061020</v>
      </c>
      <c r="B8" s="22" t="s">
        <v>80</v>
      </c>
      <c r="C8" s="176">
        <v>555.6161500000001</v>
      </c>
      <c r="D8" s="176">
        <v>2243.38347</v>
      </c>
      <c r="E8" s="52">
        <f aca="true" t="shared" si="1" ref="E8:E26">D8/C8*1000</f>
        <v>4037.649859529821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P8" s="10">
        <v>4061020</v>
      </c>
      <c r="AQ8" s="10" t="str">
        <f t="shared" si="0"/>
        <v>Crema</v>
      </c>
      <c r="AR8" s="73">
        <f t="shared" si="0"/>
        <v>555.6161500000001</v>
      </c>
      <c r="AS8" s="76">
        <f aca="true" t="shared" si="2" ref="AS8:AS18">AR8/$AR$19*100</f>
        <v>14.085266924593704</v>
      </c>
    </row>
    <row r="9" spans="1:45" ht="12.75" customHeight="1">
      <c r="A9" s="87">
        <v>4061030</v>
      </c>
      <c r="B9" s="22" t="s">
        <v>167</v>
      </c>
      <c r="C9" s="176">
        <v>397.91256599999997</v>
      </c>
      <c r="D9" s="176">
        <v>1661.9111</v>
      </c>
      <c r="E9" s="52">
        <f t="shared" si="1"/>
        <v>4176.573554100828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P9" s="10">
        <v>4061030</v>
      </c>
      <c r="AQ9" s="10" t="str">
        <f t="shared" si="0"/>
        <v>Mozzarella</v>
      </c>
      <c r="AR9" s="73">
        <f t="shared" si="0"/>
        <v>397.91256599999997</v>
      </c>
      <c r="AS9" s="76">
        <f t="shared" si="2"/>
        <v>10.08736823931415</v>
      </c>
    </row>
    <row r="10" spans="1:45" ht="12.75" customHeight="1">
      <c r="A10" s="87">
        <v>4061090</v>
      </c>
      <c r="B10" s="22" t="s">
        <v>271</v>
      </c>
      <c r="C10" s="176">
        <v>4.599730800000001</v>
      </c>
      <c r="D10" s="176">
        <v>4.54835</v>
      </c>
      <c r="E10" s="52">
        <f t="shared" si="1"/>
        <v>988.8296071587492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P10" s="10">
        <v>4061090</v>
      </c>
      <c r="AQ10" s="22" t="s">
        <v>271</v>
      </c>
      <c r="AR10" s="73">
        <f t="shared" si="0"/>
        <v>4.599730800000001</v>
      </c>
      <c r="AS10" s="76">
        <f t="shared" si="2"/>
        <v>0.11660646671137066</v>
      </c>
    </row>
    <row r="11" spans="1:45" ht="12.75" customHeight="1">
      <c r="A11" s="87"/>
      <c r="B11" s="22" t="s">
        <v>77</v>
      </c>
      <c r="C11" s="26">
        <f>SUM(C7:C10)</f>
        <v>975.2526368</v>
      </c>
      <c r="D11" s="26">
        <f>SUM(D7:D10)</f>
        <v>3970.4524200000005</v>
      </c>
      <c r="E11" s="52">
        <f t="shared" si="1"/>
        <v>4071.2039836445388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P11" s="10">
        <v>4062000</v>
      </c>
      <c r="AQ11" s="11" t="s">
        <v>127</v>
      </c>
      <c r="AR11" s="73">
        <f>C13</f>
        <v>16.7403433</v>
      </c>
      <c r="AS11" s="76">
        <f t="shared" si="2"/>
        <v>0.4243796797300326</v>
      </c>
    </row>
    <row r="12" spans="1:45" ht="12.75" customHeight="1">
      <c r="A12" s="87"/>
      <c r="B12" s="22"/>
      <c r="C12" s="26"/>
      <c r="D12" s="26"/>
      <c r="E12" s="5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P12" s="10">
        <v>4063000</v>
      </c>
      <c r="AQ12" s="11" t="s">
        <v>128</v>
      </c>
      <c r="AR12" s="73">
        <f>C15</f>
        <v>255.7967229</v>
      </c>
      <c r="AS12" s="76">
        <f t="shared" si="2"/>
        <v>6.484629938281726</v>
      </c>
    </row>
    <row r="13" spans="1:45" ht="12.75" customHeight="1">
      <c r="A13" s="87">
        <v>4062000</v>
      </c>
      <c r="B13" s="22" t="s">
        <v>129</v>
      </c>
      <c r="C13" s="176">
        <v>16.7403433</v>
      </c>
      <c r="D13" s="176">
        <v>73.1507</v>
      </c>
      <c r="E13" s="52">
        <f>D13/C13*1000</f>
        <v>4369.725201513639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P13" s="10">
        <v>4064000</v>
      </c>
      <c r="AQ13" s="11" t="s">
        <v>130</v>
      </c>
      <c r="AR13" s="73">
        <f>C17</f>
        <v>20.360684000000003</v>
      </c>
      <c r="AS13" s="76">
        <f t="shared" si="2"/>
        <v>0.5161579066902648</v>
      </c>
    </row>
    <row r="14" spans="1:45" ht="12.75" customHeight="1">
      <c r="A14" s="87"/>
      <c r="B14" s="22"/>
      <c r="C14" s="26"/>
      <c r="D14" s="26"/>
      <c r="E14" s="5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P14" s="10">
        <v>4064001</v>
      </c>
      <c r="AQ14" s="11" t="s">
        <v>171</v>
      </c>
      <c r="AR14" s="73">
        <f>C19</f>
        <v>2483.204127</v>
      </c>
      <c r="AS14" s="76">
        <f t="shared" si="2"/>
        <v>62.95100125697872</v>
      </c>
    </row>
    <row r="15" spans="1:45" ht="12.75" customHeight="1">
      <c r="A15" s="87">
        <v>4063000</v>
      </c>
      <c r="B15" s="22" t="s">
        <v>131</v>
      </c>
      <c r="C15" s="176">
        <v>255.7967229</v>
      </c>
      <c r="D15" s="176">
        <v>1364.97913</v>
      </c>
      <c r="E15" s="52">
        <f t="shared" si="1"/>
        <v>5336.186932049238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P15" s="10">
        <v>4064002</v>
      </c>
      <c r="AQ15" s="11" t="s">
        <v>132</v>
      </c>
      <c r="AR15" s="73">
        <f>C20</f>
        <v>15.803780000000001</v>
      </c>
      <c r="AS15" s="76">
        <f t="shared" si="2"/>
        <v>0.40063712999983075</v>
      </c>
    </row>
    <row r="16" spans="1:45" ht="12.75" customHeight="1">
      <c r="A16" s="87"/>
      <c r="B16" s="22"/>
      <c r="C16" s="26"/>
      <c r="D16" s="26"/>
      <c r="E16" s="5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P16" s="10">
        <v>4064003</v>
      </c>
      <c r="AQ16" s="11" t="s">
        <v>133</v>
      </c>
      <c r="AR16" s="73">
        <f>C21</f>
        <v>3.1222569</v>
      </c>
      <c r="AS16" s="76">
        <f t="shared" si="2"/>
        <v>0.07915144627033333</v>
      </c>
    </row>
    <row r="17" spans="1:45" ht="12.75" customHeight="1">
      <c r="A17" s="87">
        <v>4064000</v>
      </c>
      <c r="B17" s="22" t="s">
        <v>130</v>
      </c>
      <c r="C17" s="176">
        <v>20.360684000000003</v>
      </c>
      <c r="D17" s="176">
        <v>192.09320000000002</v>
      </c>
      <c r="E17" s="52">
        <f t="shared" si="1"/>
        <v>9434.516050639557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11"/>
      <c r="AP17" s="10">
        <v>4064004</v>
      </c>
      <c r="AQ17" s="11" t="s">
        <v>134</v>
      </c>
      <c r="AR17" s="73">
        <f>C22</f>
        <v>76.76412570000001</v>
      </c>
      <c r="AS17" s="76">
        <f t="shared" si="2"/>
        <v>1.9460255082894249</v>
      </c>
    </row>
    <row r="18" spans="1:45" ht="12.75" customHeight="1">
      <c r="A18" s="87"/>
      <c r="B18" s="22"/>
      <c r="C18" s="26"/>
      <c r="D18" s="26"/>
      <c r="E18" s="5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P18" s="10">
        <v>4064005</v>
      </c>
      <c r="AQ18" s="11" t="s">
        <v>135</v>
      </c>
      <c r="AR18" s="73">
        <f>C23</f>
        <v>97.6171674</v>
      </c>
      <c r="AS18" s="76">
        <f t="shared" si="2"/>
        <v>2.4746650349377832</v>
      </c>
    </row>
    <row r="19" spans="1:45" ht="12.75" customHeight="1">
      <c r="A19" s="87">
        <v>4069010</v>
      </c>
      <c r="B19" s="22" t="s">
        <v>136</v>
      </c>
      <c r="C19" s="176">
        <v>2483.204127</v>
      </c>
      <c r="D19" s="176">
        <v>8380.81075</v>
      </c>
      <c r="E19" s="52">
        <f t="shared" si="1"/>
        <v>3374.998719950179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R19" s="73">
        <f>SUM(AR7:AR18)</f>
        <v>3944.661844</v>
      </c>
      <c r="AS19" s="76">
        <f>AR19/$AR$19*100</f>
        <v>100</v>
      </c>
    </row>
    <row r="20" spans="1:45" ht="12.75" customHeight="1">
      <c r="A20" s="87">
        <v>4069020</v>
      </c>
      <c r="B20" s="22" t="s">
        <v>132</v>
      </c>
      <c r="C20" s="176">
        <v>15.803780000000001</v>
      </c>
      <c r="D20" s="176">
        <v>86.52779</v>
      </c>
      <c r="E20" s="52">
        <f t="shared" si="1"/>
        <v>5475.132531584215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R20" s="73"/>
      <c r="AS20" s="76"/>
    </row>
    <row r="21" spans="1:45" ht="12.75" customHeight="1">
      <c r="A21" s="87">
        <v>4069030</v>
      </c>
      <c r="B21" s="22" t="s">
        <v>133</v>
      </c>
      <c r="C21" s="176">
        <v>3.1222569</v>
      </c>
      <c r="D21" s="176">
        <v>26.824009999999998</v>
      </c>
      <c r="E21" s="52">
        <f t="shared" si="1"/>
        <v>8591.224508143452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S21" s="76"/>
    </row>
    <row r="22" spans="1:45" ht="12.75" customHeight="1">
      <c r="A22" s="87">
        <v>4069040</v>
      </c>
      <c r="B22" s="22" t="s">
        <v>134</v>
      </c>
      <c r="C22" s="176">
        <v>76.76412570000001</v>
      </c>
      <c r="D22" s="176">
        <v>487.0481</v>
      </c>
      <c r="E22" s="52">
        <f t="shared" si="1"/>
        <v>6344.73584579626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S22" s="76"/>
    </row>
    <row r="23" spans="1:45" ht="12.75" customHeight="1">
      <c r="A23" s="87">
        <v>4069090</v>
      </c>
      <c r="B23" s="22" t="s">
        <v>135</v>
      </c>
      <c r="C23" s="176">
        <v>97.6171674</v>
      </c>
      <c r="D23" s="176">
        <v>778.52487</v>
      </c>
      <c r="E23" s="52">
        <f t="shared" si="1"/>
        <v>7975.286424875302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S23" s="76"/>
    </row>
    <row r="24" spans="1:45" ht="15" customHeight="1">
      <c r="A24" s="88"/>
      <c r="B24" s="22" t="s">
        <v>77</v>
      </c>
      <c r="C24" s="26">
        <f>SUM(C19:C23)</f>
        <v>2676.5114570000005</v>
      </c>
      <c r="D24" s="26">
        <f>SUM(D19:D23)</f>
        <v>9759.73552</v>
      </c>
      <c r="E24" s="52">
        <f t="shared" si="1"/>
        <v>3646.4389100502167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S24" s="76"/>
    </row>
    <row r="25" spans="1:45" ht="12.75" customHeight="1">
      <c r="A25" s="88"/>
      <c r="B25" s="22"/>
      <c r="C25" s="26"/>
      <c r="D25" s="26"/>
      <c r="E25" s="52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S25" s="76"/>
    </row>
    <row r="26" spans="1:45" ht="11.25">
      <c r="A26" s="88"/>
      <c r="B26" s="22" t="s">
        <v>77</v>
      </c>
      <c r="C26" s="28">
        <f>C24+C15+C13+C11+C17</f>
        <v>3944.6618440000007</v>
      </c>
      <c r="D26" s="28">
        <f>D24+D15+D13+D11+D17</f>
        <v>15360.41097</v>
      </c>
      <c r="E26" s="52">
        <f t="shared" si="1"/>
        <v>3893.97407875756</v>
      </c>
      <c r="F26" s="11"/>
      <c r="G26" s="11"/>
      <c r="H26" s="11"/>
      <c r="I26" s="4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S26" s="76"/>
    </row>
    <row r="27" spans="1:45" ht="11.25">
      <c r="A27" s="47" t="s">
        <v>190</v>
      </c>
      <c r="B27" s="53"/>
      <c r="C27" s="53"/>
      <c r="D27" s="53"/>
      <c r="E27" s="54"/>
      <c r="F27" s="11"/>
      <c r="G27" s="11"/>
      <c r="H27" s="11"/>
      <c r="I27" s="44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S27" s="76"/>
    </row>
    <row r="28" spans="1:45" ht="11.25">
      <c r="A28" s="11"/>
      <c r="B28" s="11"/>
      <c r="C28" s="11"/>
      <c r="D28" s="11"/>
      <c r="E28" s="11"/>
      <c r="I28" s="44"/>
      <c r="AS28" s="76"/>
    </row>
    <row r="29" spans="9:45" ht="11.25">
      <c r="I29" s="44"/>
      <c r="AS29" s="76"/>
    </row>
    <row r="30" spans="9:45" ht="11.25">
      <c r="I30" s="44"/>
      <c r="AS30" s="76"/>
    </row>
    <row r="31" spans="9:45" ht="11.25">
      <c r="I31" s="44"/>
      <c r="AS31" s="76"/>
    </row>
    <row r="32" spans="9:45" ht="11.25">
      <c r="I32" s="44"/>
      <c r="AS32" s="76"/>
    </row>
    <row r="33" spans="9:45" ht="11.25">
      <c r="I33" s="44"/>
      <c r="AS33" s="76"/>
    </row>
    <row r="34" spans="9:45" ht="11.25">
      <c r="I34" s="44"/>
      <c r="AS34" s="76"/>
    </row>
    <row r="35" spans="9:45" ht="11.25">
      <c r="I35" s="44"/>
      <c r="AQ35" s="10" t="s">
        <v>137</v>
      </c>
      <c r="AR35" s="73"/>
      <c r="AS35" s="76"/>
    </row>
    <row r="36" spans="9:45" ht="11.25">
      <c r="I36" s="44"/>
      <c r="AR36" s="73"/>
      <c r="AS36" s="76"/>
    </row>
    <row r="37" spans="9:45" ht="11.25">
      <c r="I37" s="44"/>
      <c r="AR37" s="73"/>
      <c r="AS37" s="76"/>
    </row>
    <row r="38" spans="9:45" ht="11.25">
      <c r="I38" s="44"/>
      <c r="AR38" s="73"/>
      <c r="AS38" s="76"/>
    </row>
    <row r="39" spans="9:45" ht="11.25">
      <c r="I39" s="44"/>
      <c r="AR39" s="73"/>
      <c r="AS39" s="76"/>
    </row>
    <row r="40" spans="9:45" ht="11.25">
      <c r="I40" s="44"/>
      <c r="AS40" s="76"/>
    </row>
    <row r="41" spans="9:45" ht="11.25">
      <c r="I41" s="44"/>
      <c r="AS41" s="76"/>
    </row>
    <row r="42" spans="9:45" ht="11.25">
      <c r="I42" s="44"/>
      <c r="AS42" s="76"/>
    </row>
    <row r="43" spans="9:45" ht="11.25">
      <c r="I43" s="44"/>
      <c r="AS43" s="76"/>
    </row>
    <row r="44" ht="11.25">
      <c r="AS44" s="76"/>
    </row>
    <row r="45" ht="11.25">
      <c r="AS45" s="76"/>
    </row>
    <row r="46" ht="11.25">
      <c r="AS46" s="76"/>
    </row>
    <row r="47" ht="11.25">
      <c r="AS47" s="76"/>
    </row>
    <row r="48" ht="11.25">
      <c r="AS48" s="76"/>
    </row>
    <row r="49" ht="11.25">
      <c r="AS49" s="76"/>
    </row>
    <row r="50" ht="11.25">
      <c r="AS50" s="76"/>
    </row>
    <row r="51" ht="11.25">
      <c r="AS51" s="76"/>
    </row>
    <row r="52" ht="11.25">
      <c r="AS52" s="76"/>
    </row>
  </sheetData>
  <sheetProtection/>
  <mergeCells count="4">
    <mergeCell ref="A1:E1"/>
    <mergeCell ref="A3:E3"/>
    <mergeCell ref="A4:E4"/>
    <mergeCell ref="B5:B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3">
      <selection activeCell="A1" sqref="A1:E1"/>
    </sheetView>
  </sheetViews>
  <sheetFormatPr defaultColWidth="10.90625" defaultRowHeight="18"/>
  <cols>
    <col min="1" max="1" width="18.72265625" style="10" customWidth="1"/>
    <col min="2" max="3" width="11.90625" style="10" customWidth="1"/>
    <col min="4" max="4" width="11.90625" style="73" customWidth="1"/>
    <col min="5" max="5" width="11.90625" style="10" customWidth="1"/>
    <col min="6" max="6" width="6.36328125" style="10" customWidth="1"/>
    <col min="7" max="13" width="6.453125" style="10" customWidth="1"/>
    <col min="14" max="16384" width="10.90625" style="10" customWidth="1"/>
  </cols>
  <sheetData>
    <row r="1" spans="1:5" ht="15" customHeight="1">
      <c r="A1" s="213" t="s">
        <v>7</v>
      </c>
      <c r="B1" s="213"/>
      <c r="C1" s="213"/>
      <c r="D1" s="213"/>
      <c r="E1" s="213"/>
    </row>
    <row r="2" spans="1:5" ht="4.5" customHeight="1">
      <c r="A2" s="49"/>
      <c r="B2" s="49"/>
      <c r="C2" s="49"/>
      <c r="D2" s="89"/>
      <c r="E2" s="49"/>
    </row>
    <row r="3" spans="1:5" ht="12.75" customHeight="1">
      <c r="A3" s="214" t="s">
        <v>18</v>
      </c>
      <c r="B3" s="214"/>
      <c r="C3" s="214"/>
      <c r="D3" s="214"/>
      <c r="E3" s="214"/>
    </row>
    <row r="4" spans="1:5" ht="12" customHeight="1">
      <c r="A4" s="232" t="s">
        <v>295</v>
      </c>
      <c r="B4" s="232"/>
      <c r="C4" s="232"/>
      <c r="D4" s="232"/>
      <c r="E4" s="232"/>
    </row>
    <row r="5" spans="1:5" ht="12.75" customHeight="1">
      <c r="A5" s="217" t="s">
        <v>83</v>
      </c>
      <c r="B5" s="216" t="s">
        <v>203</v>
      </c>
      <c r="C5" s="216"/>
      <c r="D5" s="90" t="s">
        <v>122</v>
      </c>
      <c r="E5" s="41" t="s">
        <v>121</v>
      </c>
    </row>
    <row r="6" spans="1:5" ht="12.75" customHeight="1">
      <c r="A6" s="229"/>
      <c r="B6" s="36">
        <v>2017</v>
      </c>
      <c r="C6" s="41">
        <v>2018</v>
      </c>
      <c r="D6" s="91" t="s">
        <v>64</v>
      </c>
      <c r="E6" s="23" t="s">
        <v>64</v>
      </c>
    </row>
    <row r="7" spans="1:5" ht="12.75" customHeight="1">
      <c r="A7" s="179" t="s">
        <v>85</v>
      </c>
      <c r="B7" s="177">
        <v>6752.33227</v>
      </c>
      <c r="C7" s="177">
        <v>4591.09782</v>
      </c>
      <c r="D7" s="116">
        <f aca="true" t="shared" si="0" ref="D7:D16">(C7/B7-1)*100</f>
        <v>-32.00722896297874</v>
      </c>
      <c r="E7" s="116">
        <f aca="true" t="shared" si="1" ref="E7:E27">C7/$C$35*100</f>
        <v>22.91020769307025</v>
      </c>
    </row>
    <row r="8" spans="1:5" ht="12.75" customHeight="1">
      <c r="A8" s="178" t="s">
        <v>94</v>
      </c>
      <c r="B8" s="176">
        <v>2405.8446400000003</v>
      </c>
      <c r="C8" s="176">
        <v>2836.44703</v>
      </c>
      <c r="D8" s="60">
        <f t="shared" si="0"/>
        <v>17.898179410288083</v>
      </c>
      <c r="E8" s="60">
        <f t="shared" si="1"/>
        <v>14.15425963799052</v>
      </c>
    </row>
    <row r="9" spans="1:8" ht="12.75" customHeight="1">
      <c r="A9" s="178" t="s">
        <v>138</v>
      </c>
      <c r="B9" s="176">
        <v>160.63261</v>
      </c>
      <c r="C9" s="176">
        <v>2205.35463</v>
      </c>
      <c r="D9" s="60">
        <f t="shared" si="0"/>
        <v>1272.9183818902027</v>
      </c>
      <c r="E9" s="60">
        <f t="shared" si="1"/>
        <v>11.005022021110868</v>
      </c>
      <c r="G9" s="29"/>
      <c r="H9" s="29"/>
    </row>
    <row r="10" spans="1:8" ht="12.75" customHeight="1">
      <c r="A10" s="178" t="s">
        <v>225</v>
      </c>
      <c r="B10" s="176">
        <v>823.17138</v>
      </c>
      <c r="C10" s="176">
        <v>1805.63708</v>
      </c>
      <c r="D10" s="60">
        <f>(C10/B10-1)*100</f>
        <v>119.35129474496549</v>
      </c>
      <c r="E10" s="60">
        <f t="shared" si="1"/>
        <v>9.010376633863338</v>
      </c>
      <c r="H10" s="29"/>
    </row>
    <row r="11" spans="1:8" ht="12.75" customHeight="1">
      <c r="A11" s="178" t="s">
        <v>89</v>
      </c>
      <c r="B11" s="176">
        <v>2396.26067</v>
      </c>
      <c r="C11" s="176">
        <v>1413.59431</v>
      </c>
      <c r="D11" s="60">
        <f>(C11/B11-1)*100</f>
        <v>-41.008324858079824</v>
      </c>
      <c r="E11" s="60">
        <f t="shared" si="1"/>
        <v>7.054029451248402</v>
      </c>
      <c r="H11" s="29"/>
    </row>
    <row r="12" spans="1:5" ht="12.75" customHeight="1">
      <c r="A12" s="178" t="s">
        <v>87</v>
      </c>
      <c r="B12" s="176">
        <v>1791.56</v>
      </c>
      <c r="C12" s="176">
        <v>1320.3409199999999</v>
      </c>
      <c r="D12" s="60">
        <f t="shared" si="0"/>
        <v>-26.302165710330673</v>
      </c>
      <c r="E12" s="60">
        <f t="shared" si="1"/>
        <v>6.588682247432369</v>
      </c>
    </row>
    <row r="13" spans="1:5" ht="12.75" customHeight="1">
      <c r="A13" s="178" t="s">
        <v>164</v>
      </c>
      <c r="B13" s="176">
        <v>1728.3151200000002</v>
      </c>
      <c r="C13" s="176">
        <v>1209.82189</v>
      </c>
      <c r="D13" s="60">
        <f t="shared" si="0"/>
        <v>-29.99992443507641</v>
      </c>
      <c r="E13" s="60">
        <f t="shared" si="1"/>
        <v>6.03717713240159</v>
      </c>
    </row>
    <row r="14" spans="1:5" ht="12.75" customHeight="1">
      <c r="A14" s="178" t="s">
        <v>223</v>
      </c>
      <c r="B14" s="176">
        <v>1115.77776</v>
      </c>
      <c r="C14" s="176">
        <v>965.5667900000001</v>
      </c>
      <c r="D14" s="60">
        <f t="shared" si="0"/>
        <v>-13.46244524536856</v>
      </c>
      <c r="E14" s="60">
        <f t="shared" si="1"/>
        <v>4.818310689017546</v>
      </c>
    </row>
    <row r="15" spans="1:5" ht="12.75" customHeight="1">
      <c r="A15" s="178" t="s">
        <v>224</v>
      </c>
      <c r="B15" s="176">
        <v>315.12638</v>
      </c>
      <c r="C15" s="176">
        <v>832.76426</v>
      </c>
      <c r="D15" s="60">
        <f t="shared" si="0"/>
        <v>164.26358212219495</v>
      </c>
      <c r="E15" s="60">
        <f t="shared" si="1"/>
        <v>4.155607853279405</v>
      </c>
    </row>
    <row r="16" spans="1:5" ht="12.75" customHeight="1">
      <c r="A16" s="178" t="s">
        <v>227</v>
      </c>
      <c r="B16" s="176">
        <v>409.61629999999997</v>
      </c>
      <c r="C16" s="176">
        <v>611.63736</v>
      </c>
      <c r="D16" s="60">
        <f t="shared" si="0"/>
        <v>49.31958518252326</v>
      </c>
      <c r="E16" s="60">
        <f t="shared" si="1"/>
        <v>3.052154299435332</v>
      </c>
    </row>
    <row r="17" spans="1:5" ht="12.75" customHeight="1">
      <c r="A17" s="178" t="s">
        <v>140</v>
      </c>
      <c r="B17" s="176">
        <v>758.65277</v>
      </c>
      <c r="C17" s="176">
        <v>528.6295200000001</v>
      </c>
      <c r="D17" s="60">
        <f aca="true" t="shared" si="2" ref="D17:D26">(C17/B17-1)*100</f>
        <v>-30.319964428522418</v>
      </c>
      <c r="E17" s="60">
        <f t="shared" si="1"/>
        <v>2.6379337950782404</v>
      </c>
    </row>
    <row r="18" spans="1:5" ht="12.75" customHeight="1">
      <c r="A18" s="178" t="s">
        <v>92</v>
      </c>
      <c r="B18" s="176">
        <v>909.65902</v>
      </c>
      <c r="C18" s="176">
        <v>497.46229999999997</v>
      </c>
      <c r="D18" s="60">
        <f t="shared" si="2"/>
        <v>-45.313321908246465</v>
      </c>
      <c r="E18" s="60">
        <f t="shared" si="1"/>
        <v>2.482405093357915</v>
      </c>
    </row>
    <row r="19" spans="1:5" ht="12.75" customHeight="1">
      <c r="A19" s="178" t="s">
        <v>226</v>
      </c>
      <c r="B19" s="176">
        <v>111.86357000000001</v>
      </c>
      <c r="C19" s="176">
        <v>271.80683</v>
      </c>
      <c r="D19" s="60">
        <f t="shared" si="2"/>
        <v>142.9806504476837</v>
      </c>
      <c r="E19" s="60">
        <f t="shared" si="1"/>
        <v>1.3563533542169306</v>
      </c>
    </row>
    <row r="20" spans="1:5" ht="12.75" customHeight="1">
      <c r="A20" s="178" t="s">
        <v>166</v>
      </c>
      <c r="B20" s="176">
        <v>527.91099</v>
      </c>
      <c r="C20" s="176">
        <v>267.5016</v>
      </c>
      <c r="D20" s="60">
        <f t="shared" si="2"/>
        <v>-49.32827596561307</v>
      </c>
      <c r="E20" s="60">
        <f t="shared" si="1"/>
        <v>1.3348696661463426</v>
      </c>
    </row>
    <row r="21" spans="1:5" ht="12.75" customHeight="1">
      <c r="A21" s="178" t="s">
        <v>95</v>
      </c>
      <c r="B21" s="176">
        <v>705.93576</v>
      </c>
      <c r="C21" s="176">
        <v>196.58994</v>
      </c>
      <c r="D21" s="60">
        <f t="shared" si="2"/>
        <v>-72.15186548985703</v>
      </c>
      <c r="E21" s="60">
        <f t="shared" si="1"/>
        <v>0.9810107587226752</v>
      </c>
    </row>
    <row r="22" spans="1:5" ht="12.75" customHeight="1">
      <c r="A22" s="178" t="s">
        <v>84</v>
      </c>
      <c r="B22" s="176">
        <v>89.20296</v>
      </c>
      <c r="C22" s="176">
        <v>123.28139999999999</v>
      </c>
      <c r="D22" s="60">
        <f t="shared" si="2"/>
        <v>38.203261416437286</v>
      </c>
      <c r="E22" s="60">
        <f t="shared" si="1"/>
        <v>0.6151910914179717</v>
      </c>
    </row>
    <row r="23" spans="1:5" ht="12.75" customHeight="1">
      <c r="A23" s="178" t="s">
        <v>93</v>
      </c>
      <c r="B23" s="176">
        <v>154.69213</v>
      </c>
      <c r="C23" s="176">
        <v>97.58244</v>
      </c>
      <c r="D23" s="60">
        <f t="shared" si="2"/>
        <v>-36.91829054264104</v>
      </c>
      <c r="E23" s="60">
        <f t="shared" si="1"/>
        <v>0.4869497569530258</v>
      </c>
    </row>
    <row r="24" spans="1:5" ht="12.75" customHeight="1">
      <c r="A24" s="178" t="s">
        <v>230</v>
      </c>
      <c r="B24" s="176">
        <v>22.637919999999998</v>
      </c>
      <c r="C24" s="176">
        <v>86.25538</v>
      </c>
      <c r="D24" s="60">
        <f t="shared" si="2"/>
        <v>281.0216663014977</v>
      </c>
      <c r="E24" s="60">
        <f t="shared" si="1"/>
        <v>0.4304261742880264</v>
      </c>
    </row>
    <row r="25" spans="1:5" ht="12.75" customHeight="1">
      <c r="A25" s="178" t="s">
        <v>275</v>
      </c>
      <c r="B25" s="176">
        <v>42.783</v>
      </c>
      <c r="C25" s="176">
        <v>68.09939999999999</v>
      </c>
      <c r="D25" s="60">
        <f t="shared" si="2"/>
        <v>59.17397096977768</v>
      </c>
      <c r="E25" s="60">
        <f t="shared" si="1"/>
        <v>0.339825344382113</v>
      </c>
    </row>
    <row r="26" spans="1:5" ht="12.75" customHeight="1">
      <c r="A26" s="178" t="s">
        <v>141</v>
      </c>
      <c r="B26" s="176">
        <v>152.90860999999998</v>
      </c>
      <c r="C26" s="176">
        <v>56.08568</v>
      </c>
      <c r="D26" s="60">
        <f t="shared" si="2"/>
        <v>-63.32078357131099</v>
      </c>
      <c r="E26" s="60">
        <f t="shared" si="1"/>
        <v>0.2798752341563213</v>
      </c>
    </row>
    <row r="27" spans="1:5" ht="12.75" customHeight="1">
      <c r="A27" s="178" t="s">
        <v>240</v>
      </c>
      <c r="B27" s="176">
        <v>0</v>
      </c>
      <c r="C27" s="176">
        <v>53.972879999999996</v>
      </c>
      <c r="D27" s="60"/>
      <c r="E27" s="60">
        <f t="shared" si="1"/>
        <v>0.2693320724308064</v>
      </c>
    </row>
    <row r="28" spans="1:5" ht="12.75" customHeight="1">
      <c r="A28" s="178" t="s">
        <v>228</v>
      </c>
      <c r="B28" s="176">
        <v>28.258560000000003</v>
      </c>
      <c r="C28" s="176"/>
      <c r="D28" s="60"/>
      <c r="E28" s="60"/>
    </row>
    <row r="29" spans="1:5" ht="12.75" customHeight="1">
      <c r="A29" s="178" t="s">
        <v>139</v>
      </c>
      <c r="B29" s="176">
        <v>0.078</v>
      </c>
      <c r="C29" s="176"/>
      <c r="D29" s="60"/>
      <c r="E29" s="60"/>
    </row>
    <row r="30" spans="1:5" ht="12.75" customHeight="1">
      <c r="A30" s="178" t="s">
        <v>222</v>
      </c>
      <c r="B30" s="176">
        <v>0.04177</v>
      </c>
      <c r="C30" s="176"/>
      <c r="D30" s="60"/>
      <c r="E30" s="60"/>
    </row>
    <row r="31" spans="1:5" ht="12.75" customHeight="1">
      <c r="A31" s="178" t="s">
        <v>245</v>
      </c>
      <c r="B31" s="176">
        <v>2.3904</v>
      </c>
      <c r="C31" s="176"/>
      <c r="D31" s="60"/>
      <c r="E31" s="60"/>
    </row>
    <row r="32" spans="1:5" ht="12.75" customHeight="1">
      <c r="A32" s="178" t="s">
        <v>276</v>
      </c>
      <c r="B32" s="176">
        <v>4.61488</v>
      </c>
      <c r="C32" s="176"/>
      <c r="D32" s="60"/>
      <c r="E32" s="60"/>
    </row>
    <row r="33" spans="1:5" ht="12.75" customHeight="1">
      <c r="A33" s="178" t="s">
        <v>229</v>
      </c>
      <c r="B33" s="176">
        <v>23.1395</v>
      </c>
      <c r="C33" s="176"/>
      <c r="D33" s="60"/>
      <c r="E33" s="60"/>
    </row>
    <row r="34" spans="1:5" ht="12.75" customHeight="1">
      <c r="A34" s="178" t="s">
        <v>88</v>
      </c>
      <c r="B34" s="176">
        <v>1.2432</v>
      </c>
      <c r="C34" s="176"/>
      <c r="D34" s="60"/>
      <c r="E34" s="60"/>
    </row>
    <row r="35" spans="1:5" ht="12.75" customHeight="1">
      <c r="A35" s="21" t="s">
        <v>77</v>
      </c>
      <c r="B35" s="26">
        <f>SUM(B7:B34)</f>
        <v>21434.650170000004</v>
      </c>
      <c r="C35" s="26">
        <f>SUM(C7:C34)</f>
        <v>20039.52946</v>
      </c>
      <c r="D35" s="60">
        <f>(C35/B35-1)*100</f>
        <v>-6.508716955654437</v>
      </c>
      <c r="E35" s="60">
        <f>C35/$C$35*100</f>
        <v>100</v>
      </c>
    </row>
    <row r="36" spans="1:5" ht="12.75" customHeight="1">
      <c r="A36" s="47" t="s">
        <v>190</v>
      </c>
      <c r="B36" s="48"/>
      <c r="C36" s="48"/>
      <c r="D36" s="92"/>
      <c r="E36" s="54"/>
    </row>
    <row r="37" ht="12.75" customHeight="1"/>
    <row r="38" ht="12.7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horizontalDpi="600" verticalDpi="600" orientation="portrait" scale="95" r:id="rId1"/>
  <ignoredErrors>
    <ignoredError sqref="B35:C35" formulaRange="1"/>
    <ignoredError sqref="E35" evalErro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O35"/>
  <sheetViews>
    <sheetView zoomScale="106" zoomScaleNormal="106" zoomScalePageLayoutView="0" workbookViewId="0" topLeftCell="A25">
      <selection activeCell="A4" sqref="A4:H4"/>
    </sheetView>
  </sheetViews>
  <sheetFormatPr defaultColWidth="10.90625" defaultRowHeight="18"/>
  <cols>
    <col min="1" max="1" width="6.36328125" style="10" customWidth="1"/>
    <col min="2" max="2" width="30.6328125" style="10" customWidth="1"/>
    <col min="3" max="4" width="4.36328125" style="10" customWidth="1"/>
    <col min="5" max="5" width="5.2734375" style="10" customWidth="1"/>
    <col min="6" max="6" width="5.6328125" style="10" customWidth="1"/>
    <col min="7" max="7" width="6.2734375" style="10" customWidth="1"/>
    <col min="8" max="8" width="5.6328125" style="10" customWidth="1"/>
    <col min="9" max="10" width="5.36328125" style="10" customWidth="1"/>
    <col min="11" max="11" width="4.36328125" style="10" customWidth="1"/>
    <col min="12" max="12" width="5.90625" style="10" customWidth="1"/>
    <col min="13" max="13" width="6.18359375" style="10" customWidth="1"/>
    <col min="14" max="14" width="5.54296875" style="10" customWidth="1"/>
    <col min="15" max="15" width="4.36328125" style="10" customWidth="1"/>
    <col min="16" max="16384" width="10.90625" style="10" customWidth="1"/>
  </cols>
  <sheetData>
    <row r="1" spans="1:10" ht="13.5" customHeight="1">
      <c r="A1" s="213" t="s">
        <v>9</v>
      </c>
      <c r="B1" s="213"/>
      <c r="C1" s="213"/>
      <c r="D1" s="213"/>
      <c r="E1" s="213"/>
      <c r="F1" s="213"/>
      <c r="G1" s="213"/>
      <c r="H1" s="213"/>
      <c r="I1" s="34"/>
      <c r="J1" s="34"/>
    </row>
    <row r="2" spans="1:10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3.5" customHeight="1">
      <c r="A3" s="216" t="s">
        <v>142</v>
      </c>
      <c r="B3" s="216"/>
      <c r="C3" s="216"/>
      <c r="D3" s="216"/>
      <c r="E3" s="216"/>
      <c r="F3" s="216"/>
      <c r="G3" s="216"/>
      <c r="H3" s="216"/>
      <c r="I3" s="34"/>
      <c r="J3" s="34"/>
    </row>
    <row r="4" spans="1:10" ht="13.5" customHeight="1">
      <c r="A4" s="233" t="s">
        <v>295</v>
      </c>
      <c r="B4" s="233"/>
      <c r="C4" s="233"/>
      <c r="D4" s="233"/>
      <c r="E4" s="233"/>
      <c r="F4" s="233"/>
      <c r="G4" s="233"/>
      <c r="H4" s="233"/>
      <c r="I4" s="34"/>
      <c r="J4" s="34"/>
    </row>
    <row r="5" spans="1:14" ht="13.5" customHeight="1">
      <c r="A5" s="36" t="s">
        <v>96</v>
      </c>
      <c r="B5" s="217" t="s">
        <v>97</v>
      </c>
      <c r="C5" s="216" t="s">
        <v>98</v>
      </c>
      <c r="D5" s="216"/>
      <c r="E5" s="36" t="s">
        <v>122</v>
      </c>
      <c r="F5" s="216" t="s">
        <v>204</v>
      </c>
      <c r="G5" s="216"/>
      <c r="H5" s="41" t="s">
        <v>122</v>
      </c>
      <c r="I5" s="34"/>
      <c r="J5" s="46"/>
      <c r="K5" s="46"/>
      <c r="L5" s="46"/>
      <c r="M5" s="46"/>
      <c r="N5" s="46"/>
    </row>
    <row r="6" spans="1:15" ht="13.5" customHeight="1">
      <c r="A6" s="50" t="s">
        <v>99</v>
      </c>
      <c r="B6" s="220"/>
      <c r="C6" s="36">
        <v>2017</v>
      </c>
      <c r="D6" s="41">
        <v>2018</v>
      </c>
      <c r="E6" s="50" t="s">
        <v>64</v>
      </c>
      <c r="F6" s="36">
        <v>2017</v>
      </c>
      <c r="G6" s="41">
        <v>2018</v>
      </c>
      <c r="H6" s="23" t="s">
        <v>64</v>
      </c>
      <c r="I6" s="34"/>
      <c r="J6" s="34"/>
      <c r="K6" s="29"/>
      <c r="L6" s="29"/>
      <c r="M6" s="29"/>
      <c r="N6" s="29"/>
      <c r="O6" s="29"/>
    </row>
    <row r="7" spans="1:15" ht="15" customHeight="1">
      <c r="A7" s="56">
        <v>4011000</v>
      </c>
      <c r="B7" s="57" t="s">
        <v>265</v>
      </c>
      <c r="C7" s="177">
        <v>6.52</v>
      </c>
      <c r="D7" s="177">
        <v>0</v>
      </c>
      <c r="E7" s="116"/>
      <c r="F7" s="177">
        <v>33.03149</v>
      </c>
      <c r="G7" s="177">
        <v>0</v>
      </c>
      <c r="H7" s="116"/>
      <c r="I7" s="62"/>
      <c r="J7" s="62"/>
      <c r="K7" s="62"/>
      <c r="L7" s="62"/>
      <c r="M7" s="62"/>
      <c r="N7" s="62"/>
      <c r="O7" s="29"/>
    </row>
    <row r="8" spans="1:14" ht="15" customHeight="1">
      <c r="A8" s="59">
        <v>4012000</v>
      </c>
      <c r="B8" s="10" t="s">
        <v>261</v>
      </c>
      <c r="C8" s="176">
        <v>94.3724</v>
      </c>
      <c r="D8" s="176">
        <v>47.736</v>
      </c>
      <c r="E8" s="60">
        <f>(D8/C8-1)*100</f>
        <v>-49.417414413536164</v>
      </c>
      <c r="F8" s="176">
        <v>93.69381</v>
      </c>
      <c r="G8" s="176">
        <v>51.99332</v>
      </c>
      <c r="H8" s="60">
        <f>(G8/F8-1)*100</f>
        <v>-44.507198501160325</v>
      </c>
      <c r="I8" s="62"/>
      <c r="J8" s="62"/>
      <c r="K8" s="62"/>
      <c r="L8" s="62"/>
      <c r="M8" s="62"/>
      <c r="N8" s="62"/>
    </row>
    <row r="9" spans="1:14" ht="15" customHeight="1">
      <c r="A9" s="59">
        <v>4013000</v>
      </c>
      <c r="B9" s="10" t="s">
        <v>184</v>
      </c>
      <c r="C9" s="176">
        <v>200.0486</v>
      </c>
      <c r="D9" s="176">
        <v>0</v>
      </c>
      <c r="E9" s="60"/>
      <c r="F9" s="176">
        <v>597.8168000000001</v>
      </c>
      <c r="G9" s="176">
        <v>0</v>
      </c>
      <c r="H9" s="60"/>
      <c r="I9" s="62"/>
      <c r="J9" s="44"/>
      <c r="K9" s="44"/>
      <c r="M9" s="44"/>
      <c r="N9" s="44"/>
    </row>
    <row r="10" spans="1:15" ht="15" customHeight="1">
      <c r="A10" s="59">
        <v>4021000</v>
      </c>
      <c r="B10" s="10" t="s">
        <v>264</v>
      </c>
      <c r="C10" s="176">
        <v>7.04</v>
      </c>
      <c r="D10" s="176">
        <v>0</v>
      </c>
      <c r="E10" s="60"/>
      <c r="F10" s="176">
        <v>33.56543</v>
      </c>
      <c r="G10" s="176">
        <v>0</v>
      </c>
      <c r="H10" s="60"/>
      <c r="I10" s="62"/>
      <c r="J10" s="44"/>
      <c r="K10" s="44"/>
      <c r="L10" s="44"/>
      <c r="M10" s="44"/>
      <c r="N10" s="44"/>
      <c r="O10" s="62"/>
    </row>
    <row r="11" spans="1:10" ht="15" customHeight="1">
      <c r="A11" s="59">
        <v>4022117</v>
      </c>
      <c r="B11" s="10" t="s">
        <v>256</v>
      </c>
      <c r="C11" s="176">
        <v>4.87104</v>
      </c>
      <c r="D11" s="176">
        <v>0.5664</v>
      </c>
      <c r="E11" s="60">
        <f aca="true" t="shared" si="0" ref="E11:E27">(D11/C11-1)*100</f>
        <v>-88.37209302325581</v>
      </c>
      <c r="F11" s="176">
        <v>1.89</v>
      </c>
      <c r="G11" s="176">
        <v>0.205</v>
      </c>
      <c r="H11" s="60">
        <f aca="true" t="shared" si="1" ref="H11:H27">(G11/F11-1)*100</f>
        <v>-89.15343915343915</v>
      </c>
      <c r="I11" s="62"/>
      <c r="J11" s="62"/>
    </row>
    <row r="12" spans="1:14" ht="15" customHeight="1">
      <c r="A12" s="59">
        <v>4022118</v>
      </c>
      <c r="B12" s="10" t="s">
        <v>257</v>
      </c>
      <c r="C12" s="176">
        <v>435.33279999999996</v>
      </c>
      <c r="D12" s="176">
        <v>778.87</v>
      </c>
      <c r="E12" s="60">
        <f t="shared" si="0"/>
        <v>78.91369545322569</v>
      </c>
      <c r="F12" s="176">
        <v>1229.60275</v>
      </c>
      <c r="G12" s="176">
        <v>3572.1303</v>
      </c>
      <c r="H12" s="60">
        <f t="shared" si="1"/>
        <v>190.51092314164063</v>
      </c>
      <c r="I12" s="62"/>
      <c r="J12" s="62"/>
      <c r="K12" s="62"/>
      <c r="L12" s="62"/>
      <c r="M12" s="62"/>
      <c r="N12" s="62"/>
    </row>
    <row r="13" spans="1:10" ht="15" customHeight="1">
      <c r="A13" s="59">
        <v>4022120</v>
      </c>
      <c r="B13" s="10" t="s">
        <v>189</v>
      </c>
      <c r="C13" s="176">
        <v>0</v>
      </c>
      <c r="D13" s="176">
        <v>1.1328</v>
      </c>
      <c r="E13" s="60"/>
      <c r="F13" s="176">
        <v>0</v>
      </c>
      <c r="G13" s="176">
        <v>0.7</v>
      </c>
      <c r="H13" s="60"/>
      <c r="I13" s="62"/>
      <c r="J13" s="62"/>
    </row>
    <row r="14" spans="1:15" ht="15" customHeight="1">
      <c r="A14" s="59">
        <v>4022911</v>
      </c>
      <c r="B14" s="10" t="s">
        <v>258</v>
      </c>
      <c r="C14" s="176">
        <v>3.39858</v>
      </c>
      <c r="D14" s="176">
        <v>2.1120900000000002</v>
      </c>
      <c r="E14" s="60">
        <f t="shared" si="0"/>
        <v>-37.85375068410923</v>
      </c>
      <c r="F14" s="176">
        <v>6.86076</v>
      </c>
      <c r="G14" s="176">
        <v>4.07522</v>
      </c>
      <c r="H14" s="60">
        <f t="shared" si="1"/>
        <v>-40.601041284055995</v>
      </c>
      <c r="I14" s="62"/>
      <c r="J14" s="62"/>
      <c r="K14" s="62"/>
      <c r="L14" s="62"/>
      <c r="M14" s="62"/>
      <c r="N14" s="62"/>
      <c r="O14" s="62"/>
    </row>
    <row r="15" spans="1:10" ht="15" customHeight="1">
      <c r="A15" s="59">
        <v>4022918</v>
      </c>
      <c r="B15" s="10" t="s">
        <v>250</v>
      </c>
      <c r="C15" s="176">
        <v>0.002</v>
      </c>
      <c r="D15" s="176">
        <v>0</v>
      </c>
      <c r="E15" s="60"/>
      <c r="F15" s="176">
        <v>0.064</v>
      </c>
      <c r="G15" s="176">
        <v>0</v>
      </c>
      <c r="H15" s="60"/>
      <c r="I15" s="62"/>
      <c r="J15" s="62"/>
    </row>
    <row r="16" spans="1:10" ht="15" customHeight="1">
      <c r="A16" s="59">
        <v>4029110</v>
      </c>
      <c r="B16" s="10" t="s">
        <v>239</v>
      </c>
      <c r="C16" s="176">
        <v>0.192</v>
      </c>
      <c r="D16" s="176">
        <v>0.15294</v>
      </c>
      <c r="E16" s="60">
        <f t="shared" si="0"/>
        <v>-20.343750000000004</v>
      </c>
      <c r="F16" s="176">
        <v>0.3552</v>
      </c>
      <c r="G16" s="176">
        <v>0.16040000000000001</v>
      </c>
      <c r="H16" s="60">
        <f t="shared" si="1"/>
        <v>-54.84234234234234</v>
      </c>
      <c r="I16" s="62"/>
      <c r="J16" s="62"/>
    </row>
    <row r="17" spans="1:10" ht="14.25" customHeight="1">
      <c r="A17" s="59">
        <v>4029120</v>
      </c>
      <c r="B17" s="10" t="s">
        <v>165</v>
      </c>
      <c r="C17" s="176">
        <v>7.98171</v>
      </c>
      <c r="D17" s="176">
        <v>20.08493</v>
      </c>
      <c r="E17" s="60">
        <f t="shared" si="0"/>
        <v>151.63692993105488</v>
      </c>
      <c r="F17" s="176">
        <v>3.3245999999999998</v>
      </c>
      <c r="G17" s="176">
        <v>19.13768</v>
      </c>
      <c r="H17" s="60">
        <f t="shared" si="1"/>
        <v>475.63857306142097</v>
      </c>
      <c r="I17" s="62"/>
      <c r="J17" s="62"/>
    </row>
    <row r="18" spans="1:10" ht="15" customHeight="1">
      <c r="A18" s="59">
        <v>4029910</v>
      </c>
      <c r="B18" s="10" t="s">
        <v>81</v>
      </c>
      <c r="C18" s="176">
        <v>3555.4579750000003</v>
      </c>
      <c r="D18" s="176">
        <v>2677.607888</v>
      </c>
      <c r="E18" s="60">
        <f t="shared" si="0"/>
        <v>-24.690211308150822</v>
      </c>
      <c r="F18" s="176">
        <v>5252.79471</v>
      </c>
      <c r="G18" s="176">
        <v>4476.5312300000005</v>
      </c>
      <c r="H18" s="60">
        <f t="shared" si="1"/>
        <v>-14.778104282700966</v>
      </c>
      <c r="I18" s="62"/>
      <c r="J18" s="62"/>
    </row>
    <row r="19" spans="1:10" ht="15" customHeight="1">
      <c r="A19" s="59">
        <v>4029990</v>
      </c>
      <c r="B19" s="10" t="s">
        <v>259</v>
      </c>
      <c r="C19" s="176">
        <v>0.52312</v>
      </c>
      <c r="D19" s="176">
        <v>0.06974</v>
      </c>
      <c r="E19" s="60">
        <f t="shared" si="0"/>
        <v>-86.66845083346078</v>
      </c>
      <c r="F19" s="176">
        <v>1.30555</v>
      </c>
      <c r="G19" s="176">
        <v>0.24553999999999998</v>
      </c>
      <c r="H19" s="60">
        <f t="shared" si="1"/>
        <v>-81.19260081957795</v>
      </c>
      <c r="I19" s="62"/>
      <c r="J19" s="62"/>
    </row>
    <row r="20" spans="1:10" ht="15" customHeight="1">
      <c r="A20" s="59">
        <v>4031000</v>
      </c>
      <c r="B20" s="10" t="s">
        <v>79</v>
      </c>
      <c r="C20" s="176">
        <v>62.22614</v>
      </c>
      <c r="D20" s="176">
        <v>17.28237</v>
      </c>
      <c r="E20" s="60">
        <f t="shared" si="0"/>
        <v>-72.22651123788171</v>
      </c>
      <c r="F20" s="176">
        <v>227.47629</v>
      </c>
      <c r="G20" s="176">
        <v>63.35457</v>
      </c>
      <c r="H20" s="60">
        <f t="shared" si="1"/>
        <v>-72.14893473073612</v>
      </c>
      <c r="I20" s="62"/>
      <c r="J20" s="62"/>
    </row>
    <row r="21" spans="1:10" ht="15" customHeight="1">
      <c r="A21" s="59">
        <v>4041000</v>
      </c>
      <c r="B21" s="10" t="s">
        <v>100</v>
      </c>
      <c r="C21" s="176">
        <v>1797</v>
      </c>
      <c r="D21" s="176">
        <v>985</v>
      </c>
      <c r="E21" s="60">
        <f t="shared" si="0"/>
        <v>-45.18642181413467</v>
      </c>
      <c r="F21" s="176">
        <v>1407.74249</v>
      </c>
      <c r="G21" s="176">
        <v>838.14884</v>
      </c>
      <c r="H21" s="60">
        <f t="shared" si="1"/>
        <v>-40.461494488242664</v>
      </c>
      <c r="I21" s="62"/>
      <c r="J21" s="62"/>
    </row>
    <row r="22" spans="1:10" ht="15" customHeight="1">
      <c r="A22" s="59">
        <v>4051000</v>
      </c>
      <c r="B22" s="10" t="s">
        <v>101</v>
      </c>
      <c r="C22" s="176">
        <v>464.5</v>
      </c>
      <c r="D22" s="176">
        <v>0</v>
      </c>
      <c r="E22" s="60"/>
      <c r="F22" s="176">
        <v>1870.958</v>
      </c>
      <c r="G22" s="176">
        <v>0</v>
      </c>
      <c r="H22" s="60"/>
      <c r="I22" s="62"/>
      <c r="J22" s="62"/>
    </row>
    <row r="23" spans="1:10" ht="15" customHeight="1">
      <c r="A23" s="59">
        <v>4059000</v>
      </c>
      <c r="B23" s="10" t="s">
        <v>260</v>
      </c>
      <c r="C23" s="176">
        <v>172.8</v>
      </c>
      <c r="D23" s="176">
        <v>108</v>
      </c>
      <c r="E23" s="60">
        <f t="shared" si="0"/>
        <v>-37.5</v>
      </c>
      <c r="F23" s="176">
        <v>779.76</v>
      </c>
      <c r="G23" s="176">
        <v>733.374</v>
      </c>
      <c r="H23" s="60">
        <f t="shared" si="1"/>
        <v>-5.948753462603873</v>
      </c>
      <c r="I23" s="62"/>
      <c r="J23" s="62"/>
    </row>
    <row r="24" spans="1:10" ht="15" customHeight="1">
      <c r="A24" s="59"/>
      <c r="C24" s="26"/>
      <c r="D24" s="26"/>
      <c r="E24" s="60"/>
      <c r="F24" s="26"/>
      <c r="G24" s="26"/>
      <c r="H24" s="60"/>
      <c r="I24" s="62"/>
      <c r="J24" s="62"/>
    </row>
    <row r="25" spans="1:10" ht="15" customHeight="1">
      <c r="A25" s="59">
        <v>4061000</v>
      </c>
      <c r="B25" s="10" t="s">
        <v>255</v>
      </c>
      <c r="C25" s="176">
        <v>152.25856</v>
      </c>
      <c r="D25" s="176">
        <v>60.40685</v>
      </c>
      <c r="E25" s="60">
        <f t="shared" si="0"/>
        <v>-60.326138642057295</v>
      </c>
      <c r="F25" s="176">
        <v>620.20895</v>
      </c>
      <c r="G25" s="176">
        <v>249.19889</v>
      </c>
      <c r="H25" s="60">
        <f t="shared" si="1"/>
        <v>-59.820171895294315</v>
      </c>
      <c r="I25" s="62"/>
      <c r="J25" s="62"/>
    </row>
    <row r="26" spans="1:10" ht="15" customHeight="1">
      <c r="A26" s="59">
        <v>4063000</v>
      </c>
      <c r="B26" s="10" t="s">
        <v>251</v>
      </c>
      <c r="C26" s="176">
        <v>0.11964</v>
      </c>
      <c r="D26" s="176">
        <v>0</v>
      </c>
      <c r="E26" s="60"/>
      <c r="F26" s="176">
        <v>3.28416</v>
      </c>
      <c r="G26" s="176">
        <v>0</v>
      </c>
      <c r="H26" s="60"/>
      <c r="I26" s="62"/>
      <c r="J26" s="62"/>
    </row>
    <row r="27" spans="1:10" ht="15" customHeight="1">
      <c r="A27" s="59">
        <v>4069000</v>
      </c>
      <c r="B27" s="10" t="s">
        <v>262</v>
      </c>
      <c r="C27" s="176">
        <v>843.19551</v>
      </c>
      <c r="D27" s="176">
        <v>678.8839499999999</v>
      </c>
      <c r="E27" s="60">
        <f t="shared" si="0"/>
        <v>-19.486768851508717</v>
      </c>
      <c r="F27" s="176">
        <v>3189.4447200000004</v>
      </c>
      <c r="G27" s="176">
        <v>2739.67614</v>
      </c>
      <c r="H27" s="60">
        <f t="shared" si="1"/>
        <v>-14.101783209460994</v>
      </c>
      <c r="I27" s="62"/>
      <c r="J27" s="62"/>
    </row>
    <row r="28" spans="1:10" ht="15" customHeight="1">
      <c r="A28" s="59"/>
      <c r="B28" s="10" t="s">
        <v>162</v>
      </c>
      <c r="C28" s="26">
        <f>SUM(C25:C27)</f>
        <v>995.57371</v>
      </c>
      <c r="D28" s="26">
        <f>SUM(D25:D27)</f>
        <v>739.2907999999999</v>
      </c>
      <c r="E28" s="60">
        <f>(D28/C28-1)*100</f>
        <v>-25.742233591122066</v>
      </c>
      <c r="F28" s="26">
        <f>SUM(F25:F27)</f>
        <v>3812.9378300000003</v>
      </c>
      <c r="G28" s="26">
        <f>SUM(G25:G27)</f>
        <v>2988.87503</v>
      </c>
      <c r="H28" s="60">
        <f>(G28/F28-1)*100</f>
        <v>-21.612279998806073</v>
      </c>
      <c r="I28" s="62"/>
      <c r="J28" s="62"/>
    </row>
    <row r="29" spans="1:10" ht="15" customHeight="1">
      <c r="A29" s="59"/>
      <c r="C29" s="26"/>
      <c r="D29" s="26"/>
      <c r="E29" s="60"/>
      <c r="F29" s="26"/>
      <c r="G29" s="26"/>
      <c r="H29" s="60"/>
      <c r="I29" s="62"/>
      <c r="J29" s="62"/>
    </row>
    <row r="30" spans="1:10" ht="15" customHeight="1">
      <c r="A30" s="59">
        <v>19011010</v>
      </c>
      <c r="B30" s="10" t="s">
        <v>254</v>
      </c>
      <c r="C30" s="176">
        <v>1462.77132</v>
      </c>
      <c r="D30" s="176">
        <v>1522.93824</v>
      </c>
      <c r="E30" s="60">
        <f>(D30/C30-1)*100</f>
        <v>4.113214360806583</v>
      </c>
      <c r="F30" s="176">
        <v>5477.87426</v>
      </c>
      <c r="G30" s="176">
        <v>6280.10648</v>
      </c>
      <c r="H30" s="60">
        <f>(G30/F30-1)*100</f>
        <v>14.644954993910364</v>
      </c>
      <c r="I30" s="62"/>
      <c r="J30" s="62"/>
    </row>
    <row r="31" spans="1:10" ht="15" customHeight="1">
      <c r="A31" s="59">
        <v>19019011</v>
      </c>
      <c r="B31" s="10" t="s">
        <v>104</v>
      </c>
      <c r="C31" s="176">
        <v>417.99642</v>
      </c>
      <c r="D31" s="176">
        <v>669.84384</v>
      </c>
      <c r="E31" s="60">
        <f>(D31/C31-1)*100</f>
        <v>60.25109497349283</v>
      </c>
      <c r="F31" s="176">
        <v>603.5962</v>
      </c>
      <c r="G31" s="176">
        <v>1010.49185</v>
      </c>
      <c r="H31" s="60">
        <f>(G31/F31-1)*100</f>
        <v>67.41189722533045</v>
      </c>
      <c r="I31" s="62"/>
      <c r="J31" s="62"/>
    </row>
    <row r="32" spans="1:10" ht="15" customHeight="1">
      <c r="A32" s="21"/>
      <c r="B32" s="10" t="s">
        <v>105</v>
      </c>
      <c r="C32" s="28"/>
      <c r="D32" s="28"/>
      <c r="E32" s="69"/>
      <c r="F32" s="28">
        <f>SUM(F7:F31)-F28</f>
        <v>21434.65017</v>
      </c>
      <c r="G32" s="28">
        <f>SUM(G7:G31)-G28</f>
        <v>20039.52946</v>
      </c>
      <c r="H32" s="69">
        <f>(G32/F32-1)*100</f>
        <v>-6.5087169556544255</v>
      </c>
      <c r="I32" s="62"/>
      <c r="J32" s="62"/>
    </row>
    <row r="33" spans="1:10" ht="11.25">
      <c r="A33" s="47" t="s">
        <v>194</v>
      </c>
      <c r="B33" s="53"/>
      <c r="C33" s="53"/>
      <c r="D33" s="53"/>
      <c r="E33" s="53"/>
      <c r="F33" s="53"/>
      <c r="G33" s="53"/>
      <c r="H33" s="54"/>
      <c r="I33" s="11"/>
      <c r="J33" s="11"/>
    </row>
    <row r="35" ht="11.25">
      <c r="D35" s="29"/>
    </row>
  </sheetData>
  <sheetProtection/>
  <mergeCells count="6">
    <mergeCell ref="A1:H1"/>
    <mergeCell ref="A3:H3"/>
    <mergeCell ref="A4:H4"/>
    <mergeCell ref="C5:D5"/>
    <mergeCell ref="F5:G5"/>
    <mergeCell ref="B5:B6"/>
  </mergeCells>
  <printOptions horizontalCentered="1"/>
  <pageMargins left="0.5905511811023623" right="0.2755905511811024" top="0.9448818897637796" bottom="0.7874015748031497" header="0.5118110236220472" footer="0.1968503937007874"/>
  <pageSetup horizontalDpi="600" verticalDpi="600" orientation="portrait" r:id="rId1"/>
  <ignoredErrors>
    <ignoredError sqref="E2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9"/>
  <sheetViews>
    <sheetView zoomScaleSheetLayoutView="75" zoomScalePageLayoutView="0" workbookViewId="0" topLeftCell="A19">
      <selection activeCell="A1" sqref="A1:D1"/>
    </sheetView>
  </sheetViews>
  <sheetFormatPr defaultColWidth="10.90625" defaultRowHeight="18"/>
  <cols>
    <col min="1" max="1" width="20.2734375" style="10" customWidth="1"/>
    <col min="2" max="4" width="13.72265625" style="10" customWidth="1"/>
    <col min="5" max="5" width="8.2734375" style="10" customWidth="1"/>
    <col min="6" max="10" width="6.36328125" style="10" customWidth="1"/>
    <col min="11" max="35" width="13.72265625" style="10" customWidth="1"/>
    <col min="36" max="37" width="7.453125" style="10" customWidth="1"/>
    <col min="38" max="38" width="6.72265625" style="10" customWidth="1"/>
    <col min="39" max="39" width="6.0859375" style="10" customWidth="1"/>
    <col min="40" max="40" width="5.453125" style="10" customWidth="1"/>
    <col min="41" max="16384" width="10.90625" style="10" customWidth="1"/>
  </cols>
  <sheetData>
    <row r="1" spans="1:36" ht="14.25" customHeight="1">
      <c r="A1" s="213" t="s">
        <v>11</v>
      </c>
      <c r="B1" s="213"/>
      <c r="C1" s="213"/>
      <c r="D1" s="21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4.25" customHeight="1">
      <c r="A3" s="237" t="s">
        <v>142</v>
      </c>
      <c r="B3" s="219"/>
      <c r="C3" s="219"/>
      <c r="D3" s="22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4.25" customHeight="1">
      <c r="A4" s="234" t="s">
        <v>297</v>
      </c>
      <c r="B4" s="235"/>
      <c r="C4" s="235"/>
      <c r="D4" s="236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4.25" customHeight="1">
      <c r="A5" s="217" t="s">
        <v>97</v>
      </c>
      <c r="B5" s="36" t="s">
        <v>106</v>
      </c>
      <c r="C5" s="41" t="s">
        <v>107</v>
      </c>
      <c r="D5" s="41" t="s">
        <v>108</v>
      </c>
      <c r="E5" s="34"/>
      <c r="F5" s="46"/>
      <c r="G5" s="4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4.25" customHeight="1">
      <c r="A6" s="220"/>
      <c r="B6" s="50" t="s">
        <v>98</v>
      </c>
      <c r="C6" s="23" t="s">
        <v>204</v>
      </c>
      <c r="D6" s="23" t="s">
        <v>200</v>
      </c>
      <c r="E6" s="34"/>
      <c r="F6" s="46"/>
      <c r="G6" s="4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4.25" customHeight="1">
      <c r="A7" s="38" t="s">
        <v>143</v>
      </c>
      <c r="B7" s="166">
        <v>47.736</v>
      </c>
      <c r="C7" s="165">
        <v>51.99332</v>
      </c>
      <c r="D7" s="120">
        <f>C7/B7*1000</f>
        <v>1089.1846824199765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8" ht="14.25" customHeight="1">
      <c r="A8" s="21" t="s">
        <v>274</v>
      </c>
      <c r="B8" s="26">
        <v>2.67849</v>
      </c>
      <c r="C8" s="26">
        <v>4.28022</v>
      </c>
      <c r="D8" s="26">
        <f aca="true" t="shared" si="0" ref="D8:D16">C8/B8*1000</f>
        <v>1597.9973791203251</v>
      </c>
      <c r="E8" s="44"/>
      <c r="F8" s="44"/>
      <c r="G8" s="44"/>
      <c r="H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93"/>
      <c r="AL8" s="44"/>
    </row>
    <row r="9" spans="1:38" ht="14.25" customHeight="1">
      <c r="A9" s="21" t="s">
        <v>273</v>
      </c>
      <c r="B9" s="26">
        <v>778.87</v>
      </c>
      <c r="C9" s="26">
        <v>3572.1303</v>
      </c>
      <c r="D9" s="26">
        <f t="shared" si="0"/>
        <v>4586.298483700745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14.25" customHeight="1">
      <c r="A10" s="21" t="s">
        <v>81</v>
      </c>
      <c r="B10" s="26">
        <v>2677.607888</v>
      </c>
      <c r="C10" s="26">
        <v>4476.5312300000005</v>
      </c>
      <c r="D10" s="26">
        <f>C10/B10*1000</f>
        <v>1671.839723083457</v>
      </c>
      <c r="E10" s="44"/>
      <c r="F10" s="44"/>
      <c r="G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14.25" customHeight="1">
      <c r="A11" s="21" t="s">
        <v>144</v>
      </c>
      <c r="B11" s="26">
        <v>21.44041</v>
      </c>
      <c r="C11" s="26">
        <v>20.243619999999996</v>
      </c>
      <c r="D11" s="26">
        <f t="shared" si="0"/>
        <v>944.1806383366734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93"/>
      <c r="AL11" s="44"/>
    </row>
    <row r="12" spans="1:38" ht="14.25" customHeight="1">
      <c r="A12" s="21" t="s">
        <v>79</v>
      </c>
      <c r="B12" s="26">
        <v>17.28237</v>
      </c>
      <c r="C12" s="26">
        <v>63.35457</v>
      </c>
      <c r="D12" s="26">
        <f t="shared" si="0"/>
        <v>3665.8496490932666</v>
      </c>
      <c r="E12" s="44"/>
      <c r="F12" s="44"/>
      <c r="G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93"/>
      <c r="AL12" s="44"/>
    </row>
    <row r="13" spans="1:38" ht="14.25" customHeight="1">
      <c r="A13" s="21" t="s">
        <v>110</v>
      </c>
      <c r="B13" s="26">
        <v>985</v>
      </c>
      <c r="C13" s="26">
        <v>838.14884</v>
      </c>
      <c r="D13" s="26">
        <f t="shared" si="0"/>
        <v>850.9125279187817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93"/>
      <c r="AL13" s="44"/>
    </row>
    <row r="14" spans="1:38" ht="26.25" customHeight="1">
      <c r="A14" s="140" t="s">
        <v>188</v>
      </c>
      <c r="B14" s="138">
        <v>108</v>
      </c>
      <c r="C14" s="138">
        <v>733.374</v>
      </c>
      <c r="D14" s="138">
        <f>C14/B14*1000</f>
        <v>6790.500000000001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93"/>
      <c r="AL14" s="44"/>
    </row>
    <row r="15" spans="1:38" ht="14.25" customHeight="1">
      <c r="A15" s="21" t="s">
        <v>78</v>
      </c>
      <c r="B15" s="26">
        <v>739.2907999999999</v>
      </c>
      <c r="C15" s="26">
        <v>2988.87503</v>
      </c>
      <c r="D15" s="26">
        <f>C15/B15*1000</f>
        <v>4042.8949339015185</v>
      </c>
      <c r="E15" s="44"/>
      <c r="F15" s="44"/>
      <c r="G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3"/>
      <c r="AL15" s="44"/>
    </row>
    <row r="16" spans="1:38" ht="14.25" customHeight="1">
      <c r="A16" s="21" t="s">
        <v>82</v>
      </c>
      <c r="B16" s="26">
        <v>669.84384</v>
      </c>
      <c r="C16" s="26">
        <v>1010.49185</v>
      </c>
      <c r="D16" s="52">
        <f t="shared" si="0"/>
        <v>1508.5483953991425</v>
      </c>
      <c r="E16" s="44"/>
      <c r="F16" s="44"/>
      <c r="G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93"/>
      <c r="AL16" s="93"/>
    </row>
    <row r="17" spans="1:38" ht="23.25" customHeight="1">
      <c r="A17" s="137" t="s">
        <v>183</v>
      </c>
      <c r="B17" s="138">
        <v>1522.93824</v>
      </c>
      <c r="C17" s="139">
        <v>6280.10648</v>
      </c>
      <c r="D17" s="139">
        <f>C17/B17*1000</f>
        <v>4123.677713943279</v>
      </c>
      <c r="E17" s="44"/>
      <c r="F17" s="44"/>
      <c r="G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93"/>
      <c r="AL17" s="93"/>
    </row>
    <row r="18" spans="1:37" ht="14.25" customHeight="1">
      <c r="A18" s="21" t="s">
        <v>123</v>
      </c>
      <c r="B18" s="26"/>
      <c r="C18" s="52"/>
      <c r="D18" s="139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93"/>
    </row>
    <row r="19" spans="1:37" ht="14.25" customHeight="1">
      <c r="A19" s="21" t="s">
        <v>105</v>
      </c>
      <c r="B19" s="52">
        <f>SUM(B7:B18)</f>
        <v>7570.688038</v>
      </c>
      <c r="C19" s="52">
        <f>SUM(C7:C18)</f>
        <v>20039.52946</v>
      </c>
      <c r="D19" s="5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93"/>
    </row>
    <row r="20" spans="1:36" ht="14.25" customHeight="1">
      <c r="A20" s="21"/>
      <c r="B20" s="24"/>
      <c r="C20" s="22"/>
      <c r="D20" s="22"/>
      <c r="E20" s="11"/>
      <c r="F20" s="11"/>
      <c r="G20" s="4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 customHeight="1">
      <c r="A21" s="47" t="s">
        <v>194</v>
      </c>
      <c r="B21" s="53"/>
      <c r="C21" s="53"/>
      <c r="D21" s="54"/>
      <c r="E21" s="11"/>
      <c r="F21" s="11"/>
      <c r="G21" s="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6" spans="38:40" ht="11.25">
      <c r="AL26" s="11" t="str">
        <f aca="true" t="shared" si="1" ref="AL26:AL36">A7</f>
        <v>Leche fluida</v>
      </c>
      <c r="AM26" s="44">
        <f aca="true" t="shared" si="2" ref="AM26:AM37">C7</f>
        <v>51.99332</v>
      </c>
      <c r="AN26" s="94">
        <f aca="true" t="shared" si="3" ref="AN26:AN37">AM26/$AM$39</f>
        <v>0.002594537965763194</v>
      </c>
    </row>
    <row r="27" spans="38:40" ht="11.25">
      <c r="AL27" s="11" t="str">
        <f t="shared" si="1"/>
        <v>Leche descremada en polvo</v>
      </c>
      <c r="AM27" s="44">
        <f t="shared" si="2"/>
        <v>4.28022</v>
      </c>
      <c r="AN27" s="94">
        <f t="shared" si="3"/>
        <v>0.000213588847409993</v>
      </c>
    </row>
    <row r="28" spans="38:40" ht="11.25">
      <c r="AL28" s="11" t="str">
        <f t="shared" si="1"/>
        <v>Leche entera en polvo</v>
      </c>
      <c r="AM28" s="44">
        <f t="shared" si="2"/>
        <v>3572.1303</v>
      </c>
      <c r="AN28" s="94">
        <f t="shared" si="3"/>
        <v>0.17825420038580087</v>
      </c>
    </row>
    <row r="29" spans="38:40" ht="11.25">
      <c r="AL29" s="11" t="str">
        <f t="shared" si="1"/>
        <v>Leche condensada</v>
      </c>
      <c r="AM29" s="44">
        <f t="shared" si="2"/>
        <v>4476.5312300000005</v>
      </c>
      <c r="AN29" s="94">
        <f t="shared" si="3"/>
        <v>0.2233850469860284</v>
      </c>
    </row>
    <row r="30" spans="38:40" ht="11.25">
      <c r="AL30" s="11" t="str">
        <f t="shared" si="1"/>
        <v>Leche crema y nata</v>
      </c>
      <c r="AM30" s="44">
        <f t="shared" si="2"/>
        <v>20.243619999999996</v>
      </c>
      <c r="AN30" s="94">
        <f t="shared" si="3"/>
        <v>0.0010101843978127017</v>
      </c>
    </row>
    <row r="31" spans="38:40" ht="11.25">
      <c r="AL31" s="11" t="str">
        <f t="shared" si="1"/>
        <v>Yogur</v>
      </c>
      <c r="AM31" s="44">
        <f t="shared" si="2"/>
        <v>63.35457</v>
      </c>
      <c r="AN31" s="94">
        <f t="shared" si="3"/>
        <v>0.0031614799202974897</v>
      </c>
    </row>
    <row r="32" spans="38:40" ht="11.25">
      <c r="AL32" s="11" t="str">
        <f t="shared" si="1"/>
        <v>Suero y lactosuero</v>
      </c>
      <c r="AM32" s="44">
        <f t="shared" si="2"/>
        <v>838.14884</v>
      </c>
      <c r="AN32" s="94">
        <f t="shared" si="3"/>
        <v>0.041824776458598535</v>
      </c>
    </row>
    <row r="33" spans="38:40" ht="11.25">
      <c r="AL33" s="11" t="str">
        <f t="shared" si="1"/>
        <v>Mantequilla y demás materias grasas de la leche</v>
      </c>
      <c r="AM33" s="44">
        <f t="shared" si="2"/>
        <v>733.374</v>
      </c>
      <c r="AN33" s="94">
        <f t="shared" si="3"/>
        <v>0.03659636826622375</v>
      </c>
    </row>
    <row r="34" spans="38:40" ht="11.25">
      <c r="AL34" s="11" t="str">
        <f t="shared" si="1"/>
        <v>Quesos</v>
      </c>
      <c r="AM34" s="44">
        <f t="shared" si="2"/>
        <v>2988.87503</v>
      </c>
      <c r="AN34" s="94">
        <f t="shared" si="3"/>
        <v>0.14914896260243826</v>
      </c>
    </row>
    <row r="35" spans="38:40" ht="11.25">
      <c r="AL35" s="11" t="str">
        <f t="shared" si="1"/>
        <v>Manjar</v>
      </c>
      <c r="AM35" s="44">
        <f t="shared" si="2"/>
        <v>1010.49185</v>
      </c>
      <c r="AN35" s="94">
        <f t="shared" si="3"/>
        <v>0.05042492898932568</v>
      </c>
    </row>
    <row r="36" spans="38:40" ht="11.25">
      <c r="AL36" s="11" t="str">
        <f t="shared" si="1"/>
        <v>Preparaciones para la alimentación infantil</v>
      </c>
      <c r="AM36" s="44">
        <f t="shared" si="2"/>
        <v>6280.10648</v>
      </c>
      <c r="AN36" s="94">
        <f t="shared" si="3"/>
        <v>0.3133859251803011</v>
      </c>
    </row>
    <row r="37" spans="38:40" ht="11.25">
      <c r="AL37" s="11" t="s">
        <v>123</v>
      </c>
      <c r="AM37" s="44">
        <f t="shared" si="2"/>
        <v>0</v>
      </c>
      <c r="AN37" s="94">
        <f t="shared" si="3"/>
        <v>0</v>
      </c>
    </row>
    <row r="39" spans="39:40" ht="11.25">
      <c r="AM39" s="29">
        <f>SUM(AM26:AM37)</f>
        <v>20039.52946</v>
      </c>
      <c r="AN39" s="94">
        <f>AM39/$AM$39</f>
        <v>1</v>
      </c>
    </row>
  </sheetData>
  <sheetProtection/>
  <mergeCells count="4">
    <mergeCell ref="A5:A6"/>
    <mergeCell ref="A4:D4"/>
    <mergeCell ref="A3:D3"/>
    <mergeCell ref="A1:D1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36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28">
      <selection activeCell="B20" sqref="B20"/>
    </sheetView>
  </sheetViews>
  <sheetFormatPr defaultColWidth="10.90625" defaultRowHeight="18"/>
  <cols>
    <col min="1" max="1" width="12.99609375" style="10" customWidth="1"/>
    <col min="2" max="8" width="6.0859375" style="10" customWidth="1"/>
    <col min="9" max="9" width="6.8125" style="10" customWidth="1"/>
    <col min="10" max="17" width="6.0859375" style="10" customWidth="1"/>
    <col min="18" max="16384" width="10.90625" style="10" customWidth="1"/>
  </cols>
  <sheetData>
    <row r="1" spans="1:10" ht="14.25" customHeight="1">
      <c r="A1" s="225" t="s">
        <v>13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3" t="s">
        <v>23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4.25" customHeight="1">
      <c r="A4" s="217" t="s">
        <v>115</v>
      </c>
      <c r="B4" s="216" t="s">
        <v>112</v>
      </c>
      <c r="C4" s="216"/>
      <c r="D4" s="216" t="s">
        <v>113</v>
      </c>
      <c r="E4" s="216"/>
      <c r="F4" s="216" t="s">
        <v>114</v>
      </c>
      <c r="G4" s="216"/>
      <c r="H4" s="224" t="s">
        <v>294</v>
      </c>
      <c r="I4" s="224"/>
      <c r="J4" s="224"/>
    </row>
    <row r="5" spans="1:10" ht="14.25" customHeight="1">
      <c r="A5" s="229"/>
      <c r="B5" s="214" t="s">
        <v>116</v>
      </c>
      <c r="C5" s="214"/>
      <c r="D5" s="221" t="s">
        <v>205</v>
      </c>
      <c r="E5" s="221"/>
      <c r="F5" s="214" t="s">
        <v>199</v>
      </c>
      <c r="G5" s="214"/>
      <c r="H5" s="36" t="s">
        <v>112</v>
      </c>
      <c r="I5" s="36" t="s">
        <v>107</v>
      </c>
      <c r="J5" s="41" t="s">
        <v>107</v>
      </c>
    </row>
    <row r="6" spans="1:10" ht="14.25" customHeight="1">
      <c r="A6" s="220"/>
      <c r="B6" s="40">
        <v>2017</v>
      </c>
      <c r="C6" s="40">
        <v>2018</v>
      </c>
      <c r="D6" s="40">
        <v>2017</v>
      </c>
      <c r="E6" s="40">
        <v>2018</v>
      </c>
      <c r="F6" s="40">
        <v>2017</v>
      </c>
      <c r="G6" s="40">
        <v>2018</v>
      </c>
      <c r="H6" s="67" t="s">
        <v>116</v>
      </c>
      <c r="I6" s="67" t="s">
        <v>206</v>
      </c>
      <c r="J6" s="67" t="s">
        <v>117</v>
      </c>
    </row>
    <row r="7" spans="1:10" ht="14.25" customHeight="1">
      <c r="A7" s="38" t="s">
        <v>65</v>
      </c>
      <c r="B7" s="26">
        <v>435.335</v>
      </c>
      <c r="C7" s="26">
        <v>778.87</v>
      </c>
      <c r="D7" s="26">
        <v>1229.67</v>
      </c>
      <c r="E7" s="26">
        <v>3572.1303</v>
      </c>
      <c r="F7" s="52">
        <f>D7/B7*1000</f>
        <v>2824.652279279176</v>
      </c>
      <c r="G7" s="52">
        <f>E7/C7*1000</f>
        <v>4586.298483700745</v>
      </c>
      <c r="H7" s="60">
        <f>(C7/B7-1)*100</f>
        <v>78.91279129865507</v>
      </c>
      <c r="I7" s="60">
        <f>(E7/D7-1)*100</f>
        <v>190.4950352533606</v>
      </c>
      <c r="J7" s="60">
        <f>(G7/F7-1)*100</f>
        <v>62.366834223967714</v>
      </c>
    </row>
    <row r="8" spans="1:10" ht="14.25" customHeight="1">
      <c r="A8" s="21" t="s">
        <v>66</v>
      </c>
      <c r="B8" s="26">
        <v>714.694</v>
      </c>
      <c r="C8" s="26"/>
      <c r="D8" s="26">
        <v>2173.598</v>
      </c>
      <c r="E8" s="26"/>
      <c r="F8" s="52">
        <f aca="true" t="shared" si="0" ref="F8:F18">D8/B8*1000</f>
        <v>3041.298793609573</v>
      </c>
      <c r="G8" s="52"/>
      <c r="H8" s="60"/>
      <c r="I8" s="60"/>
      <c r="J8" s="60"/>
    </row>
    <row r="9" spans="1:10" ht="14.25" customHeight="1">
      <c r="A9" s="21" t="s">
        <v>67</v>
      </c>
      <c r="B9" s="26">
        <v>372.6184</v>
      </c>
      <c r="C9" s="26"/>
      <c r="D9" s="26">
        <v>1066.977</v>
      </c>
      <c r="E9" s="26"/>
      <c r="F9" s="52">
        <f t="shared" si="0"/>
        <v>2863.4576285014373</v>
      </c>
      <c r="G9" s="52"/>
      <c r="H9" s="60"/>
      <c r="I9" s="60"/>
      <c r="J9" s="60"/>
    </row>
    <row r="10" spans="1:10" ht="14.25" customHeight="1">
      <c r="A10" s="21" t="s">
        <v>68</v>
      </c>
      <c r="B10" s="26">
        <v>103.869</v>
      </c>
      <c r="C10" s="26"/>
      <c r="D10" s="26">
        <v>260.033</v>
      </c>
      <c r="E10" s="26"/>
      <c r="F10" s="52">
        <f t="shared" si="0"/>
        <v>2503.4707179235384</v>
      </c>
      <c r="G10" s="52"/>
      <c r="H10" s="60"/>
      <c r="I10" s="60"/>
      <c r="J10" s="60"/>
    </row>
    <row r="11" spans="1:10" ht="14.25" customHeight="1">
      <c r="A11" s="21" t="s">
        <v>69</v>
      </c>
      <c r="B11" s="26">
        <v>651.3</v>
      </c>
      <c r="C11" s="26"/>
      <c r="D11" s="26">
        <v>2122.633</v>
      </c>
      <c r="E11" s="26"/>
      <c r="F11" s="52">
        <f t="shared" si="0"/>
        <v>3259.0710885920466</v>
      </c>
      <c r="G11" s="52"/>
      <c r="H11" s="60"/>
      <c r="I11" s="60"/>
      <c r="J11" s="60"/>
    </row>
    <row r="12" spans="1:10" ht="14.25" customHeight="1">
      <c r="A12" s="21" t="s">
        <v>70</v>
      </c>
      <c r="B12" s="26">
        <v>89.368</v>
      </c>
      <c r="C12" s="26"/>
      <c r="D12" s="26">
        <v>112.646</v>
      </c>
      <c r="E12" s="26"/>
      <c r="F12" s="52">
        <f t="shared" si="0"/>
        <v>1260.4735475785517</v>
      </c>
      <c r="G12" s="52"/>
      <c r="H12" s="60"/>
      <c r="I12" s="60"/>
      <c r="J12" s="60"/>
    </row>
    <row r="13" spans="1:10" ht="14.25" customHeight="1">
      <c r="A13" s="21" t="s">
        <v>71</v>
      </c>
      <c r="B13" s="26">
        <v>26.589</v>
      </c>
      <c r="C13" s="26"/>
      <c r="D13" s="26">
        <v>80.162</v>
      </c>
      <c r="E13" s="26"/>
      <c r="F13" s="52">
        <f t="shared" si="0"/>
        <v>3014.8557674226186</v>
      </c>
      <c r="G13" s="52"/>
      <c r="H13" s="60"/>
      <c r="I13" s="60"/>
      <c r="J13" s="60"/>
    </row>
    <row r="14" spans="1:16" ht="14.25" customHeight="1">
      <c r="A14" s="21" t="s">
        <v>72</v>
      </c>
      <c r="B14" s="26">
        <v>325.255</v>
      </c>
      <c r="C14" s="26"/>
      <c r="D14" s="26">
        <v>1018.2523</v>
      </c>
      <c r="E14" s="26"/>
      <c r="F14" s="52">
        <f t="shared" si="0"/>
        <v>3130.627661373384</v>
      </c>
      <c r="G14" s="52"/>
      <c r="H14" s="60"/>
      <c r="I14" s="60"/>
      <c r="J14" s="60"/>
      <c r="L14" s="44"/>
      <c r="M14" s="44"/>
      <c r="N14" s="44"/>
      <c r="O14" s="44"/>
      <c r="P14" s="44"/>
    </row>
    <row r="15" spans="1:10" ht="14.25" customHeight="1">
      <c r="A15" s="21" t="s">
        <v>73</v>
      </c>
      <c r="B15" s="26">
        <v>199.612</v>
      </c>
      <c r="C15" s="26"/>
      <c r="D15" s="26">
        <v>1046.13</v>
      </c>
      <c r="E15" s="26"/>
      <c r="F15" s="52">
        <f t="shared" si="0"/>
        <v>5240.81718533956</v>
      </c>
      <c r="G15" s="52"/>
      <c r="H15" s="60"/>
      <c r="I15" s="60"/>
      <c r="J15" s="60"/>
    </row>
    <row r="16" spans="1:10" ht="14.25" customHeight="1">
      <c r="A16" s="21" t="s">
        <v>74</v>
      </c>
      <c r="B16" s="26">
        <v>178</v>
      </c>
      <c r="C16" s="26"/>
      <c r="D16" s="26">
        <v>949</v>
      </c>
      <c r="E16" s="26"/>
      <c r="F16" s="52">
        <f t="shared" si="0"/>
        <v>5331.460674157303</v>
      </c>
      <c r="G16" s="52"/>
      <c r="H16" s="60"/>
      <c r="I16" s="60"/>
      <c r="J16" s="60"/>
    </row>
    <row r="17" spans="1:10" ht="14.25" customHeight="1">
      <c r="A17" s="21" t="s">
        <v>75</v>
      </c>
      <c r="B17" s="26">
        <v>653.69</v>
      </c>
      <c r="C17" s="26"/>
      <c r="D17" s="26">
        <v>2411.87948</v>
      </c>
      <c r="E17" s="26"/>
      <c r="F17" s="52">
        <f t="shared" si="0"/>
        <v>3689.6380241398824</v>
      </c>
      <c r="G17" s="52"/>
      <c r="H17" s="60"/>
      <c r="I17" s="60"/>
      <c r="J17" s="60"/>
    </row>
    <row r="18" spans="1:10" ht="14.25" customHeight="1">
      <c r="A18" s="21" t="s">
        <v>76</v>
      </c>
      <c r="B18" s="26">
        <v>96.8504</v>
      </c>
      <c r="C18" s="26"/>
      <c r="D18" s="26">
        <v>264.40972</v>
      </c>
      <c r="E18" s="26"/>
      <c r="F18" s="52">
        <f t="shared" si="0"/>
        <v>2730.083923246574</v>
      </c>
      <c r="G18" s="52"/>
      <c r="H18" s="60"/>
      <c r="I18" s="60"/>
      <c r="J18" s="60"/>
    </row>
    <row r="19" spans="1:10" ht="14.25" customHeight="1">
      <c r="A19" s="21" t="s">
        <v>299</v>
      </c>
      <c r="B19" s="26">
        <f>B7</f>
        <v>435.335</v>
      </c>
      <c r="C19" s="26">
        <f>C7</f>
        <v>778.87</v>
      </c>
      <c r="D19" s="26">
        <f>D7</f>
        <v>1229.67</v>
      </c>
      <c r="E19" s="26">
        <f>E7</f>
        <v>3572.1303</v>
      </c>
      <c r="F19" s="52">
        <f>D19/B19*1000</f>
        <v>2824.652279279176</v>
      </c>
      <c r="G19" s="52">
        <f>E19/C19*1000</f>
        <v>4586.298483700745</v>
      </c>
      <c r="H19" s="60">
        <f>(C19/B19-1)*100</f>
        <v>78.91279129865507</v>
      </c>
      <c r="I19" s="60">
        <f>(E19/D19-1)*100</f>
        <v>190.4950352533606</v>
      </c>
      <c r="J19" s="60">
        <f>(G19/F19-1)*100</f>
        <v>62.366834223967714</v>
      </c>
    </row>
    <row r="20" spans="1:10" ht="14.25" customHeight="1">
      <c r="A20" s="21" t="s">
        <v>170</v>
      </c>
      <c r="B20" s="26">
        <f>SUM(B7:B18)</f>
        <v>3847.1807999999996</v>
      </c>
      <c r="C20" s="26"/>
      <c r="D20" s="26">
        <f>SUM(D7:D18)</f>
        <v>12735.3905</v>
      </c>
      <c r="E20" s="26"/>
      <c r="F20" s="52">
        <f>D20/B20*1000</f>
        <v>3310.3176487052547</v>
      </c>
      <c r="G20" s="52"/>
      <c r="H20" s="60"/>
      <c r="I20" s="60"/>
      <c r="J20" s="60"/>
    </row>
    <row r="21" spans="1:10" ht="14.25" customHeight="1">
      <c r="A21" s="47" t="s">
        <v>190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/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3" t="s">
        <v>15</v>
      </c>
      <c r="B24" s="213"/>
      <c r="C24" s="213"/>
      <c r="D24" s="213"/>
      <c r="E24" s="213"/>
      <c r="F24" s="213"/>
      <c r="G24" s="213"/>
      <c r="H24" s="213"/>
      <c r="I24" s="213"/>
      <c r="J24" s="213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3" t="s">
        <v>25</v>
      </c>
      <c r="B26" s="223"/>
      <c r="C26" s="223"/>
      <c r="D26" s="223"/>
      <c r="E26" s="223"/>
      <c r="F26" s="223"/>
      <c r="G26" s="223"/>
      <c r="H26" s="223"/>
      <c r="I26" s="223"/>
      <c r="J26" s="223"/>
    </row>
    <row r="27" spans="1:10" ht="14.25" customHeight="1">
      <c r="A27" s="217" t="s">
        <v>115</v>
      </c>
      <c r="B27" s="216" t="s">
        <v>112</v>
      </c>
      <c r="C27" s="216"/>
      <c r="D27" s="216" t="s">
        <v>113</v>
      </c>
      <c r="E27" s="216"/>
      <c r="F27" s="216" t="s">
        <v>114</v>
      </c>
      <c r="G27" s="216"/>
      <c r="H27" s="224" t="s">
        <v>294</v>
      </c>
      <c r="I27" s="224"/>
      <c r="J27" s="224"/>
    </row>
    <row r="28" spans="1:10" ht="14.25" customHeight="1">
      <c r="A28" s="229"/>
      <c r="B28" s="214" t="s">
        <v>116</v>
      </c>
      <c r="C28" s="214"/>
      <c r="D28" s="221" t="s">
        <v>205</v>
      </c>
      <c r="E28" s="221"/>
      <c r="F28" s="214" t="s">
        <v>199</v>
      </c>
      <c r="G28" s="214"/>
      <c r="H28" s="36" t="s">
        <v>112</v>
      </c>
      <c r="I28" s="36" t="s">
        <v>107</v>
      </c>
      <c r="J28" s="41" t="s">
        <v>107</v>
      </c>
    </row>
    <row r="29" spans="1:10" ht="14.25" customHeight="1">
      <c r="A29" s="220"/>
      <c r="B29" s="40">
        <v>2017</v>
      </c>
      <c r="C29" s="40">
        <v>2018</v>
      </c>
      <c r="D29" s="40">
        <v>2017</v>
      </c>
      <c r="E29" s="40">
        <v>2018</v>
      </c>
      <c r="F29" s="40">
        <v>2017</v>
      </c>
      <c r="G29" s="40">
        <v>2018</v>
      </c>
      <c r="H29" s="67" t="s">
        <v>116</v>
      </c>
      <c r="I29" s="67" t="s">
        <v>206</v>
      </c>
      <c r="J29" s="67" t="s">
        <v>117</v>
      </c>
    </row>
    <row r="30" spans="1:10" ht="14.25" customHeight="1">
      <c r="A30" s="38" t="s">
        <v>65</v>
      </c>
      <c r="B30" s="26">
        <v>15.31</v>
      </c>
      <c r="C30" s="26">
        <v>2.67849</v>
      </c>
      <c r="D30" s="26">
        <v>42.316</v>
      </c>
      <c r="E30" s="26">
        <v>4.28022</v>
      </c>
      <c r="F30" s="52">
        <f aca="true" t="shared" si="1" ref="F30:G32">D30/B30*1000</f>
        <v>2763.945133899412</v>
      </c>
      <c r="G30" s="52">
        <f t="shared" si="1"/>
        <v>1597.9973791203251</v>
      </c>
      <c r="H30" s="60">
        <f>(C30/B30-1)*100</f>
        <v>-82.50496407576748</v>
      </c>
      <c r="I30" s="60">
        <f>(E30/D30-1)*100</f>
        <v>-89.88510256167879</v>
      </c>
      <c r="J30" s="60">
        <f>(G30/F30-1)*100</f>
        <v>-42.18418594779237</v>
      </c>
    </row>
    <row r="31" spans="1:10" ht="14.25" customHeight="1">
      <c r="A31" s="21" t="s">
        <v>66</v>
      </c>
      <c r="B31" s="26">
        <v>108.994</v>
      </c>
      <c r="C31" s="26"/>
      <c r="D31" s="26">
        <v>278.691</v>
      </c>
      <c r="E31" s="26"/>
      <c r="F31" s="52">
        <v>4814.4098092615595</v>
      </c>
      <c r="G31" s="52"/>
      <c r="H31" s="60"/>
      <c r="I31" s="60"/>
      <c r="J31" s="60"/>
    </row>
    <row r="32" spans="1:10" ht="14.25" customHeight="1">
      <c r="A32" s="21" t="s">
        <v>67</v>
      </c>
      <c r="B32" s="26">
        <v>7.00095</v>
      </c>
      <c r="C32" s="26"/>
      <c r="D32" s="26">
        <v>7.109699999999999</v>
      </c>
      <c r="E32" s="26"/>
      <c r="F32" s="52">
        <f t="shared" si="1"/>
        <v>1015.5336061534506</v>
      </c>
      <c r="G32" s="52"/>
      <c r="H32" s="60"/>
      <c r="I32" s="60"/>
      <c r="J32" s="60"/>
    </row>
    <row r="33" spans="1:10" ht="14.25" customHeight="1">
      <c r="A33" s="21" t="s">
        <v>68</v>
      </c>
      <c r="B33" s="26">
        <v>320.3</v>
      </c>
      <c r="C33" s="26"/>
      <c r="D33" s="26">
        <v>873.594</v>
      </c>
      <c r="E33" s="26"/>
      <c r="F33" s="52">
        <f>D33/B33*1000</f>
        <v>2727.42428972838</v>
      </c>
      <c r="G33" s="52"/>
      <c r="H33" s="60"/>
      <c r="I33" s="60"/>
      <c r="J33" s="60"/>
    </row>
    <row r="34" spans="1:10" ht="14.25" customHeight="1">
      <c r="A34" s="21" t="s">
        <v>69</v>
      </c>
      <c r="B34" s="26">
        <v>125.839</v>
      </c>
      <c r="C34" s="26"/>
      <c r="D34" s="26">
        <v>288.649</v>
      </c>
      <c r="E34" s="26"/>
      <c r="F34" s="52">
        <f aca="true" t="shared" si="2" ref="F34:F40">D34/B34*1000</f>
        <v>2293.7960409729894</v>
      </c>
      <c r="G34" s="52"/>
      <c r="H34" s="60"/>
      <c r="I34" s="60"/>
      <c r="J34" s="60"/>
    </row>
    <row r="35" spans="1:10" ht="14.25" customHeight="1">
      <c r="A35" s="21" t="s">
        <v>70</v>
      </c>
      <c r="B35" s="26">
        <v>14.78</v>
      </c>
      <c r="C35" s="26"/>
      <c r="D35" s="26">
        <v>8.186</v>
      </c>
      <c r="E35" s="26"/>
      <c r="F35" s="52"/>
      <c r="G35" s="52"/>
      <c r="H35" s="60"/>
      <c r="I35" s="60"/>
      <c r="J35" s="60"/>
    </row>
    <row r="36" spans="1:10" ht="14.25" customHeight="1">
      <c r="A36" s="21" t="s">
        <v>71</v>
      </c>
      <c r="B36" s="26">
        <v>14.211</v>
      </c>
      <c r="C36" s="26"/>
      <c r="D36" s="26">
        <v>12.09</v>
      </c>
      <c r="E36" s="26"/>
      <c r="F36" s="52"/>
      <c r="G36" s="52"/>
      <c r="H36" s="60"/>
      <c r="I36" s="60"/>
      <c r="J36" s="60"/>
    </row>
    <row r="37" spans="1:10" ht="14.25" customHeight="1">
      <c r="A37" s="21" t="s">
        <v>72</v>
      </c>
      <c r="B37" s="26">
        <v>432.48215</v>
      </c>
      <c r="C37" s="26"/>
      <c r="D37" s="26">
        <v>1292.23033</v>
      </c>
      <c r="E37" s="26"/>
      <c r="F37" s="52">
        <f t="shared" si="2"/>
        <v>2987.9391091632338</v>
      </c>
      <c r="G37" s="52"/>
      <c r="H37" s="60"/>
      <c r="I37" s="60"/>
      <c r="J37" s="60"/>
    </row>
    <row r="38" spans="1:10" ht="14.25" customHeight="1">
      <c r="A38" s="21" t="s">
        <v>73</v>
      </c>
      <c r="B38" s="26">
        <v>7.22</v>
      </c>
      <c r="C38" s="26"/>
      <c r="D38" s="26">
        <v>2.45</v>
      </c>
      <c r="E38" s="26"/>
      <c r="F38" s="52"/>
      <c r="G38" s="52"/>
      <c r="H38" s="60"/>
      <c r="I38" s="60"/>
      <c r="J38" s="60"/>
    </row>
    <row r="39" spans="1:10" ht="14.25" customHeight="1">
      <c r="A39" s="21" t="s">
        <v>74</v>
      </c>
      <c r="B39" s="26">
        <v>13.263390000000001</v>
      </c>
      <c r="C39" s="26"/>
      <c r="D39" s="26">
        <v>16.74147</v>
      </c>
      <c r="E39" s="26"/>
      <c r="F39" s="52">
        <f t="shared" si="2"/>
        <v>1262.2316014231653</v>
      </c>
      <c r="G39" s="52"/>
      <c r="H39" s="60"/>
      <c r="I39" s="60"/>
      <c r="J39" s="60"/>
    </row>
    <row r="40" spans="1:10" ht="14.25" customHeight="1">
      <c r="A40" s="21" t="s">
        <v>75</v>
      </c>
      <c r="B40" s="26">
        <v>62.88440000000001</v>
      </c>
      <c r="C40" s="26"/>
      <c r="D40" s="26">
        <v>198.19572</v>
      </c>
      <c r="E40" s="26"/>
      <c r="F40" s="52">
        <f t="shared" si="2"/>
        <v>3151.747015157972</v>
      </c>
      <c r="G40" s="52"/>
      <c r="H40" s="60"/>
      <c r="I40" s="60"/>
      <c r="J40" s="60"/>
    </row>
    <row r="41" spans="1:10" ht="14.25" customHeight="1">
      <c r="A41" s="21" t="s">
        <v>76</v>
      </c>
      <c r="B41" s="26">
        <v>21.44215</v>
      </c>
      <c r="C41" s="26"/>
      <c r="D41" s="26">
        <v>47.22641</v>
      </c>
      <c r="E41" s="26"/>
      <c r="F41" s="52">
        <f>D41/B41*1000</f>
        <v>2202.503480294653</v>
      </c>
      <c r="G41" s="52"/>
      <c r="H41" s="60"/>
      <c r="I41" s="60"/>
      <c r="J41" s="60"/>
    </row>
    <row r="42" spans="1:10" ht="14.25" customHeight="1">
      <c r="A42" s="21" t="s">
        <v>300</v>
      </c>
      <c r="B42" s="26">
        <f>B30</f>
        <v>15.31</v>
      </c>
      <c r="C42" s="26">
        <f>C30</f>
        <v>2.67849</v>
      </c>
      <c r="D42" s="26">
        <f>D30</f>
        <v>42.316</v>
      </c>
      <c r="E42" s="26">
        <f>E30</f>
        <v>4.28022</v>
      </c>
      <c r="F42" s="52">
        <f>D42/B42*1000</f>
        <v>2763.945133899412</v>
      </c>
      <c r="G42" s="52">
        <f>E42/C42*1000</f>
        <v>1597.9973791203251</v>
      </c>
      <c r="H42" s="60">
        <f>(C42/B42-1)*100</f>
        <v>-82.50496407576748</v>
      </c>
      <c r="I42" s="60">
        <f>(E42/D42-1)*100</f>
        <v>-89.88510256167879</v>
      </c>
      <c r="J42" s="60">
        <f>(G42/F42-1)*100</f>
        <v>-42.18418594779237</v>
      </c>
    </row>
    <row r="43" spans="1:10" ht="14.25" customHeight="1">
      <c r="A43" s="21" t="s">
        <v>301</v>
      </c>
      <c r="B43" s="26">
        <f>B42+B19</f>
        <v>450.645</v>
      </c>
      <c r="C43" s="26">
        <f>C42+C19</f>
        <v>781.54849</v>
      </c>
      <c r="D43" s="26">
        <f>D42+D19</f>
        <v>1271.986</v>
      </c>
      <c r="E43" s="26">
        <f>E42+E19</f>
        <v>3576.41052</v>
      </c>
      <c r="F43" s="52">
        <f>D43/B43*1000</f>
        <v>2822.5898434466158</v>
      </c>
      <c r="G43" s="52">
        <f>E43/C43*1000</f>
        <v>4576.05710427513</v>
      </c>
      <c r="H43" s="60">
        <f>(C43/B43-1)*100</f>
        <v>73.42886085499674</v>
      </c>
      <c r="I43" s="60">
        <f>(E43/D43-1)*100</f>
        <v>181.16744366683278</v>
      </c>
      <c r="J43" s="60">
        <f>(G43/F43-1)*100</f>
        <v>62.122637651362965</v>
      </c>
    </row>
    <row r="44" spans="1:10" ht="14.25" customHeight="1">
      <c r="A44" s="21" t="s">
        <v>243</v>
      </c>
      <c r="B44" s="26">
        <f>SUM(B30:B41)</f>
        <v>1143.7270400000002</v>
      </c>
      <c r="C44" s="26"/>
      <c r="D44" s="26">
        <f>SUM(D30:D41)</f>
        <v>3067.4796300000003</v>
      </c>
      <c r="E44" s="26"/>
      <c r="F44" s="52">
        <f>D44/B44*1000</f>
        <v>2682.0032426618154</v>
      </c>
      <c r="G44" s="52"/>
      <c r="H44" s="60"/>
      <c r="I44" s="60"/>
      <c r="J44" s="60"/>
    </row>
    <row r="45" spans="1:12" ht="14.25" customHeight="1">
      <c r="A45" s="21" t="s">
        <v>242</v>
      </c>
      <c r="B45" s="26">
        <f>B20+B44</f>
        <v>4990.90784</v>
      </c>
      <c r="C45" s="26"/>
      <c r="D45" s="26">
        <f>D20+D44</f>
        <v>15802.87013</v>
      </c>
      <c r="E45" s="26"/>
      <c r="F45" s="52">
        <f>D45/B45*1000</f>
        <v>3166.3317850405347</v>
      </c>
      <c r="G45" s="52"/>
      <c r="H45" s="60"/>
      <c r="I45" s="60"/>
      <c r="J45" s="60"/>
      <c r="L45" s="62"/>
    </row>
    <row r="46" spans="1:10" ht="14.25" customHeight="1">
      <c r="A46" s="47" t="s">
        <v>191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4.25" customHeight="1">
      <c r="A47" s="57"/>
    </row>
  </sheetData>
  <sheetProtection/>
  <mergeCells count="20">
    <mergeCell ref="A1:J1"/>
    <mergeCell ref="A3:J3"/>
    <mergeCell ref="B4:C4"/>
    <mergeCell ref="D4:E4"/>
    <mergeCell ref="F4:G4"/>
    <mergeCell ref="H4:J4"/>
    <mergeCell ref="A4:A6"/>
    <mergeCell ref="B5:C5"/>
    <mergeCell ref="D5:E5"/>
    <mergeCell ref="F5:G5"/>
    <mergeCell ref="A24:J24"/>
    <mergeCell ref="A26:J26"/>
    <mergeCell ref="B27:C27"/>
    <mergeCell ref="D27:E27"/>
    <mergeCell ref="F27:G27"/>
    <mergeCell ref="H27:J27"/>
    <mergeCell ref="A27:A29"/>
    <mergeCell ref="B28:C28"/>
    <mergeCell ref="D28:E28"/>
    <mergeCell ref="F28:G28"/>
  </mergeCells>
  <printOptions horizontalCentered="1"/>
  <pageMargins left="0.3937007874015748" right="0.3937007874015748" top="0.9055118110236221" bottom="0.7874015748031497" header="0.5118110236220472" footer="0.1968503937007874"/>
  <pageSetup horizontalDpi="600" verticalDpi="600" orientation="portrait" r:id="rId1"/>
  <ignoredErrors>
    <ignoredError sqref="D20 D44 B44 B20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L4:BA39"/>
  <sheetViews>
    <sheetView zoomScale="110" zoomScaleNormal="110" zoomScalePageLayoutView="0" workbookViewId="0" topLeftCell="A28">
      <selection activeCell="I53" sqref="I53"/>
    </sheetView>
  </sheetViews>
  <sheetFormatPr defaultColWidth="10.90625" defaultRowHeight="18"/>
  <cols>
    <col min="1" max="1" width="7.2734375" style="95" customWidth="1"/>
    <col min="2" max="7" width="8.453125" style="95" customWidth="1"/>
    <col min="8" max="8" width="8.2734375" style="95" customWidth="1"/>
    <col min="9" max="37" width="7.99609375" style="95" customWidth="1"/>
    <col min="38" max="38" width="2.99609375" style="95" customWidth="1"/>
    <col min="39" max="42" width="4.18359375" style="30" customWidth="1"/>
    <col min="43" max="43" width="3.453125" style="30" customWidth="1"/>
    <col min="44" max="44" width="4.6328125" style="30" customWidth="1"/>
    <col min="45" max="45" width="3.72265625" style="95" customWidth="1"/>
    <col min="46" max="46" width="4.36328125" style="95" customWidth="1"/>
    <col min="47" max="47" width="4.36328125" style="30" customWidth="1"/>
    <col min="48" max="49" width="5.453125" style="95" customWidth="1"/>
    <col min="50" max="50" width="4.90625" style="95" customWidth="1"/>
    <col min="51" max="51" width="5.0859375" style="95" customWidth="1"/>
    <col min="52" max="52" width="5.54296875" style="95" customWidth="1"/>
    <col min="53" max="53" width="5.453125" style="95" customWidth="1"/>
    <col min="54" max="16384" width="10.90625" style="95" customWidth="1"/>
  </cols>
  <sheetData>
    <row r="1" ht="10.5" customHeight="1"/>
    <row r="2" ht="15" customHeight="1"/>
    <row r="3" ht="15" customHeight="1"/>
    <row r="4" spans="39:53" ht="15" customHeight="1">
      <c r="AM4" s="71">
        <v>2004</v>
      </c>
      <c r="AN4" s="71">
        <v>2005</v>
      </c>
      <c r="AO4" s="30">
        <v>2006</v>
      </c>
      <c r="AP4" s="30">
        <v>2007</v>
      </c>
      <c r="AQ4" s="30">
        <v>2008</v>
      </c>
      <c r="AR4" s="30">
        <v>2009</v>
      </c>
      <c r="AS4" s="95">
        <v>2010</v>
      </c>
      <c r="AT4" s="95">
        <v>2011</v>
      </c>
      <c r="AU4" s="30">
        <v>2012</v>
      </c>
      <c r="AV4" s="95">
        <v>2013</v>
      </c>
      <c r="AW4" s="95">
        <v>2014</v>
      </c>
      <c r="AX4" s="95">
        <v>2015</v>
      </c>
      <c r="AY4" s="95">
        <v>2016</v>
      </c>
      <c r="AZ4" s="95">
        <v>2017</v>
      </c>
      <c r="BA4" s="95">
        <v>2018</v>
      </c>
    </row>
    <row r="5" spans="38:53" ht="15" customHeight="1">
      <c r="AL5" s="96" t="s">
        <v>65</v>
      </c>
      <c r="AM5" s="32">
        <v>1784.5242319057768</v>
      </c>
      <c r="AN5" s="32">
        <v>2188.0293391746623</v>
      </c>
      <c r="AO5" s="31">
        <v>2505.8986854632035</v>
      </c>
      <c r="AP5" s="31">
        <v>2181.5287262231595</v>
      </c>
      <c r="AQ5" s="31">
        <v>5227</v>
      </c>
      <c r="AR5" s="31">
        <v>2311</v>
      </c>
      <c r="AS5" s="117">
        <v>2793</v>
      </c>
      <c r="AT5" s="117">
        <v>3453</v>
      </c>
      <c r="AU5" s="134">
        <v>3909.3901136113136</v>
      </c>
      <c r="AV5" s="117">
        <v>4208</v>
      </c>
      <c r="AW5" s="117">
        <v>4623.701298701299</v>
      </c>
      <c r="AX5" s="117">
        <v>3694.383356495097</v>
      </c>
      <c r="AY5" s="117">
        <v>2548</v>
      </c>
      <c r="AZ5" s="117">
        <v>2824.65</v>
      </c>
      <c r="BA5" s="117">
        <v>4586</v>
      </c>
    </row>
    <row r="6" spans="38:53" ht="15" customHeight="1">
      <c r="AL6" s="96" t="s">
        <v>66</v>
      </c>
      <c r="AM6" s="32">
        <v>1889.0515658345325</v>
      </c>
      <c r="AN6" s="32">
        <v>2209.190157800425</v>
      </c>
      <c r="AO6" s="31">
        <v>2491.573421516291</v>
      </c>
      <c r="AP6" s="31">
        <v>2169.8038372172728</v>
      </c>
      <c r="AQ6" s="31">
        <v>4923</v>
      </c>
      <c r="AR6" s="31">
        <v>2676</v>
      </c>
      <c r="AS6" s="117">
        <v>2873</v>
      </c>
      <c r="AT6" s="117">
        <v>3555</v>
      </c>
      <c r="AU6" s="31">
        <v>3985</v>
      </c>
      <c r="AV6" s="117">
        <v>4012</v>
      </c>
      <c r="AW6" s="117">
        <v>4722.502522704339</v>
      </c>
      <c r="AX6" s="117">
        <v>4814</v>
      </c>
      <c r="AY6" s="117">
        <v>2257</v>
      </c>
      <c r="AZ6" s="117">
        <v>3041</v>
      </c>
      <c r="BA6" s="117"/>
    </row>
    <row r="7" spans="38:53" ht="15" customHeight="1">
      <c r="AL7" s="96" t="s">
        <v>67</v>
      </c>
      <c r="AM7" s="32">
        <v>1885.1179304099016</v>
      </c>
      <c r="AN7" s="32">
        <v>2246.36400316784</v>
      </c>
      <c r="AO7" s="31">
        <v>2650.2866814510176</v>
      </c>
      <c r="AP7" s="31">
        <v>2858.28034444223</v>
      </c>
      <c r="AQ7" s="31">
        <v>4804</v>
      </c>
      <c r="AR7" s="31">
        <v>3671</v>
      </c>
      <c r="AS7" s="117">
        <v>3335</v>
      </c>
      <c r="AT7" s="117">
        <v>3611</v>
      </c>
      <c r="AU7" s="31">
        <v>3830</v>
      </c>
      <c r="AV7" s="117">
        <v>3737</v>
      </c>
      <c r="AW7" s="117">
        <v>4883.26</v>
      </c>
      <c r="AX7" s="117">
        <v>2487</v>
      </c>
      <c r="AY7" s="117">
        <v>2244</v>
      </c>
      <c r="AZ7" s="117">
        <v>2863.46</v>
      </c>
      <c r="BA7" s="117"/>
    </row>
    <row r="8" spans="38:53" ht="15" customHeight="1">
      <c r="AL8" s="96" t="s">
        <v>68</v>
      </c>
      <c r="AM8" s="32">
        <v>1874.4294732511346</v>
      </c>
      <c r="AN8" s="32">
        <v>2244.945067182053</v>
      </c>
      <c r="AO8" s="31">
        <v>2144.9353260764487</v>
      </c>
      <c r="AP8" s="31">
        <v>2580.2903378160036</v>
      </c>
      <c r="AQ8" s="31">
        <v>4966</v>
      </c>
      <c r="AR8" s="31">
        <v>3610</v>
      </c>
      <c r="AS8" s="117">
        <v>3141</v>
      </c>
      <c r="AT8" s="117">
        <v>4056</v>
      </c>
      <c r="AU8" s="31">
        <v>4015</v>
      </c>
      <c r="AV8" s="117">
        <v>4048</v>
      </c>
      <c r="AW8" s="117">
        <v>4802</v>
      </c>
      <c r="AX8" s="117">
        <v>2552</v>
      </c>
      <c r="AY8" s="117">
        <v>2042.069</v>
      </c>
      <c r="AZ8" s="117">
        <v>2503</v>
      </c>
      <c r="BA8" s="117"/>
    </row>
    <row r="9" spans="38:53" ht="15" customHeight="1">
      <c r="AL9" s="96" t="s">
        <v>69</v>
      </c>
      <c r="AM9" s="32">
        <v>1921.1878110518767</v>
      </c>
      <c r="AN9" s="32">
        <v>2292.0426888367183</v>
      </c>
      <c r="AO9" s="31">
        <v>2450.318971748217</v>
      </c>
      <c r="AP9" s="31">
        <v>3249.316193536868</v>
      </c>
      <c r="AQ9" s="31">
        <v>5029.18</v>
      </c>
      <c r="AR9" s="31">
        <v>3249</v>
      </c>
      <c r="AS9" s="117">
        <v>3079</v>
      </c>
      <c r="AT9" s="117">
        <v>4115</v>
      </c>
      <c r="AU9" s="31">
        <v>4139</v>
      </c>
      <c r="AV9" s="117">
        <v>4125.46</v>
      </c>
      <c r="AW9" s="117">
        <v>4583.58</v>
      </c>
      <c r="AX9" s="117">
        <v>2828.06</v>
      </c>
      <c r="AY9" s="117">
        <v>2164.88</v>
      </c>
      <c r="AZ9" s="117">
        <v>3259</v>
      </c>
      <c r="BA9" s="117"/>
    </row>
    <row r="10" spans="38:53" ht="15" customHeight="1">
      <c r="AL10" s="96" t="s">
        <v>70</v>
      </c>
      <c r="AM10" s="32">
        <v>2388.463528194516</v>
      </c>
      <c r="AN10" s="32">
        <v>2223.547130303446</v>
      </c>
      <c r="AO10" s="31">
        <v>2616.8027868888225</v>
      </c>
      <c r="AP10" s="31">
        <v>3784.228574788483</v>
      </c>
      <c r="AQ10" s="31">
        <v>5038</v>
      </c>
      <c r="AR10" s="31">
        <v>2991.13</v>
      </c>
      <c r="AS10" s="117">
        <v>3310</v>
      </c>
      <c r="AT10" s="117">
        <v>4257</v>
      </c>
      <c r="AU10" s="31">
        <v>4145</v>
      </c>
      <c r="AV10" s="117">
        <v>4343.26</v>
      </c>
      <c r="AW10" s="117">
        <v>4430.93</v>
      </c>
      <c r="AX10" s="117">
        <v>2632</v>
      </c>
      <c r="AY10" s="117">
        <v>2461</v>
      </c>
      <c r="AZ10" s="117"/>
      <c r="BA10" s="117"/>
    </row>
    <row r="11" spans="38:53" ht="15" customHeight="1">
      <c r="AL11" s="96" t="s">
        <v>71</v>
      </c>
      <c r="AM11" s="32">
        <v>2188.326130837534</v>
      </c>
      <c r="AN11" s="32">
        <v>2154.7879630112793</v>
      </c>
      <c r="AO11" s="31">
        <v>2976.1592655938543</v>
      </c>
      <c r="AP11" s="31">
        <v>4258.0046324681525</v>
      </c>
      <c r="AQ11" s="31">
        <v>4275</v>
      </c>
      <c r="AR11" s="31">
        <v>2972</v>
      </c>
      <c r="AS11" s="117">
        <v>3742.17</v>
      </c>
      <c r="AT11" s="117">
        <v>4210</v>
      </c>
      <c r="AU11" s="31">
        <v>4228.3</v>
      </c>
      <c r="AV11" s="117">
        <v>4444.82</v>
      </c>
      <c r="AW11" s="117">
        <v>4900.329</v>
      </c>
      <c r="AY11" s="117">
        <v>1940</v>
      </c>
      <c r="AZ11" s="117">
        <v>3015</v>
      </c>
      <c r="BA11" s="117"/>
    </row>
    <row r="12" spans="38:53" ht="15" customHeight="1">
      <c r="AL12" s="96" t="s">
        <v>72</v>
      </c>
      <c r="AM12" s="32">
        <v>2222.0796421411746</v>
      </c>
      <c r="AN12" s="32">
        <v>2254.160251863897</v>
      </c>
      <c r="AO12" s="31">
        <v>3097.3652209160923</v>
      </c>
      <c r="AP12" s="31">
        <v>4505</v>
      </c>
      <c r="AQ12" s="31">
        <v>4732</v>
      </c>
      <c r="AR12" s="31">
        <v>2757</v>
      </c>
      <c r="AS12" s="117">
        <v>3783</v>
      </c>
      <c r="AT12" s="117">
        <v>4217</v>
      </c>
      <c r="AU12" s="31">
        <v>3954</v>
      </c>
      <c r="AV12" s="117">
        <v>4426.15</v>
      </c>
      <c r="AW12" s="117">
        <v>4240.81</v>
      </c>
      <c r="AX12" s="117">
        <v>1582</v>
      </c>
      <c r="AY12" s="117">
        <v>1410.71</v>
      </c>
      <c r="AZ12" s="117">
        <v>3131</v>
      </c>
      <c r="BA12" s="117"/>
    </row>
    <row r="13" spans="38:53" ht="15" customHeight="1">
      <c r="AL13" s="96" t="s">
        <v>73</v>
      </c>
      <c r="AM13" s="32">
        <v>2219.9581641669083</v>
      </c>
      <c r="AN13" s="32">
        <v>2355.4654991496905</v>
      </c>
      <c r="AO13" s="31">
        <v>2224.922904088594</v>
      </c>
      <c r="AP13" s="31">
        <v>2637</v>
      </c>
      <c r="AQ13" s="31">
        <v>4781</v>
      </c>
      <c r="AR13" s="31">
        <v>2350</v>
      </c>
      <c r="AS13" s="117">
        <v>3267</v>
      </c>
      <c r="AT13" s="117">
        <v>3939</v>
      </c>
      <c r="AU13" s="31">
        <v>4179</v>
      </c>
      <c r="AV13" s="117">
        <v>4416</v>
      </c>
      <c r="AW13" s="117">
        <v>4097.52</v>
      </c>
      <c r="AX13" s="117">
        <v>1418</v>
      </c>
      <c r="AY13" s="117">
        <v>3019</v>
      </c>
      <c r="AZ13" s="117"/>
      <c r="BA13" s="117"/>
    </row>
    <row r="14" spans="38:53" ht="15" customHeight="1">
      <c r="AL14" s="96" t="s">
        <v>74</v>
      </c>
      <c r="AM14" s="32">
        <v>2250.782214226587</v>
      </c>
      <c r="AN14" s="32">
        <v>2320.847529700813</v>
      </c>
      <c r="AO14" s="31">
        <v>2297.083081341696</v>
      </c>
      <c r="AP14" s="31">
        <v>5165.78</v>
      </c>
      <c r="AQ14" s="31">
        <v>4758</v>
      </c>
      <c r="AR14" s="31">
        <v>2733</v>
      </c>
      <c r="AS14" s="117">
        <v>3039</v>
      </c>
      <c r="AT14" s="117">
        <v>3908</v>
      </c>
      <c r="AU14" s="31">
        <v>3911</v>
      </c>
      <c r="AV14" s="117">
        <v>4498</v>
      </c>
      <c r="AW14" s="117">
        <v>5601.51</v>
      </c>
      <c r="AX14" s="117">
        <v>2004</v>
      </c>
      <c r="AY14" s="117">
        <v>2156</v>
      </c>
      <c r="AZ14" s="117"/>
      <c r="BA14" s="117"/>
    </row>
    <row r="15" spans="38:53" ht="15" customHeight="1">
      <c r="AL15" s="96" t="s">
        <v>75</v>
      </c>
      <c r="AM15" s="32">
        <v>2406.9032438240483</v>
      </c>
      <c r="AN15" s="32">
        <v>2730.9905861322954</v>
      </c>
      <c r="AO15" s="31">
        <v>2289.419669973679</v>
      </c>
      <c r="AP15" s="31">
        <v>4630</v>
      </c>
      <c r="AQ15" s="31">
        <v>3940</v>
      </c>
      <c r="AR15" s="31">
        <v>2495</v>
      </c>
      <c r="AS15" s="117">
        <v>3711</v>
      </c>
      <c r="AT15" s="117">
        <v>3802</v>
      </c>
      <c r="AU15" s="31">
        <v>3921.74</v>
      </c>
      <c r="AV15" s="117">
        <v>4513</v>
      </c>
      <c r="AW15" s="117">
        <v>3470</v>
      </c>
      <c r="AX15" s="117">
        <v>1948</v>
      </c>
      <c r="AY15" s="117">
        <v>2772.71</v>
      </c>
      <c r="AZ15" s="117">
        <v>3690</v>
      </c>
      <c r="BA15" s="117"/>
    </row>
    <row r="16" spans="38:53" ht="15" customHeight="1">
      <c r="AL16" s="96" t="s">
        <v>76</v>
      </c>
      <c r="AM16" s="32">
        <v>2238.8063203873894</v>
      </c>
      <c r="AN16" s="32">
        <v>2814.951556170715</v>
      </c>
      <c r="AO16" s="31">
        <v>2710.673062874397</v>
      </c>
      <c r="AP16" s="31">
        <v>4670</v>
      </c>
      <c r="AQ16" s="31">
        <v>3266</v>
      </c>
      <c r="AR16" s="31">
        <v>2516</v>
      </c>
      <c r="AS16" s="117">
        <v>3404</v>
      </c>
      <c r="AT16" s="117">
        <v>3733</v>
      </c>
      <c r="AU16" s="31">
        <v>4002.57</v>
      </c>
      <c r="AV16" s="117">
        <v>4551</v>
      </c>
      <c r="AW16" s="117">
        <v>3306</v>
      </c>
      <c r="AX16" s="117">
        <v>2352</v>
      </c>
      <c r="AY16" s="117">
        <v>2536</v>
      </c>
      <c r="AZ16" s="117">
        <v>2730</v>
      </c>
      <c r="BA16" s="117"/>
    </row>
    <row r="17" spans="39:42" ht="15" customHeight="1">
      <c r="AM17" s="32"/>
      <c r="AN17" s="32"/>
      <c r="AO17" s="31"/>
      <c r="AP17" s="3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39:53" ht="15" customHeight="1">
      <c r="AM26" s="71">
        <v>2004</v>
      </c>
      <c r="AN26" s="71">
        <v>2005</v>
      </c>
      <c r="AO26" s="30">
        <v>2006</v>
      </c>
      <c r="AP26" s="30">
        <v>2007</v>
      </c>
      <c r="AQ26" s="30">
        <v>2008</v>
      </c>
      <c r="AR26" s="30">
        <v>2009</v>
      </c>
      <c r="AS26" s="95">
        <v>2010</v>
      </c>
      <c r="AT26" s="95">
        <v>2011</v>
      </c>
      <c r="AU26" s="30">
        <v>2012</v>
      </c>
      <c r="AV26" s="95">
        <v>2013</v>
      </c>
      <c r="AW26" s="95">
        <v>2014</v>
      </c>
      <c r="AX26" s="95">
        <v>2015</v>
      </c>
      <c r="AY26" s="95">
        <v>2016</v>
      </c>
      <c r="AZ26" s="95">
        <v>2017</v>
      </c>
      <c r="BA26" s="95">
        <v>2018</v>
      </c>
    </row>
    <row r="27" spans="38:53" ht="15" customHeight="1">
      <c r="AL27" s="96" t="s">
        <v>65</v>
      </c>
      <c r="AM27" s="32">
        <v>2890.702087286528</v>
      </c>
      <c r="AN27" s="32">
        <v>2716.523853963406</v>
      </c>
      <c r="AO27" s="31">
        <v>3771.4891811624952</v>
      </c>
      <c r="AP27" s="31">
        <v>3292.62401881336</v>
      </c>
      <c r="AQ27" s="31">
        <v>2417</v>
      </c>
      <c r="AR27" s="31">
        <v>521</v>
      </c>
      <c r="AS27" s="117"/>
      <c r="AT27" s="117">
        <v>3299</v>
      </c>
      <c r="AU27" s="31">
        <v>3858.7991001903447</v>
      </c>
      <c r="AV27" s="117">
        <v>4245</v>
      </c>
      <c r="AW27" s="117">
        <v>967.873831775701</v>
      </c>
      <c r="AX27" s="117"/>
      <c r="AY27" s="117">
        <v>1863.55</v>
      </c>
      <c r="AZ27" s="117">
        <v>2764.03</v>
      </c>
      <c r="BA27" s="117">
        <v>1598</v>
      </c>
    </row>
    <row r="28" spans="38:53" ht="15" customHeight="1">
      <c r="AL28" s="96" t="s">
        <v>66</v>
      </c>
      <c r="AM28" s="32">
        <v>2169.13626084315</v>
      </c>
      <c r="AN28" s="32">
        <v>2826.0851045704303</v>
      </c>
      <c r="AO28" s="31">
        <v>3946.428571428571</v>
      </c>
      <c r="AP28" s="31">
        <v>3042.8548982638076</v>
      </c>
      <c r="AQ28" s="31"/>
      <c r="AR28" s="31">
        <v>3366</v>
      </c>
      <c r="AS28" s="117">
        <v>3400</v>
      </c>
      <c r="AT28" s="117"/>
      <c r="AU28" s="31">
        <v>3507</v>
      </c>
      <c r="AV28" s="117"/>
      <c r="AW28" s="117">
        <v>3916.2284512323386</v>
      </c>
      <c r="AX28" s="117">
        <v>3146</v>
      </c>
      <c r="AY28" s="117">
        <v>2196</v>
      </c>
      <c r="AZ28" s="117">
        <v>2557</v>
      </c>
      <c r="BA28" s="117"/>
    </row>
    <row r="29" spans="38:53" ht="15" customHeight="1">
      <c r="AL29" s="96" t="s">
        <v>67</v>
      </c>
      <c r="AM29" s="32">
        <v>1891.6730737867244</v>
      </c>
      <c r="AN29" s="32">
        <v>2728.0786902219634</v>
      </c>
      <c r="AO29" s="31">
        <v>4076.5957446808516</v>
      </c>
      <c r="AP29" s="31">
        <v>2934.4037244837054</v>
      </c>
      <c r="AQ29" s="31">
        <v>4626</v>
      </c>
      <c r="AR29" s="31"/>
      <c r="AS29" s="117">
        <v>2968</v>
      </c>
      <c r="AT29" s="117">
        <v>3127</v>
      </c>
      <c r="AU29" s="31">
        <v>3579</v>
      </c>
      <c r="AV29" s="117"/>
      <c r="AW29" s="117">
        <v>1276.8395657418575</v>
      </c>
      <c r="AX29" s="117"/>
      <c r="AY29" s="117"/>
      <c r="AZ29" s="117">
        <v>1015.53</v>
      </c>
      <c r="BA29" s="117"/>
    </row>
    <row r="30" spans="38:53" ht="15" customHeight="1">
      <c r="AL30" s="96" t="s">
        <v>68</v>
      </c>
      <c r="AM30" s="32">
        <v>4069.767441860465</v>
      </c>
      <c r="AN30" s="32">
        <v>2863.433775796919</v>
      </c>
      <c r="AO30" s="31">
        <v>4037.440462247209</v>
      </c>
      <c r="AP30" s="31">
        <v>2793.3895430844573</v>
      </c>
      <c r="AQ30" s="31"/>
      <c r="AR30" s="31">
        <v>2760</v>
      </c>
      <c r="AS30" s="117">
        <v>2765</v>
      </c>
      <c r="AT30" s="117">
        <v>3649</v>
      </c>
      <c r="AU30" s="31">
        <v>3567</v>
      </c>
      <c r="AV30" s="117"/>
      <c r="AW30" s="117">
        <v>4275</v>
      </c>
      <c r="AX30" s="117">
        <v>3765</v>
      </c>
      <c r="AY30" s="117">
        <v>2190.077</v>
      </c>
      <c r="AZ30" s="117">
        <v>2727</v>
      </c>
      <c r="BA30" s="117"/>
    </row>
    <row r="31" spans="38:53" ht="15" customHeight="1">
      <c r="AL31" s="96" t="s">
        <v>69</v>
      </c>
      <c r="AM31" s="32">
        <v>2335.0192998802077</v>
      </c>
      <c r="AN31" s="32">
        <v>3422.981785473353</v>
      </c>
      <c r="AO31" s="31">
        <v>3977.0413003605086</v>
      </c>
      <c r="AP31" s="31">
        <v>2084.2572062084255</v>
      </c>
      <c r="AQ31" s="31">
        <v>4171.61</v>
      </c>
      <c r="AR31" s="31">
        <v>4243</v>
      </c>
      <c r="AS31" s="117">
        <v>2974</v>
      </c>
      <c r="AT31" s="117">
        <v>3627</v>
      </c>
      <c r="AU31" s="31">
        <v>3757</v>
      </c>
      <c r="AV31" s="117"/>
      <c r="AW31" s="117">
        <v>4065.82</v>
      </c>
      <c r="AX31" s="117">
        <v>3834.68</v>
      </c>
      <c r="AY31" s="117">
        <v>2104.25</v>
      </c>
      <c r="AZ31" s="117">
        <v>2294</v>
      </c>
      <c r="BA31" s="117"/>
    </row>
    <row r="32" spans="38:53" ht="15" customHeight="1">
      <c r="AL32" s="96" t="s">
        <v>70</v>
      </c>
      <c r="AM32" s="32">
        <v>1832.8809616130284</v>
      </c>
      <c r="AN32" s="32">
        <v>3406.219489395293</v>
      </c>
      <c r="AO32" s="31">
        <v>2556.034482758621</v>
      </c>
      <c r="AP32" s="31"/>
      <c r="AQ32" s="31">
        <v>3808</v>
      </c>
      <c r="AR32" s="31">
        <v>1980.29</v>
      </c>
      <c r="AS32" s="117">
        <v>2784</v>
      </c>
      <c r="AT32" s="117">
        <v>1561</v>
      </c>
      <c r="AU32" s="31">
        <v>3519</v>
      </c>
      <c r="AV32" s="117"/>
      <c r="AW32" s="117">
        <v>4696.09</v>
      </c>
      <c r="AX32" s="117">
        <v>3419</v>
      </c>
      <c r="AY32" s="117">
        <v>2018</v>
      </c>
      <c r="AZ32" s="117"/>
      <c r="BA32" s="117"/>
    </row>
    <row r="33" spans="38:53" ht="15" customHeight="1">
      <c r="AL33" s="96" t="s">
        <v>71</v>
      </c>
      <c r="AM33" s="32">
        <v>2667.565745111261</v>
      </c>
      <c r="AN33" s="32">
        <v>3955.6771545827637</v>
      </c>
      <c r="AO33" s="31">
        <v>4012.350202603673</v>
      </c>
      <c r="AP33" s="31">
        <v>5650</v>
      </c>
      <c r="AQ33" s="31">
        <v>3994</v>
      </c>
      <c r="AR33" s="31">
        <v>2508</v>
      </c>
      <c r="AS33" s="117">
        <v>3073.4</v>
      </c>
      <c r="AT33" s="117">
        <v>2943</v>
      </c>
      <c r="AU33" s="31"/>
      <c r="AV33" s="117">
        <v>1385.62</v>
      </c>
      <c r="AW33" s="117">
        <v>4641.06</v>
      </c>
      <c r="AX33" s="117">
        <v>3486</v>
      </c>
      <c r="AY33" s="117">
        <v>1030</v>
      </c>
      <c r="AZ33" s="117"/>
      <c r="BA33" s="117"/>
    </row>
    <row r="34" spans="38:53" ht="15" customHeight="1">
      <c r="AL34" s="96" t="s">
        <v>72</v>
      </c>
      <c r="AM34" s="32">
        <v>1890.3524820100013</v>
      </c>
      <c r="AN34" s="32">
        <v>3514.989293361884</v>
      </c>
      <c r="AO34" s="31">
        <v>4025.991586538462</v>
      </c>
      <c r="AP34" s="31">
        <v>8213</v>
      </c>
      <c r="AQ34" s="31">
        <v>4209</v>
      </c>
      <c r="AR34" s="31">
        <v>1697</v>
      </c>
      <c r="AS34" s="117">
        <v>3493</v>
      </c>
      <c r="AT34" s="117">
        <v>4251</v>
      </c>
      <c r="AU34" s="31">
        <v>3512</v>
      </c>
      <c r="AV34" s="117">
        <v>1310.42</v>
      </c>
      <c r="AW34" s="117">
        <v>4701.84</v>
      </c>
      <c r="AX34" s="117"/>
      <c r="AY34" s="117">
        <v>2109.55</v>
      </c>
      <c r="AZ34" s="117">
        <v>2988</v>
      </c>
      <c r="BA34" s="117"/>
    </row>
    <row r="35" spans="38:53" ht="15" customHeight="1">
      <c r="AL35" s="96" t="s">
        <v>73</v>
      </c>
      <c r="AM35" s="32">
        <v>2107.7034476315052</v>
      </c>
      <c r="AN35" s="32">
        <v>4490.566037735849</v>
      </c>
      <c r="AO35" s="31">
        <v>4029.8052866311327</v>
      </c>
      <c r="AP35" s="31"/>
      <c r="AQ35" s="31">
        <v>4710</v>
      </c>
      <c r="AR35" s="31">
        <v>5515</v>
      </c>
      <c r="AS35" s="117">
        <v>3565</v>
      </c>
      <c r="AT35" s="117"/>
      <c r="AU35" s="31"/>
      <c r="AV35" s="117">
        <v>2900.645</v>
      </c>
      <c r="AW35" s="117"/>
      <c r="AX35" s="117">
        <v>3927</v>
      </c>
      <c r="AY35" s="117"/>
      <c r="AZ35" s="117"/>
      <c r="BA35" s="117"/>
    </row>
    <row r="36" spans="38:53" ht="15" customHeight="1">
      <c r="AL36" s="96" t="s">
        <v>74</v>
      </c>
      <c r="AM36" s="32">
        <v>1889.011392870268</v>
      </c>
      <c r="AN36" s="32">
        <v>3423.9832635983266</v>
      </c>
      <c r="AO36" s="31">
        <v>2829.9224706862306</v>
      </c>
      <c r="AP36" s="31">
        <v>7141</v>
      </c>
      <c r="AQ36" s="31">
        <v>3964</v>
      </c>
      <c r="AR36" s="31"/>
      <c r="AS36" s="117">
        <v>3337</v>
      </c>
      <c r="AT36" s="117">
        <v>3620</v>
      </c>
      <c r="AU36" s="31"/>
      <c r="AV36" s="117"/>
      <c r="AW36" s="117">
        <v>3504.22</v>
      </c>
      <c r="AX36" s="117">
        <v>3705</v>
      </c>
      <c r="AY36" s="117">
        <v>3125.6</v>
      </c>
      <c r="AZ36" s="117">
        <v>1262</v>
      </c>
      <c r="BA36" s="117"/>
    </row>
    <row r="37" spans="38:53" ht="15" customHeight="1">
      <c r="AL37" s="96" t="s">
        <v>75</v>
      </c>
      <c r="AM37" s="32">
        <v>1537.5385114318144</v>
      </c>
      <c r="AN37" s="32">
        <v>3533.1447225244833</v>
      </c>
      <c r="AO37" s="31">
        <v>2498.193277037365</v>
      </c>
      <c r="AP37" s="31"/>
      <c r="AQ37" s="31">
        <v>3978</v>
      </c>
      <c r="AR37" s="31">
        <v>2808</v>
      </c>
      <c r="AS37" s="117">
        <v>3029</v>
      </c>
      <c r="AT37" s="117">
        <v>3458.6</v>
      </c>
      <c r="AU37" s="31">
        <v>3954.62</v>
      </c>
      <c r="AV37" s="117">
        <v>1286</v>
      </c>
      <c r="AW37" s="117">
        <v>4847</v>
      </c>
      <c r="AX37" s="117">
        <v>2055</v>
      </c>
      <c r="AY37" s="117"/>
      <c r="AZ37" s="117">
        <v>3152</v>
      </c>
      <c r="BA37" s="117"/>
    </row>
    <row r="38" spans="38:53" ht="15" customHeight="1">
      <c r="AL38" s="96" t="s">
        <v>76</v>
      </c>
      <c r="AM38" s="32">
        <v>1790.9365208309155</v>
      </c>
      <c r="AN38" s="32">
        <v>3766.089860352156</v>
      </c>
      <c r="AO38" s="31">
        <v>2541.4518059725797</v>
      </c>
      <c r="AP38" s="31"/>
      <c r="AQ38" s="31">
        <v>2845</v>
      </c>
      <c r="AR38" s="31">
        <v>2703</v>
      </c>
      <c r="AS38" s="117">
        <v>3215</v>
      </c>
      <c r="AT38" s="117"/>
      <c r="AU38" s="31"/>
      <c r="AV38" s="117"/>
      <c r="AW38" s="117"/>
      <c r="AY38" s="117">
        <v>1029</v>
      </c>
      <c r="AZ38" s="117">
        <v>2203</v>
      </c>
      <c r="BA38" s="117"/>
    </row>
    <row r="39" spans="39:51" ht="15" customHeight="1">
      <c r="AM39" s="32">
        <v>2001.181717683833</v>
      </c>
      <c r="AN39" s="32">
        <v>3246.189357166705</v>
      </c>
      <c r="AO39" s="31">
        <v>2857.9779467361705</v>
      </c>
      <c r="AP39" s="31">
        <v>3328.407573916323</v>
      </c>
      <c r="AQ39" s="31"/>
      <c r="AS39" s="117"/>
      <c r="AY39" s="117"/>
    </row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905511811023623" top="1.062992125984252" bottom="0.7874015748031497" header="0.5118110236220472" footer="0.1968503937007874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W39"/>
  <sheetViews>
    <sheetView zoomScalePageLayoutView="0" workbookViewId="0" topLeftCell="A25">
      <selection activeCell="A12" sqref="A12"/>
    </sheetView>
  </sheetViews>
  <sheetFormatPr defaultColWidth="10.90625" defaultRowHeight="18"/>
  <cols>
    <col min="1" max="1" width="10.453125" style="10" customWidth="1"/>
    <col min="2" max="7" width="6.36328125" style="10" customWidth="1"/>
    <col min="8" max="10" width="5.99609375" style="10" customWidth="1"/>
    <col min="11" max="32" width="6.36328125" style="10" customWidth="1"/>
    <col min="33" max="33" width="4.8125" style="10" customWidth="1"/>
    <col min="34" max="34" width="3.8125" style="10" customWidth="1"/>
    <col min="35" max="41" width="3.453125" style="10" customWidth="1"/>
    <col min="42" max="42" width="5.453125" style="10" customWidth="1"/>
    <col min="43" max="43" width="4.8125" style="10" customWidth="1"/>
    <col min="44" max="45" width="5.6328125" style="10" customWidth="1"/>
    <col min="46" max="46" width="4.72265625" style="10" customWidth="1"/>
    <col min="47" max="47" width="5.90625" style="10" customWidth="1"/>
    <col min="48" max="48" width="4.72265625" style="10" customWidth="1"/>
    <col min="49" max="49" width="6.54296875" style="10" customWidth="1"/>
    <col min="50" max="16384" width="10.90625" style="10" customWidth="1"/>
  </cols>
  <sheetData>
    <row r="2" spans="1:32" ht="11.25">
      <c r="A2" s="213" t="s">
        <v>17</v>
      </c>
      <c r="B2" s="213"/>
      <c r="C2" s="213"/>
      <c r="D2" s="213"/>
      <c r="E2" s="213"/>
      <c r="F2" s="213"/>
      <c r="G2" s="213"/>
      <c r="H2" s="213"/>
      <c r="I2" s="213"/>
      <c r="J2" s="213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1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1.25">
      <c r="A4" s="223" t="s">
        <v>27</v>
      </c>
      <c r="B4" s="223"/>
      <c r="C4" s="223"/>
      <c r="D4" s="223"/>
      <c r="E4" s="223"/>
      <c r="F4" s="223"/>
      <c r="G4" s="223"/>
      <c r="H4" s="223"/>
      <c r="I4" s="223"/>
      <c r="J4" s="223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8" customHeight="1">
      <c r="A5" s="217" t="s">
        <v>115</v>
      </c>
      <c r="B5" s="216" t="s">
        <v>112</v>
      </c>
      <c r="C5" s="216"/>
      <c r="D5" s="216" t="s">
        <v>113</v>
      </c>
      <c r="E5" s="216"/>
      <c r="F5" s="216" t="s">
        <v>114</v>
      </c>
      <c r="G5" s="216"/>
      <c r="H5" s="224" t="s">
        <v>294</v>
      </c>
      <c r="I5" s="224"/>
      <c r="J5" s="22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1.25">
      <c r="A6" s="229"/>
      <c r="B6" s="214" t="s">
        <v>116</v>
      </c>
      <c r="C6" s="214"/>
      <c r="D6" s="221" t="s">
        <v>204</v>
      </c>
      <c r="E6" s="221"/>
      <c r="F6" s="214" t="s">
        <v>199</v>
      </c>
      <c r="G6" s="214"/>
      <c r="H6" s="227" t="s">
        <v>112</v>
      </c>
      <c r="I6" s="36" t="s">
        <v>107</v>
      </c>
      <c r="J6" s="41" t="s">
        <v>107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1.25">
      <c r="A7" s="220"/>
      <c r="B7" s="40">
        <v>2017</v>
      </c>
      <c r="C7" s="40">
        <v>2018</v>
      </c>
      <c r="D7" s="40">
        <v>2017</v>
      </c>
      <c r="E7" s="40">
        <v>2018</v>
      </c>
      <c r="F7" s="40">
        <v>2017</v>
      </c>
      <c r="G7" s="40">
        <v>2018</v>
      </c>
      <c r="H7" s="228"/>
      <c r="I7" s="67" t="s">
        <v>206</v>
      </c>
      <c r="J7" s="67" t="s">
        <v>117</v>
      </c>
      <c r="K7" s="97"/>
      <c r="L7" s="44"/>
      <c r="M7" s="44"/>
      <c r="N7" s="44"/>
      <c r="O7" s="44"/>
      <c r="P7" s="44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 ht="11.25">
      <c r="A8" s="38" t="s">
        <v>65</v>
      </c>
      <c r="B8" s="26">
        <v>300.941</v>
      </c>
      <c r="C8" s="26">
        <v>47.736</v>
      </c>
      <c r="D8" s="26">
        <v>724.542</v>
      </c>
      <c r="E8" s="26">
        <v>51.99332</v>
      </c>
      <c r="F8" s="52">
        <f aca="true" t="shared" si="0" ref="F8:F14">D8/B8*1000</f>
        <v>2407.588198351172</v>
      </c>
      <c r="G8" s="52">
        <f>E8/C8*1000</f>
        <v>1089.1846824199765</v>
      </c>
      <c r="H8" s="60">
        <f>(C8/B8-1)*100</f>
        <v>-84.13775457647846</v>
      </c>
      <c r="I8" s="60">
        <f>(E8/D8-1)*100</f>
        <v>-92.8239743175689</v>
      </c>
      <c r="J8" s="60">
        <f>(G8/F8-1)*100</f>
        <v>-54.7603413587963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1.25">
      <c r="A9" s="21" t="s">
        <v>66</v>
      </c>
      <c r="B9" s="26">
        <v>74.898</v>
      </c>
      <c r="C9" s="26"/>
      <c r="D9" s="26">
        <v>67.862</v>
      </c>
      <c r="E9" s="26"/>
      <c r="F9" s="52">
        <f t="shared" si="0"/>
        <v>906.0589067798874</v>
      </c>
      <c r="G9" s="52"/>
      <c r="H9" s="60"/>
      <c r="I9" s="60"/>
      <c r="J9" s="60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1.25">
      <c r="A10" s="21" t="s">
        <v>67</v>
      </c>
      <c r="B10" s="26">
        <v>562.825</v>
      </c>
      <c r="C10" s="26"/>
      <c r="D10" s="26">
        <v>1097.61554</v>
      </c>
      <c r="E10" s="26"/>
      <c r="F10" s="52">
        <f t="shared" si="0"/>
        <v>1950.1897392617598</v>
      </c>
      <c r="G10" s="52"/>
      <c r="H10" s="60"/>
      <c r="I10" s="60"/>
      <c r="J10" s="60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1.25">
      <c r="A11" s="21" t="s">
        <v>68</v>
      </c>
      <c r="B11" s="26">
        <v>58.804</v>
      </c>
      <c r="C11" s="26"/>
      <c r="D11" s="26">
        <v>64.091</v>
      </c>
      <c r="E11" s="26"/>
      <c r="F11" s="52">
        <f t="shared" si="0"/>
        <v>1089.9088497381128</v>
      </c>
      <c r="G11" s="52"/>
      <c r="H11" s="60"/>
      <c r="I11" s="60"/>
      <c r="J11" s="60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11.25">
      <c r="A12" s="21" t="s">
        <v>69</v>
      </c>
      <c r="B12" s="26">
        <v>5.718</v>
      </c>
      <c r="C12" s="26"/>
      <c r="D12" s="26">
        <v>5.83</v>
      </c>
      <c r="E12" s="26"/>
      <c r="F12" s="52">
        <f t="shared" si="0"/>
        <v>1019.5872682756209</v>
      </c>
      <c r="G12" s="52"/>
      <c r="H12" s="60"/>
      <c r="I12" s="60"/>
      <c r="J12" s="60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11.25">
      <c r="A13" s="21" t="s">
        <v>70</v>
      </c>
      <c r="B13" s="26">
        <v>77.532</v>
      </c>
      <c r="C13" s="26"/>
      <c r="D13" s="26">
        <v>72.478</v>
      </c>
      <c r="E13" s="26"/>
      <c r="F13" s="52">
        <f t="shared" si="0"/>
        <v>934.814012278801</v>
      </c>
      <c r="G13" s="52"/>
      <c r="H13" s="60"/>
      <c r="I13" s="60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11.25">
      <c r="A14" s="21" t="s">
        <v>71</v>
      </c>
      <c r="B14" s="26">
        <v>147.945</v>
      </c>
      <c r="C14" s="26"/>
      <c r="D14" s="26">
        <v>150.53</v>
      </c>
      <c r="E14" s="26"/>
      <c r="F14" s="52">
        <f t="shared" si="0"/>
        <v>1017.4727094528373</v>
      </c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1.25">
      <c r="A15" s="21" t="s">
        <v>72</v>
      </c>
      <c r="B15" s="26">
        <v>167.112</v>
      </c>
      <c r="C15" s="26"/>
      <c r="D15" s="26">
        <v>167.02401999999998</v>
      </c>
      <c r="E15" s="26"/>
      <c r="F15" s="52">
        <f>D15/B15*1000</f>
        <v>999.4735267365598</v>
      </c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1.25">
      <c r="A16" s="21" t="s">
        <v>73</v>
      </c>
      <c r="B16" s="26">
        <v>7.1</v>
      </c>
      <c r="C16" s="26"/>
      <c r="D16" s="26">
        <v>13.2</v>
      </c>
      <c r="E16" s="26"/>
      <c r="F16" s="52">
        <f>D16/B16*1000</f>
        <v>1859.1549295774648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1.25">
      <c r="A17" s="21" t="s">
        <v>74</v>
      </c>
      <c r="B17" s="26">
        <v>10.992</v>
      </c>
      <c r="C17" s="26"/>
      <c r="D17" s="26">
        <v>9.36707</v>
      </c>
      <c r="E17" s="26"/>
      <c r="F17" s="52">
        <f>D17/B17*1000</f>
        <v>852.1715793304221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1.25">
      <c r="A18" s="21" t="s">
        <v>75</v>
      </c>
      <c r="B18" s="26">
        <v>49.308</v>
      </c>
      <c r="C18" s="26"/>
      <c r="D18" s="26">
        <v>50.91275</v>
      </c>
      <c r="E18" s="26"/>
      <c r="F18" s="52">
        <f>D18/B18*1000</f>
        <v>1032.5454287336743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1.25">
      <c r="A19" s="21" t="s">
        <v>76</v>
      </c>
      <c r="B19" s="26"/>
      <c r="C19" s="26"/>
      <c r="D19" s="26"/>
      <c r="E19" s="26"/>
      <c r="F19" s="52"/>
      <c r="G19" s="52"/>
      <c r="H19" s="60"/>
      <c r="I19" s="60"/>
      <c r="J19" s="60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1.25">
      <c r="A20" s="88" t="s">
        <v>298</v>
      </c>
      <c r="B20" s="26">
        <f>B8</f>
        <v>300.941</v>
      </c>
      <c r="C20" s="26">
        <f>C8</f>
        <v>47.736</v>
      </c>
      <c r="D20" s="26">
        <f>D8</f>
        <v>724.542</v>
      </c>
      <c r="E20" s="26">
        <f>E8</f>
        <v>51.99332</v>
      </c>
      <c r="F20" s="52">
        <f>D20/B20*1000</f>
        <v>2407.588198351172</v>
      </c>
      <c r="G20" s="52">
        <f>E20/C20*1000</f>
        <v>1089.1846824199765</v>
      </c>
      <c r="H20" s="60">
        <f>(C20/B20-1)*100</f>
        <v>-84.13775457647846</v>
      </c>
      <c r="I20" s="60">
        <f>(E20/D20-1)*100</f>
        <v>-92.8239743175689</v>
      </c>
      <c r="J20" s="60">
        <f>(G20/F20-1)*100</f>
        <v>-54.7603413587963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ht="11.25">
      <c r="A21" s="88" t="s">
        <v>169</v>
      </c>
      <c r="B21" s="26">
        <f>SUM(B8:B19)</f>
        <v>1463.1749999999997</v>
      </c>
      <c r="C21" s="26"/>
      <c r="D21" s="26">
        <f>SUM(D8:D19)</f>
        <v>2423.4523799999993</v>
      </c>
      <c r="E21" s="26"/>
      <c r="F21" s="52">
        <f>D21/B21*1000</f>
        <v>1656.2970116356553</v>
      </c>
      <c r="G21" s="52"/>
      <c r="H21" s="60"/>
      <c r="I21" s="60"/>
      <c r="J21" s="6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10" ht="11.25">
      <c r="A22" s="47" t="s">
        <v>190</v>
      </c>
      <c r="B22" s="53"/>
      <c r="C22" s="53"/>
      <c r="D22" s="53"/>
      <c r="E22" s="53"/>
      <c r="F22" s="53"/>
      <c r="G22" s="53"/>
      <c r="H22" s="53"/>
      <c r="I22" s="53"/>
      <c r="J22" s="54"/>
    </row>
    <row r="23" spans="2:6" ht="11.25">
      <c r="B23" s="29"/>
      <c r="C23" s="29"/>
      <c r="D23" s="29"/>
      <c r="E23" s="29"/>
      <c r="F23" s="29"/>
    </row>
    <row r="24" ht="15" customHeight="1"/>
    <row r="25" ht="15" customHeight="1"/>
    <row r="26" spans="35:49" ht="15" customHeight="1">
      <c r="AI26" s="68">
        <v>2004</v>
      </c>
      <c r="AJ26" s="68">
        <v>2005</v>
      </c>
      <c r="AK26" s="10">
        <v>2006</v>
      </c>
      <c r="AL26" s="10">
        <v>2007</v>
      </c>
      <c r="AM26" s="10">
        <v>2008</v>
      </c>
      <c r="AN26" s="10">
        <v>2009</v>
      </c>
      <c r="AO26" s="10">
        <v>2010</v>
      </c>
      <c r="AP26" s="10">
        <v>2011</v>
      </c>
      <c r="AQ26" s="10">
        <v>2012</v>
      </c>
      <c r="AR26" s="10">
        <v>2013</v>
      </c>
      <c r="AS26" s="10">
        <v>2014</v>
      </c>
      <c r="AT26" s="10">
        <v>2015</v>
      </c>
      <c r="AU26" s="10">
        <v>2016</v>
      </c>
      <c r="AV26" s="10">
        <v>2017</v>
      </c>
      <c r="AW26" s="10">
        <v>2018</v>
      </c>
    </row>
    <row r="27" spans="34:49" ht="15" customHeight="1">
      <c r="AH27" s="11" t="s">
        <v>65</v>
      </c>
      <c r="AI27" s="44">
        <v>501.1758434717171</v>
      </c>
      <c r="AJ27" s="44">
        <v>472.16898339621116</v>
      </c>
      <c r="AK27" s="29">
        <v>498.26100364932233</v>
      </c>
      <c r="AL27" s="29">
        <v>655.198093535895</v>
      </c>
      <c r="AM27" s="29">
        <v>1172</v>
      </c>
      <c r="AN27" s="29">
        <v>850</v>
      </c>
      <c r="AO27" s="29">
        <v>2879</v>
      </c>
      <c r="AP27" s="29">
        <v>1024</v>
      </c>
      <c r="AQ27" s="29">
        <v>982.6</v>
      </c>
      <c r="AR27" s="29">
        <v>977</v>
      </c>
      <c r="AS27" s="29">
        <v>969.6722667233759</v>
      </c>
      <c r="AT27" s="29">
        <v>1023.1776548737308</v>
      </c>
      <c r="AU27" s="29">
        <v>1103</v>
      </c>
      <c r="AV27" s="29"/>
      <c r="AW27" s="29">
        <v>1089</v>
      </c>
    </row>
    <row r="28" spans="34:49" ht="15" customHeight="1">
      <c r="AH28" s="11" t="s">
        <v>66</v>
      </c>
      <c r="AI28" s="44">
        <v>721.6607664850096</v>
      </c>
      <c r="AJ28" s="44">
        <v>534.8005425019904</v>
      </c>
      <c r="AK28" s="29">
        <v>802.0054225878835</v>
      </c>
      <c r="AL28" s="29">
        <v>571.7081334668704</v>
      </c>
      <c r="AM28" s="29">
        <v>1014</v>
      </c>
      <c r="AN28" s="29">
        <v>882</v>
      </c>
      <c r="AO28" s="29">
        <v>1125</v>
      </c>
      <c r="AP28" s="29">
        <v>1123</v>
      </c>
      <c r="AQ28" s="29">
        <v>1061</v>
      </c>
      <c r="AR28" s="29">
        <v>1040</v>
      </c>
      <c r="AS28" s="29">
        <v>1024.0844971152976</v>
      </c>
      <c r="AT28" s="29"/>
      <c r="AU28" s="29">
        <v>985</v>
      </c>
      <c r="AV28" s="29">
        <v>906</v>
      </c>
      <c r="AW28" s="29"/>
    </row>
    <row r="29" spans="34:49" ht="15" customHeight="1">
      <c r="AH29" s="11" t="s">
        <v>67</v>
      </c>
      <c r="AI29" s="44">
        <v>455.84218512898326</v>
      </c>
      <c r="AJ29" s="44">
        <v>475.1990641930717</v>
      </c>
      <c r="AK29" s="29">
        <v>525.0755356161875</v>
      </c>
      <c r="AL29" s="29">
        <v>1531.5083439410257</v>
      </c>
      <c r="AM29" s="29">
        <v>1003</v>
      </c>
      <c r="AN29" s="29">
        <v>1236</v>
      </c>
      <c r="AO29" s="29">
        <v>892</v>
      </c>
      <c r="AP29" s="29">
        <v>999</v>
      </c>
      <c r="AQ29" s="29">
        <v>1198</v>
      </c>
      <c r="AR29" s="29">
        <v>879</v>
      </c>
      <c r="AS29" s="29"/>
      <c r="AT29" s="29">
        <v>995</v>
      </c>
      <c r="AU29" s="29">
        <v>1196</v>
      </c>
      <c r="AV29" s="29"/>
      <c r="AW29" s="29"/>
    </row>
    <row r="30" spans="34:49" ht="15" customHeight="1">
      <c r="AH30" s="11" t="s">
        <v>68</v>
      </c>
      <c r="AI30" s="44">
        <v>629.824220564758</v>
      </c>
      <c r="AJ30" s="44">
        <v>459.0415151146386</v>
      </c>
      <c r="AK30" s="29">
        <v>618.5259526170266</v>
      </c>
      <c r="AL30" s="29">
        <v>1068.1262724795872</v>
      </c>
      <c r="AM30" s="29">
        <v>1401</v>
      </c>
      <c r="AN30" s="29">
        <v>1021</v>
      </c>
      <c r="AO30" s="29">
        <v>972</v>
      </c>
      <c r="AP30" s="29">
        <v>994</v>
      </c>
      <c r="AQ30" s="29">
        <v>898</v>
      </c>
      <c r="AR30" s="29"/>
      <c r="AS30" s="29">
        <v>1651</v>
      </c>
      <c r="AT30" s="29">
        <v>1447</v>
      </c>
      <c r="AU30" s="29">
        <v>1163.13</v>
      </c>
      <c r="AV30" s="29">
        <v>1090</v>
      </c>
      <c r="AW30" s="29"/>
    </row>
    <row r="31" spans="34:49" ht="15" customHeight="1">
      <c r="AH31" s="11" t="s">
        <v>69</v>
      </c>
      <c r="AI31" s="44">
        <v>454.24857068723327</v>
      </c>
      <c r="AJ31" s="44">
        <v>439.62732880338586</v>
      </c>
      <c r="AK31" s="29">
        <v>543.6141757920202</v>
      </c>
      <c r="AL31" s="29">
        <v>634.8353446691578</v>
      </c>
      <c r="AM31" s="29">
        <v>1798.5</v>
      </c>
      <c r="AN31" s="29">
        <v>1922</v>
      </c>
      <c r="AO31" s="29">
        <v>978</v>
      </c>
      <c r="AP31" s="29">
        <v>968</v>
      </c>
      <c r="AQ31" s="29">
        <v>907</v>
      </c>
      <c r="AR31" s="29">
        <v>1045</v>
      </c>
      <c r="AS31" s="29">
        <v>920</v>
      </c>
      <c r="AT31" s="29">
        <v>1059</v>
      </c>
      <c r="AU31" s="29">
        <v>942.45</v>
      </c>
      <c r="AV31" s="29">
        <v>1020</v>
      </c>
      <c r="AW31" s="29"/>
    </row>
    <row r="32" spans="34:49" ht="15" customHeight="1">
      <c r="AH32" s="11" t="s">
        <v>70</v>
      </c>
      <c r="AI32" s="44">
        <v>459.56631865076906</v>
      </c>
      <c r="AJ32" s="44">
        <v>479.1123782662457</v>
      </c>
      <c r="AK32" s="29">
        <v>543.5494386610975</v>
      </c>
      <c r="AL32" s="29">
        <v>1720.168819542141</v>
      </c>
      <c r="AM32" s="29">
        <v>1011</v>
      </c>
      <c r="AN32" s="29">
        <v>493</v>
      </c>
      <c r="AO32" s="29">
        <v>937</v>
      </c>
      <c r="AP32" s="29">
        <v>340</v>
      </c>
      <c r="AQ32" s="29">
        <v>954</v>
      </c>
      <c r="AR32" s="29"/>
      <c r="AS32" s="29">
        <v>853.55</v>
      </c>
      <c r="AT32" s="29">
        <v>1374</v>
      </c>
      <c r="AU32" s="29">
        <v>1067</v>
      </c>
      <c r="AV32" s="29">
        <v>935</v>
      </c>
      <c r="AW32" s="29"/>
    </row>
    <row r="33" spans="34:49" ht="15" customHeight="1">
      <c r="AH33" s="11" t="s">
        <v>71</v>
      </c>
      <c r="AI33" s="44">
        <v>545.8034393830134</v>
      </c>
      <c r="AJ33" s="44">
        <v>449.2750258297442</v>
      </c>
      <c r="AK33" s="29">
        <v>798.8203471335187</v>
      </c>
      <c r="AL33" s="29">
        <v>895.6907355634822</v>
      </c>
      <c r="AM33" s="29">
        <v>1994</v>
      </c>
      <c r="AN33" s="29">
        <v>1126</v>
      </c>
      <c r="AO33" s="29"/>
      <c r="AP33" s="29">
        <v>971</v>
      </c>
      <c r="AQ33" s="29">
        <v>903</v>
      </c>
      <c r="AR33" s="29">
        <v>1006</v>
      </c>
      <c r="AS33" s="29">
        <v>875</v>
      </c>
      <c r="AT33" s="29">
        <v>1331</v>
      </c>
      <c r="AU33" s="29">
        <v>1089</v>
      </c>
      <c r="AV33" s="29">
        <v>1017</v>
      </c>
      <c r="AW33" s="29"/>
    </row>
    <row r="34" spans="34:49" ht="15" customHeight="1">
      <c r="AH34" s="11" t="s">
        <v>72</v>
      </c>
      <c r="AI34" s="44">
        <v>474.0408891588679</v>
      </c>
      <c r="AJ34" s="44">
        <v>453.4716906951747</v>
      </c>
      <c r="AK34" s="29">
        <v>555.9000733917811</v>
      </c>
      <c r="AL34" s="29">
        <v>939</v>
      </c>
      <c r="AM34" s="29">
        <v>3713</v>
      </c>
      <c r="AN34" s="29">
        <v>892</v>
      </c>
      <c r="AO34" s="29">
        <v>900</v>
      </c>
      <c r="AP34" s="29">
        <v>1036</v>
      </c>
      <c r="AQ34" s="29">
        <v>937</v>
      </c>
      <c r="AR34" s="29">
        <v>1003.76</v>
      </c>
      <c r="AS34" s="29">
        <v>964.66</v>
      </c>
      <c r="AT34" s="29">
        <v>1292</v>
      </c>
      <c r="AU34" s="29">
        <v>1599</v>
      </c>
      <c r="AV34" s="29">
        <v>999</v>
      </c>
      <c r="AW34" s="29"/>
    </row>
    <row r="35" spans="34:49" ht="15" customHeight="1">
      <c r="AH35" s="11" t="s">
        <v>73</v>
      </c>
      <c r="AI35" s="44">
        <v>477.32088205289176</v>
      </c>
      <c r="AJ35" s="44">
        <v>491.3005875527459</v>
      </c>
      <c r="AK35" s="29">
        <v>541.1539440429474</v>
      </c>
      <c r="AL35" s="29">
        <v>909</v>
      </c>
      <c r="AM35" s="29">
        <v>1989.23</v>
      </c>
      <c r="AN35" s="29">
        <v>1014</v>
      </c>
      <c r="AO35" s="29">
        <v>899</v>
      </c>
      <c r="AP35" s="29">
        <v>1020</v>
      </c>
      <c r="AQ35" s="29">
        <v>898</v>
      </c>
      <c r="AR35" s="29">
        <v>1627</v>
      </c>
      <c r="AS35" s="29">
        <v>907</v>
      </c>
      <c r="AT35" s="29">
        <v>1121</v>
      </c>
      <c r="AU35" s="29">
        <v>1067</v>
      </c>
      <c r="AV35" s="29">
        <v>1859</v>
      </c>
      <c r="AW35" s="29"/>
    </row>
    <row r="36" spans="34:49" ht="15" customHeight="1">
      <c r="AH36" s="11" t="s">
        <v>74</v>
      </c>
      <c r="AI36" s="44">
        <v>494.291319274154</v>
      </c>
      <c r="AJ36" s="44">
        <v>463.4243883778755</v>
      </c>
      <c r="AK36" s="29">
        <v>536.3585329341319</v>
      </c>
      <c r="AL36" s="29">
        <v>717</v>
      </c>
      <c r="AM36" s="29">
        <v>3230</v>
      </c>
      <c r="AN36" s="29">
        <v>870</v>
      </c>
      <c r="AO36" s="29">
        <v>2469</v>
      </c>
      <c r="AP36" s="29">
        <v>1034</v>
      </c>
      <c r="AQ36" s="29">
        <v>932</v>
      </c>
      <c r="AR36" s="29">
        <v>1163</v>
      </c>
      <c r="AS36" s="29">
        <v>874.68</v>
      </c>
      <c r="AT36" s="29">
        <v>949</v>
      </c>
      <c r="AU36" s="29">
        <v>1027</v>
      </c>
      <c r="AV36" s="29">
        <v>852</v>
      </c>
      <c r="AW36" s="29"/>
    </row>
    <row r="37" spans="34:49" ht="15" customHeight="1">
      <c r="AH37" s="11" t="s">
        <v>75</v>
      </c>
      <c r="AI37" s="44">
        <v>421.38293874483276</v>
      </c>
      <c r="AJ37" s="44">
        <v>563.7089259325496</v>
      </c>
      <c r="AK37" s="29">
        <v>665.6850682748744</v>
      </c>
      <c r="AL37" s="29">
        <v>972</v>
      </c>
      <c r="AM37" s="29">
        <v>2968</v>
      </c>
      <c r="AN37" s="29">
        <v>950</v>
      </c>
      <c r="AO37" s="29">
        <v>852</v>
      </c>
      <c r="AP37" s="29">
        <v>989.27</v>
      </c>
      <c r="AQ37" s="29">
        <v>956</v>
      </c>
      <c r="AR37" s="29">
        <v>1009</v>
      </c>
      <c r="AS37" s="29">
        <v>1037</v>
      </c>
      <c r="AT37" s="29">
        <v>1259</v>
      </c>
      <c r="AU37" s="29">
        <v>606</v>
      </c>
      <c r="AV37" s="29">
        <v>1033</v>
      </c>
      <c r="AW37" s="29"/>
    </row>
    <row r="38" spans="34:49" ht="15" customHeight="1">
      <c r="AH38" s="11" t="s">
        <v>76</v>
      </c>
      <c r="AI38" s="44">
        <v>699.6478704546543</v>
      </c>
      <c r="AJ38" s="44">
        <v>483.0380130243828</v>
      </c>
      <c r="AK38" s="29">
        <v>968.1713793598393</v>
      </c>
      <c r="AL38" s="29">
        <v>621</v>
      </c>
      <c r="AM38" s="29">
        <v>2142</v>
      </c>
      <c r="AN38" s="29">
        <v>1866</v>
      </c>
      <c r="AO38" s="29">
        <v>2110</v>
      </c>
      <c r="AP38" s="29">
        <v>910</v>
      </c>
      <c r="AQ38" s="29">
        <v>999.7</v>
      </c>
      <c r="AR38" s="29">
        <v>1037</v>
      </c>
      <c r="AS38" s="29">
        <v>918</v>
      </c>
      <c r="AT38" s="29">
        <v>1117</v>
      </c>
      <c r="AU38" s="29">
        <v>1215</v>
      </c>
      <c r="AV38" s="29"/>
      <c r="AW38" s="29"/>
    </row>
    <row r="39" spans="35:38" ht="15" customHeight="1">
      <c r="AI39" s="44"/>
      <c r="AJ39" s="44"/>
      <c r="AK39" s="29"/>
      <c r="AL39" s="29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1">
    <mergeCell ref="H5:J5"/>
    <mergeCell ref="A5:A7"/>
    <mergeCell ref="H6:H7"/>
    <mergeCell ref="B6:C6"/>
    <mergeCell ref="D6:E6"/>
    <mergeCell ref="F6:G6"/>
    <mergeCell ref="A2:J2"/>
    <mergeCell ref="A4:J4"/>
    <mergeCell ref="B5:C5"/>
    <mergeCell ref="D5:E5"/>
    <mergeCell ref="F5:G5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ignoredErrors>
    <ignoredError sqref="B21 D21" formulaRange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34"/>
  <sheetViews>
    <sheetView zoomScaleSheetLayoutView="75" zoomScalePageLayoutView="0" workbookViewId="0" topLeftCell="A1">
      <selection activeCell="E7" sqref="E7"/>
    </sheetView>
  </sheetViews>
  <sheetFormatPr defaultColWidth="10.90625" defaultRowHeight="18"/>
  <cols>
    <col min="1" max="1" width="13.2734375" style="10" customWidth="1"/>
    <col min="2" max="6" width="7.72265625" style="10" customWidth="1"/>
    <col min="7" max="7" width="7.36328125" style="10" customWidth="1"/>
    <col min="8" max="8" width="7.90625" style="10" customWidth="1"/>
    <col min="9" max="37" width="7.99609375" style="10" customWidth="1"/>
    <col min="38" max="38" width="4.2734375" style="10" customWidth="1"/>
    <col min="39" max="39" width="8.72265625" style="10" customWidth="1"/>
    <col min="40" max="40" width="4.453125" style="10" customWidth="1"/>
    <col min="41" max="41" width="5.54296875" style="10" customWidth="1"/>
    <col min="42" max="16384" width="10.90625" style="10" customWidth="1"/>
  </cols>
  <sheetData>
    <row r="1" spans="1:8" ht="11.25">
      <c r="A1" s="213" t="s">
        <v>19</v>
      </c>
      <c r="B1" s="213"/>
      <c r="C1" s="213"/>
      <c r="D1" s="213"/>
      <c r="E1" s="213"/>
      <c r="F1" s="213"/>
      <c r="G1" s="213"/>
      <c r="H1" s="213"/>
    </row>
    <row r="2" spans="1:8" ht="11.25">
      <c r="A2" s="34"/>
      <c r="B2" s="34"/>
      <c r="C2" s="34"/>
      <c r="D2" s="34"/>
      <c r="E2" s="34"/>
      <c r="F2" s="34"/>
      <c r="G2" s="34"/>
      <c r="H2" s="34"/>
    </row>
    <row r="3" spans="1:8" ht="11.25">
      <c r="A3" s="223" t="s">
        <v>29</v>
      </c>
      <c r="B3" s="223"/>
      <c r="C3" s="223"/>
      <c r="D3" s="223"/>
      <c r="E3" s="223"/>
      <c r="F3" s="223"/>
      <c r="G3" s="223"/>
      <c r="H3" s="223"/>
    </row>
    <row r="4" spans="1:39" ht="18" customHeight="1">
      <c r="A4" s="217" t="s">
        <v>83</v>
      </c>
      <c r="B4" s="223" t="s">
        <v>119</v>
      </c>
      <c r="C4" s="223"/>
      <c r="D4" s="223"/>
      <c r="E4" s="223"/>
      <c r="F4" s="223"/>
      <c r="G4" s="223"/>
      <c r="H4" s="223"/>
      <c r="AM4" s="35">
        <v>2017</v>
      </c>
    </row>
    <row r="5" spans="1:41" ht="11.25">
      <c r="A5" s="229"/>
      <c r="B5" s="227">
        <v>2016</v>
      </c>
      <c r="C5" s="227">
        <v>2017</v>
      </c>
      <c r="D5" s="41" t="s">
        <v>121</v>
      </c>
      <c r="E5" s="223" t="s">
        <v>295</v>
      </c>
      <c r="F5" s="223"/>
      <c r="G5" s="41" t="s">
        <v>122</v>
      </c>
      <c r="H5" s="41" t="s">
        <v>121</v>
      </c>
      <c r="AM5" s="38" t="s">
        <v>87</v>
      </c>
      <c r="AN5" s="29">
        <v>3240</v>
      </c>
      <c r="AO5" s="98">
        <f aca="true" t="shared" si="0" ref="AO5:AO11">AN5/$AN$13</f>
        <v>0.6491524429285409</v>
      </c>
    </row>
    <row r="6" spans="1:41" ht="11.25">
      <c r="A6" s="220"/>
      <c r="B6" s="228"/>
      <c r="C6" s="228"/>
      <c r="D6" s="50" t="s">
        <v>64</v>
      </c>
      <c r="E6" s="36">
        <v>2017</v>
      </c>
      <c r="F6" s="41">
        <v>2018</v>
      </c>
      <c r="G6" s="128" t="s">
        <v>64</v>
      </c>
      <c r="H6" s="23" t="s">
        <v>64</v>
      </c>
      <c r="AM6" s="38" t="s">
        <v>141</v>
      </c>
      <c r="AN6" s="29">
        <v>597.9584</v>
      </c>
      <c r="AO6" s="98">
        <f t="shared" si="0"/>
        <v>0.11980436917581531</v>
      </c>
    </row>
    <row r="7" spans="1:41" ht="11.25">
      <c r="A7" s="21" t="s">
        <v>87</v>
      </c>
      <c r="B7" s="120">
        <v>6040</v>
      </c>
      <c r="C7" s="156">
        <v>3240</v>
      </c>
      <c r="D7" s="116">
        <f aca="true" t="shared" si="1" ref="D7:D17">C7/$C$17*100</f>
        <v>64.91232973242573</v>
      </c>
      <c r="E7" s="120">
        <v>400</v>
      </c>
      <c r="F7" s="156">
        <v>450</v>
      </c>
      <c r="G7" s="55">
        <f>(F7/E7-1)*100</f>
        <v>12.5</v>
      </c>
      <c r="H7" s="116">
        <f aca="true" t="shared" si="2" ref="H7:H17">F7/$F$17*100</f>
        <v>57.57800133424863</v>
      </c>
      <c r="AM7" s="38" t="s">
        <v>139</v>
      </c>
      <c r="AN7" s="29">
        <v>500.002</v>
      </c>
      <c r="AO7" s="98">
        <f t="shared" si="0"/>
        <v>0.1001782468423322</v>
      </c>
    </row>
    <row r="8" spans="1:41" ht="11.25">
      <c r="A8" s="149" t="s">
        <v>138</v>
      </c>
      <c r="B8" s="27">
        <v>0</v>
      </c>
      <c r="C8" s="142">
        <v>376.65</v>
      </c>
      <c r="D8" s="60">
        <f t="shared" si="1"/>
        <v>7.546058331394491</v>
      </c>
      <c r="E8" s="52">
        <v>0</v>
      </c>
      <c r="F8" s="142">
        <v>298.35</v>
      </c>
      <c r="G8" s="55"/>
      <c r="H8" s="60">
        <f t="shared" si="2"/>
        <v>38.17421488460685</v>
      </c>
      <c r="I8" s="200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11"/>
      <c r="AM8" s="38" t="s">
        <v>138</v>
      </c>
      <c r="AN8" s="29">
        <v>376.65</v>
      </c>
      <c r="AO8" s="98">
        <f t="shared" si="0"/>
        <v>0.07546397149044287</v>
      </c>
    </row>
    <row r="9" spans="1:41" ht="11.25">
      <c r="A9" s="21" t="s">
        <v>89</v>
      </c>
      <c r="B9" s="52">
        <v>219.58751</v>
      </c>
      <c r="C9" s="142">
        <v>193.47348</v>
      </c>
      <c r="D9" s="55">
        <f t="shared" si="1"/>
        <v>3.8761772618024306</v>
      </c>
      <c r="E9" s="52">
        <v>3.68352</v>
      </c>
      <c r="F9" s="142">
        <v>28.50762</v>
      </c>
      <c r="G9" s="55">
        <f>(F9/E9-1)*100</f>
        <v>673.9233124837111</v>
      </c>
      <c r="H9" s="60">
        <f t="shared" si="2"/>
        <v>3.6475817386583396</v>
      </c>
      <c r="AM9" s="38" t="s">
        <v>89</v>
      </c>
      <c r="AN9" s="29">
        <v>193.47348</v>
      </c>
      <c r="AO9" s="98">
        <f t="shared" si="0"/>
        <v>0.03876351301971796</v>
      </c>
    </row>
    <row r="10" spans="1:41" ht="11.25">
      <c r="A10" s="21" t="s">
        <v>141</v>
      </c>
      <c r="B10" s="52">
        <v>574.8896199999999</v>
      </c>
      <c r="C10" s="142">
        <v>597.9584</v>
      </c>
      <c r="D10" s="55">
        <f t="shared" si="1"/>
        <v>11.979899020701765</v>
      </c>
      <c r="E10" s="52">
        <v>39.183840000000004</v>
      </c>
      <c r="F10" s="142">
        <v>4.166399999999999</v>
      </c>
      <c r="G10" s="55">
        <f>(F10/E10-1)*100</f>
        <v>-89.36704519005795</v>
      </c>
      <c r="H10" s="60">
        <f t="shared" si="2"/>
        <v>0.5330955216866965</v>
      </c>
      <c r="AK10" s="76"/>
      <c r="AM10" s="38" t="s">
        <v>166</v>
      </c>
      <c r="AN10" s="29">
        <v>39.0396</v>
      </c>
      <c r="AO10" s="98">
        <f t="shared" si="0"/>
        <v>0.00782180608362749</v>
      </c>
    </row>
    <row r="11" spans="1:42" ht="11.25">
      <c r="A11" s="21" t="s">
        <v>93</v>
      </c>
      <c r="B11" s="52">
        <v>14.1902861</v>
      </c>
      <c r="C11" s="142">
        <v>0.24974770000000002</v>
      </c>
      <c r="D11" s="55">
        <f t="shared" si="1"/>
        <v>0.005003612670467575</v>
      </c>
      <c r="E11" s="52">
        <v>0.040600000000000004</v>
      </c>
      <c r="F11" s="142">
        <v>0.00634</v>
      </c>
      <c r="G11" s="55">
        <f>(F11/E11-1)*100</f>
        <v>-84.38423645320196</v>
      </c>
      <c r="H11" s="60">
        <f t="shared" si="2"/>
        <v>0.0008112100632425251</v>
      </c>
      <c r="AM11" s="10" t="s">
        <v>123</v>
      </c>
      <c r="AN11" s="29">
        <v>44</v>
      </c>
      <c r="AO11" s="98">
        <f t="shared" si="0"/>
        <v>0.008815650459523395</v>
      </c>
      <c r="AP11" s="29"/>
    </row>
    <row r="12" spans="1:41" ht="11.25">
      <c r="A12" s="21" t="s">
        <v>139</v>
      </c>
      <c r="B12" s="52">
        <v>1268.7</v>
      </c>
      <c r="C12" s="142">
        <v>500.002</v>
      </c>
      <c r="D12" s="55">
        <f t="shared" si="1"/>
        <v>10.017374904590227</v>
      </c>
      <c r="E12" s="52">
        <v>0.002</v>
      </c>
      <c r="F12" s="142">
        <v>0</v>
      </c>
      <c r="G12" s="55"/>
      <c r="H12" s="60">
        <f t="shared" si="2"/>
        <v>0</v>
      </c>
      <c r="AN12" s="29"/>
      <c r="AO12" s="98"/>
    </row>
    <row r="13" spans="1:41" ht="12.75" customHeight="1">
      <c r="A13" s="21" t="s">
        <v>166</v>
      </c>
      <c r="B13" s="52">
        <v>44.0476</v>
      </c>
      <c r="C13" s="142">
        <v>39.0396</v>
      </c>
      <c r="D13" s="55">
        <f t="shared" si="1"/>
        <v>0.7821454900685209</v>
      </c>
      <c r="E13" s="52">
        <v>7.04</v>
      </c>
      <c r="F13" s="142">
        <v>0</v>
      </c>
      <c r="G13" s="55"/>
      <c r="H13" s="60">
        <f t="shared" si="2"/>
        <v>0</v>
      </c>
      <c r="AM13" s="11"/>
      <c r="AN13" s="44">
        <f>SUM(AN5:AN12)</f>
        <v>4991.123479999999</v>
      </c>
      <c r="AO13" s="98">
        <f>AN13/$AN$13</f>
        <v>1</v>
      </c>
    </row>
    <row r="14" spans="1:8" ht="11.25">
      <c r="A14" s="21" t="s">
        <v>263</v>
      </c>
      <c r="B14" s="52">
        <v>0</v>
      </c>
      <c r="C14" s="142">
        <v>13</v>
      </c>
      <c r="D14" s="55">
        <f t="shared" si="1"/>
        <v>0.26045070571652296</v>
      </c>
      <c r="E14" s="52"/>
      <c r="F14" s="142"/>
      <c r="G14" s="55"/>
      <c r="H14" s="60">
        <f t="shared" si="2"/>
        <v>0</v>
      </c>
    </row>
    <row r="15" spans="1:39" ht="11.25">
      <c r="A15" s="21" t="s">
        <v>92</v>
      </c>
      <c r="B15" s="52">
        <v>200</v>
      </c>
      <c r="C15" s="142">
        <v>0</v>
      </c>
      <c r="D15" s="55">
        <f t="shared" si="1"/>
        <v>0</v>
      </c>
      <c r="E15" s="27"/>
      <c r="F15" s="142"/>
      <c r="G15" s="55"/>
      <c r="H15" s="60">
        <f t="shared" si="2"/>
        <v>0</v>
      </c>
      <c r="AM15" s="10">
        <v>2017</v>
      </c>
    </row>
    <row r="16" spans="1:41" ht="11.25">
      <c r="A16" s="21" t="s">
        <v>123</v>
      </c>
      <c r="B16" s="52">
        <v>40.424557199999995</v>
      </c>
      <c r="C16" s="26">
        <v>30.9743535</v>
      </c>
      <c r="D16" s="55">
        <f t="shared" si="1"/>
        <v>0.6205609406298503</v>
      </c>
      <c r="E16" s="27">
        <v>0.69446</v>
      </c>
      <c r="F16" s="142">
        <v>0.51813</v>
      </c>
      <c r="G16" s="55">
        <f>(F16/E16-1)*100</f>
        <v>-25.39095124269216</v>
      </c>
      <c r="H16" s="55">
        <f t="shared" si="2"/>
        <v>0.06629531073625386</v>
      </c>
      <c r="AM16" s="12" t="str">
        <f>A7</f>
        <v>Brasil</v>
      </c>
      <c r="AN16" s="44">
        <f>F7</f>
        <v>450</v>
      </c>
      <c r="AO16" s="44">
        <f aca="true" t="shared" si="3" ref="AO16:AO21">AN16/$AN$23*100</f>
        <v>57.57800133424863</v>
      </c>
    </row>
    <row r="17" spans="1:41" ht="11.25">
      <c r="A17" s="21" t="s">
        <v>77</v>
      </c>
      <c r="B17" s="52">
        <f>SUM(B7:B16)</f>
        <v>8401.8395733</v>
      </c>
      <c r="C17" s="52">
        <f>SUM(C7:C16)</f>
        <v>4991.3475812</v>
      </c>
      <c r="D17" s="55">
        <f t="shared" si="1"/>
        <v>100</v>
      </c>
      <c r="E17" s="28">
        <f>SUM(E7:E16)</f>
        <v>450.64441999999997</v>
      </c>
      <c r="F17" s="28">
        <f>SUM(F7:F16)</f>
        <v>781.54849</v>
      </c>
      <c r="G17" s="55">
        <f>(F17/E17-1)*100</f>
        <v>73.4290840658806</v>
      </c>
      <c r="H17" s="55">
        <f t="shared" si="2"/>
        <v>100</v>
      </c>
      <c r="AM17" s="11" t="str">
        <f>A8</f>
        <v>Venezuela</v>
      </c>
      <c r="AN17" s="44">
        <f>F8</f>
        <v>298.35</v>
      </c>
      <c r="AO17" s="44">
        <f t="shared" si="3"/>
        <v>38.17421488460685</v>
      </c>
    </row>
    <row r="18" spans="1:41" ht="11.25">
      <c r="A18" s="47" t="s">
        <v>195</v>
      </c>
      <c r="B18" s="53"/>
      <c r="C18" s="53"/>
      <c r="D18" s="53"/>
      <c r="E18" s="53"/>
      <c r="F18" s="53"/>
      <c r="G18" s="53"/>
      <c r="H18" s="54"/>
      <c r="AM18" s="11" t="str">
        <f>A9</f>
        <v>Perú</v>
      </c>
      <c r="AN18" s="44">
        <f>F9</f>
        <v>28.50762</v>
      </c>
      <c r="AO18" s="44">
        <f t="shared" si="3"/>
        <v>3.6475817386583396</v>
      </c>
    </row>
    <row r="19" spans="1:41" ht="11.25">
      <c r="A19" s="11"/>
      <c r="B19" s="11"/>
      <c r="C19" s="11"/>
      <c r="D19" s="11"/>
      <c r="E19" s="11"/>
      <c r="F19" s="11"/>
      <c r="G19" s="11"/>
      <c r="H19" s="11"/>
      <c r="AM19" s="11" t="str">
        <f>A10</f>
        <v>Bolivia</v>
      </c>
      <c r="AN19" s="44">
        <f>F10</f>
        <v>4.166399999999999</v>
      </c>
      <c r="AO19" s="44">
        <f t="shared" si="3"/>
        <v>0.5330955216866965</v>
      </c>
    </row>
    <row r="20" spans="1:41" ht="11.25">
      <c r="A20" s="11"/>
      <c r="B20" s="11"/>
      <c r="C20" s="11"/>
      <c r="D20" s="11"/>
      <c r="E20" s="11"/>
      <c r="F20" s="11"/>
      <c r="G20" s="11"/>
      <c r="H20" s="11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M20" s="11" t="str">
        <f>A11</f>
        <v>Colombia</v>
      </c>
      <c r="AN20" s="44">
        <f>F11</f>
        <v>0.00634</v>
      </c>
      <c r="AO20" s="44">
        <f t="shared" si="3"/>
        <v>0.0008112100632425251</v>
      </c>
    </row>
    <row r="21" spans="1:42" ht="11.25">
      <c r="A21" s="11"/>
      <c r="B21" s="11"/>
      <c r="C21" s="11"/>
      <c r="D21" s="11"/>
      <c r="E21" s="11"/>
      <c r="F21" s="11"/>
      <c r="G21" s="11"/>
      <c r="H21" s="11"/>
      <c r="AM21" s="11" t="str">
        <f>A16</f>
        <v>Otros</v>
      </c>
      <c r="AN21" s="44">
        <f>SUM(F12:F16)</f>
        <v>0.51813</v>
      </c>
      <c r="AO21" s="44">
        <f t="shared" si="3"/>
        <v>0.06629531073625386</v>
      </c>
      <c r="AP21" s="29">
        <f>SUM(AO16:AO21)</f>
        <v>100.00000000000001</v>
      </c>
    </row>
    <row r="22" spans="1:41" ht="11.25">
      <c r="A22" s="11"/>
      <c r="B22" s="11"/>
      <c r="C22" s="11"/>
      <c r="D22" s="11"/>
      <c r="E22" s="11"/>
      <c r="F22" s="11"/>
      <c r="G22" s="11"/>
      <c r="H22" s="11"/>
      <c r="AM22" s="11"/>
      <c r="AN22" s="44"/>
      <c r="AO22" s="44"/>
    </row>
    <row r="23" spans="1:41" ht="11.25">
      <c r="A23" s="11"/>
      <c r="B23" s="11"/>
      <c r="C23" s="11"/>
      <c r="D23" s="11"/>
      <c r="E23" s="11"/>
      <c r="F23" s="11"/>
      <c r="G23" s="11"/>
      <c r="H23" s="11"/>
      <c r="AM23" s="11"/>
      <c r="AN23" s="44">
        <f>SUM(AN16:AN22)</f>
        <v>781.54849</v>
      </c>
      <c r="AO23" s="44">
        <f>AN23/$AN$23*100</f>
        <v>100</v>
      </c>
    </row>
    <row r="24" spans="1:41" ht="11.25">
      <c r="A24" s="11"/>
      <c r="B24" s="11"/>
      <c r="C24" s="11"/>
      <c r="D24" s="11"/>
      <c r="E24" s="11"/>
      <c r="F24" s="11"/>
      <c r="G24" s="11"/>
      <c r="H24" s="11"/>
      <c r="AM24" s="11"/>
      <c r="AN24" s="44"/>
      <c r="AO24" s="44"/>
    </row>
    <row r="25" spans="39:41" ht="11.25">
      <c r="AM25" s="11"/>
      <c r="AN25" s="44"/>
      <c r="AO25" s="44"/>
    </row>
    <row r="26" spans="39:41" ht="11.25">
      <c r="AM26" s="11"/>
      <c r="AN26" s="44"/>
      <c r="AO26" s="44"/>
    </row>
    <row r="27" spans="39:41" ht="11.25">
      <c r="AM27" s="11"/>
      <c r="AN27" s="44"/>
      <c r="AO27" s="44"/>
    </row>
    <row r="28" spans="39:41" ht="11.25">
      <c r="AM28" s="11"/>
      <c r="AN28" s="44"/>
      <c r="AO28" s="44"/>
    </row>
    <row r="29" spans="39:41" ht="11.25">
      <c r="AM29" s="11"/>
      <c r="AN29" s="44"/>
      <c r="AO29" s="44"/>
    </row>
    <row r="30" spans="39:41" ht="11.25">
      <c r="AM30" s="11"/>
      <c r="AN30" s="44"/>
      <c r="AO30" s="100"/>
    </row>
    <row r="31" spans="39:41" ht="11.25">
      <c r="AM31" s="11"/>
      <c r="AN31" s="44"/>
      <c r="AO31" s="100"/>
    </row>
    <row r="32" spans="39:41" ht="11.25">
      <c r="AM32" s="11"/>
      <c r="AN32" s="44"/>
      <c r="AO32" s="43"/>
    </row>
    <row r="33" spans="39:41" ht="11.25">
      <c r="AM33" s="11"/>
      <c r="AN33" s="44"/>
      <c r="AO33" s="43"/>
    </row>
    <row r="34" spans="39:40" ht="11.25">
      <c r="AM34" s="11"/>
      <c r="AN34" s="44"/>
    </row>
    <row r="38" ht="12.7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1.0236220472440944" bottom="0.8267716535433072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B17:C17 E17:F17" formulaRange="1"/>
    <ignoredError sqref="D17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45"/>
  <sheetViews>
    <sheetView zoomScale="112" zoomScaleNormal="112" zoomScalePageLayoutView="0" workbookViewId="0" topLeftCell="A1">
      <selection activeCell="A1" sqref="A1"/>
    </sheetView>
  </sheetViews>
  <sheetFormatPr defaultColWidth="10.90625" defaultRowHeight="18"/>
  <cols>
    <col min="1" max="1" width="66.8125" style="1" customWidth="1"/>
    <col min="2" max="16384" width="10.90625" style="1" customWidth="1"/>
  </cols>
  <sheetData>
    <row r="7" spans="1:6" ht="21">
      <c r="A7" s="150" t="s">
        <v>232</v>
      </c>
      <c r="B7" s="2"/>
      <c r="C7" s="2"/>
      <c r="D7" s="2"/>
      <c r="E7" s="2"/>
      <c r="F7" s="2"/>
    </row>
    <row r="10" ht="15">
      <c r="A10" s="3" t="s">
        <v>281</v>
      </c>
    </row>
    <row r="14" ht="30">
      <c r="A14" s="119" t="s">
        <v>163</v>
      </c>
    </row>
    <row r="19" ht="15">
      <c r="A19" s="4" t="s">
        <v>210</v>
      </c>
    </row>
    <row r="20" ht="15">
      <c r="A20" s="4" t="s">
        <v>211</v>
      </c>
    </row>
    <row r="28" ht="15">
      <c r="A28" s="4" t="s">
        <v>212</v>
      </c>
    </row>
    <row r="30" ht="15">
      <c r="A30" s="4"/>
    </row>
    <row r="31" ht="15">
      <c r="A31" s="4" t="s">
        <v>277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151"/>
    </row>
    <row r="37" ht="15">
      <c r="A37" s="4"/>
    </row>
    <row r="38" ht="15">
      <c r="A38" s="4"/>
    </row>
    <row r="39" ht="15">
      <c r="A39" s="4"/>
    </row>
    <row r="40" ht="15">
      <c r="A40" s="160" t="s">
        <v>234</v>
      </c>
    </row>
    <row r="41" ht="15">
      <c r="A41" s="160" t="s">
        <v>235</v>
      </c>
    </row>
    <row r="42" ht="15">
      <c r="A42" s="160" t="s">
        <v>236</v>
      </c>
    </row>
    <row r="43" ht="15">
      <c r="A43" s="161" t="s">
        <v>237</v>
      </c>
    </row>
    <row r="44" ht="15">
      <c r="A44" s="5"/>
    </row>
    <row r="45" ht="15">
      <c r="A45" s="5"/>
    </row>
  </sheetData>
  <sheetProtection/>
  <printOptions horizontalCentered="1"/>
  <pageMargins left="0.4724409448818898" right="0.35433070866141736" top="0.9448818897637796" bottom="0.5118110236220472" header="0.5118110236220472" footer="0.5118110236220472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8"/>
  <sheetViews>
    <sheetView zoomScalePageLayoutView="0" workbookViewId="0" topLeftCell="A1">
      <selection activeCell="M39" sqref="M39"/>
    </sheetView>
  </sheetViews>
  <sheetFormatPr defaultColWidth="10.90625" defaultRowHeight="18"/>
  <cols>
    <col min="1" max="1" width="9.99609375" style="10" customWidth="1"/>
    <col min="2" max="12" width="6.36328125" style="10" customWidth="1"/>
    <col min="13" max="13" width="7.453125" style="10" customWidth="1"/>
    <col min="14" max="54" width="6.36328125" style="10" customWidth="1"/>
    <col min="55" max="56" width="7.72265625" style="10" customWidth="1"/>
    <col min="57" max="57" width="2.453125" style="10" customWidth="1"/>
    <col min="58" max="61" width="3.8125" style="10" customWidth="1"/>
    <col min="62" max="62" width="4.18359375" style="10" customWidth="1"/>
    <col min="63" max="63" width="4.453125" style="10" customWidth="1"/>
    <col min="64" max="64" width="4.99609375" style="10" customWidth="1"/>
    <col min="65" max="65" width="4.453125" style="10" customWidth="1"/>
    <col min="66" max="66" width="4.90625" style="10" customWidth="1"/>
    <col min="67" max="69" width="4.99609375" style="10" customWidth="1"/>
    <col min="70" max="70" width="5.8125" style="10" customWidth="1"/>
    <col min="71" max="71" width="5.18359375" style="10" customWidth="1"/>
    <col min="72" max="72" width="6.453125" style="10" customWidth="1"/>
    <col min="73" max="16384" width="10.90625" style="10" customWidth="1"/>
  </cols>
  <sheetData>
    <row r="1" spans="1:55" ht="11.25">
      <c r="A1" s="213" t="s">
        <v>21</v>
      </c>
      <c r="B1" s="213"/>
      <c r="C1" s="213"/>
      <c r="D1" s="213"/>
      <c r="E1" s="213"/>
      <c r="F1" s="213"/>
      <c r="G1" s="213"/>
      <c r="H1" s="213"/>
      <c r="I1" s="213"/>
      <c r="J1" s="21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3" spans="1:55" ht="11.25">
      <c r="A3" s="223" t="s">
        <v>30</v>
      </c>
      <c r="B3" s="223"/>
      <c r="C3" s="223"/>
      <c r="D3" s="223"/>
      <c r="E3" s="223"/>
      <c r="F3" s="223"/>
      <c r="G3" s="223"/>
      <c r="H3" s="223"/>
      <c r="I3" s="223"/>
      <c r="J3" s="223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ht="12.75" customHeight="1">
      <c r="A4" s="217" t="s">
        <v>115</v>
      </c>
      <c r="B4" s="227" t="s">
        <v>112</v>
      </c>
      <c r="C4" s="227"/>
      <c r="D4" s="227" t="s">
        <v>113</v>
      </c>
      <c r="E4" s="227"/>
      <c r="F4" s="227" t="s">
        <v>114</v>
      </c>
      <c r="G4" s="227"/>
      <c r="H4" s="238" t="s">
        <v>266</v>
      </c>
      <c r="I4" s="238"/>
      <c r="J4" s="238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ht="11.25">
      <c r="A5" s="229"/>
      <c r="B5" s="214" t="s">
        <v>116</v>
      </c>
      <c r="C5" s="214"/>
      <c r="D5" s="221" t="s">
        <v>204</v>
      </c>
      <c r="E5" s="221"/>
      <c r="F5" s="214" t="s">
        <v>199</v>
      </c>
      <c r="G5" s="214"/>
      <c r="H5" s="227" t="s">
        <v>112</v>
      </c>
      <c r="I5" s="36" t="s">
        <v>107</v>
      </c>
      <c r="J5" s="41" t="s">
        <v>107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11.25">
      <c r="A6" s="220"/>
      <c r="B6" s="40">
        <v>2017</v>
      </c>
      <c r="C6" s="40">
        <v>2018</v>
      </c>
      <c r="D6" s="40">
        <v>2017</v>
      </c>
      <c r="E6" s="40">
        <v>2018</v>
      </c>
      <c r="F6" s="40">
        <v>2017</v>
      </c>
      <c r="G6" s="40">
        <v>2018</v>
      </c>
      <c r="H6" s="228"/>
      <c r="I6" s="67" t="s">
        <v>206</v>
      </c>
      <c r="J6" s="67" t="s">
        <v>117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ht="11.25">
      <c r="A7" s="38" t="s">
        <v>65</v>
      </c>
      <c r="B7" s="26">
        <v>995.574</v>
      </c>
      <c r="C7" s="26">
        <v>739.2907999999999</v>
      </c>
      <c r="D7" s="26">
        <v>3812.94</v>
      </c>
      <c r="E7" s="26">
        <v>2988.87503</v>
      </c>
      <c r="F7" s="52">
        <f>D7/B7*1000</f>
        <v>3829.8910979997468</v>
      </c>
      <c r="G7" s="52">
        <f>E7/C7*1000</f>
        <v>4042.8949339015185</v>
      </c>
      <c r="H7" s="60">
        <f>(C7/B7-1)*100</f>
        <v>-25.742255221610854</v>
      </c>
      <c r="I7" s="60">
        <f>(E7/D7-1)*100</f>
        <v>-21.61232461040562</v>
      </c>
      <c r="J7" s="60">
        <f>(G7/F7-1)*100</f>
        <v>5.561615995113223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ht="11.25">
      <c r="A8" s="21" t="s">
        <v>66</v>
      </c>
      <c r="B8" s="26">
        <v>492.17</v>
      </c>
      <c r="C8" s="26"/>
      <c r="D8" s="26">
        <v>1891.863</v>
      </c>
      <c r="E8" s="26"/>
      <c r="F8" s="52">
        <f aca="true" t="shared" si="0" ref="F8:F18">D8/B8*1000</f>
        <v>3843.9218156328097</v>
      </c>
      <c r="G8" s="52"/>
      <c r="H8" s="60"/>
      <c r="I8" s="60"/>
      <c r="J8" s="60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ht="11.25">
      <c r="A9" s="21" t="s">
        <v>67</v>
      </c>
      <c r="B9" s="26">
        <v>863.51</v>
      </c>
      <c r="C9" s="26"/>
      <c r="D9" s="26">
        <v>3542.764</v>
      </c>
      <c r="E9" s="26"/>
      <c r="F9" s="52">
        <f t="shared" si="0"/>
        <v>4102.748086298943</v>
      </c>
      <c r="G9" s="52"/>
      <c r="H9" s="60"/>
      <c r="I9" s="60"/>
      <c r="J9" s="60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ht="11.25">
      <c r="A10" s="21" t="s">
        <v>68</v>
      </c>
      <c r="B10" s="26">
        <v>1061.367</v>
      </c>
      <c r="C10" s="26"/>
      <c r="D10" s="26">
        <v>4247.29</v>
      </c>
      <c r="E10" s="26"/>
      <c r="F10" s="52">
        <f t="shared" si="0"/>
        <v>4001.716654088548</v>
      </c>
      <c r="G10" s="52"/>
      <c r="H10" s="60"/>
      <c r="I10" s="60"/>
      <c r="J10" s="60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:55" ht="11.25">
      <c r="A11" s="21" t="s">
        <v>69</v>
      </c>
      <c r="B11" s="26">
        <v>729.016</v>
      </c>
      <c r="C11" s="26"/>
      <c r="D11" s="26">
        <v>2867.116</v>
      </c>
      <c r="E11" s="26"/>
      <c r="F11" s="52">
        <f t="shared" si="0"/>
        <v>3932.8574407146075</v>
      </c>
      <c r="G11" s="52"/>
      <c r="H11" s="60"/>
      <c r="I11" s="60"/>
      <c r="J11" s="60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:55" ht="11.25">
      <c r="A12" s="21" t="s">
        <v>70</v>
      </c>
      <c r="B12" s="26">
        <v>401.776</v>
      </c>
      <c r="C12" s="26"/>
      <c r="D12" s="26">
        <v>1727.118</v>
      </c>
      <c r="E12" s="26"/>
      <c r="F12" s="52">
        <f t="shared" si="0"/>
        <v>4298.708733224484</v>
      </c>
      <c r="G12" s="52"/>
      <c r="H12" s="60"/>
      <c r="I12" s="60"/>
      <c r="J12" s="60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1.25">
      <c r="A13" s="21" t="s">
        <v>71</v>
      </c>
      <c r="B13" s="26">
        <v>779.067</v>
      </c>
      <c r="C13" s="26"/>
      <c r="D13" s="26">
        <v>3146.452</v>
      </c>
      <c r="E13" s="26"/>
      <c r="F13" s="52">
        <f t="shared" si="0"/>
        <v>4038.7437794182024</v>
      </c>
      <c r="G13" s="52"/>
      <c r="H13" s="60"/>
      <c r="I13" s="60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1.25">
      <c r="A14" s="21" t="s">
        <v>72</v>
      </c>
      <c r="B14" s="26">
        <v>654.6816399999999</v>
      </c>
      <c r="C14" s="26"/>
      <c r="D14" s="26">
        <v>2686.43969</v>
      </c>
      <c r="E14" s="26"/>
      <c r="F14" s="52">
        <f t="shared" si="0"/>
        <v>4103.429095705204</v>
      </c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1.25">
      <c r="A15" s="21" t="s">
        <v>73</v>
      </c>
      <c r="B15" s="26">
        <v>581.12304</v>
      </c>
      <c r="C15" s="26"/>
      <c r="D15" s="26">
        <v>2433.55874</v>
      </c>
      <c r="E15" s="26"/>
      <c r="F15" s="52">
        <f t="shared" si="0"/>
        <v>4187.682422641512</v>
      </c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1.25">
      <c r="A16" s="21" t="s">
        <v>74</v>
      </c>
      <c r="B16" s="26">
        <v>850.48418</v>
      </c>
      <c r="C16" s="26"/>
      <c r="D16" s="26">
        <v>3622.5845600000002</v>
      </c>
      <c r="E16" s="26"/>
      <c r="F16" s="52">
        <f t="shared" si="0"/>
        <v>4259.437912178449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1.25">
      <c r="A17" s="21" t="s">
        <v>75</v>
      </c>
      <c r="B17" s="26">
        <v>1094.72424</v>
      </c>
      <c r="C17" s="26"/>
      <c r="D17" s="26">
        <v>4695.82832</v>
      </c>
      <c r="E17" s="26"/>
      <c r="F17" s="52">
        <f t="shared" si="0"/>
        <v>4289.507940374098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1.25">
      <c r="A18" s="21" t="s">
        <v>76</v>
      </c>
      <c r="B18" s="26">
        <v>841.721</v>
      </c>
      <c r="C18" s="26"/>
      <c r="D18" s="26">
        <v>3389.733</v>
      </c>
      <c r="E18" s="26"/>
      <c r="F18" s="52">
        <f t="shared" si="0"/>
        <v>4027.145574364902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1.25">
      <c r="A19" s="21" t="s">
        <v>302</v>
      </c>
      <c r="B19" s="26">
        <f>B7</f>
        <v>995.574</v>
      </c>
      <c r="C19" s="26">
        <f>C7</f>
        <v>739.2907999999999</v>
      </c>
      <c r="D19" s="26">
        <f>D7</f>
        <v>3812.94</v>
      </c>
      <c r="E19" s="26">
        <f>E7</f>
        <v>2988.87503</v>
      </c>
      <c r="F19" s="52">
        <f>D19/B19*1000</f>
        <v>3829.8910979997468</v>
      </c>
      <c r="G19" s="52">
        <f>E19/C19*1000</f>
        <v>4042.8949339015185</v>
      </c>
      <c r="H19" s="60">
        <f>(C19/B19-1)*100</f>
        <v>-25.742255221610854</v>
      </c>
      <c r="I19" s="60">
        <f>(E19/D19-1)*100</f>
        <v>-21.61232461040562</v>
      </c>
      <c r="J19" s="60">
        <f>(G19/F19-1)*100</f>
        <v>5.561615995113223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</row>
    <row r="20" spans="1:55" ht="11.25">
      <c r="A20" s="21" t="s">
        <v>169</v>
      </c>
      <c r="B20" s="26">
        <f>SUM(B7:B18)</f>
        <v>9345.2141</v>
      </c>
      <c r="C20" s="26"/>
      <c r="D20" s="26">
        <f>SUM(D7:D18)</f>
        <v>38063.68731</v>
      </c>
      <c r="E20" s="26"/>
      <c r="F20" s="52">
        <f>D20/B20*1000</f>
        <v>4073.0674442226</v>
      </c>
      <c r="G20" s="52"/>
      <c r="H20" s="60"/>
      <c r="I20" s="60"/>
      <c r="J20" s="6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10" ht="11.25">
      <c r="A21" s="47" t="s">
        <v>190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2:7" ht="12" customHeight="1">
      <c r="B22" s="29"/>
      <c r="C22" s="29"/>
      <c r="D22" s="29"/>
      <c r="E22" s="29"/>
      <c r="F22" s="29"/>
      <c r="G22" s="29"/>
    </row>
    <row r="23" ht="12" customHeight="1"/>
    <row r="24" ht="12" customHeight="1"/>
    <row r="25" spans="58:72" ht="12" customHeight="1">
      <c r="BF25" s="68">
        <v>2004</v>
      </c>
      <c r="BG25" s="68">
        <v>2005</v>
      </c>
      <c r="BH25" s="10">
        <v>2006</v>
      </c>
      <c r="BI25" s="10">
        <v>2007</v>
      </c>
      <c r="BJ25" s="35">
        <v>2008</v>
      </c>
      <c r="BK25" s="10">
        <v>2009</v>
      </c>
      <c r="BL25" s="133">
        <v>2010</v>
      </c>
      <c r="BM25" s="133">
        <v>2011</v>
      </c>
      <c r="BN25" s="10">
        <v>2012</v>
      </c>
      <c r="BO25" s="10">
        <v>2013</v>
      </c>
      <c r="BP25" s="10">
        <v>2014</v>
      </c>
      <c r="BQ25" s="10">
        <v>2015</v>
      </c>
      <c r="BR25" s="10">
        <v>2016</v>
      </c>
      <c r="BS25" s="10">
        <v>2017</v>
      </c>
      <c r="BT25" s="10">
        <v>2018</v>
      </c>
    </row>
    <row r="26" spans="57:72" ht="12" customHeight="1">
      <c r="BE26" s="11" t="s">
        <v>65</v>
      </c>
      <c r="BF26" s="44">
        <v>1547.6453557267948</v>
      </c>
      <c r="BG26" s="44">
        <v>1669.7559638058676</v>
      </c>
      <c r="BH26" s="29">
        <v>3115.437226367255</v>
      </c>
      <c r="BI26" s="29">
        <v>2783.285589505574</v>
      </c>
      <c r="BJ26" s="29">
        <v>4439</v>
      </c>
      <c r="BK26" s="29">
        <v>3182</v>
      </c>
      <c r="BL26" s="29">
        <v>3792</v>
      </c>
      <c r="BM26" s="29">
        <v>4293.984969902225</v>
      </c>
      <c r="BN26" s="29">
        <v>4507</v>
      </c>
      <c r="BO26" s="29">
        <v>4656</v>
      </c>
      <c r="BP26" s="29">
        <v>5065.647202188189</v>
      </c>
      <c r="BQ26" s="29">
        <v>4627.429116779872</v>
      </c>
      <c r="BR26" s="29">
        <v>3270</v>
      </c>
      <c r="BS26" s="29">
        <v>3829.89</v>
      </c>
      <c r="BT26" s="29">
        <v>4043</v>
      </c>
    </row>
    <row r="27" spans="57:72" ht="12" customHeight="1">
      <c r="BE27" s="11" t="s">
        <v>66</v>
      </c>
      <c r="BF27" s="44">
        <v>1694.3635936635883</v>
      </c>
      <c r="BG27" s="44">
        <v>1578.6161947255207</v>
      </c>
      <c r="BH27" s="29">
        <v>3109.0201956929586</v>
      </c>
      <c r="BI27" s="29">
        <v>2978.2406559731335</v>
      </c>
      <c r="BJ27" s="29">
        <v>4786</v>
      </c>
      <c r="BK27" s="29">
        <v>3077</v>
      </c>
      <c r="BL27" s="29">
        <v>4075</v>
      </c>
      <c r="BM27" s="29">
        <v>4348.033779593624</v>
      </c>
      <c r="BN27" s="29">
        <v>4631</v>
      </c>
      <c r="BO27" s="29">
        <v>4620</v>
      </c>
      <c r="BP27" s="29">
        <v>5256.849739663267</v>
      </c>
      <c r="BQ27" s="29">
        <v>4583.743365920549</v>
      </c>
      <c r="BR27" s="29">
        <v>3294</v>
      </c>
      <c r="BS27" s="29">
        <v>3844</v>
      </c>
      <c r="BT27" s="29"/>
    </row>
    <row r="28" spans="57:72" ht="12" customHeight="1">
      <c r="BE28" s="11" t="s">
        <v>67</v>
      </c>
      <c r="BF28" s="44">
        <v>2307.7770029728044</v>
      </c>
      <c r="BG28" s="44">
        <v>1134.3346180711471</v>
      </c>
      <c r="BH28" s="29">
        <v>3125.57378034519</v>
      </c>
      <c r="BI28" s="29">
        <v>2989.9522627998326</v>
      </c>
      <c r="BJ28" s="29">
        <v>4492</v>
      </c>
      <c r="BK28" s="29">
        <v>2825</v>
      </c>
      <c r="BL28" s="29">
        <v>3975</v>
      </c>
      <c r="BM28" s="29">
        <v>4473.354225090752</v>
      </c>
      <c r="BN28" s="29">
        <v>4654</v>
      </c>
      <c r="BO28" s="29">
        <v>4669</v>
      </c>
      <c r="BP28" s="29">
        <v>5124.959059965057</v>
      </c>
      <c r="BQ28" s="29">
        <v>4311.135068475369</v>
      </c>
      <c r="BR28" s="29">
        <v>3182</v>
      </c>
      <c r="BS28" s="29">
        <v>4103</v>
      </c>
      <c r="BT28" s="29"/>
    </row>
    <row r="29" spans="57:72" ht="12" customHeight="1">
      <c r="BE29" s="11" t="s">
        <v>68</v>
      </c>
      <c r="BF29" s="44">
        <v>1568.7976098535241</v>
      </c>
      <c r="BG29" s="44">
        <v>1684.452726762558</v>
      </c>
      <c r="BH29" s="29">
        <v>3177.0144971141535</v>
      </c>
      <c r="BI29" s="29">
        <v>3115.6447207660954</v>
      </c>
      <c r="BJ29" s="29">
        <v>4692</v>
      </c>
      <c r="BK29" s="29">
        <v>2510</v>
      </c>
      <c r="BL29" s="29">
        <v>4068</v>
      </c>
      <c r="BM29" s="29">
        <v>4556.99549413749</v>
      </c>
      <c r="BN29" s="29">
        <v>4642</v>
      </c>
      <c r="BO29" s="29">
        <v>4466</v>
      </c>
      <c r="BP29" s="29">
        <v>5108.848387744853</v>
      </c>
      <c r="BQ29" s="29">
        <v>3934.906560380197</v>
      </c>
      <c r="BR29" s="29">
        <v>3191</v>
      </c>
      <c r="BS29" s="29">
        <v>4002</v>
      </c>
      <c r="BT29" s="29"/>
    </row>
    <row r="30" spans="57:72" ht="12" customHeight="1">
      <c r="BE30" s="11" t="s">
        <v>69</v>
      </c>
      <c r="BF30" s="44">
        <v>1860.2176531183375</v>
      </c>
      <c r="BG30" s="44">
        <v>1471.3269285854217</v>
      </c>
      <c r="BH30" s="29">
        <v>3125.527347256299</v>
      </c>
      <c r="BI30" s="29">
        <v>3274.031194359376</v>
      </c>
      <c r="BJ30" s="29">
        <v>4684</v>
      </c>
      <c r="BK30" s="29">
        <v>2806</v>
      </c>
      <c r="BL30" s="29">
        <v>3936</v>
      </c>
      <c r="BM30" s="29">
        <v>4462.91335108237</v>
      </c>
      <c r="BN30" s="29">
        <v>4765</v>
      </c>
      <c r="BO30" s="29">
        <v>4744</v>
      </c>
      <c r="BP30" s="29">
        <v>5154</v>
      </c>
      <c r="BQ30" s="29">
        <v>4202.512101857299</v>
      </c>
      <c r="BR30" s="29">
        <v>3142</v>
      </c>
      <c r="BS30" s="29">
        <v>3933</v>
      </c>
      <c r="BT30" s="29"/>
    </row>
    <row r="31" spans="57:72" ht="12" customHeight="1">
      <c r="BE31" s="11" t="s">
        <v>70</v>
      </c>
      <c r="BF31" s="44">
        <v>1390.7873646068626</v>
      </c>
      <c r="BG31" s="44">
        <v>1985.6848131901722</v>
      </c>
      <c r="BH31" s="29">
        <v>2935.8341237341756</v>
      </c>
      <c r="BI31" s="29">
        <v>3584.926716909622</v>
      </c>
      <c r="BJ31" s="29">
        <v>4961</v>
      </c>
      <c r="BK31" s="29">
        <v>2747</v>
      </c>
      <c r="BL31" s="29">
        <v>4158</v>
      </c>
      <c r="BM31" s="29">
        <v>4372.398040877838</v>
      </c>
      <c r="BN31" s="29">
        <v>5120.75</v>
      </c>
      <c r="BO31" s="29">
        <v>4826</v>
      </c>
      <c r="BP31" s="29">
        <v>5026</v>
      </c>
      <c r="BQ31" s="29">
        <v>4145.653583427345</v>
      </c>
      <c r="BR31" s="29">
        <v>3114</v>
      </c>
      <c r="BS31" s="29">
        <v>4299</v>
      </c>
      <c r="BT31" s="29"/>
    </row>
    <row r="32" spans="57:72" ht="12" customHeight="1">
      <c r="BE32" s="11" t="s">
        <v>71</v>
      </c>
      <c r="BF32" s="44">
        <v>1586.2034617714723</v>
      </c>
      <c r="BG32" s="44">
        <v>1745.6979451361474</v>
      </c>
      <c r="BH32" s="29">
        <v>2916.983113066203</v>
      </c>
      <c r="BI32" s="29">
        <v>4000.3986823964988</v>
      </c>
      <c r="BJ32" s="29">
        <v>4776</v>
      </c>
      <c r="BK32" s="29">
        <v>3191</v>
      </c>
      <c r="BL32" s="29">
        <v>4217.71</v>
      </c>
      <c r="BM32" s="29">
        <v>4558.891145874933</v>
      </c>
      <c r="BN32" s="29">
        <v>4927</v>
      </c>
      <c r="BO32" s="29">
        <v>4924</v>
      </c>
      <c r="BP32" s="29">
        <v>4901</v>
      </c>
      <c r="BQ32" s="29">
        <v>3976.870153846154</v>
      </c>
      <c r="BR32" s="29">
        <v>3587</v>
      </c>
      <c r="BS32" s="29">
        <v>4027</v>
      </c>
      <c r="BT32" s="29"/>
    </row>
    <row r="33" spans="57:72" ht="12" customHeight="1">
      <c r="BE33" s="11" t="s">
        <v>72</v>
      </c>
      <c r="BF33" s="44">
        <v>1715.0046737901082</v>
      </c>
      <c r="BG33" s="44">
        <v>1655.6106457802275</v>
      </c>
      <c r="BH33" s="29">
        <v>2895.562204688503</v>
      </c>
      <c r="BI33" s="29">
        <v>4471</v>
      </c>
      <c r="BJ33" s="29">
        <v>4714</v>
      </c>
      <c r="BK33" s="29">
        <v>3007</v>
      </c>
      <c r="BL33" s="29">
        <v>4308</v>
      </c>
      <c r="BM33" s="29">
        <v>4719</v>
      </c>
      <c r="BN33" s="29">
        <v>5032</v>
      </c>
      <c r="BO33" s="29">
        <v>4767.08</v>
      </c>
      <c r="BP33" s="29">
        <v>5244</v>
      </c>
      <c r="BQ33" s="29">
        <v>3878.8870460861467</v>
      </c>
      <c r="BR33" s="29">
        <v>3340.22</v>
      </c>
      <c r="BS33" s="29">
        <v>4103</v>
      </c>
      <c r="BT33" s="29"/>
    </row>
    <row r="34" spans="57:72" ht="12" customHeight="1">
      <c r="BE34" s="11" t="s">
        <v>73</v>
      </c>
      <c r="BF34" s="44">
        <v>1070.4523995572054</v>
      </c>
      <c r="BG34" s="44">
        <v>2731.1565908684793</v>
      </c>
      <c r="BH34" s="29">
        <v>2776.9143362642894</v>
      </c>
      <c r="BI34" s="29">
        <v>4773</v>
      </c>
      <c r="BJ34" s="29">
        <v>4621</v>
      </c>
      <c r="BK34" s="29">
        <v>2985</v>
      </c>
      <c r="BL34" s="29">
        <v>4115</v>
      </c>
      <c r="BM34" s="29">
        <v>4643.924220331469</v>
      </c>
      <c r="BN34" s="29">
        <v>4895</v>
      </c>
      <c r="BO34" s="29">
        <v>4938.42</v>
      </c>
      <c r="BP34" s="29">
        <v>4876</v>
      </c>
      <c r="BQ34" s="29">
        <v>3746.7495129125364</v>
      </c>
      <c r="BR34" s="29">
        <v>3430</v>
      </c>
      <c r="BS34" s="29">
        <v>4188</v>
      </c>
      <c r="BT34" s="29"/>
    </row>
    <row r="35" spans="57:72" ht="12" customHeight="1">
      <c r="BE35" s="11" t="s">
        <v>74</v>
      </c>
      <c r="BF35" s="44">
        <v>1327.8363478428992</v>
      </c>
      <c r="BG35" s="44">
        <v>2230.8423961434432</v>
      </c>
      <c r="BH35" s="29">
        <v>2718.152757708771</v>
      </c>
      <c r="BI35" s="29">
        <v>4851</v>
      </c>
      <c r="BJ35" s="29">
        <v>4730</v>
      </c>
      <c r="BK35" s="29">
        <v>3057</v>
      </c>
      <c r="BL35" s="29">
        <v>4138</v>
      </c>
      <c r="BM35" s="29">
        <v>4619</v>
      </c>
      <c r="BN35" s="29">
        <v>4721</v>
      </c>
      <c r="BO35" s="29">
        <v>5004</v>
      </c>
      <c r="BP35" s="29">
        <v>4940</v>
      </c>
      <c r="BQ35" s="29">
        <v>3450.153429946343</v>
      </c>
      <c r="BR35" s="29">
        <v>3593</v>
      </c>
      <c r="BS35" s="29">
        <v>4259</v>
      </c>
      <c r="BT35" s="29"/>
    </row>
    <row r="36" spans="57:72" ht="12" customHeight="1">
      <c r="BE36" s="11" t="s">
        <v>75</v>
      </c>
      <c r="BF36" s="44">
        <v>1916.0644287359942</v>
      </c>
      <c r="BG36" s="44">
        <v>1599.5776183182938</v>
      </c>
      <c r="BH36" s="29">
        <v>2756.7354488887213</v>
      </c>
      <c r="BI36" s="29">
        <v>4897</v>
      </c>
      <c r="BJ36" s="29">
        <v>4640</v>
      </c>
      <c r="BK36" s="29">
        <v>3197</v>
      </c>
      <c r="BL36" s="29">
        <v>4220</v>
      </c>
      <c r="BM36" s="29">
        <v>4650</v>
      </c>
      <c r="BN36" s="29">
        <v>5000</v>
      </c>
      <c r="BO36" s="29">
        <v>5256</v>
      </c>
      <c r="BP36" s="29">
        <v>4425</v>
      </c>
      <c r="BQ36" s="29">
        <v>3394.812414658767</v>
      </c>
      <c r="BR36" s="29">
        <v>3734.82</v>
      </c>
      <c r="BS36" s="29">
        <v>4290</v>
      </c>
      <c r="BT36" s="29"/>
    </row>
    <row r="37" spans="57:72" ht="12" customHeight="1">
      <c r="BE37" s="11" t="s">
        <v>76</v>
      </c>
      <c r="BF37" s="44">
        <v>2468.682808997581</v>
      </c>
      <c r="BG37" s="44">
        <v>1252.8589359420894</v>
      </c>
      <c r="BH37" s="29">
        <v>2699.6096542040223</v>
      </c>
      <c r="BI37" s="29">
        <v>4800</v>
      </c>
      <c r="BJ37" s="29">
        <v>3518</v>
      </c>
      <c r="BK37" s="29">
        <v>3362</v>
      </c>
      <c r="BL37" s="29">
        <v>4282</v>
      </c>
      <c r="BM37" s="29">
        <v>4619</v>
      </c>
      <c r="BN37" s="29">
        <v>4496.48</v>
      </c>
      <c r="BO37" s="29">
        <v>5163</v>
      </c>
      <c r="BP37" s="29">
        <v>4839</v>
      </c>
      <c r="BQ37" s="29">
        <v>3156.465816917729</v>
      </c>
      <c r="BR37" s="29">
        <v>3735</v>
      </c>
      <c r="BS37" s="29">
        <v>4027</v>
      </c>
      <c r="BT37" s="29"/>
    </row>
    <row r="38" spans="58:59" ht="12" customHeight="1">
      <c r="BF38" s="11">
        <v>1702.4130629208385</v>
      </c>
      <c r="BG38" s="11">
        <v>1654.2291563722802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sheetProtection/>
  <mergeCells count="11">
    <mergeCell ref="H4:J4"/>
    <mergeCell ref="A4:A6"/>
    <mergeCell ref="H5:H6"/>
    <mergeCell ref="B5:C5"/>
    <mergeCell ref="D5:E5"/>
    <mergeCell ref="F5:G5"/>
    <mergeCell ref="A1:J1"/>
    <mergeCell ref="A3:J3"/>
    <mergeCell ref="B4:C4"/>
    <mergeCell ref="D4:E4"/>
    <mergeCell ref="F4:G4"/>
  </mergeCells>
  <printOptions horizontalCentered="1"/>
  <pageMargins left="0.5905511811023623" right="0.5905511811023623" top="0.9448818897637796" bottom="0.7874015748031497" header="0.5118110236220472" footer="0.1968503937007874"/>
  <pageSetup fitToHeight="1" fitToWidth="1" horizontalDpi="600" verticalDpi="600" orientation="portrait" scale="98" r:id="rId2"/>
  <ignoredErrors>
    <ignoredError sqref="B20 D20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51"/>
  <sheetViews>
    <sheetView zoomScaleSheetLayoutView="75" zoomScalePageLayoutView="0" workbookViewId="0" topLeftCell="A19">
      <selection activeCell="A3" sqref="A3:H3"/>
    </sheetView>
  </sheetViews>
  <sheetFormatPr defaultColWidth="10.90625" defaultRowHeight="18"/>
  <cols>
    <col min="1" max="1" width="16.72265625" style="6" customWidth="1"/>
    <col min="2" max="3" width="6.72265625" style="6" customWidth="1"/>
    <col min="4" max="4" width="6.99609375" style="6" customWidth="1"/>
    <col min="5" max="7" width="6.72265625" style="6" customWidth="1"/>
    <col min="8" max="8" width="7.90625" style="6" customWidth="1"/>
    <col min="9" max="35" width="5.6328125" style="6" customWidth="1"/>
    <col min="36" max="36" width="4.0859375" style="6" customWidth="1"/>
    <col min="37" max="37" width="4.8125" style="6" customWidth="1"/>
    <col min="38" max="38" width="5.0859375" style="6" customWidth="1"/>
    <col min="39" max="16384" width="10.90625" style="6" customWidth="1"/>
  </cols>
  <sheetData>
    <row r="1" spans="1:8" ht="13.5" customHeight="1">
      <c r="A1" s="213" t="s">
        <v>22</v>
      </c>
      <c r="B1" s="213"/>
      <c r="C1" s="213"/>
      <c r="D1" s="213"/>
      <c r="E1" s="213"/>
      <c r="F1" s="213"/>
      <c r="G1" s="213"/>
      <c r="H1" s="213"/>
    </row>
    <row r="2" spans="1:8" ht="13.5" customHeight="1">
      <c r="A2" s="49"/>
      <c r="B2" s="49"/>
      <c r="C2" s="49"/>
      <c r="D2" s="49"/>
      <c r="E2" s="49"/>
      <c r="F2" s="49"/>
      <c r="G2" s="49"/>
      <c r="H2" s="49"/>
    </row>
    <row r="3" spans="1:8" ht="13.5" customHeight="1">
      <c r="A3" s="214" t="s">
        <v>31</v>
      </c>
      <c r="B3" s="214"/>
      <c r="C3" s="214"/>
      <c r="D3" s="214"/>
      <c r="E3" s="214"/>
      <c r="F3" s="214"/>
      <c r="G3" s="214"/>
      <c r="H3" s="214"/>
    </row>
    <row r="4" spans="1:8" ht="13.5" customHeight="1">
      <c r="A4" s="217" t="s">
        <v>83</v>
      </c>
      <c r="B4" s="223" t="s">
        <v>119</v>
      </c>
      <c r="C4" s="223"/>
      <c r="D4" s="223"/>
      <c r="E4" s="223"/>
      <c r="F4" s="223"/>
      <c r="G4" s="223"/>
      <c r="H4" s="223"/>
    </row>
    <row r="5" spans="1:37" ht="13.5" customHeight="1">
      <c r="A5" s="229"/>
      <c r="B5" s="227">
        <v>2016</v>
      </c>
      <c r="C5" s="227">
        <v>2017</v>
      </c>
      <c r="D5" s="41" t="s">
        <v>121</v>
      </c>
      <c r="E5" s="223" t="s">
        <v>295</v>
      </c>
      <c r="F5" s="223"/>
      <c r="G5" s="36" t="s">
        <v>122</v>
      </c>
      <c r="H5" s="36" t="s">
        <v>121</v>
      </c>
      <c r="AJ5" s="10">
        <v>2015</v>
      </c>
      <c r="AK5" s="10"/>
    </row>
    <row r="6" spans="1:37" ht="13.5" customHeight="1">
      <c r="A6" s="220"/>
      <c r="B6" s="228"/>
      <c r="C6" s="228"/>
      <c r="D6" s="50" t="s">
        <v>64</v>
      </c>
      <c r="E6" s="36">
        <v>2017</v>
      </c>
      <c r="F6" s="41">
        <v>2018</v>
      </c>
      <c r="G6" s="128" t="s">
        <v>64</v>
      </c>
      <c r="H6" s="37" t="s">
        <v>64</v>
      </c>
      <c r="AJ6" s="38" t="s">
        <v>94</v>
      </c>
      <c r="AK6" s="42">
        <v>3897.7789</v>
      </c>
    </row>
    <row r="7" spans="1:37" ht="13.5" customHeight="1">
      <c r="A7" s="38" t="s">
        <v>94</v>
      </c>
      <c r="B7" s="171">
        <v>3257.38029</v>
      </c>
      <c r="C7" s="171">
        <v>3897.7789</v>
      </c>
      <c r="D7" s="157">
        <f aca="true" t="shared" si="0" ref="D7:D16">C7/$C$16*100</f>
        <v>41.70882385120906</v>
      </c>
      <c r="E7" s="171">
        <v>461.72138</v>
      </c>
      <c r="F7" s="171">
        <v>335.87215999999995</v>
      </c>
      <c r="G7" s="60">
        <f>(F7/E7-1)*100</f>
        <v>-27.256528601729478</v>
      </c>
      <c r="H7" s="99">
        <f aca="true" t="shared" si="1" ref="H7:H16">F7/$F$16*100</f>
        <v>45.431670460392574</v>
      </c>
      <c r="AJ7" s="38" t="s">
        <v>164</v>
      </c>
      <c r="AK7" s="42">
        <v>2512.19641</v>
      </c>
    </row>
    <row r="8" spans="1:37" ht="13.5" customHeight="1">
      <c r="A8" s="21" t="s">
        <v>164</v>
      </c>
      <c r="B8" s="26">
        <v>336.96181</v>
      </c>
      <c r="C8" s="26">
        <v>2512.19641</v>
      </c>
      <c r="D8" s="145">
        <f t="shared" si="0"/>
        <v>26.882170649630687</v>
      </c>
      <c r="E8" s="26">
        <v>217.0213</v>
      </c>
      <c r="F8" s="26">
        <v>293.63928999999996</v>
      </c>
      <c r="G8" s="60">
        <f>(F8/E8-1)*100</f>
        <v>35.30436413384306</v>
      </c>
      <c r="H8" s="60">
        <f t="shared" si="1"/>
        <v>39.71905101483746</v>
      </c>
      <c r="AJ8" s="38" t="s">
        <v>95</v>
      </c>
      <c r="AK8" s="42">
        <v>1060.7078099999999</v>
      </c>
    </row>
    <row r="9" spans="1:37" ht="13.5" customHeight="1">
      <c r="A9" s="21" t="s">
        <v>92</v>
      </c>
      <c r="B9" s="26">
        <v>407.81573000000003</v>
      </c>
      <c r="C9" s="26">
        <v>885.95676</v>
      </c>
      <c r="D9" s="145">
        <f t="shared" si="0"/>
        <v>9.480325947330648</v>
      </c>
      <c r="E9" s="26">
        <v>94.18695</v>
      </c>
      <c r="F9" s="26">
        <v>46.2213</v>
      </c>
      <c r="G9" s="60">
        <f>(F9/E9-1)*100</f>
        <v>-50.926004080183084</v>
      </c>
      <c r="H9" s="60">
        <f t="shared" si="1"/>
        <v>6.252113512030719</v>
      </c>
      <c r="AJ9" s="38" t="s">
        <v>92</v>
      </c>
      <c r="AK9" s="42">
        <v>885.95676</v>
      </c>
    </row>
    <row r="10" spans="1:37" ht="13.5" customHeight="1">
      <c r="A10" s="21" t="s">
        <v>89</v>
      </c>
      <c r="B10" s="142">
        <v>236.44998</v>
      </c>
      <c r="C10" s="142">
        <v>446.52868</v>
      </c>
      <c r="D10" s="145">
        <f t="shared" si="0"/>
        <v>4.778153542427176</v>
      </c>
      <c r="E10" s="142">
        <v>50.022490000000005</v>
      </c>
      <c r="F10" s="142">
        <v>23.58891</v>
      </c>
      <c r="G10" s="60">
        <f>(F10/E10-1)*100</f>
        <v>-52.843391042709</v>
      </c>
      <c r="H10" s="60">
        <f t="shared" si="1"/>
        <v>3.190748484899311</v>
      </c>
      <c r="J10" s="146"/>
      <c r="AJ10" s="38" t="s">
        <v>89</v>
      </c>
      <c r="AK10" s="42">
        <v>446.52868</v>
      </c>
    </row>
    <row r="11" spans="1:37" ht="13.5" customHeight="1">
      <c r="A11" s="21" t="s">
        <v>95</v>
      </c>
      <c r="B11" s="142">
        <v>593.0452</v>
      </c>
      <c r="C11" s="142">
        <v>1060.7078099999999</v>
      </c>
      <c r="D11" s="145">
        <f t="shared" si="0"/>
        <v>11.350278284099627</v>
      </c>
      <c r="E11" s="142">
        <v>114.16278</v>
      </c>
      <c r="F11" s="142">
        <v>22.71296</v>
      </c>
      <c r="G11" s="60">
        <f>(F11/E11-1)*100</f>
        <v>-80.10475918683831</v>
      </c>
      <c r="H11" s="60">
        <f t="shared" si="1"/>
        <v>3.07226330964757</v>
      </c>
      <c r="J11" s="146"/>
      <c r="AJ11" s="11" t="s">
        <v>123</v>
      </c>
      <c r="AK11" s="44">
        <v>542</v>
      </c>
    </row>
    <row r="12" spans="1:37" ht="13.5" customHeight="1">
      <c r="A12" s="21" t="s">
        <v>138</v>
      </c>
      <c r="B12" s="142">
        <v>0</v>
      </c>
      <c r="C12" s="142">
        <v>63.0525</v>
      </c>
      <c r="D12" s="145">
        <f t="shared" si="0"/>
        <v>0.6747036410603895</v>
      </c>
      <c r="E12" s="142">
        <v>40.691120000000005</v>
      </c>
      <c r="F12" s="142">
        <v>0</v>
      </c>
      <c r="G12" s="60"/>
      <c r="H12" s="60">
        <f t="shared" si="1"/>
        <v>0</v>
      </c>
      <c r="J12" s="146"/>
      <c r="K12" s="146"/>
      <c r="AJ12" s="11"/>
      <c r="AK12" s="44">
        <f>SUM(AK6:AK11)</f>
        <v>9345.168559999998</v>
      </c>
    </row>
    <row r="13" spans="1:37" ht="13.5" customHeight="1">
      <c r="A13" s="21" t="s">
        <v>140</v>
      </c>
      <c r="B13" s="142">
        <v>120.08881</v>
      </c>
      <c r="C13" s="142">
        <v>180.09602999999998</v>
      </c>
      <c r="D13" s="60">
        <f t="shared" si="0"/>
        <v>1.9271471738871755</v>
      </c>
      <c r="E13" s="142"/>
      <c r="F13" s="142"/>
      <c r="G13" s="60"/>
      <c r="H13" s="60"/>
      <c r="I13" s="101"/>
      <c r="AJ13" s="102"/>
      <c r="AK13" s="103"/>
    </row>
    <row r="14" spans="1:37" ht="13.5" customHeight="1">
      <c r="A14" s="21" t="s">
        <v>139</v>
      </c>
      <c r="B14" s="26">
        <v>24</v>
      </c>
      <c r="C14" s="26">
        <v>46.97872</v>
      </c>
      <c r="D14" s="145">
        <f t="shared" si="0"/>
        <v>0.5027035159011386</v>
      </c>
      <c r="E14" s="26"/>
      <c r="F14" s="26"/>
      <c r="G14" s="60"/>
      <c r="H14" s="60"/>
      <c r="AJ14" s="102"/>
      <c r="AK14" s="102"/>
    </row>
    <row r="15" spans="1:37" ht="13.5" customHeight="1">
      <c r="A15" s="21" t="s">
        <v>123</v>
      </c>
      <c r="B15" s="26">
        <v>37.69374</v>
      </c>
      <c r="C15" s="26">
        <v>251.91832000000005</v>
      </c>
      <c r="D15" s="145">
        <f t="shared" si="0"/>
        <v>2.695693394454088</v>
      </c>
      <c r="E15" s="26">
        <v>17.621689999999997</v>
      </c>
      <c r="F15" s="26">
        <v>17.25618</v>
      </c>
      <c r="G15" s="60"/>
      <c r="H15" s="60"/>
      <c r="J15" s="101"/>
      <c r="AH15" s="146"/>
      <c r="AJ15" s="102"/>
      <c r="AK15" s="102"/>
    </row>
    <row r="16" spans="1:37" ht="13.5" customHeight="1">
      <c r="A16" s="21" t="s">
        <v>77</v>
      </c>
      <c r="B16" s="52">
        <f>SUM(B7:B15)</f>
        <v>5013.43556</v>
      </c>
      <c r="C16" s="52">
        <f>SUM(C7:C15)</f>
        <v>9345.21413</v>
      </c>
      <c r="D16" s="118">
        <f t="shared" si="0"/>
        <v>100</v>
      </c>
      <c r="E16" s="28">
        <f>SUM(E7:E15)</f>
        <v>995.42771</v>
      </c>
      <c r="F16" s="28">
        <f>SUM(F7:F15)</f>
        <v>739.2908</v>
      </c>
      <c r="G16" s="55">
        <f>(F16/E16-1)*100</f>
        <v>-25.73134215843761</v>
      </c>
      <c r="H16" s="60">
        <f t="shared" si="1"/>
        <v>100</v>
      </c>
      <c r="AJ16" s="11">
        <v>2016</v>
      </c>
      <c r="AK16" s="44"/>
    </row>
    <row r="17" spans="1:38" ht="13.5" customHeight="1">
      <c r="A17" s="47" t="s">
        <v>190</v>
      </c>
      <c r="B17" s="53"/>
      <c r="C17" s="53"/>
      <c r="D17" s="53"/>
      <c r="E17" s="53"/>
      <c r="F17" s="53"/>
      <c r="G17" s="53"/>
      <c r="H17" s="54"/>
      <c r="AJ17" s="11" t="str">
        <f>A7</f>
        <v>México</v>
      </c>
      <c r="AK17" s="44">
        <f>F7</f>
        <v>335.87215999999995</v>
      </c>
      <c r="AL17" s="104">
        <f>AK17/$AK$24</f>
        <v>0.4543167046039257</v>
      </c>
    </row>
    <row r="18" spans="1:38" ht="13.5" customHeight="1">
      <c r="A18" s="11"/>
      <c r="B18" s="11"/>
      <c r="C18" s="11"/>
      <c r="D18" s="11"/>
      <c r="E18" s="11"/>
      <c r="F18" s="11"/>
      <c r="G18" s="11"/>
      <c r="H18" s="11"/>
      <c r="AJ18" s="11" t="str">
        <f>A8</f>
        <v>Rusia</v>
      </c>
      <c r="AK18" s="44">
        <f>F8</f>
        <v>293.63928999999996</v>
      </c>
      <c r="AL18" s="104">
        <f>AK18/$AK$24</f>
        <v>0.39719051014837453</v>
      </c>
    </row>
    <row r="19" spans="1:38" ht="13.5" customHeight="1">
      <c r="A19" s="10"/>
      <c r="B19" s="10"/>
      <c r="C19" s="10"/>
      <c r="D19" s="10"/>
      <c r="E19" s="10"/>
      <c r="F19" s="10"/>
      <c r="G19" s="10"/>
      <c r="H19" s="10"/>
      <c r="AJ19" s="11" t="str">
        <f>A9</f>
        <v>China</v>
      </c>
      <c r="AK19" s="44">
        <f>F9</f>
        <v>46.2213</v>
      </c>
      <c r="AL19" s="104">
        <f>AK19/$AK$24</f>
        <v>0.06252113512030719</v>
      </c>
    </row>
    <row r="20" spans="1:38" ht="13.5" customHeight="1">
      <c r="A20" s="10"/>
      <c r="B20" s="10"/>
      <c r="C20" s="10"/>
      <c r="D20" s="10"/>
      <c r="E20" s="10"/>
      <c r="F20" s="10"/>
      <c r="G20" s="10"/>
      <c r="H20" s="10"/>
      <c r="AJ20" s="11" t="str">
        <f>A10</f>
        <v>Perú</v>
      </c>
      <c r="AK20" s="44">
        <f>F10</f>
        <v>23.58891</v>
      </c>
      <c r="AL20" s="104">
        <f>AK20/$AK$24</f>
        <v>0.03190748484899311</v>
      </c>
    </row>
    <row r="21" spans="1:38" ht="13.5" customHeight="1">
      <c r="A21" s="10"/>
      <c r="B21" s="10"/>
      <c r="C21" s="10"/>
      <c r="D21" s="10"/>
      <c r="E21" s="10"/>
      <c r="F21" s="10"/>
      <c r="G21" s="10"/>
      <c r="H21" s="10"/>
      <c r="L21" s="144"/>
      <c r="AJ21" s="11" t="s">
        <v>123</v>
      </c>
      <c r="AK21" s="44">
        <f>SUM(F11:F15)</f>
        <v>39.969139999999996</v>
      </c>
      <c r="AL21" s="104">
        <f>AK21/$AK$24</f>
        <v>0.05406416527839923</v>
      </c>
    </row>
    <row r="22" spans="1:38" ht="13.5" customHeight="1">
      <c r="A22" s="10"/>
      <c r="B22" s="10"/>
      <c r="C22" s="10"/>
      <c r="D22" s="10"/>
      <c r="E22" s="10"/>
      <c r="F22" s="10"/>
      <c r="G22" s="10"/>
      <c r="H22" s="10"/>
      <c r="AJ22" s="11"/>
      <c r="AK22" s="44"/>
      <c r="AL22" s="104"/>
    </row>
    <row r="23" spans="1:38" ht="13.5" customHeight="1">
      <c r="A23" s="10"/>
      <c r="B23" s="10"/>
      <c r="C23" s="10"/>
      <c r="D23" s="10"/>
      <c r="E23" s="10"/>
      <c r="F23" s="10"/>
      <c r="G23" s="10"/>
      <c r="H23" s="10"/>
      <c r="AJ23" s="11"/>
      <c r="AK23" s="44"/>
      <c r="AL23" s="104"/>
    </row>
    <row r="24" spans="1:38" ht="13.5" customHeight="1">
      <c r="A24" s="10"/>
      <c r="B24" s="10"/>
      <c r="C24" s="10"/>
      <c r="D24" s="10"/>
      <c r="E24" s="10"/>
      <c r="F24" s="10"/>
      <c r="G24" s="10"/>
      <c r="H24" s="10"/>
      <c r="AJ24" s="11"/>
      <c r="AK24" s="44">
        <f>SUM(AK17:AK23)</f>
        <v>739.2908000000001</v>
      </c>
      <c r="AL24" s="105">
        <f>AK24/AK$24</f>
        <v>1</v>
      </c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/>
      <c r="C26" s="10"/>
      <c r="D26" s="10"/>
      <c r="E26" s="10"/>
      <c r="F26" s="10"/>
      <c r="G26" s="10"/>
      <c r="H26" s="10"/>
    </row>
    <row r="27" spans="1:36" ht="13.5" customHeight="1">
      <c r="A27" s="10"/>
      <c r="B27" s="10"/>
      <c r="C27" s="10"/>
      <c r="D27" s="10"/>
      <c r="E27" s="10"/>
      <c r="F27" s="10"/>
      <c r="G27" s="10"/>
      <c r="H27" s="10"/>
      <c r="AH27" s="11"/>
      <c r="AI27" s="103"/>
      <c r="AJ27" s="103"/>
    </row>
    <row r="28" spans="1:36" ht="13.5" customHeight="1">
      <c r="A28" s="10"/>
      <c r="B28" s="10"/>
      <c r="C28" s="10"/>
      <c r="D28" s="10"/>
      <c r="E28" s="10"/>
      <c r="F28" s="10"/>
      <c r="G28" s="10"/>
      <c r="H28" s="10"/>
      <c r="AH28" s="11"/>
      <c r="AI28" s="44"/>
      <c r="AJ28" s="44"/>
    </row>
    <row r="29" spans="1:36" ht="13.5" customHeight="1">
      <c r="A29" s="10"/>
      <c r="B29" s="10"/>
      <c r="C29" s="10"/>
      <c r="D29" s="10"/>
      <c r="E29" s="10"/>
      <c r="F29" s="10"/>
      <c r="G29" s="10"/>
      <c r="H29" s="10"/>
      <c r="AH29" s="11"/>
      <c r="AI29" s="103"/>
      <c r="AJ29" s="103"/>
    </row>
    <row r="30" spans="1:36" ht="13.5" customHeight="1">
      <c r="A30" s="10"/>
      <c r="B30" s="10"/>
      <c r="C30" s="10"/>
      <c r="D30" s="10"/>
      <c r="E30" s="10"/>
      <c r="F30" s="10"/>
      <c r="G30" s="10"/>
      <c r="H30" s="10"/>
      <c r="AH30" s="11"/>
      <c r="AI30" s="44"/>
      <c r="AJ30" s="44"/>
    </row>
    <row r="31" spans="1:36" ht="13.5" customHeight="1">
      <c r="A31" s="10"/>
      <c r="B31" s="10"/>
      <c r="C31" s="10"/>
      <c r="D31" s="10"/>
      <c r="E31" s="10"/>
      <c r="F31" s="10"/>
      <c r="G31" s="10"/>
      <c r="H31" s="10"/>
      <c r="AH31" s="11"/>
      <c r="AI31" s="103"/>
      <c r="AJ31" s="103"/>
    </row>
    <row r="32" spans="1:36" ht="13.5" customHeight="1">
      <c r="A32" s="10"/>
      <c r="B32" s="10"/>
      <c r="C32" s="10"/>
      <c r="D32" s="10"/>
      <c r="E32" s="10"/>
      <c r="F32" s="10"/>
      <c r="G32" s="10"/>
      <c r="H32" s="10"/>
      <c r="AH32" s="11"/>
      <c r="AI32" s="44"/>
      <c r="AJ32" s="44"/>
    </row>
    <row r="33" spans="1:36" ht="13.5" customHeight="1">
      <c r="A33" s="10"/>
      <c r="B33" s="10"/>
      <c r="C33" s="10"/>
      <c r="D33" s="10"/>
      <c r="E33" s="10"/>
      <c r="F33" s="10"/>
      <c r="G33" s="10"/>
      <c r="H33" s="10"/>
      <c r="AH33" s="11"/>
      <c r="AI33" s="44"/>
      <c r="AJ33" s="44"/>
    </row>
    <row r="34" spans="1:36" ht="13.5" customHeight="1">
      <c r="A34" s="10"/>
      <c r="B34" s="10"/>
      <c r="C34" s="10"/>
      <c r="D34" s="10"/>
      <c r="E34" s="10"/>
      <c r="F34" s="10"/>
      <c r="G34" s="10"/>
      <c r="H34" s="10"/>
      <c r="AH34" s="11"/>
      <c r="AI34" s="44"/>
      <c r="AJ34" s="44"/>
    </row>
    <row r="35" spans="1:36" ht="13.5" customHeight="1">
      <c r="A35" s="10"/>
      <c r="B35" s="10"/>
      <c r="C35" s="10"/>
      <c r="D35" s="10"/>
      <c r="E35" s="10"/>
      <c r="F35" s="10"/>
      <c r="G35" s="10"/>
      <c r="H35" s="10"/>
      <c r="AH35" s="11"/>
      <c r="AI35" s="44"/>
      <c r="AJ35" s="44"/>
    </row>
    <row r="36" spans="1:36" ht="13.5" customHeight="1">
      <c r="A36" s="10"/>
      <c r="B36" s="10"/>
      <c r="C36" s="10"/>
      <c r="D36" s="10"/>
      <c r="E36" s="10"/>
      <c r="F36" s="10"/>
      <c r="G36" s="10"/>
      <c r="H36" s="10"/>
      <c r="AH36" s="11"/>
      <c r="AI36" s="44"/>
      <c r="AJ36" s="44"/>
    </row>
    <row r="37" spans="1:36" ht="13.5" customHeight="1">
      <c r="A37" s="10"/>
      <c r="B37" s="10"/>
      <c r="C37" s="10"/>
      <c r="D37" s="10"/>
      <c r="E37" s="10"/>
      <c r="F37" s="10"/>
      <c r="G37" s="10"/>
      <c r="H37" s="10"/>
      <c r="AH37" s="11"/>
      <c r="AI37" s="44"/>
      <c r="AJ37" s="44"/>
    </row>
    <row r="38" spans="1:36" ht="13.5" customHeight="1">
      <c r="A38" s="10"/>
      <c r="B38" s="10"/>
      <c r="C38" s="10"/>
      <c r="D38" s="10"/>
      <c r="E38" s="10"/>
      <c r="F38" s="10"/>
      <c r="G38" s="10"/>
      <c r="H38" s="10"/>
      <c r="AH38" s="11"/>
      <c r="AI38" s="44"/>
      <c r="AJ38" s="44"/>
    </row>
    <row r="39" spans="1:36" ht="13.5" customHeight="1">
      <c r="A39" s="10"/>
      <c r="B39" s="10"/>
      <c r="C39" s="10"/>
      <c r="D39" s="10"/>
      <c r="E39" s="10"/>
      <c r="F39" s="10"/>
      <c r="G39" s="10"/>
      <c r="H39" s="10"/>
      <c r="AH39" s="11"/>
      <c r="AI39" s="44"/>
      <c r="AJ39" s="44"/>
    </row>
    <row r="40" spans="1:36" ht="13.5" customHeight="1">
      <c r="A40" s="10"/>
      <c r="B40" s="10"/>
      <c r="C40" s="10"/>
      <c r="D40" s="10"/>
      <c r="E40" s="10"/>
      <c r="F40" s="10"/>
      <c r="G40" s="10"/>
      <c r="H40" s="10"/>
      <c r="AH40" s="11"/>
      <c r="AI40" s="44"/>
      <c r="AJ40" s="44"/>
    </row>
    <row r="41" spans="1:8" ht="13.5" customHeight="1">
      <c r="A41" s="10"/>
      <c r="B41" s="10"/>
      <c r="C41" s="10"/>
      <c r="D41" s="10"/>
      <c r="E41" s="10"/>
      <c r="F41" s="10"/>
      <c r="G41" s="10"/>
      <c r="H41" s="10"/>
    </row>
    <row r="42" spans="1:8" ht="13.5" customHeight="1">
      <c r="A42" s="10"/>
      <c r="B42" s="10"/>
      <c r="C42" s="10"/>
      <c r="D42" s="10"/>
      <c r="E42" s="10"/>
      <c r="F42" s="10"/>
      <c r="G42" s="10"/>
      <c r="H42" s="10"/>
    </row>
    <row r="43" spans="1:8" ht="13.5" customHeight="1">
      <c r="A43" s="10"/>
      <c r="B43" s="10"/>
      <c r="C43" s="10"/>
      <c r="D43" s="10"/>
      <c r="E43" s="10"/>
      <c r="F43" s="10"/>
      <c r="G43" s="10"/>
      <c r="H43" s="10"/>
    </row>
    <row r="44" spans="1:8" ht="13.5" customHeight="1">
      <c r="A44" s="10"/>
      <c r="B44" s="10"/>
      <c r="C44" s="10"/>
      <c r="D44" s="10"/>
      <c r="E44" s="10"/>
      <c r="F44" s="10"/>
      <c r="G44" s="10"/>
      <c r="H44" s="10"/>
    </row>
    <row r="45" spans="1:8" ht="13.5" customHeight="1">
      <c r="A45" s="10"/>
      <c r="B45" s="10"/>
      <c r="C45" s="10"/>
      <c r="D45" s="10"/>
      <c r="E45" s="10"/>
      <c r="F45" s="10"/>
      <c r="G45" s="10"/>
      <c r="H45" s="10"/>
    </row>
    <row r="46" spans="1:8" ht="13.5" customHeight="1">
      <c r="A46" s="10"/>
      <c r="B46" s="10"/>
      <c r="C46" s="10"/>
      <c r="D46" s="10"/>
      <c r="E46" s="10"/>
      <c r="F46" s="10"/>
      <c r="G46" s="10"/>
      <c r="H46" s="10"/>
    </row>
    <row r="47" spans="1:8" ht="13.5" customHeight="1">
      <c r="A47" s="10"/>
      <c r="B47" s="10"/>
      <c r="C47" s="10"/>
      <c r="D47" s="10"/>
      <c r="E47" s="10"/>
      <c r="F47" s="10"/>
      <c r="G47" s="10"/>
      <c r="H47" s="10"/>
    </row>
    <row r="48" spans="1:8" ht="13.5" customHeight="1">
      <c r="A48" s="10"/>
      <c r="B48" s="10"/>
      <c r="C48" s="10"/>
      <c r="D48" s="10"/>
      <c r="E48" s="10"/>
      <c r="F48" s="10"/>
      <c r="G48" s="10"/>
      <c r="H48" s="10"/>
    </row>
    <row r="49" spans="1:8" ht="13.5" customHeight="1">
      <c r="A49" s="10"/>
      <c r="B49" s="10"/>
      <c r="C49" s="10"/>
      <c r="D49" s="10"/>
      <c r="E49" s="10"/>
      <c r="F49" s="10"/>
      <c r="G49" s="10"/>
      <c r="H49" s="10"/>
    </row>
    <row r="50" spans="1:8" ht="13.5" customHeight="1">
      <c r="A50" s="10"/>
      <c r="B50" s="10"/>
      <c r="C50" s="10"/>
      <c r="D50" s="10"/>
      <c r="E50" s="10"/>
      <c r="F50" s="10"/>
      <c r="G50" s="10"/>
      <c r="H50" s="10"/>
    </row>
    <row r="51" spans="1:8" ht="13.5" customHeight="1">
      <c r="A51" s="10"/>
      <c r="B51" s="10"/>
      <c r="C51" s="10"/>
      <c r="D51" s="10"/>
      <c r="E51" s="10"/>
      <c r="F51" s="10"/>
      <c r="G51" s="10"/>
      <c r="H51" s="10"/>
    </row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scale="98" r:id="rId2"/>
  <colBreaks count="1" manualBreakCount="1">
    <brk id="8" max="65535" man="1"/>
  </colBreaks>
  <ignoredErrors>
    <ignoredError sqref="B16:C16 E16:F16" formulaRange="1"/>
    <ignoredError sqref="D16" formula="1" formulaRange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41"/>
  <sheetViews>
    <sheetView zoomScale="96" zoomScaleNormal="96" zoomScaleSheetLayoutView="75" zoomScalePageLayoutView="0" workbookViewId="0" topLeftCell="A19">
      <selection activeCell="C12" sqref="C12"/>
    </sheetView>
  </sheetViews>
  <sheetFormatPr defaultColWidth="10.90625" defaultRowHeight="18"/>
  <cols>
    <col min="1" max="1" width="8.8125" style="10" customWidth="1"/>
    <col min="2" max="2" width="18.54296875" style="10" customWidth="1"/>
    <col min="3" max="3" width="12.2734375" style="10" customWidth="1"/>
    <col min="4" max="4" width="12.453125" style="10" customWidth="1"/>
    <col min="5" max="5" width="13.453125" style="10" customWidth="1"/>
    <col min="6" max="6" width="7.36328125" style="10" customWidth="1"/>
    <col min="7" max="7" width="5.90625" style="10" customWidth="1"/>
    <col min="8" max="33" width="7.36328125" style="10" customWidth="1"/>
    <col min="34" max="34" width="9.2734375" style="10" customWidth="1"/>
    <col min="35" max="35" width="5.36328125" style="10" customWidth="1"/>
    <col min="36" max="36" width="8.36328125" style="76" customWidth="1"/>
    <col min="37" max="16384" width="10.90625" style="10" customWidth="1"/>
  </cols>
  <sheetData>
    <row r="1" spans="6:33" ht="11.25"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5" ht="11.25">
      <c r="A2" s="213" t="s">
        <v>24</v>
      </c>
      <c r="B2" s="213"/>
      <c r="C2" s="213"/>
      <c r="D2" s="213"/>
      <c r="E2" s="213"/>
    </row>
    <row r="3" spans="1:5" ht="11.25">
      <c r="A3" s="34"/>
      <c r="B3" s="34"/>
      <c r="C3" s="34"/>
      <c r="D3" s="34"/>
      <c r="E3" s="34"/>
    </row>
    <row r="4" spans="1:5" ht="11.25">
      <c r="A4" s="239" t="s">
        <v>32</v>
      </c>
      <c r="B4" s="240"/>
      <c r="C4" s="240"/>
      <c r="D4" s="240"/>
      <c r="E4" s="241"/>
    </row>
    <row r="5" spans="1:5" ht="11.25">
      <c r="A5" s="242" t="s">
        <v>297</v>
      </c>
      <c r="B5" s="243"/>
      <c r="C5" s="243"/>
      <c r="D5" s="243"/>
      <c r="E5" s="244"/>
    </row>
    <row r="6" spans="1:5" ht="11.25">
      <c r="A6" s="84" t="s">
        <v>96</v>
      </c>
      <c r="B6" s="245" t="s">
        <v>125</v>
      </c>
      <c r="C6" s="36" t="s">
        <v>112</v>
      </c>
      <c r="D6" s="36" t="s">
        <v>107</v>
      </c>
      <c r="E6" s="41" t="s">
        <v>108</v>
      </c>
    </row>
    <row r="7" spans="1:5" ht="11.25">
      <c r="A7" s="85" t="s">
        <v>145</v>
      </c>
      <c r="B7" s="246"/>
      <c r="C7" s="50" t="s">
        <v>116</v>
      </c>
      <c r="D7" s="50" t="s">
        <v>204</v>
      </c>
      <c r="E7" s="23" t="s">
        <v>200</v>
      </c>
    </row>
    <row r="8" spans="1:5" ht="11.25">
      <c r="A8" s="196"/>
      <c r="B8" s="194"/>
      <c r="C8" s="198"/>
      <c r="D8" s="198"/>
      <c r="E8" s="120"/>
    </row>
    <row r="9" spans="1:8" ht="11.25">
      <c r="A9" s="141">
        <v>4061030</v>
      </c>
      <c r="B9" s="195" t="s">
        <v>167</v>
      </c>
      <c r="C9" s="168">
        <v>60.40685</v>
      </c>
      <c r="D9" s="168">
        <v>249.19889</v>
      </c>
      <c r="E9" s="26">
        <f>D9/C9*1000</f>
        <v>4125.3415796387335</v>
      </c>
      <c r="H9" s="29"/>
    </row>
    <row r="10" spans="1:36" ht="11.25">
      <c r="A10" s="141"/>
      <c r="B10" s="167" t="s">
        <v>77</v>
      </c>
      <c r="C10" s="169">
        <f>SUM(C8:C9)</f>
        <v>60.40685</v>
      </c>
      <c r="D10" s="169">
        <f>SUM(D8:D9)</f>
        <v>249.19889</v>
      </c>
      <c r="E10" s="52">
        <f>D10/C10*1000</f>
        <v>4125.3415796387335</v>
      </c>
      <c r="H10" s="29"/>
      <c r="AH10" s="10" t="str">
        <f>B9</f>
        <v>Mozzarella</v>
      </c>
      <c r="AI10" s="58">
        <f>C9</f>
        <v>60.40685</v>
      </c>
      <c r="AJ10" s="76">
        <f>AI10/$AI$15*100</f>
        <v>8.17091866962229</v>
      </c>
    </row>
    <row r="11" spans="1:36" ht="11.25">
      <c r="A11" s="172"/>
      <c r="B11" s="11"/>
      <c r="C11" s="170"/>
      <c r="D11" s="170"/>
      <c r="E11" s="52"/>
      <c r="H11" s="29"/>
      <c r="AH11" s="10" t="str">
        <f aca="true" t="shared" si="0" ref="AH11:AI13">B12</f>
        <v>Gouda y del tipo gouda</v>
      </c>
      <c r="AI11" s="60">
        <f t="shared" si="0"/>
        <v>533.3170200000001</v>
      </c>
      <c r="AJ11" s="76">
        <f>AI11/$AI$15*100</f>
        <v>72.13900402926696</v>
      </c>
    </row>
    <row r="12" spans="1:36" ht="11.25">
      <c r="A12" s="172">
        <v>4069010</v>
      </c>
      <c r="B12" s="11" t="s">
        <v>136</v>
      </c>
      <c r="C12" s="168">
        <v>533.3170200000001</v>
      </c>
      <c r="D12" s="168">
        <v>2089.87054</v>
      </c>
      <c r="E12" s="52">
        <f>D12/C12*1000</f>
        <v>3918.6271235071395</v>
      </c>
      <c r="H12" s="29"/>
      <c r="AH12" s="10" t="str">
        <f t="shared" si="0"/>
        <v>Edam y del tipo edam</v>
      </c>
      <c r="AI12" s="60">
        <f t="shared" si="0"/>
        <v>100.05636</v>
      </c>
      <c r="AJ12" s="76">
        <f>AI12/$AI$15*100</f>
        <v>13.534100519037972</v>
      </c>
    </row>
    <row r="13" spans="1:36" ht="11.25">
      <c r="A13" s="172">
        <v>4069030</v>
      </c>
      <c r="B13" s="11" t="s">
        <v>279</v>
      </c>
      <c r="C13" s="197">
        <v>100.05636</v>
      </c>
      <c r="D13" s="197">
        <v>383.54454</v>
      </c>
      <c r="E13" s="52">
        <f>D13/C13*1000</f>
        <v>3833.284960596208</v>
      </c>
      <c r="H13" s="29"/>
      <c r="AH13" s="10" t="str">
        <f t="shared" si="0"/>
        <v>Parmesano y del tipo parmesano</v>
      </c>
      <c r="AI13" s="60">
        <f t="shared" si="0"/>
        <v>45.51057</v>
      </c>
      <c r="AJ13" s="76">
        <f>AI13/$AI$15*100</f>
        <v>6.155976782072764</v>
      </c>
    </row>
    <row r="14" spans="1:35" ht="11.25">
      <c r="A14" s="172">
        <v>4069040</v>
      </c>
      <c r="B14" s="11" t="s">
        <v>253</v>
      </c>
      <c r="C14" s="197">
        <v>45.51057</v>
      </c>
      <c r="D14" s="197">
        <v>266.26106</v>
      </c>
      <c r="E14" s="52">
        <f>D14/C14*1000</f>
        <v>5850.532304912902</v>
      </c>
      <c r="H14" s="29"/>
      <c r="AH14" s="73"/>
      <c r="AI14" s="60"/>
    </row>
    <row r="15" spans="1:35" ht="11.25">
      <c r="A15" s="87"/>
      <c r="B15" s="11" t="s">
        <v>77</v>
      </c>
      <c r="C15" s="170">
        <f>SUM(C12:C14)</f>
        <v>678.8839500000001</v>
      </c>
      <c r="D15" s="170">
        <f>SUM(D12:D14)</f>
        <v>2739.6761399999996</v>
      </c>
      <c r="E15" s="52">
        <f>D15/C15*1000</f>
        <v>4035.5588609805827</v>
      </c>
      <c r="AI15" s="73">
        <f>SUM(AI10:AI14)</f>
        <v>739.2908000000001</v>
      </c>
    </row>
    <row r="16" spans="1:35" ht="11.25">
      <c r="A16" s="87"/>
      <c r="B16" s="11"/>
      <c r="C16" s="170"/>
      <c r="D16" s="170"/>
      <c r="E16" s="52"/>
      <c r="AI16" s="73"/>
    </row>
    <row r="17" spans="1:35" ht="11.25">
      <c r="A17" s="88"/>
      <c r="B17" s="11" t="s">
        <v>77</v>
      </c>
      <c r="C17" s="170">
        <f>C10+C15</f>
        <v>739.2908000000001</v>
      </c>
      <c r="D17" s="170">
        <f>D10+D15</f>
        <v>2988.8750299999997</v>
      </c>
      <c r="E17" s="52">
        <f>D17/C17*1000</f>
        <v>4042.8949339015167</v>
      </c>
      <c r="AI17" s="73"/>
    </row>
    <row r="18" spans="1:35" ht="11.25">
      <c r="A18" s="88"/>
      <c r="B18" s="22"/>
      <c r="C18" s="26"/>
      <c r="D18" s="26"/>
      <c r="E18" s="52"/>
      <c r="H18" s="73"/>
      <c r="AI18" s="73"/>
    </row>
    <row r="19" spans="1:35" ht="11.25">
      <c r="A19" s="88"/>
      <c r="B19" s="22"/>
      <c r="C19" s="60"/>
      <c r="D19" s="60"/>
      <c r="E19" s="52"/>
      <c r="AI19" s="73"/>
    </row>
    <row r="20" spans="1:35" ht="11.25">
      <c r="A20" s="88"/>
      <c r="B20" s="64"/>
      <c r="C20" s="24"/>
      <c r="D20" s="24"/>
      <c r="E20" s="22"/>
      <c r="AI20" s="73"/>
    </row>
    <row r="21" spans="1:36" ht="11.25">
      <c r="A21" s="47" t="s">
        <v>190</v>
      </c>
      <c r="B21" s="53"/>
      <c r="C21" s="53"/>
      <c r="D21" s="53"/>
      <c r="E21" s="54"/>
      <c r="AJ21" s="132"/>
    </row>
    <row r="22" ht="11.25">
      <c r="AJ22" s="132"/>
    </row>
    <row r="23" ht="11.25">
      <c r="AJ23" s="132"/>
    </row>
    <row r="24" ht="11.25">
      <c r="AJ24" s="132"/>
    </row>
    <row r="25" ht="11.25">
      <c r="AJ25" s="132"/>
    </row>
    <row r="26" ht="11.25">
      <c r="AJ26" s="132"/>
    </row>
    <row r="27" ht="11.25">
      <c r="AJ27" s="132"/>
    </row>
    <row r="28" spans="34:35" ht="11.25">
      <c r="AH28" s="73"/>
      <c r="AI28" s="73"/>
    </row>
    <row r="29" spans="34:35" ht="11.25">
      <c r="AH29" s="73"/>
      <c r="AI29" s="73"/>
    </row>
    <row r="30" spans="34:35" ht="11.25">
      <c r="AH30" s="73"/>
      <c r="AI30" s="73"/>
    </row>
    <row r="33" spans="34:35" ht="11.25">
      <c r="AH33" s="73"/>
      <c r="AI33" s="73"/>
    </row>
    <row r="34" spans="34:35" ht="11.25">
      <c r="AH34" s="73"/>
      <c r="AI34" s="73"/>
    </row>
    <row r="35" spans="34:35" ht="12.75" customHeight="1">
      <c r="AH35" s="73"/>
      <c r="AI35" s="73"/>
    </row>
    <row r="39" spans="34:35" ht="11.25">
      <c r="AH39" s="10" t="s">
        <v>137</v>
      </c>
      <c r="AI39" s="73"/>
    </row>
    <row r="40" ht="11.25">
      <c r="AI40" s="73"/>
    </row>
    <row r="41" ht="11.25">
      <c r="AI41" s="73"/>
    </row>
  </sheetData>
  <sheetProtection/>
  <mergeCells count="4">
    <mergeCell ref="A2:E2"/>
    <mergeCell ref="A4:E4"/>
    <mergeCell ref="A5:E5"/>
    <mergeCell ref="B6:B7"/>
  </mergeCells>
  <printOptions horizontalCentered="1"/>
  <pageMargins left="0.5905511811023623" right="0.5905511811023623" top="0.9448818897637796" bottom="0.8661417322834646" header="0.5118110236220472" footer="0.1968503937007874"/>
  <pageSetup horizontalDpi="600" verticalDpi="600" orientation="portrait" r:id="rId2"/>
  <colBreaks count="1" manualBreakCount="1">
    <brk id="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0"/>
  <sheetViews>
    <sheetView zoomScale="91" zoomScaleNormal="91" zoomScaleSheetLayoutView="75" zoomScalePageLayoutView="0" workbookViewId="0" topLeftCell="A1">
      <selection activeCell="B12" sqref="B12"/>
    </sheetView>
  </sheetViews>
  <sheetFormatPr defaultColWidth="6.453125" defaultRowHeight="18"/>
  <cols>
    <col min="1" max="1" width="9.99609375" style="10" customWidth="1"/>
    <col min="2" max="16" width="4.8125" style="10" customWidth="1"/>
    <col min="17" max="17" width="4.6328125" style="10" customWidth="1"/>
    <col min="18" max="16384" width="6.453125" style="10" customWidth="1"/>
  </cols>
  <sheetData>
    <row r="1" spans="1:17" ht="11.25">
      <c r="A1" s="213" t="s">
        <v>26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</row>
    <row r="2" spans="1:10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7" ht="14.25" customHeight="1">
      <c r="A3" s="255" t="s">
        <v>33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7"/>
    </row>
    <row r="4" spans="1:17" ht="14.25" customHeight="1">
      <c r="A4" s="266" t="s">
        <v>305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8"/>
    </row>
    <row r="5" spans="1:17" ht="11.25">
      <c r="A5" s="263" t="s">
        <v>197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5"/>
    </row>
    <row r="6" spans="1:17" ht="18" customHeight="1">
      <c r="A6" s="253" t="s">
        <v>148</v>
      </c>
      <c r="B6" s="253">
        <v>2004</v>
      </c>
      <c r="C6" s="253">
        <v>2005</v>
      </c>
      <c r="D6" s="247">
        <v>2006</v>
      </c>
      <c r="E6" s="247">
        <v>2007</v>
      </c>
      <c r="F6" s="247">
        <v>2008</v>
      </c>
      <c r="G6" s="247">
        <v>2009</v>
      </c>
      <c r="H6" s="247">
        <v>2010</v>
      </c>
      <c r="I6" s="247">
        <v>2011</v>
      </c>
      <c r="J6" s="251">
        <v>2012</v>
      </c>
      <c r="K6" s="249">
        <v>2013</v>
      </c>
      <c r="L6" s="269">
        <v>2014</v>
      </c>
      <c r="M6" s="248">
        <v>2015</v>
      </c>
      <c r="N6" s="258">
        <v>2016</v>
      </c>
      <c r="O6" s="258">
        <v>2017</v>
      </c>
      <c r="P6" s="261" t="s">
        <v>295</v>
      </c>
      <c r="Q6" s="262"/>
    </row>
    <row r="7" spans="1:17" ht="11.25">
      <c r="A7" s="253"/>
      <c r="B7" s="253"/>
      <c r="C7" s="253"/>
      <c r="D7" s="247"/>
      <c r="E7" s="247"/>
      <c r="F7" s="247"/>
      <c r="G7" s="247"/>
      <c r="H7" s="247"/>
      <c r="I7" s="247"/>
      <c r="J7" s="251"/>
      <c r="K7" s="249"/>
      <c r="L7" s="251"/>
      <c r="M7" s="249"/>
      <c r="N7" s="259"/>
      <c r="O7" s="259"/>
      <c r="P7" s="203">
        <v>2017</v>
      </c>
      <c r="Q7" s="203">
        <v>2018</v>
      </c>
    </row>
    <row r="8" spans="1:17" ht="11.25">
      <c r="A8" s="254"/>
      <c r="B8" s="254"/>
      <c r="C8" s="254"/>
      <c r="D8" s="228"/>
      <c r="E8" s="228"/>
      <c r="F8" s="228"/>
      <c r="G8" s="228"/>
      <c r="H8" s="228"/>
      <c r="I8" s="228"/>
      <c r="J8" s="252"/>
      <c r="K8" s="250"/>
      <c r="L8" s="270"/>
      <c r="M8" s="250"/>
      <c r="N8" s="260"/>
      <c r="O8" s="260">
        <v>2017</v>
      </c>
      <c r="P8" s="204"/>
      <c r="Q8" s="205"/>
    </row>
    <row r="9" spans="1:17" ht="11.25">
      <c r="A9" s="107"/>
      <c r="B9" s="107"/>
      <c r="C9" s="107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1.25">
      <c r="A10" s="106" t="s">
        <v>147</v>
      </c>
      <c r="B10" s="106"/>
      <c r="C10" s="106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1.25">
      <c r="A11" s="106" t="s">
        <v>149</v>
      </c>
      <c r="B11" s="110">
        <v>85519</v>
      </c>
      <c r="C11" s="110">
        <v>115211</v>
      </c>
      <c r="D11" s="52">
        <v>121980</v>
      </c>
      <c r="E11" s="52">
        <v>173548</v>
      </c>
      <c r="F11" s="52">
        <v>226406</v>
      </c>
      <c r="G11" s="52">
        <v>129655</v>
      </c>
      <c r="H11" s="52">
        <v>159263</v>
      </c>
      <c r="I11" s="52">
        <v>201828</v>
      </c>
      <c r="J11" s="52">
        <v>212166.809</v>
      </c>
      <c r="K11" s="52">
        <v>269747.933</v>
      </c>
      <c r="L11" s="52">
        <v>299788.25544</v>
      </c>
      <c r="M11" s="52">
        <v>172765.05684</v>
      </c>
      <c r="N11" s="52">
        <v>169372.28246000002</v>
      </c>
      <c r="O11" s="52">
        <v>204530.25884999998</v>
      </c>
      <c r="P11" s="52">
        <v>21434.65017</v>
      </c>
      <c r="Q11" s="52">
        <v>20039.52946</v>
      </c>
    </row>
    <row r="12" spans="1:17" ht="11.25">
      <c r="A12" s="106" t="s">
        <v>150</v>
      </c>
      <c r="B12" s="110">
        <v>124.8</v>
      </c>
      <c r="C12" s="110">
        <v>2683.14</v>
      </c>
      <c r="D12" s="52">
        <v>51.2</v>
      </c>
      <c r="E12" s="52">
        <v>3.546</v>
      </c>
      <c r="F12" s="52">
        <v>905.941</v>
      </c>
      <c r="G12" s="52">
        <v>46.076</v>
      </c>
      <c r="H12" s="52">
        <v>10904.167</v>
      </c>
      <c r="I12" s="52">
        <v>19332</v>
      </c>
      <c r="J12" s="52">
        <v>24722.592</v>
      </c>
      <c r="K12" s="52">
        <v>22047.008</v>
      </c>
      <c r="L12" s="52">
        <v>18627.3737</v>
      </c>
      <c r="M12" s="52">
        <v>3938.38127</v>
      </c>
      <c r="N12" s="52">
        <v>16792.135309999998</v>
      </c>
      <c r="O12" s="52">
        <v>15366.00102</v>
      </c>
      <c r="P12" s="52">
        <v>1904.64408</v>
      </c>
      <c r="Q12" s="52">
        <v>1529.8777</v>
      </c>
    </row>
    <row r="13" spans="1:17" ht="11.25">
      <c r="A13" s="108" t="s">
        <v>151</v>
      </c>
      <c r="B13" s="14">
        <f aca="true" t="shared" si="0" ref="B13:I13">B12/B11*100</f>
        <v>0.14593248284007063</v>
      </c>
      <c r="C13" s="15">
        <f t="shared" si="0"/>
        <v>2.3288922064733404</v>
      </c>
      <c r="D13" s="14">
        <f t="shared" si="0"/>
        <v>0.04197409411378915</v>
      </c>
      <c r="E13" s="14">
        <f t="shared" si="0"/>
        <v>0.0020432387581533636</v>
      </c>
      <c r="F13" s="14">
        <f t="shared" si="0"/>
        <v>0.40014001395722726</v>
      </c>
      <c r="G13" s="14">
        <f t="shared" si="0"/>
        <v>0.03553738768269639</v>
      </c>
      <c r="H13" s="14">
        <f t="shared" si="0"/>
        <v>6.8466417184154515</v>
      </c>
      <c r="I13" s="14">
        <f t="shared" si="0"/>
        <v>9.578452940127237</v>
      </c>
      <c r="J13" s="14">
        <f aca="true" t="shared" si="1" ref="J13:Q13">J12/J11*100</f>
        <v>11.652431460191307</v>
      </c>
      <c r="K13" s="14">
        <f t="shared" si="1"/>
        <v>8.173188856279392</v>
      </c>
      <c r="L13" s="14">
        <f t="shared" si="1"/>
        <v>6.2135101565805355</v>
      </c>
      <c r="M13" s="14">
        <f t="shared" si="1"/>
        <v>2.2796168056410773</v>
      </c>
      <c r="N13" s="14">
        <f t="shared" si="1"/>
        <v>9.91433489949321</v>
      </c>
      <c r="O13" s="14">
        <f>O12/O11*100</f>
        <v>7.512825293625252</v>
      </c>
      <c r="P13" s="14">
        <f>P12/P11*100</f>
        <v>8.88581835903133</v>
      </c>
      <c r="Q13" s="14">
        <f t="shared" si="1"/>
        <v>7.634299513138368</v>
      </c>
    </row>
    <row r="14" spans="1:17" ht="11.25">
      <c r="A14" s="106"/>
      <c r="B14" s="111"/>
      <c r="C14" s="11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1.25">
      <c r="A15" s="106" t="s">
        <v>146</v>
      </c>
      <c r="B15" s="111"/>
      <c r="C15" s="11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1.25">
      <c r="A16" s="106" t="s">
        <v>149</v>
      </c>
      <c r="B16" s="110">
        <v>50688</v>
      </c>
      <c r="C16" s="110">
        <v>85423</v>
      </c>
      <c r="D16" s="52">
        <v>86123</v>
      </c>
      <c r="E16" s="52">
        <v>73945</v>
      </c>
      <c r="F16" s="52">
        <v>102085</v>
      </c>
      <c r="G16" s="52">
        <v>76384</v>
      </c>
      <c r="H16" s="52">
        <v>89288</v>
      </c>
      <c r="I16" s="52">
        <v>128986</v>
      </c>
      <c r="J16" s="52">
        <v>187700.777</v>
      </c>
      <c r="K16" s="52">
        <v>219229.934</v>
      </c>
      <c r="L16" s="52">
        <v>224993.99202</v>
      </c>
      <c r="M16" s="52">
        <v>212554.69780000002</v>
      </c>
      <c r="N16" s="52">
        <v>209550.78563</v>
      </c>
      <c r="O16" s="52">
        <v>325644.84794</v>
      </c>
      <c r="P16" s="52">
        <v>23133.10415</v>
      </c>
      <c r="Q16" s="52">
        <v>21870.7434</v>
      </c>
    </row>
    <row r="17" spans="1:17" ht="11.25">
      <c r="A17" s="106" t="s">
        <v>150</v>
      </c>
      <c r="B17" s="110">
        <v>34183</v>
      </c>
      <c r="C17" s="110">
        <v>65933</v>
      </c>
      <c r="D17" s="52">
        <v>67546</v>
      </c>
      <c r="E17" s="52">
        <v>40935</v>
      </c>
      <c r="F17" s="52">
        <v>52177</v>
      </c>
      <c r="G17" s="52">
        <v>53324</v>
      </c>
      <c r="H17" s="52">
        <v>48690</v>
      </c>
      <c r="I17" s="52">
        <v>66968</v>
      </c>
      <c r="J17" s="52">
        <v>81738.159</v>
      </c>
      <c r="K17" s="52">
        <v>76079.264</v>
      </c>
      <c r="L17" s="52">
        <v>70930.06764</v>
      </c>
      <c r="M17" s="52">
        <v>64911.6979</v>
      </c>
      <c r="N17" s="52">
        <v>58790.327840000005</v>
      </c>
      <c r="O17" s="52">
        <v>66154.13078</v>
      </c>
      <c r="P17" s="52">
        <v>4475.38162</v>
      </c>
      <c r="Q17" s="52">
        <v>6144.4299900000005</v>
      </c>
    </row>
    <row r="18" spans="1:17" ht="11.25">
      <c r="A18" s="108" t="s">
        <v>151</v>
      </c>
      <c r="B18" s="14">
        <f aca="true" t="shared" si="2" ref="B18:G18">B17/B16*100</f>
        <v>67.4380523989899</v>
      </c>
      <c r="C18" s="15">
        <f t="shared" si="2"/>
        <v>77.18413073762336</v>
      </c>
      <c r="D18" s="14">
        <f t="shared" si="2"/>
        <v>78.42968777213984</v>
      </c>
      <c r="E18" s="14">
        <f t="shared" si="2"/>
        <v>55.35871255662993</v>
      </c>
      <c r="F18" s="14">
        <f t="shared" si="2"/>
        <v>51.11132879463193</v>
      </c>
      <c r="G18" s="14">
        <f t="shared" si="2"/>
        <v>69.81043150397988</v>
      </c>
      <c r="H18" s="14">
        <f aca="true" t="shared" si="3" ref="H18:Q18">H17/H16*100</f>
        <v>54.531403996057705</v>
      </c>
      <c r="I18" s="14">
        <f t="shared" si="3"/>
        <v>51.91881289442265</v>
      </c>
      <c r="J18" s="14">
        <f t="shared" si="3"/>
        <v>43.54705414991436</v>
      </c>
      <c r="K18" s="14">
        <f t="shared" si="3"/>
        <v>34.702954387606574</v>
      </c>
      <c r="L18" s="14">
        <f t="shared" si="3"/>
        <v>31.525316299865878</v>
      </c>
      <c r="M18" s="14">
        <f t="shared" si="3"/>
        <v>30.538820629162306</v>
      </c>
      <c r="N18" s="14">
        <f>N17/N16*100</f>
        <v>28.055407982962667</v>
      </c>
      <c r="O18" s="14">
        <f>O17/O16*100</f>
        <v>20.31480958427105</v>
      </c>
      <c r="P18" s="14">
        <f>P17/P16*100</f>
        <v>19.346221721826296</v>
      </c>
      <c r="Q18" s="14">
        <f t="shared" si="3"/>
        <v>28.094289607000743</v>
      </c>
    </row>
    <row r="19" spans="1:17" ht="11.25">
      <c r="A19" s="106"/>
      <c r="B19" s="111"/>
      <c r="C19" s="11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1.25">
      <c r="A20" s="106" t="s">
        <v>198</v>
      </c>
      <c r="B20" s="111"/>
      <c r="C20" s="11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1.25">
      <c r="A21" s="106" t="s">
        <v>152</v>
      </c>
      <c r="B21" s="109">
        <f>B12</f>
        <v>124.8</v>
      </c>
      <c r="C21" s="110">
        <f>C12</f>
        <v>2683.14</v>
      </c>
      <c r="D21" s="110">
        <f>D12</f>
        <v>51.2</v>
      </c>
      <c r="E21" s="110">
        <f>E12</f>
        <v>3.546</v>
      </c>
      <c r="F21" s="110">
        <f>F12</f>
        <v>905.941</v>
      </c>
      <c r="G21" s="110">
        <f aca="true" t="shared" si="4" ref="G21:Q21">G12</f>
        <v>46.076</v>
      </c>
      <c r="H21" s="110">
        <f t="shared" si="4"/>
        <v>10904.167</v>
      </c>
      <c r="I21" s="110">
        <f t="shared" si="4"/>
        <v>19332</v>
      </c>
      <c r="J21" s="110">
        <f t="shared" si="4"/>
        <v>24722.592</v>
      </c>
      <c r="K21" s="110">
        <f t="shared" si="4"/>
        <v>22047.008</v>
      </c>
      <c r="L21" s="110">
        <f t="shared" si="4"/>
        <v>18627.3737</v>
      </c>
      <c r="M21" s="110">
        <f t="shared" si="4"/>
        <v>3938.38127</v>
      </c>
      <c r="N21" s="110">
        <f t="shared" si="4"/>
        <v>16792.135309999998</v>
      </c>
      <c r="O21" s="110">
        <f>O12</f>
        <v>15366.00102</v>
      </c>
      <c r="P21" s="110">
        <f>P12</f>
        <v>1904.64408</v>
      </c>
      <c r="Q21" s="110">
        <f t="shared" si="4"/>
        <v>1529.8777</v>
      </c>
    </row>
    <row r="22" spans="1:17" ht="11.25">
      <c r="A22" s="106" t="s">
        <v>153</v>
      </c>
      <c r="B22" s="109">
        <f>B17</f>
        <v>34183</v>
      </c>
      <c r="C22" s="110">
        <f>C17</f>
        <v>65933</v>
      </c>
      <c r="D22" s="110">
        <f>D17</f>
        <v>67546</v>
      </c>
      <c r="E22" s="110">
        <f>E17</f>
        <v>40935</v>
      </c>
      <c r="F22" s="110">
        <f>F17</f>
        <v>52177</v>
      </c>
      <c r="G22" s="110">
        <f aca="true" t="shared" si="5" ref="G22:Q22">G17</f>
        <v>53324</v>
      </c>
      <c r="H22" s="110">
        <f t="shared" si="5"/>
        <v>48690</v>
      </c>
      <c r="I22" s="110">
        <f t="shared" si="5"/>
        <v>66968</v>
      </c>
      <c r="J22" s="110">
        <f t="shared" si="5"/>
        <v>81738.159</v>
      </c>
      <c r="K22" s="110">
        <f t="shared" si="5"/>
        <v>76079.264</v>
      </c>
      <c r="L22" s="110">
        <f t="shared" si="5"/>
        <v>70930.06764</v>
      </c>
      <c r="M22" s="110">
        <f t="shared" si="5"/>
        <v>64911.6979</v>
      </c>
      <c r="N22" s="110">
        <f t="shared" si="5"/>
        <v>58790.327840000005</v>
      </c>
      <c r="O22" s="110">
        <f>O17</f>
        <v>66154.13078</v>
      </c>
      <c r="P22" s="110">
        <f>P17</f>
        <v>4475.38162</v>
      </c>
      <c r="Q22" s="110">
        <f t="shared" si="5"/>
        <v>6144.4299900000005</v>
      </c>
    </row>
    <row r="23" spans="1:17" ht="11.25">
      <c r="A23" s="106" t="s">
        <v>154</v>
      </c>
      <c r="B23" s="109">
        <f>B21-B22</f>
        <v>-34058.2</v>
      </c>
      <c r="C23" s="110">
        <f>C21-C22</f>
        <v>-63249.86</v>
      </c>
      <c r="D23" s="110">
        <f>D21-D22</f>
        <v>-67494.8</v>
      </c>
      <c r="E23" s="110">
        <f>E21-E22</f>
        <v>-40931.454</v>
      </c>
      <c r="F23" s="110">
        <f>F21-F22</f>
        <v>-51271.059</v>
      </c>
      <c r="G23" s="110">
        <f aca="true" t="shared" si="6" ref="G23:Q23">G21-G22</f>
        <v>-53277.924</v>
      </c>
      <c r="H23" s="110">
        <f t="shared" si="6"/>
        <v>-37785.833</v>
      </c>
      <c r="I23" s="110">
        <f t="shared" si="6"/>
        <v>-47636</v>
      </c>
      <c r="J23" s="110">
        <f t="shared" si="6"/>
        <v>-57015.566999999995</v>
      </c>
      <c r="K23" s="110">
        <f t="shared" si="6"/>
        <v>-54032.255999999994</v>
      </c>
      <c r="L23" s="110">
        <f t="shared" si="6"/>
        <v>-52302.69394</v>
      </c>
      <c r="M23" s="110">
        <f t="shared" si="6"/>
        <v>-60973.31663</v>
      </c>
      <c r="N23" s="110">
        <f t="shared" si="6"/>
        <v>-41998.19253000001</v>
      </c>
      <c r="O23" s="110">
        <f>O21-O22</f>
        <v>-50788.12976000001</v>
      </c>
      <c r="P23" s="110">
        <f>P21-P22</f>
        <v>-2570.73754</v>
      </c>
      <c r="Q23" s="110">
        <f t="shared" si="6"/>
        <v>-4614.5522900000005</v>
      </c>
    </row>
    <row r="24" spans="1:17" ht="11.25">
      <c r="A24" s="13"/>
      <c r="B24" s="18"/>
      <c r="C24" s="13"/>
      <c r="D24" s="16"/>
      <c r="E24" s="16"/>
      <c r="F24" s="16"/>
      <c r="G24" s="16"/>
      <c r="H24" s="16"/>
      <c r="I24" s="16"/>
      <c r="J24" s="16"/>
      <c r="K24" s="22"/>
      <c r="L24" s="16"/>
      <c r="M24" s="16"/>
      <c r="N24" s="16"/>
      <c r="O24" s="16"/>
      <c r="P24" s="16"/>
      <c r="Q24" s="22"/>
    </row>
    <row r="25" spans="1:17" ht="11.25">
      <c r="A25" s="112" t="s">
        <v>191</v>
      </c>
      <c r="B25" s="17"/>
      <c r="C25" s="113"/>
      <c r="D25" s="113"/>
      <c r="E25" s="113"/>
      <c r="F25" s="113"/>
      <c r="G25" s="113"/>
      <c r="H25" s="113"/>
      <c r="I25" s="113"/>
      <c r="J25" s="113"/>
      <c r="K25" s="53"/>
      <c r="L25" s="113"/>
      <c r="M25" s="113"/>
      <c r="N25" s="113"/>
      <c r="O25" s="113"/>
      <c r="P25" s="113"/>
      <c r="Q25" s="54"/>
    </row>
    <row r="28" spans="2:11" ht="11.25"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30" spans="2:11" ht="11.25">
      <c r="B30" s="29"/>
      <c r="C30" s="29"/>
      <c r="D30" s="29"/>
      <c r="E30" s="29"/>
      <c r="F30" s="29"/>
      <c r="G30" s="29"/>
      <c r="H30" s="29"/>
      <c r="I30" s="29"/>
      <c r="J30" s="29"/>
      <c r="K30" s="29"/>
    </row>
  </sheetData>
  <sheetProtection/>
  <mergeCells count="20">
    <mergeCell ref="A6:A8"/>
    <mergeCell ref="N6:N8"/>
    <mergeCell ref="O6:O8"/>
    <mergeCell ref="P6:Q6"/>
    <mergeCell ref="A5:Q5"/>
    <mergeCell ref="A4:Q4"/>
    <mergeCell ref="L6:L8"/>
    <mergeCell ref="D6:D8"/>
    <mergeCell ref="C6:C8"/>
    <mergeCell ref="E6:E8"/>
    <mergeCell ref="H6:H8"/>
    <mergeCell ref="G6:G8"/>
    <mergeCell ref="M6:M8"/>
    <mergeCell ref="J6:J8"/>
    <mergeCell ref="A1:Q1"/>
    <mergeCell ref="B6:B8"/>
    <mergeCell ref="F6:F8"/>
    <mergeCell ref="A3:Q3"/>
    <mergeCell ref="K6:K8"/>
    <mergeCell ref="I6:I8"/>
  </mergeCells>
  <printOptions horizontalCentered="1"/>
  <pageMargins left="0.5511811023622047" right="0.2755905511811024" top="0.984251968503937" bottom="0.984251968503937" header="0.5118110236220472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K7:BC35"/>
  <sheetViews>
    <sheetView zoomScaleSheetLayoutView="75" zoomScalePageLayoutView="0" workbookViewId="0" topLeftCell="A34">
      <selection activeCell="A39" sqref="A39"/>
    </sheetView>
  </sheetViews>
  <sheetFormatPr defaultColWidth="10.90625" defaultRowHeight="18"/>
  <cols>
    <col min="1" max="1" width="7.6328125" style="95" customWidth="1"/>
    <col min="2" max="4" width="8.2734375" style="95" customWidth="1"/>
    <col min="5" max="5" width="7.72265625" style="95" customWidth="1"/>
    <col min="6" max="6" width="8.2734375" style="95" customWidth="1"/>
    <col min="7" max="7" width="10.0859375" style="95" customWidth="1"/>
    <col min="8" max="8" width="8.2734375" style="95" customWidth="1"/>
    <col min="9" max="36" width="4.2734375" style="95" customWidth="1"/>
    <col min="37" max="46" width="2.453125" style="147" customWidth="1"/>
    <col min="47" max="47" width="2.453125" style="148" customWidth="1"/>
    <col min="48" max="52" width="4.2734375" style="30" customWidth="1"/>
    <col min="53" max="53" width="4.36328125" style="30" customWidth="1"/>
    <col min="54" max="54" width="3.90625" style="95" customWidth="1"/>
    <col min="55" max="55" width="3.99609375" style="95" customWidth="1"/>
    <col min="56" max="16384" width="10.90625" style="9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K7" s="147" t="s">
        <v>155</v>
      </c>
    </row>
    <row r="8" ht="12" customHeight="1"/>
    <row r="9" spans="37:55" ht="12" customHeight="1">
      <c r="AK9" s="182"/>
      <c r="AL9" s="183">
        <v>2002</v>
      </c>
      <c r="AM9" s="183">
        <v>2003</v>
      </c>
      <c r="AN9" s="184">
        <v>2004</v>
      </c>
      <c r="AO9" s="184">
        <v>2005</v>
      </c>
      <c r="AP9" s="185">
        <v>2006</v>
      </c>
      <c r="AQ9" s="185">
        <v>2007</v>
      </c>
      <c r="AR9" s="185">
        <v>2008</v>
      </c>
      <c r="AS9" s="147">
        <v>2009</v>
      </c>
      <c r="AT9" s="147">
        <v>2010</v>
      </c>
      <c r="AU9" s="186">
        <v>2011</v>
      </c>
      <c r="AV9" s="30">
        <v>2012</v>
      </c>
      <c r="AW9" s="30">
        <v>2013</v>
      </c>
      <c r="AX9" s="30">
        <v>2014</v>
      </c>
      <c r="AY9" s="30">
        <v>2015</v>
      </c>
      <c r="AZ9" s="199">
        <v>2016</v>
      </c>
      <c r="BA9" s="199">
        <v>2017</v>
      </c>
      <c r="BB9" s="206">
        <v>42736</v>
      </c>
      <c r="BC9" s="206">
        <v>43101</v>
      </c>
    </row>
    <row r="10" spans="37:55" ht="12" customHeight="1">
      <c r="AK10" s="187" t="s">
        <v>156</v>
      </c>
      <c r="AL10" s="188">
        <v>25668</v>
      </c>
      <c r="AM10" s="188">
        <v>72162</v>
      </c>
      <c r="AN10" s="188">
        <v>50688</v>
      </c>
      <c r="AO10" s="188">
        <v>85423</v>
      </c>
      <c r="AP10" s="148">
        <v>86123</v>
      </c>
      <c r="AQ10" s="148">
        <v>73945</v>
      </c>
      <c r="AR10" s="148">
        <v>102085</v>
      </c>
      <c r="AS10" s="148">
        <v>76384</v>
      </c>
      <c r="AT10" s="148">
        <v>89288</v>
      </c>
      <c r="AU10" s="148">
        <v>128986</v>
      </c>
      <c r="AV10" s="31">
        <v>187700.777</v>
      </c>
      <c r="AW10" s="31">
        <v>219229.934</v>
      </c>
      <c r="AX10" s="31">
        <v>224997.767</v>
      </c>
      <c r="AY10" s="31">
        <v>212555</v>
      </c>
      <c r="AZ10" s="31">
        <v>209550.78563</v>
      </c>
      <c r="BA10" s="31">
        <v>325644.84794</v>
      </c>
      <c r="BB10" s="31">
        <v>23133.10415</v>
      </c>
      <c r="BC10" s="31">
        <v>21870.7434</v>
      </c>
    </row>
    <row r="11" spans="37:55" ht="12" customHeight="1">
      <c r="AK11" s="182" t="s">
        <v>157</v>
      </c>
      <c r="AL11" s="188">
        <v>44970</v>
      </c>
      <c r="AM11" s="188">
        <v>55458</v>
      </c>
      <c r="AN11" s="188">
        <v>85519</v>
      </c>
      <c r="AO11" s="188">
        <v>115211</v>
      </c>
      <c r="AP11" s="148">
        <v>121980</v>
      </c>
      <c r="AQ11" s="148">
        <v>173548</v>
      </c>
      <c r="AR11" s="148">
        <v>226406</v>
      </c>
      <c r="AS11" s="148">
        <v>129655</v>
      </c>
      <c r="AT11" s="148">
        <v>159263</v>
      </c>
      <c r="AU11" s="148">
        <v>201828</v>
      </c>
      <c r="AV11" s="31">
        <v>212166.809</v>
      </c>
      <c r="AW11" s="31">
        <v>269747.933</v>
      </c>
      <c r="AX11" s="31">
        <v>299788.25544</v>
      </c>
      <c r="AY11" s="31">
        <v>172765.05684</v>
      </c>
      <c r="AZ11" s="31">
        <v>169372.28246000002</v>
      </c>
      <c r="BA11" s="31">
        <v>187262.05431</v>
      </c>
      <c r="BB11" s="31">
        <v>21434.65017</v>
      </c>
      <c r="BC11" s="31">
        <v>20039.52946</v>
      </c>
    </row>
    <row r="12" spans="37:55" ht="12" customHeight="1">
      <c r="AK12" s="147" t="s">
        <v>158</v>
      </c>
      <c r="AL12" s="148">
        <f>AL11-AL10</f>
        <v>19302</v>
      </c>
      <c r="AM12" s="148">
        <f>AM11-AM10</f>
        <v>-16704</v>
      </c>
      <c r="AN12" s="148">
        <f>AN11-AN10</f>
        <v>34831</v>
      </c>
      <c r="AO12" s="148">
        <f>AO11-AO10</f>
        <v>29788</v>
      </c>
      <c r="AP12" s="148">
        <f aca="true" t="shared" si="0" ref="AP12:AW12">AP11-AP10</f>
        <v>35857</v>
      </c>
      <c r="AQ12" s="148">
        <f t="shared" si="0"/>
        <v>99603</v>
      </c>
      <c r="AR12" s="148">
        <f t="shared" si="0"/>
        <v>124321</v>
      </c>
      <c r="AS12" s="148">
        <f t="shared" si="0"/>
        <v>53271</v>
      </c>
      <c r="AT12" s="148">
        <f t="shared" si="0"/>
        <v>69975</v>
      </c>
      <c r="AU12" s="148">
        <f t="shared" si="0"/>
        <v>72842</v>
      </c>
      <c r="AV12" s="31">
        <f t="shared" si="0"/>
        <v>24466.032000000007</v>
      </c>
      <c r="AW12" s="31">
        <f t="shared" si="0"/>
        <v>50517.99900000001</v>
      </c>
      <c r="AX12" s="31">
        <f aca="true" t="shared" si="1" ref="AX12:BC12">AX11-AX10</f>
        <v>74790.48843999999</v>
      </c>
      <c r="AY12" s="31">
        <f t="shared" si="1"/>
        <v>-39789.943159999995</v>
      </c>
      <c r="AZ12" s="31">
        <f t="shared" si="1"/>
        <v>-40178.50316999998</v>
      </c>
      <c r="BA12" s="31">
        <f t="shared" si="1"/>
        <v>-138382.79363</v>
      </c>
      <c r="BB12" s="31">
        <f t="shared" si="1"/>
        <v>-1698.4539799999984</v>
      </c>
      <c r="BC12" s="31">
        <f t="shared" si="1"/>
        <v>-1831.2139399999978</v>
      </c>
    </row>
    <row r="13" ht="12" customHeight="1"/>
    <row r="14" ht="12" customHeight="1"/>
    <row r="15" spans="44:46" ht="12" customHeight="1">
      <c r="AR15" s="148"/>
      <c r="AS15" s="148"/>
      <c r="AT15" s="148"/>
    </row>
    <row r="16" ht="12" customHeight="1"/>
    <row r="17" spans="44:46" ht="12" customHeight="1">
      <c r="AR17" s="148"/>
      <c r="AS17" s="148"/>
      <c r="AT17" s="148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AK30" s="147" t="s">
        <v>159</v>
      </c>
    </row>
    <row r="31" ht="12" customHeight="1"/>
    <row r="32" spans="38:55" ht="12" customHeight="1">
      <c r="AL32" s="189">
        <v>2002</v>
      </c>
      <c r="AM32" s="190">
        <v>2003</v>
      </c>
      <c r="AN32" s="191">
        <v>2004</v>
      </c>
      <c r="AO32" s="191">
        <v>2005</v>
      </c>
      <c r="AP32" s="185">
        <v>2006</v>
      </c>
      <c r="AQ32" s="185">
        <v>2007</v>
      </c>
      <c r="AR32" s="185">
        <v>2008</v>
      </c>
      <c r="AS32" s="185">
        <v>2009</v>
      </c>
      <c r="AT32" s="147">
        <v>2010</v>
      </c>
      <c r="AU32" s="186">
        <v>2011</v>
      </c>
      <c r="AV32" s="30">
        <f>AV9</f>
        <v>2012</v>
      </c>
      <c r="AW32" s="30">
        <v>2013</v>
      </c>
      <c r="AX32" s="30">
        <v>2014</v>
      </c>
      <c r="AY32" s="30">
        <f>AY9</f>
        <v>2015</v>
      </c>
      <c r="AZ32" s="199">
        <f>AZ9</f>
        <v>2016</v>
      </c>
      <c r="BA32" s="199">
        <f>BA9</f>
        <v>2017</v>
      </c>
      <c r="BB32" s="206">
        <v>42736</v>
      </c>
      <c r="BC32" s="206">
        <v>43101</v>
      </c>
    </row>
    <row r="33" spans="37:55" ht="12" customHeight="1">
      <c r="AK33" s="147" t="s">
        <v>157</v>
      </c>
      <c r="AL33" s="192">
        <v>5438</v>
      </c>
      <c r="AM33" s="193">
        <v>1732</v>
      </c>
      <c r="AN33" s="192">
        <v>124.8</v>
      </c>
      <c r="AO33" s="192">
        <v>2683.14</v>
      </c>
      <c r="AP33" s="148">
        <v>51.2</v>
      </c>
      <c r="AQ33" s="148">
        <v>3.546</v>
      </c>
      <c r="AR33" s="148">
        <v>905.941</v>
      </c>
      <c r="AS33" s="148">
        <v>46.076</v>
      </c>
      <c r="AT33" s="148">
        <v>10904.167</v>
      </c>
      <c r="AU33" s="148">
        <v>19332</v>
      </c>
      <c r="AV33" s="31">
        <v>24722.592</v>
      </c>
      <c r="AW33" s="31">
        <v>22047.008</v>
      </c>
      <c r="AX33" s="31">
        <v>18627.3737</v>
      </c>
      <c r="AY33" s="31">
        <v>3938.38127</v>
      </c>
      <c r="AZ33" s="31">
        <v>16792.135309999998</v>
      </c>
      <c r="BA33" s="31">
        <v>15366.00102</v>
      </c>
      <c r="BB33" s="31">
        <v>1904.64408</v>
      </c>
      <c r="BC33" s="31">
        <v>1529.8777</v>
      </c>
    </row>
    <row r="34" spans="37:55" ht="12" customHeight="1">
      <c r="AK34" s="147" t="s">
        <v>156</v>
      </c>
      <c r="AL34" s="192">
        <v>15926</v>
      </c>
      <c r="AM34" s="193">
        <v>48103</v>
      </c>
      <c r="AN34" s="192">
        <v>34183</v>
      </c>
      <c r="AO34" s="192">
        <v>65933</v>
      </c>
      <c r="AP34" s="148">
        <v>67546</v>
      </c>
      <c r="AQ34" s="148">
        <v>40935</v>
      </c>
      <c r="AR34" s="148">
        <v>52177</v>
      </c>
      <c r="AS34" s="148">
        <v>53324</v>
      </c>
      <c r="AT34" s="148">
        <v>48690</v>
      </c>
      <c r="AU34" s="148">
        <v>66968</v>
      </c>
      <c r="AV34" s="31">
        <v>81738.159</v>
      </c>
      <c r="AW34" s="31">
        <v>76079.264</v>
      </c>
      <c r="AX34" s="31">
        <v>70930.067</v>
      </c>
      <c r="AY34" s="31">
        <v>64911.6979</v>
      </c>
      <c r="AZ34" s="31">
        <v>58790.327840000005</v>
      </c>
      <c r="BA34" s="31">
        <v>66154.13078</v>
      </c>
      <c r="BB34" s="31">
        <v>4475.38162</v>
      </c>
      <c r="BC34" s="31">
        <v>6144.4299900000005</v>
      </c>
    </row>
    <row r="35" spans="37:55" ht="12" customHeight="1">
      <c r="AK35" s="147" t="s">
        <v>158</v>
      </c>
      <c r="AL35" s="148">
        <f>AL33-AL34</f>
        <v>-10488</v>
      </c>
      <c r="AM35" s="148">
        <f>AM33-AM34</f>
        <v>-46371</v>
      </c>
      <c r="AN35" s="148">
        <f>AN33-AN34</f>
        <v>-34058.2</v>
      </c>
      <c r="AO35" s="148">
        <f>AO33-AO34</f>
        <v>-63249.86</v>
      </c>
      <c r="AP35" s="148">
        <f aca="true" t="shared" si="2" ref="AP35:AW35">AP33-AP34</f>
        <v>-67494.8</v>
      </c>
      <c r="AQ35" s="148">
        <f t="shared" si="2"/>
        <v>-40931.454</v>
      </c>
      <c r="AR35" s="148">
        <f t="shared" si="2"/>
        <v>-51271.059</v>
      </c>
      <c r="AS35" s="148">
        <f t="shared" si="2"/>
        <v>-53277.924</v>
      </c>
      <c r="AT35" s="148">
        <f t="shared" si="2"/>
        <v>-37785.833</v>
      </c>
      <c r="AU35" s="148">
        <f t="shared" si="2"/>
        <v>-47636</v>
      </c>
      <c r="AV35" s="31">
        <f t="shared" si="2"/>
        <v>-57015.566999999995</v>
      </c>
      <c r="AW35" s="31">
        <f t="shared" si="2"/>
        <v>-54032.255999999994</v>
      </c>
      <c r="AX35" s="31">
        <f aca="true" t="shared" si="3" ref="AX35:BC35">AX33-AX34</f>
        <v>-52302.6933</v>
      </c>
      <c r="AY35" s="31">
        <f t="shared" si="3"/>
        <v>-60973.31663</v>
      </c>
      <c r="AZ35" s="31">
        <f t="shared" si="3"/>
        <v>-41998.19253000001</v>
      </c>
      <c r="BA35" s="31">
        <f t="shared" si="3"/>
        <v>-50788.12976000001</v>
      </c>
      <c r="BB35" s="31">
        <f t="shared" si="3"/>
        <v>-2570.73754</v>
      </c>
      <c r="BC35" s="31">
        <f t="shared" si="3"/>
        <v>-4614.5522900000005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 horizontalCentered="1"/>
  <pageMargins left="0.5905511811023623" right="0.5905511811023623" top="1.1023622047244095" bottom="0.7874015748031497" header="0.5118110236220472" footer="0.1968503937007874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5"/>
  <sheetViews>
    <sheetView zoomScaleSheetLayoutView="75" zoomScalePageLayoutView="0" workbookViewId="0" topLeftCell="A13">
      <selection activeCell="E14" sqref="E14"/>
    </sheetView>
  </sheetViews>
  <sheetFormatPr defaultColWidth="10.90625" defaultRowHeight="18"/>
  <cols>
    <col min="1" max="1" width="15.0859375" style="6" customWidth="1"/>
    <col min="2" max="4" width="16.453125" style="6" customWidth="1"/>
    <col min="5" max="8" width="6.72265625" style="6" customWidth="1"/>
    <col min="9" max="35" width="16.453125" style="6" customWidth="1"/>
    <col min="36" max="36" width="8.453125" style="6" customWidth="1"/>
    <col min="37" max="37" width="7.453125" style="6" customWidth="1"/>
    <col min="38" max="16384" width="10.90625" style="6" customWidth="1"/>
  </cols>
  <sheetData>
    <row r="1" spans="1:36" ht="11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1.25">
      <c r="A2" s="213" t="s">
        <v>28</v>
      </c>
      <c r="B2" s="213"/>
      <c r="C2" s="213"/>
      <c r="D2" s="213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1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1.25">
      <c r="A4" s="84"/>
      <c r="B4" s="61"/>
      <c r="C4" s="61"/>
      <c r="D4" s="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1.25">
      <c r="A5" s="214" t="s">
        <v>160</v>
      </c>
      <c r="B5" s="214"/>
      <c r="C5" s="214"/>
      <c r="D5" s="21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1.25">
      <c r="A6" s="214" t="s">
        <v>161</v>
      </c>
      <c r="B6" s="214"/>
      <c r="C6" s="214"/>
      <c r="D6" s="21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1.25">
      <c r="A7" s="214" t="s">
        <v>196</v>
      </c>
      <c r="B7" s="214"/>
      <c r="C7" s="214"/>
      <c r="D7" s="21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1.25">
      <c r="A8" s="63"/>
      <c r="B8" s="20"/>
      <c r="C8" s="20"/>
      <c r="D8" s="6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1.25">
      <c r="A9" s="36" t="s">
        <v>62</v>
      </c>
      <c r="B9" s="41" t="s">
        <v>147</v>
      </c>
      <c r="C9" s="41" t="s">
        <v>146</v>
      </c>
      <c r="D9" s="41" t="s">
        <v>158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</row>
    <row r="10" spans="1:37" ht="11.25">
      <c r="A10" s="129">
        <v>2004</v>
      </c>
      <c r="B10" s="130">
        <v>40.897</v>
      </c>
      <c r="C10" s="130">
        <v>22313</v>
      </c>
      <c r="D10" s="130">
        <f aca="true" t="shared" si="0" ref="D10:D24">B10-C10</f>
        <v>-22272.103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14"/>
    </row>
    <row r="11" spans="1:37" ht="11.25">
      <c r="A11" s="50">
        <v>2005</v>
      </c>
      <c r="B11" s="115">
        <v>1823.93</v>
      </c>
      <c r="C11" s="115">
        <v>37784</v>
      </c>
      <c r="D11" s="115">
        <f t="shared" si="0"/>
        <v>-35960.07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114"/>
    </row>
    <row r="12" spans="1:37" ht="11.25">
      <c r="A12" s="50">
        <v>2006</v>
      </c>
      <c r="B12" s="131">
        <v>26.898</v>
      </c>
      <c r="C12" s="115">
        <v>37784</v>
      </c>
      <c r="D12" s="115">
        <f t="shared" si="0"/>
        <v>-37757.102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14"/>
    </row>
    <row r="13" spans="1:37" ht="11.25">
      <c r="A13" s="50">
        <v>2007</v>
      </c>
      <c r="B13" s="131"/>
      <c r="C13" s="115">
        <v>24660</v>
      </c>
      <c r="D13" s="115">
        <f t="shared" si="0"/>
        <v>-24660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114"/>
    </row>
    <row r="14" spans="1:37" ht="11.25">
      <c r="A14" s="50">
        <v>2008</v>
      </c>
      <c r="B14" s="131">
        <v>0.2</v>
      </c>
      <c r="C14" s="115">
        <v>40905</v>
      </c>
      <c r="D14" s="115">
        <f t="shared" si="0"/>
        <v>-40904.8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114"/>
    </row>
    <row r="15" spans="1:37" ht="11.25">
      <c r="A15" s="50">
        <v>2009</v>
      </c>
      <c r="B15" s="115"/>
      <c r="C15" s="115">
        <v>37915</v>
      </c>
      <c r="D15" s="115">
        <f t="shared" si="0"/>
        <v>-37915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14"/>
    </row>
    <row r="16" spans="1:37" ht="11.25">
      <c r="A16" s="50">
        <v>2010</v>
      </c>
      <c r="B16" s="115">
        <v>235.972</v>
      </c>
      <c r="C16" s="115">
        <v>38472</v>
      </c>
      <c r="D16" s="115">
        <f t="shared" si="0"/>
        <v>-38236.028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14"/>
    </row>
    <row r="17" spans="1:37" ht="11.25">
      <c r="A17" s="50">
        <v>2011</v>
      </c>
      <c r="B17" s="115">
        <v>2559.598</v>
      </c>
      <c r="C17" s="115">
        <v>55864</v>
      </c>
      <c r="D17" s="115">
        <f t="shared" si="0"/>
        <v>-53304.402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14"/>
    </row>
    <row r="18" spans="1:37" ht="11.25">
      <c r="A18" s="50">
        <v>2012</v>
      </c>
      <c r="B18" s="115">
        <v>2365.161</v>
      </c>
      <c r="C18" s="115">
        <v>71254.761</v>
      </c>
      <c r="D18" s="115">
        <f t="shared" si="0"/>
        <v>-68889.6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114"/>
    </row>
    <row r="19" spans="1:37" ht="11.25">
      <c r="A19" s="50">
        <v>2013</v>
      </c>
      <c r="B19" s="115">
        <v>2641.23424</v>
      </c>
      <c r="C19" s="115">
        <v>63162.12878</v>
      </c>
      <c r="D19" s="115">
        <f t="shared" si="0"/>
        <v>-60520.89454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114"/>
    </row>
    <row r="20" spans="1:37" ht="11.25">
      <c r="A20" s="50">
        <v>2014</v>
      </c>
      <c r="B20" s="115">
        <v>3005.41601</v>
      </c>
      <c r="C20" s="115">
        <v>48300.21211</v>
      </c>
      <c r="D20" s="115">
        <f t="shared" si="0"/>
        <v>-45294.7961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114"/>
    </row>
    <row r="21" spans="1:37" ht="11.25">
      <c r="A21" s="50">
        <v>2015</v>
      </c>
      <c r="B21" s="115">
        <v>2363.61008</v>
      </c>
      <c r="C21" s="115">
        <v>41029.68685</v>
      </c>
      <c r="D21" s="115">
        <f t="shared" si="0"/>
        <v>-38666.07677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14"/>
    </row>
    <row r="22" spans="1:37" ht="11.25">
      <c r="A22" s="50">
        <v>2016</v>
      </c>
      <c r="B22" s="115">
        <v>2332.98184</v>
      </c>
      <c r="C22" s="115">
        <v>45733.17624</v>
      </c>
      <c r="D22" s="115">
        <f t="shared" si="0"/>
        <v>-43400.1944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14"/>
    </row>
    <row r="23" spans="1:37" ht="11.25">
      <c r="A23" s="50">
        <v>2017</v>
      </c>
      <c r="B23" s="115">
        <v>2850.56009</v>
      </c>
      <c r="C23" s="115">
        <v>48236.74152</v>
      </c>
      <c r="D23" s="115">
        <f t="shared" si="0"/>
        <v>-45386.181430000004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114"/>
    </row>
    <row r="24" spans="1:37" ht="11.25">
      <c r="A24" s="50" t="s">
        <v>303</v>
      </c>
      <c r="B24" s="115">
        <v>89.20296</v>
      </c>
      <c r="C24" s="115">
        <v>3138.47579</v>
      </c>
      <c r="D24" s="115">
        <f t="shared" si="0"/>
        <v>-3049.27283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114"/>
    </row>
    <row r="25" spans="1:36" ht="11.25">
      <c r="A25" s="50" t="s">
        <v>304</v>
      </c>
      <c r="B25" s="115">
        <v>123.28139999999999</v>
      </c>
      <c r="C25" s="115">
        <v>5077.11668</v>
      </c>
      <c r="D25" s="115">
        <f>B25-C25</f>
        <v>-4953.83528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1.25">
      <c r="A26" s="47" t="s">
        <v>194</v>
      </c>
      <c r="B26" s="53"/>
      <c r="C26" s="53"/>
      <c r="D26" s="5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1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1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1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1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1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1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1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1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1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1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1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1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1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1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1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1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1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4" ht="11.25">
      <c r="A44" s="10"/>
      <c r="B44" s="10"/>
      <c r="C44" s="10"/>
      <c r="D44" s="10"/>
    </row>
    <row r="45" spans="1:4" ht="11.25">
      <c r="A45" s="10"/>
      <c r="B45" s="10"/>
      <c r="C45" s="10"/>
      <c r="D45" s="10"/>
    </row>
  </sheetData>
  <sheetProtection/>
  <mergeCells count="4">
    <mergeCell ref="A2:D2"/>
    <mergeCell ref="A5:D5"/>
    <mergeCell ref="A6:D6"/>
    <mergeCell ref="A7:D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734375" defaultRowHeight="18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142" zoomScaleNormal="142" zoomScalePageLayoutView="0" workbookViewId="0" topLeftCell="A1">
      <selection activeCell="A1" sqref="A1:B1"/>
    </sheetView>
  </sheetViews>
  <sheetFormatPr defaultColWidth="10.90625" defaultRowHeight="18"/>
  <cols>
    <col min="1" max="1" width="10.72265625" style="6" customWidth="1"/>
    <col min="2" max="2" width="45.453125" style="6" customWidth="1"/>
    <col min="3" max="3" width="10.90625" style="7" customWidth="1"/>
    <col min="4" max="16384" width="10.90625" style="6" customWidth="1"/>
  </cols>
  <sheetData>
    <row r="1" spans="1:2" ht="12">
      <c r="A1" s="210" t="s">
        <v>0</v>
      </c>
      <c r="B1" s="210"/>
    </row>
    <row r="2" spans="1:2" ht="11.25">
      <c r="A2" s="10"/>
      <c r="B2" s="11"/>
    </row>
    <row r="3" spans="1:3" ht="11.25">
      <c r="A3" s="10"/>
      <c r="B3" s="11" t="s">
        <v>213</v>
      </c>
      <c r="C3" s="7">
        <v>4</v>
      </c>
    </row>
    <row r="4" spans="1:3" ht="11.25">
      <c r="A4" s="10" t="s">
        <v>1</v>
      </c>
      <c r="B4" s="12" t="s">
        <v>3</v>
      </c>
      <c r="C4" s="7">
        <v>5</v>
      </c>
    </row>
    <row r="5" spans="1:3" ht="11.25">
      <c r="A5" s="10" t="s">
        <v>172</v>
      </c>
      <c r="B5" s="12" t="s">
        <v>5</v>
      </c>
      <c r="C5" s="7">
        <v>6</v>
      </c>
    </row>
    <row r="6" spans="1:3" ht="11.25">
      <c r="A6" s="10" t="s">
        <v>174</v>
      </c>
      <c r="B6" s="12" t="s">
        <v>282</v>
      </c>
      <c r="C6" s="7">
        <v>7</v>
      </c>
    </row>
    <row r="7" spans="1:3" ht="11.25">
      <c r="A7" s="10" t="s">
        <v>175</v>
      </c>
      <c r="B7" s="12" t="s">
        <v>8</v>
      </c>
      <c r="C7" s="7">
        <v>8</v>
      </c>
    </row>
    <row r="8" spans="1:3" ht="11.25">
      <c r="A8" s="10" t="s">
        <v>176</v>
      </c>
      <c r="B8" s="12" t="s">
        <v>10</v>
      </c>
      <c r="C8" s="7">
        <v>8</v>
      </c>
    </row>
    <row r="9" spans="1:3" ht="11.25">
      <c r="A9" s="10" t="s">
        <v>2</v>
      </c>
      <c r="B9" s="12" t="s">
        <v>12</v>
      </c>
      <c r="C9" s="7">
        <v>10</v>
      </c>
    </row>
    <row r="10" spans="1:3" ht="11.25">
      <c r="A10" s="10" t="s">
        <v>4</v>
      </c>
      <c r="B10" s="12" t="s">
        <v>14</v>
      </c>
      <c r="C10" s="7">
        <v>11</v>
      </c>
    </row>
    <row r="11" spans="1:3" ht="11.25">
      <c r="A11" s="10" t="s">
        <v>6</v>
      </c>
      <c r="B11" s="12" t="s">
        <v>16</v>
      </c>
      <c r="C11" s="7">
        <v>12</v>
      </c>
    </row>
    <row r="12" spans="1:3" ht="11.25">
      <c r="A12" s="10" t="s">
        <v>7</v>
      </c>
      <c r="B12" s="12" t="s">
        <v>18</v>
      </c>
      <c r="C12" s="7">
        <v>13</v>
      </c>
    </row>
    <row r="13" spans="1:3" ht="11.25">
      <c r="A13" s="10" t="s">
        <v>9</v>
      </c>
      <c r="B13" s="12" t="s">
        <v>20</v>
      </c>
      <c r="C13" s="7">
        <v>14</v>
      </c>
    </row>
    <row r="14" spans="1:3" ht="11.25">
      <c r="A14" s="10" t="s">
        <v>11</v>
      </c>
      <c r="B14" s="12" t="s">
        <v>283</v>
      </c>
      <c r="C14" s="7">
        <v>15</v>
      </c>
    </row>
    <row r="15" spans="1:3" ht="11.25">
      <c r="A15" s="10" t="s">
        <v>13</v>
      </c>
      <c r="B15" s="12" t="s">
        <v>23</v>
      </c>
      <c r="C15" s="7">
        <v>16</v>
      </c>
    </row>
    <row r="16" spans="1:3" ht="11.25">
      <c r="A16" s="10" t="s">
        <v>15</v>
      </c>
      <c r="B16" s="12" t="s">
        <v>25</v>
      </c>
      <c r="C16" s="7">
        <v>16</v>
      </c>
    </row>
    <row r="17" spans="1:3" ht="11.25">
      <c r="A17" s="10" t="s">
        <v>17</v>
      </c>
      <c r="B17" s="12" t="s">
        <v>27</v>
      </c>
      <c r="C17" s="7">
        <v>18</v>
      </c>
    </row>
    <row r="18" spans="1:3" ht="11.25">
      <c r="A18" s="10" t="s">
        <v>19</v>
      </c>
      <c r="B18" s="12" t="s">
        <v>29</v>
      </c>
      <c r="C18" s="7">
        <v>19</v>
      </c>
    </row>
    <row r="19" spans="1:3" ht="11.25">
      <c r="A19" s="10" t="s">
        <v>21</v>
      </c>
      <c r="B19" s="12" t="s">
        <v>30</v>
      </c>
      <c r="C19" s="7">
        <v>20</v>
      </c>
    </row>
    <row r="20" spans="1:3" ht="11.25">
      <c r="A20" s="10" t="s">
        <v>22</v>
      </c>
      <c r="B20" s="12" t="s">
        <v>31</v>
      </c>
      <c r="C20" s="7">
        <v>21</v>
      </c>
    </row>
    <row r="21" spans="1:3" ht="11.25">
      <c r="A21" s="10" t="s">
        <v>24</v>
      </c>
      <c r="B21" s="12" t="s">
        <v>32</v>
      </c>
      <c r="C21" s="7">
        <v>22</v>
      </c>
    </row>
    <row r="22" spans="1:3" ht="11.25">
      <c r="A22" s="10" t="s">
        <v>26</v>
      </c>
      <c r="B22" s="12" t="s">
        <v>33</v>
      </c>
      <c r="C22" s="7">
        <v>23</v>
      </c>
    </row>
    <row r="23" spans="1:3" ht="11.25">
      <c r="A23" s="10" t="s">
        <v>28</v>
      </c>
      <c r="B23" s="12" t="s">
        <v>34</v>
      </c>
      <c r="C23" s="7">
        <v>25</v>
      </c>
    </row>
    <row r="24" spans="1:2" ht="11.25">
      <c r="A24" s="10"/>
      <c r="B24" s="12"/>
    </row>
    <row r="25" spans="1:3" ht="11.25">
      <c r="A25" s="10" t="s">
        <v>35</v>
      </c>
      <c r="B25" s="12" t="s">
        <v>282</v>
      </c>
      <c r="C25" s="7">
        <v>7</v>
      </c>
    </row>
    <row r="26" spans="1:3" ht="11.25">
      <c r="A26" s="10" t="s">
        <v>177</v>
      </c>
      <c r="B26" s="12" t="s">
        <v>40</v>
      </c>
      <c r="C26" s="7">
        <v>9</v>
      </c>
    </row>
    <row r="27" spans="1:3" ht="11.25">
      <c r="A27" s="10" t="s">
        <v>178</v>
      </c>
      <c r="B27" s="12" t="s">
        <v>42</v>
      </c>
      <c r="C27" s="7">
        <v>9</v>
      </c>
    </row>
    <row r="28" spans="1:3" ht="11.25">
      <c r="A28" s="10" t="s">
        <v>36</v>
      </c>
      <c r="B28" s="12" t="s">
        <v>284</v>
      </c>
      <c r="C28" s="7">
        <v>10</v>
      </c>
    </row>
    <row r="29" spans="1:3" ht="11.25">
      <c r="A29" s="10" t="s">
        <v>37</v>
      </c>
      <c r="B29" s="12" t="s">
        <v>285</v>
      </c>
      <c r="C29" s="7">
        <v>10</v>
      </c>
    </row>
    <row r="30" spans="1:3" ht="11.25">
      <c r="A30" s="10" t="s">
        <v>38</v>
      </c>
      <c r="B30" s="12" t="s">
        <v>286</v>
      </c>
      <c r="C30" s="7">
        <v>11</v>
      </c>
    </row>
    <row r="31" spans="1:3" ht="11.25">
      <c r="A31" s="10" t="s">
        <v>39</v>
      </c>
      <c r="B31" s="12" t="s">
        <v>287</v>
      </c>
      <c r="C31" s="7">
        <v>11</v>
      </c>
    </row>
    <row r="32" spans="1:3" ht="11.25">
      <c r="A32" s="10" t="s">
        <v>41</v>
      </c>
      <c r="B32" s="12" t="s">
        <v>288</v>
      </c>
      <c r="C32" s="7">
        <v>12</v>
      </c>
    </row>
    <row r="33" spans="1:3" ht="11.25">
      <c r="A33" s="10" t="s">
        <v>43</v>
      </c>
      <c r="B33" s="12" t="s">
        <v>283</v>
      </c>
      <c r="C33" s="7">
        <v>15</v>
      </c>
    </row>
    <row r="34" spans="1:3" ht="11.25">
      <c r="A34" s="10" t="s">
        <v>44</v>
      </c>
      <c r="B34" s="6" t="s">
        <v>50</v>
      </c>
      <c r="C34" s="7">
        <v>17</v>
      </c>
    </row>
    <row r="35" spans="1:3" ht="11.25">
      <c r="A35" s="10" t="s">
        <v>45</v>
      </c>
      <c r="B35" s="12" t="s">
        <v>52</v>
      </c>
      <c r="C35" s="7">
        <v>17</v>
      </c>
    </row>
    <row r="36" spans="1:3" ht="11.25">
      <c r="A36" s="10" t="s">
        <v>46</v>
      </c>
      <c r="B36" s="12" t="s">
        <v>54</v>
      </c>
      <c r="C36" s="7">
        <v>18</v>
      </c>
    </row>
    <row r="37" spans="1:3" ht="11.25">
      <c r="A37" s="10" t="s">
        <v>47</v>
      </c>
      <c r="B37" s="12" t="s">
        <v>289</v>
      </c>
      <c r="C37" s="7">
        <v>19</v>
      </c>
    </row>
    <row r="38" spans="1:3" ht="11.25">
      <c r="A38" s="10" t="s">
        <v>48</v>
      </c>
      <c r="B38" s="12" t="s">
        <v>290</v>
      </c>
      <c r="C38" s="7">
        <v>19</v>
      </c>
    </row>
    <row r="39" spans="1:3" ht="11.25">
      <c r="A39" s="10" t="s">
        <v>49</v>
      </c>
      <c r="B39" s="12" t="s">
        <v>58</v>
      </c>
      <c r="C39" s="7">
        <v>20</v>
      </c>
    </row>
    <row r="40" spans="1:3" ht="11.25">
      <c r="A40" s="10" t="s">
        <v>51</v>
      </c>
      <c r="B40" s="155" t="s">
        <v>291</v>
      </c>
      <c r="C40" s="7">
        <v>21</v>
      </c>
    </row>
    <row r="41" spans="1:3" ht="11.25">
      <c r="A41" s="10" t="s">
        <v>53</v>
      </c>
      <c r="B41" s="12" t="s">
        <v>292</v>
      </c>
      <c r="C41" s="7">
        <v>21</v>
      </c>
    </row>
    <row r="42" spans="1:3" ht="11.25">
      <c r="A42" s="10" t="s">
        <v>55</v>
      </c>
      <c r="B42" s="12" t="s">
        <v>293</v>
      </c>
      <c r="C42" s="7">
        <v>22</v>
      </c>
    </row>
    <row r="43" spans="1:3" ht="11.25">
      <c r="A43" s="10" t="s">
        <v>56</v>
      </c>
      <c r="B43" s="12" t="s">
        <v>60</v>
      </c>
      <c r="C43" s="7">
        <v>24</v>
      </c>
    </row>
    <row r="44" spans="1:3" ht="11.25">
      <c r="A44" s="10" t="s">
        <v>57</v>
      </c>
      <c r="B44" s="12" t="s">
        <v>61</v>
      </c>
      <c r="C44" s="7">
        <v>24</v>
      </c>
    </row>
    <row r="45" spans="1:3" ht="11.25">
      <c r="A45" s="10" t="s">
        <v>59</v>
      </c>
      <c r="B45" s="12" t="s">
        <v>34</v>
      </c>
      <c r="C45" s="7">
        <v>25</v>
      </c>
    </row>
    <row r="47" spans="1:3" ht="11.25" customHeight="1">
      <c r="A47" s="201"/>
      <c r="B47" s="201"/>
      <c r="C47" s="201"/>
    </row>
  </sheetData>
  <sheetProtection/>
  <mergeCells count="1">
    <mergeCell ref="A1:B1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4" sqref="A4:E4"/>
    </sheetView>
  </sheetViews>
  <sheetFormatPr defaultColWidth="10.90625" defaultRowHeight="18"/>
  <cols>
    <col min="1" max="16384" width="10.90625" style="153" customWidth="1"/>
  </cols>
  <sheetData>
    <row r="1" spans="1:5" ht="13.5">
      <c r="A1" s="152"/>
      <c r="B1" s="152"/>
      <c r="C1" s="152"/>
      <c r="D1" s="152"/>
      <c r="E1" s="152"/>
    </row>
    <row r="2" spans="1:5" ht="13.5">
      <c r="A2" s="152"/>
      <c r="B2" s="152"/>
      <c r="C2" s="152"/>
      <c r="D2" s="152"/>
      <c r="E2" s="152"/>
    </row>
    <row r="3" spans="1:5" ht="13.5">
      <c r="A3" s="152"/>
      <c r="B3" s="152"/>
      <c r="C3" s="152"/>
      <c r="D3" s="152"/>
      <c r="E3" s="152"/>
    </row>
    <row r="4" spans="1:5" ht="13.5">
      <c r="A4" s="211" t="s">
        <v>213</v>
      </c>
      <c r="B4" s="211"/>
      <c r="C4" s="211"/>
      <c r="D4" s="211"/>
      <c r="E4" s="211"/>
    </row>
    <row r="5" spans="1:5" ht="13.5">
      <c r="A5" s="152"/>
      <c r="B5" s="152"/>
      <c r="C5" s="152"/>
      <c r="D5" s="152"/>
      <c r="E5" s="152"/>
    </row>
    <row r="6" spans="1:5" ht="13.5">
      <c r="A6" s="152"/>
      <c r="B6" s="152"/>
      <c r="C6" s="152"/>
      <c r="D6" s="152"/>
      <c r="E6" s="152"/>
    </row>
    <row r="7" spans="1:5" ht="47.25" customHeight="1">
      <c r="A7" s="212" t="s">
        <v>214</v>
      </c>
      <c r="B7" s="212"/>
      <c r="C7" s="212"/>
      <c r="D7" s="212"/>
      <c r="E7" s="212"/>
    </row>
    <row r="8" spans="1:5" ht="12.75" customHeight="1">
      <c r="A8" s="154"/>
      <c r="B8" s="154"/>
      <c r="C8" s="154"/>
      <c r="D8" s="154"/>
      <c r="E8" s="154"/>
    </row>
    <row r="9" spans="1:5" ht="39" customHeight="1">
      <c r="A9" s="212" t="s">
        <v>272</v>
      </c>
      <c r="B9" s="212"/>
      <c r="C9" s="212"/>
      <c r="D9" s="212"/>
      <c r="E9" s="212"/>
    </row>
    <row r="10" spans="1:5" ht="13.5">
      <c r="A10" s="152"/>
      <c r="B10" s="152"/>
      <c r="C10" s="152"/>
      <c r="D10" s="152"/>
      <c r="E10" s="152"/>
    </row>
    <row r="11" spans="1:5" ht="13.5">
      <c r="A11" s="152"/>
      <c r="B11" s="152"/>
      <c r="C11" s="152"/>
      <c r="D11" s="152"/>
      <c r="E11" s="152"/>
    </row>
    <row r="12" spans="1:5" ht="13.5">
      <c r="A12" s="152"/>
      <c r="B12" s="152"/>
      <c r="C12" s="152"/>
      <c r="D12" s="152"/>
      <c r="E12" s="152"/>
    </row>
    <row r="13" spans="1:5" ht="13.5">
      <c r="A13" s="152"/>
      <c r="B13" s="152"/>
      <c r="C13" s="152"/>
      <c r="D13" s="152"/>
      <c r="E13" s="152"/>
    </row>
    <row r="14" spans="1:5" ht="13.5">
      <c r="A14" s="152"/>
      <c r="B14" s="152"/>
      <c r="C14" s="152"/>
      <c r="D14" s="152"/>
      <c r="E14" s="152"/>
    </row>
    <row r="15" spans="1:5" ht="13.5">
      <c r="A15" s="152"/>
      <c r="B15" s="152"/>
      <c r="C15" s="152"/>
      <c r="D15" s="152"/>
      <c r="E15" s="152"/>
    </row>
    <row r="16" spans="1:5" ht="13.5">
      <c r="A16" s="152"/>
      <c r="B16" s="152"/>
      <c r="C16" s="152"/>
      <c r="D16" s="152"/>
      <c r="E16" s="152"/>
    </row>
    <row r="17" spans="1:5" ht="13.5">
      <c r="A17" s="152"/>
      <c r="B17" s="152"/>
      <c r="C17" s="152"/>
      <c r="D17" s="152"/>
      <c r="E17" s="152"/>
    </row>
    <row r="18" spans="1:5" ht="13.5">
      <c r="A18" s="152"/>
      <c r="B18" s="152"/>
      <c r="C18" s="152"/>
      <c r="D18" s="152"/>
      <c r="E18" s="152"/>
    </row>
    <row r="19" spans="1:5" ht="13.5">
      <c r="A19" s="152"/>
      <c r="B19" s="152"/>
      <c r="C19" s="152"/>
      <c r="D19" s="152"/>
      <c r="E19" s="152"/>
    </row>
    <row r="20" spans="1:5" ht="13.5">
      <c r="A20" s="152"/>
      <c r="B20" s="152"/>
      <c r="C20" s="152"/>
      <c r="D20" s="152"/>
      <c r="E20" s="152"/>
    </row>
    <row r="21" spans="1:5" ht="13.5">
      <c r="A21" s="152"/>
      <c r="B21" s="152"/>
      <c r="C21" s="152"/>
      <c r="D21" s="152"/>
      <c r="E21" s="152"/>
    </row>
    <row r="22" spans="1:5" ht="13.5">
      <c r="A22" s="152"/>
      <c r="B22" s="152"/>
      <c r="C22" s="152"/>
      <c r="D22" s="152"/>
      <c r="E22" s="152"/>
    </row>
    <row r="23" spans="1:5" ht="13.5">
      <c r="A23" s="152"/>
      <c r="B23" s="152"/>
      <c r="C23" s="152"/>
      <c r="D23" s="152"/>
      <c r="E23" s="152"/>
    </row>
    <row r="24" spans="1:5" ht="13.5">
      <c r="A24" s="152"/>
      <c r="B24" s="152"/>
      <c r="C24" s="152"/>
      <c r="D24" s="152"/>
      <c r="E24" s="152"/>
    </row>
    <row r="25" spans="1:5" ht="13.5">
      <c r="A25" s="152"/>
      <c r="B25" s="152"/>
      <c r="C25" s="152"/>
      <c r="D25" s="152"/>
      <c r="E25" s="152"/>
    </row>
    <row r="26" spans="1:5" ht="13.5">
      <c r="A26" s="152"/>
      <c r="B26" s="152"/>
      <c r="C26" s="152"/>
      <c r="D26" s="152"/>
      <c r="E26" s="152"/>
    </row>
    <row r="27" spans="1:5" ht="13.5">
      <c r="A27" s="152"/>
      <c r="B27" s="152"/>
      <c r="C27" s="152"/>
      <c r="D27" s="152"/>
      <c r="E27" s="152"/>
    </row>
    <row r="28" spans="1:5" ht="13.5">
      <c r="A28" s="152"/>
      <c r="B28" s="152"/>
      <c r="C28" s="152"/>
      <c r="D28" s="152"/>
      <c r="E28" s="152"/>
    </row>
    <row r="29" spans="1:5" ht="13.5">
      <c r="A29" s="152"/>
      <c r="B29" s="152"/>
      <c r="C29" s="152"/>
      <c r="D29" s="152"/>
      <c r="E29" s="152"/>
    </row>
    <row r="30" spans="1:5" ht="13.5">
      <c r="A30" s="152"/>
      <c r="B30" s="152"/>
      <c r="C30" s="152"/>
      <c r="D30" s="152"/>
      <c r="E30" s="152"/>
    </row>
    <row r="31" spans="1:5" ht="13.5">
      <c r="A31" s="152"/>
      <c r="B31" s="152"/>
      <c r="C31" s="152"/>
      <c r="D31" s="152"/>
      <c r="E31" s="152"/>
    </row>
    <row r="32" spans="1:5" ht="13.5">
      <c r="A32" s="152"/>
      <c r="B32" s="152"/>
      <c r="C32" s="152"/>
      <c r="D32" s="152"/>
      <c r="E32" s="152"/>
    </row>
    <row r="33" spans="1:5" ht="13.5">
      <c r="A33" s="152"/>
      <c r="B33" s="152"/>
      <c r="C33" s="152"/>
      <c r="D33" s="152"/>
      <c r="E33" s="152"/>
    </row>
    <row r="34" spans="1:5" ht="13.5">
      <c r="A34" s="152"/>
      <c r="B34" s="152"/>
      <c r="C34" s="152"/>
      <c r="D34" s="152"/>
      <c r="E34" s="152"/>
    </row>
    <row r="35" spans="1:5" ht="13.5">
      <c r="A35" s="152"/>
      <c r="B35" s="152"/>
      <c r="C35" s="152"/>
      <c r="D35" s="152"/>
      <c r="E35" s="152"/>
    </row>
    <row r="36" spans="1:5" ht="13.5">
      <c r="A36" s="152"/>
      <c r="B36" s="152"/>
      <c r="C36" s="152"/>
      <c r="D36" s="152"/>
      <c r="E36" s="152"/>
    </row>
    <row r="37" spans="1:5" ht="13.5">
      <c r="A37" s="152"/>
      <c r="B37" s="152"/>
      <c r="C37" s="152"/>
      <c r="D37" s="152"/>
      <c r="E37" s="152"/>
    </row>
    <row r="38" spans="1:5" ht="13.5">
      <c r="A38" s="152"/>
      <c r="B38" s="152"/>
      <c r="C38" s="152"/>
      <c r="D38" s="152"/>
      <c r="E38" s="152"/>
    </row>
    <row r="39" spans="1:5" ht="13.5">
      <c r="A39" s="152"/>
      <c r="B39" s="152"/>
      <c r="C39" s="152"/>
      <c r="D39" s="152"/>
      <c r="E39" s="152"/>
    </row>
    <row r="40" spans="1:5" ht="13.5">
      <c r="A40" s="152"/>
      <c r="B40" s="152"/>
      <c r="C40" s="152"/>
      <c r="D40" s="152"/>
      <c r="E40" s="152"/>
    </row>
    <row r="41" spans="1:5" ht="13.5">
      <c r="A41" s="152"/>
      <c r="B41" s="152"/>
      <c r="C41" s="152"/>
      <c r="D41" s="152"/>
      <c r="E41" s="152"/>
    </row>
    <row r="42" spans="1:5" ht="13.5">
      <c r="A42" s="152"/>
      <c r="B42" s="152"/>
      <c r="C42" s="152"/>
      <c r="D42" s="152"/>
      <c r="E42" s="152"/>
    </row>
    <row r="43" spans="1:5" ht="13.5">
      <c r="A43" s="152"/>
      <c r="B43" s="152"/>
      <c r="C43" s="152"/>
      <c r="D43" s="152"/>
      <c r="E43" s="152"/>
    </row>
    <row r="44" spans="1:5" ht="13.5">
      <c r="A44" s="152"/>
      <c r="B44" s="152"/>
      <c r="C44" s="152"/>
      <c r="D44" s="152"/>
      <c r="E44" s="152"/>
    </row>
    <row r="45" spans="1:5" ht="13.5">
      <c r="A45" s="152"/>
      <c r="B45" s="152"/>
      <c r="C45" s="152"/>
      <c r="D45" s="152"/>
      <c r="E45" s="152"/>
    </row>
    <row r="46" spans="1:5" ht="13.5">
      <c r="A46" s="152"/>
      <c r="B46" s="152"/>
      <c r="C46" s="152"/>
      <c r="D46" s="152"/>
      <c r="E46" s="152"/>
    </row>
    <row r="47" spans="1:5" ht="13.5">
      <c r="A47" s="152"/>
      <c r="B47" s="152"/>
      <c r="C47" s="152"/>
      <c r="D47" s="152"/>
      <c r="E47" s="152"/>
    </row>
    <row r="48" spans="1:5" ht="13.5">
      <c r="A48" s="152"/>
      <c r="B48" s="152"/>
      <c r="C48" s="152"/>
      <c r="D48" s="152"/>
      <c r="E48" s="152"/>
    </row>
    <row r="49" spans="1:5" ht="13.5">
      <c r="A49" s="152"/>
      <c r="B49" s="152"/>
      <c r="C49" s="152"/>
      <c r="D49" s="152"/>
      <c r="E49" s="152"/>
    </row>
    <row r="50" spans="1:5" ht="13.5">
      <c r="A50" s="152"/>
      <c r="B50" s="152"/>
      <c r="C50" s="152"/>
      <c r="D50" s="152"/>
      <c r="E50" s="152"/>
    </row>
    <row r="51" spans="1:5" ht="13.5">
      <c r="A51" s="152"/>
      <c r="B51" s="152"/>
      <c r="C51" s="152"/>
      <c r="D51" s="152"/>
      <c r="E51" s="152"/>
    </row>
    <row r="52" spans="1:5" ht="13.5">
      <c r="A52" s="152"/>
      <c r="B52" s="152"/>
      <c r="C52" s="152"/>
      <c r="D52" s="152"/>
      <c r="E52" s="152"/>
    </row>
    <row r="53" spans="1:5" ht="13.5">
      <c r="A53" s="152"/>
      <c r="B53" s="152"/>
      <c r="C53" s="152"/>
      <c r="D53" s="152"/>
      <c r="E53" s="152"/>
    </row>
  </sheetData>
  <sheetProtection/>
  <mergeCells count="3">
    <mergeCell ref="A4:E4"/>
    <mergeCell ref="A7:E7"/>
    <mergeCell ref="A9:E9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6">
      <selection activeCell="A39" sqref="A39"/>
    </sheetView>
  </sheetViews>
  <sheetFormatPr defaultColWidth="10.90625" defaultRowHeight="18"/>
  <cols>
    <col min="1" max="1" width="16.0859375" style="10" customWidth="1"/>
    <col min="2" max="5" width="11.8125" style="10" customWidth="1"/>
    <col min="6" max="16384" width="10.90625" style="10" customWidth="1"/>
  </cols>
  <sheetData>
    <row r="1" spans="1:5" ht="15" customHeight="1">
      <c r="A1" s="213" t="s">
        <v>1</v>
      </c>
      <c r="B1" s="213"/>
      <c r="C1" s="213"/>
      <c r="D1" s="213"/>
      <c r="E1" s="213"/>
    </row>
    <row r="2" spans="1:5" ht="15" customHeight="1">
      <c r="A2" s="49"/>
      <c r="B2" s="49"/>
      <c r="C2" s="49"/>
      <c r="D2" s="49"/>
      <c r="E2" s="49"/>
    </row>
    <row r="3" spans="1:5" ht="15" customHeight="1">
      <c r="A3" s="214" t="s">
        <v>3</v>
      </c>
      <c r="B3" s="214"/>
      <c r="C3" s="214"/>
      <c r="D3" s="214"/>
      <c r="E3" s="214"/>
    </row>
    <row r="4" spans="1:5" ht="15" customHeight="1">
      <c r="A4" s="215" t="s">
        <v>295</v>
      </c>
      <c r="B4" s="215"/>
      <c r="C4" s="215"/>
      <c r="D4" s="215"/>
      <c r="E4" s="215"/>
    </row>
    <row r="5" spans="1:5" ht="15" customHeight="1">
      <c r="A5" s="217" t="s">
        <v>83</v>
      </c>
      <c r="B5" s="216" t="s">
        <v>202</v>
      </c>
      <c r="C5" s="216"/>
      <c r="D5" s="36" t="s">
        <v>122</v>
      </c>
      <c r="E5" s="41" t="s">
        <v>121</v>
      </c>
    </row>
    <row r="6" spans="1:5" ht="15" customHeight="1">
      <c r="A6" s="218"/>
      <c r="B6" s="36">
        <v>2017</v>
      </c>
      <c r="C6" s="41">
        <v>2018</v>
      </c>
      <c r="D6" s="50" t="s">
        <v>64</v>
      </c>
      <c r="E6" s="23" t="s">
        <v>64</v>
      </c>
    </row>
    <row r="7" spans="1:5" ht="15" customHeight="1">
      <c r="A7" s="174" t="s">
        <v>84</v>
      </c>
      <c r="B7" s="173">
        <v>3138.47579</v>
      </c>
      <c r="C7" s="173">
        <v>5077.11668</v>
      </c>
      <c r="D7" s="121">
        <f>(C7/B7-1)*100</f>
        <v>61.77014002073917</v>
      </c>
      <c r="E7" s="121">
        <f>C7/$C$38*100</f>
        <v>23.21419344163675</v>
      </c>
    </row>
    <row r="8" spans="1:8" ht="15" customHeight="1">
      <c r="A8" s="174" t="s">
        <v>216</v>
      </c>
      <c r="B8" s="175">
        <v>557.70276</v>
      </c>
      <c r="C8" s="175">
        <v>4543.96133</v>
      </c>
      <c r="D8" s="55">
        <f>(C8/B8-1)*100</f>
        <v>714.7640026023898</v>
      </c>
      <c r="E8" s="55">
        <f>C8/$C$38*100</f>
        <v>20.776437484973656</v>
      </c>
      <c r="G8" s="29"/>
      <c r="H8" s="29"/>
    </row>
    <row r="9" spans="1:8" ht="15" customHeight="1">
      <c r="A9" s="174" t="s">
        <v>85</v>
      </c>
      <c r="B9" s="175">
        <v>3826.54015</v>
      </c>
      <c r="C9" s="175">
        <v>3050.72846</v>
      </c>
      <c r="D9" s="55">
        <f aca="true" t="shared" si="0" ref="D9:D29">(C9/B9-1)*100</f>
        <v>-20.274494963812153</v>
      </c>
      <c r="E9" s="55">
        <f aca="true" t="shared" si="1" ref="E9:E34">C9/$C$38*100</f>
        <v>13.948901526593746</v>
      </c>
      <c r="G9" s="29"/>
      <c r="H9" s="29"/>
    </row>
    <row r="10" spans="1:6" ht="15" customHeight="1">
      <c r="A10" s="174" t="s">
        <v>86</v>
      </c>
      <c r="B10" s="175">
        <v>10822.919619999999</v>
      </c>
      <c r="C10" s="175">
        <v>2988.9666899999997</v>
      </c>
      <c r="D10" s="55">
        <f t="shared" si="0"/>
        <v>-72.38299095858942</v>
      </c>
      <c r="E10" s="55">
        <f t="shared" si="1"/>
        <v>13.666507056179904</v>
      </c>
      <c r="F10" s="29"/>
    </row>
    <row r="11" spans="1:6" ht="15" customHeight="1">
      <c r="A11" s="174" t="s">
        <v>90</v>
      </c>
      <c r="B11" s="175">
        <v>436.0866</v>
      </c>
      <c r="C11" s="175">
        <v>1556.54515</v>
      </c>
      <c r="D11" s="55">
        <f t="shared" si="0"/>
        <v>256.9348725688888</v>
      </c>
      <c r="E11" s="55">
        <f t="shared" si="1"/>
        <v>7.117019854021059</v>
      </c>
      <c r="F11" s="29"/>
    </row>
    <row r="12" spans="1:5" ht="15" customHeight="1">
      <c r="A12" s="174" t="s">
        <v>94</v>
      </c>
      <c r="B12" s="175">
        <v>359.96828999999997</v>
      </c>
      <c r="C12" s="175">
        <v>1131.9040400000001</v>
      </c>
      <c r="D12" s="55">
        <f t="shared" si="0"/>
        <v>214.44548629547347</v>
      </c>
      <c r="E12" s="55">
        <f t="shared" si="1"/>
        <v>5.175425541319279</v>
      </c>
    </row>
    <row r="13" spans="1:5" ht="15" customHeight="1">
      <c r="A13" s="174" t="s">
        <v>241</v>
      </c>
      <c r="B13" s="175">
        <v>855.198</v>
      </c>
      <c r="C13" s="175">
        <v>752.46098</v>
      </c>
      <c r="D13" s="55">
        <f t="shared" si="0"/>
        <v>-12.013243716659773</v>
      </c>
      <c r="E13" s="55">
        <f t="shared" si="1"/>
        <v>3.4404910991731548</v>
      </c>
    </row>
    <row r="14" spans="1:5" ht="15" customHeight="1">
      <c r="A14" s="174" t="s">
        <v>88</v>
      </c>
      <c r="B14" s="175">
        <v>736.6074</v>
      </c>
      <c r="C14" s="175">
        <v>707.58961</v>
      </c>
      <c r="D14" s="55">
        <f t="shared" si="0"/>
        <v>-3.9393834490394686</v>
      </c>
      <c r="E14" s="55">
        <f t="shared" si="1"/>
        <v>3.2353249135555227</v>
      </c>
    </row>
    <row r="15" spans="1:5" ht="15" customHeight="1">
      <c r="A15" s="174" t="s">
        <v>218</v>
      </c>
      <c r="B15" s="175">
        <v>593.02935</v>
      </c>
      <c r="C15" s="175">
        <v>477.58284999999995</v>
      </c>
      <c r="D15" s="55">
        <f t="shared" si="0"/>
        <v>-19.46724896499643</v>
      </c>
      <c r="E15" s="55">
        <f t="shared" si="1"/>
        <v>2.1836607986539684</v>
      </c>
    </row>
    <row r="16" spans="1:5" ht="15" customHeight="1">
      <c r="A16" s="174" t="s">
        <v>87</v>
      </c>
      <c r="B16" s="175">
        <v>600.29843</v>
      </c>
      <c r="C16" s="175">
        <v>359.7237</v>
      </c>
      <c r="D16" s="55">
        <f t="shared" si="0"/>
        <v>-40.075855270852536</v>
      </c>
      <c r="E16" s="55">
        <f t="shared" si="1"/>
        <v>1.6447712518084783</v>
      </c>
    </row>
    <row r="17" spans="1:5" ht="15" customHeight="1">
      <c r="A17" s="174" t="s">
        <v>91</v>
      </c>
      <c r="B17" s="175">
        <v>0</v>
      </c>
      <c r="C17" s="175">
        <v>240.5565</v>
      </c>
      <c r="D17" s="55"/>
      <c r="E17" s="55">
        <f t="shared" si="1"/>
        <v>1.099900884027564</v>
      </c>
    </row>
    <row r="18" spans="1:5" ht="15" customHeight="1">
      <c r="A18" s="174" t="s">
        <v>89</v>
      </c>
      <c r="B18" s="175">
        <v>243.1678</v>
      </c>
      <c r="C18" s="175">
        <v>224.49829</v>
      </c>
      <c r="D18" s="55">
        <f t="shared" si="0"/>
        <v>-7.677624257817028</v>
      </c>
      <c r="E18" s="55">
        <f t="shared" si="1"/>
        <v>1.026477636786686</v>
      </c>
    </row>
    <row r="19" spans="1:5" ht="15" customHeight="1">
      <c r="A19" s="174" t="s">
        <v>222</v>
      </c>
      <c r="B19" s="175">
        <v>391.19107</v>
      </c>
      <c r="C19" s="175">
        <v>201.86248</v>
      </c>
      <c r="D19" s="55">
        <f t="shared" si="0"/>
        <v>-48.39798362472845</v>
      </c>
      <c r="E19" s="55">
        <f t="shared" si="1"/>
        <v>0.9229795087806667</v>
      </c>
    </row>
    <row r="20" spans="1:5" ht="15" customHeight="1">
      <c r="A20" s="174" t="s">
        <v>217</v>
      </c>
      <c r="B20" s="175">
        <v>183.11778</v>
      </c>
      <c r="C20" s="175">
        <v>169.33905</v>
      </c>
      <c r="D20" s="55">
        <f t="shared" si="0"/>
        <v>-7.524517826723343</v>
      </c>
      <c r="E20" s="55">
        <f t="shared" si="1"/>
        <v>0.7742720350328834</v>
      </c>
    </row>
    <row r="21" spans="1:5" ht="15" customHeight="1">
      <c r="A21" s="174" t="s">
        <v>93</v>
      </c>
      <c r="B21" s="175">
        <v>68.24999000000001</v>
      </c>
      <c r="C21" s="175">
        <v>108.0625</v>
      </c>
      <c r="D21" s="55">
        <f t="shared" si="0"/>
        <v>58.333356532359915</v>
      </c>
      <c r="E21" s="55">
        <f t="shared" si="1"/>
        <v>0.494096144898303</v>
      </c>
    </row>
    <row r="22" spans="1:5" ht="15" customHeight="1">
      <c r="A22" s="174" t="s">
        <v>215</v>
      </c>
      <c r="B22" s="175">
        <v>178.99935</v>
      </c>
      <c r="C22" s="175">
        <v>66.36535</v>
      </c>
      <c r="D22" s="55">
        <f t="shared" si="0"/>
        <v>-62.92425084225166</v>
      </c>
      <c r="E22" s="55">
        <f t="shared" si="1"/>
        <v>0.3034435034339072</v>
      </c>
    </row>
    <row r="23" spans="1:5" ht="15" customHeight="1">
      <c r="A23" s="174" t="s">
        <v>244</v>
      </c>
      <c r="B23" s="175">
        <v>9.54958</v>
      </c>
      <c r="C23" s="175">
        <v>63.665510000000005</v>
      </c>
      <c r="D23" s="55"/>
      <c r="E23" s="55">
        <f t="shared" si="1"/>
        <v>0.2910989756296991</v>
      </c>
    </row>
    <row r="24" spans="1:5" ht="15" customHeight="1">
      <c r="A24" s="174" t="s">
        <v>220</v>
      </c>
      <c r="B24" s="175">
        <v>6.07329</v>
      </c>
      <c r="C24" s="175">
        <v>38.05798</v>
      </c>
      <c r="D24" s="55">
        <f t="shared" si="0"/>
        <v>526.6451956023835</v>
      </c>
      <c r="E24" s="55">
        <f t="shared" si="1"/>
        <v>0.17401319792357864</v>
      </c>
    </row>
    <row r="25" spans="1:5" ht="15" customHeight="1">
      <c r="A25" s="174" t="s">
        <v>233</v>
      </c>
      <c r="B25" s="175">
        <v>0</v>
      </c>
      <c r="C25" s="175">
        <v>35.631620000000005</v>
      </c>
      <c r="D25" s="55"/>
      <c r="E25" s="55">
        <f t="shared" si="1"/>
        <v>0.16291910772452306</v>
      </c>
    </row>
    <row r="26" spans="1:5" ht="15" customHeight="1">
      <c r="A26" s="174" t="s">
        <v>219</v>
      </c>
      <c r="B26" s="175">
        <v>58.8242</v>
      </c>
      <c r="C26" s="175">
        <v>33.06214</v>
      </c>
      <c r="D26" s="55">
        <f t="shared" si="0"/>
        <v>-43.795002736968804</v>
      </c>
      <c r="E26" s="55">
        <f t="shared" si="1"/>
        <v>0.1511706273322196</v>
      </c>
    </row>
    <row r="27" spans="1:5" ht="15" customHeight="1">
      <c r="A27" s="174" t="s">
        <v>221</v>
      </c>
      <c r="B27" s="175">
        <v>0</v>
      </c>
      <c r="C27" s="175">
        <v>29.21468</v>
      </c>
      <c r="D27" s="55"/>
      <c r="E27" s="55">
        <f t="shared" si="1"/>
        <v>0.13357881561538512</v>
      </c>
    </row>
    <row r="28" spans="1:5" ht="15" customHeight="1">
      <c r="A28" s="174" t="s">
        <v>92</v>
      </c>
      <c r="B28" s="175">
        <v>0.07194</v>
      </c>
      <c r="C28" s="175">
        <v>7.31124</v>
      </c>
      <c r="D28" s="55"/>
      <c r="E28" s="55">
        <f t="shared" si="1"/>
        <v>0.033429316353279524</v>
      </c>
    </row>
    <row r="29" spans="1:5" ht="15" customHeight="1">
      <c r="A29" s="174" t="s">
        <v>296</v>
      </c>
      <c r="B29" s="175">
        <v>51.1488</v>
      </c>
      <c r="C29" s="175">
        <v>3.9308</v>
      </c>
      <c r="D29" s="55">
        <f t="shared" si="0"/>
        <v>-92.31497122122121</v>
      </c>
      <c r="E29" s="55">
        <f t="shared" si="1"/>
        <v>0.017972868722880272</v>
      </c>
    </row>
    <row r="30" spans="1:5" ht="15" customHeight="1">
      <c r="A30" s="174" t="s">
        <v>270</v>
      </c>
      <c r="B30" s="175">
        <v>0</v>
      </c>
      <c r="C30" s="175">
        <v>1.4934</v>
      </c>
      <c r="D30" s="55"/>
      <c r="E30" s="55">
        <f t="shared" si="1"/>
        <v>0.006828300129935229</v>
      </c>
    </row>
    <row r="31" spans="1:5" ht="15" customHeight="1">
      <c r="A31" s="174" t="s">
        <v>138</v>
      </c>
      <c r="B31" s="175">
        <v>0</v>
      </c>
      <c r="C31" s="175">
        <v>0.61724</v>
      </c>
      <c r="D31" s="55"/>
      <c r="E31" s="55">
        <f t="shared" si="1"/>
        <v>0.002822217739521375</v>
      </c>
    </row>
    <row r="32" spans="1:5" ht="15" customHeight="1">
      <c r="A32" s="174" t="s">
        <v>226</v>
      </c>
      <c r="B32" s="175">
        <v>0</v>
      </c>
      <c r="C32" s="175">
        <v>0.24830000000000002</v>
      </c>
      <c r="D32" s="55"/>
      <c r="E32" s="55">
        <f t="shared" si="1"/>
        <v>0.0011353066306836197</v>
      </c>
    </row>
    <row r="33" spans="1:5" ht="15" customHeight="1">
      <c r="A33" s="174" t="s">
        <v>95</v>
      </c>
      <c r="B33" s="175">
        <v>2.21721</v>
      </c>
      <c r="C33" s="175">
        <v>0.13577</v>
      </c>
      <c r="D33" s="55"/>
      <c r="E33" s="55">
        <f t="shared" si="1"/>
        <v>0.0006207836538377569</v>
      </c>
    </row>
    <row r="34" spans="1:5" ht="15" customHeight="1">
      <c r="A34" s="174" t="s">
        <v>269</v>
      </c>
      <c r="B34" s="175">
        <v>0</v>
      </c>
      <c r="C34" s="175">
        <v>0.11106</v>
      </c>
      <c r="D34" s="55"/>
      <c r="E34" s="55">
        <f t="shared" si="1"/>
        <v>0.0005078016689638453</v>
      </c>
    </row>
    <row r="35" spans="1:5" ht="15" customHeight="1">
      <c r="A35" s="174" t="s">
        <v>247</v>
      </c>
      <c r="B35" s="175">
        <v>8.01653</v>
      </c>
      <c r="C35" s="175">
        <v>0</v>
      </c>
      <c r="D35" s="55"/>
      <c r="E35" s="55"/>
    </row>
    <row r="36" spans="1:5" ht="15" customHeight="1">
      <c r="A36" s="174" t="s">
        <v>246</v>
      </c>
      <c r="B36" s="175">
        <v>2.7260500000000003</v>
      </c>
      <c r="C36" s="175">
        <v>0</v>
      </c>
      <c r="D36" s="55"/>
      <c r="E36" s="55"/>
    </row>
    <row r="37" spans="1:5" ht="15" customHeight="1">
      <c r="A37" s="174" t="s">
        <v>263</v>
      </c>
      <c r="B37" s="175">
        <v>2.92417</v>
      </c>
      <c r="C37" s="175">
        <v>0</v>
      </c>
      <c r="D37" s="55"/>
      <c r="E37" s="55"/>
    </row>
    <row r="38" spans="1:5" ht="15" customHeight="1">
      <c r="A38" s="24" t="s">
        <v>77</v>
      </c>
      <c r="B38" s="28">
        <f>SUM(B7:B37)</f>
        <v>23133.104149999996</v>
      </c>
      <c r="C38" s="28">
        <f>SUM(C7:C37)</f>
        <v>21870.743399999992</v>
      </c>
      <c r="D38" s="55">
        <f>(C38/B38-1)*100</f>
        <v>-5.456944912427608</v>
      </c>
      <c r="E38" s="55">
        <f>C38/$C$38*100</f>
        <v>100</v>
      </c>
    </row>
    <row r="39" spans="1:5" ht="15" customHeight="1">
      <c r="A39" s="47" t="s">
        <v>190</v>
      </c>
      <c r="B39" s="53"/>
      <c r="C39" s="53"/>
      <c r="D39" s="53"/>
      <c r="E39" s="54"/>
    </row>
    <row r="40" spans="1:5" ht="15" customHeight="1">
      <c r="A40" s="47" t="s">
        <v>209</v>
      </c>
      <c r="B40" s="53"/>
      <c r="C40" s="53"/>
      <c r="D40" s="53"/>
      <c r="E40" s="54"/>
    </row>
    <row r="41" ht="15" customHeight="1"/>
    <row r="42" ht="15" customHeight="1"/>
    <row r="43" ht="15" customHeight="1">
      <c r="B43" s="29"/>
    </row>
    <row r="44" ht="15" customHeight="1">
      <c r="C44" s="143"/>
    </row>
    <row r="45" ht="15" customHeight="1"/>
    <row r="46" ht="1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fitToHeight="1" fitToWidth="1" horizontalDpi="600" verticalDpi="600" orientation="portrait" r:id="rId1"/>
  <ignoredErrors>
    <ignoredError sqref="B38:C38" formulaRange="1"/>
    <ignoredError sqref="E3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25">
      <selection activeCell="A36" sqref="A36"/>
    </sheetView>
  </sheetViews>
  <sheetFormatPr defaultColWidth="10.90625" defaultRowHeight="18"/>
  <cols>
    <col min="1" max="1" width="6.0859375" style="10" customWidth="1"/>
    <col min="2" max="2" width="30.99609375" style="10" customWidth="1"/>
    <col min="3" max="4" width="4.90625" style="10" customWidth="1"/>
    <col min="5" max="5" width="5.8125" style="10" customWidth="1"/>
    <col min="6" max="6" width="5.453125" style="10" customWidth="1"/>
    <col min="7" max="7" width="5.6328125" style="10" customWidth="1"/>
    <col min="8" max="8" width="5.2734375" style="10" customWidth="1"/>
    <col min="9" max="9" width="5.90625" style="10" customWidth="1"/>
    <col min="10" max="10" width="6.18359375" style="10" customWidth="1"/>
    <col min="11" max="11" width="6.453125" style="10" customWidth="1"/>
    <col min="12" max="12" width="4.0859375" style="10" bestFit="1" customWidth="1"/>
    <col min="13" max="13" width="4.99609375" style="10" customWidth="1"/>
    <col min="14" max="14" width="6.72265625" style="10" customWidth="1"/>
    <col min="15" max="16384" width="10.90625" style="10" customWidth="1"/>
  </cols>
  <sheetData>
    <row r="1" spans="1:8" ht="15" customHeight="1">
      <c r="A1" s="213" t="s">
        <v>172</v>
      </c>
      <c r="B1" s="213"/>
      <c r="C1" s="213"/>
      <c r="D1" s="213"/>
      <c r="E1" s="213"/>
      <c r="F1" s="213"/>
      <c r="G1" s="213"/>
      <c r="H1" s="213"/>
    </row>
    <row r="2" spans="1:8" ht="15" customHeight="1">
      <c r="A2" s="34"/>
      <c r="B2" s="34"/>
      <c r="C2" s="34"/>
      <c r="D2" s="34"/>
      <c r="E2" s="34"/>
      <c r="F2" s="34"/>
      <c r="G2" s="34"/>
      <c r="H2" s="34"/>
    </row>
    <row r="3" spans="1:8" ht="15" customHeight="1">
      <c r="A3" s="216" t="s">
        <v>5</v>
      </c>
      <c r="B3" s="216"/>
      <c r="C3" s="216"/>
      <c r="D3" s="216"/>
      <c r="E3" s="216"/>
      <c r="F3" s="216"/>
      <c r="G3" s="216"/>
      <c r="H3" s="216"/>
    </row>
    <row r="4" spans="1:8" ht="15" customHeight="1">
      <c r="A4" s="221" t="s">
        <v>295</v>
      </c>
      <c r="B4" s="221"/>
      <c r="C4" s="221"/>
      <c r="D4" s="221"/>
      <c r="E4" s="221"/>
      <c r="F4" s="221"/>
      <c r="G4" s="221"/>
      <c r="H4" s="221"/>
    </row>
    <row r="5" spans="1:8" ht="15" customHeight="1">
      <c r="A5" s="36" t="s">
        <v>96</v>
      </c>
      <c r="B5" s="217" t="s">
        <v>97</v>
      </c>
      <c r="C5" s="216" t="s">
        <v>98</v>
      </c>
      <c r="D5" s="216"/>
      <c r="E5" s="36" t="s">
        <v>63</v>
      </c>
      <c r="F5" s="216" t="s">
        <v>201</v>
      </c>
      <c r="G5" s="216"/>
      <c r="H5" s="36" t="s">
        <v>63</v>
      </c>
    </row>
    <row r="6" spans="1:14" ht="15" customHeight="1">
      <c r="A6" s="50" t="s">
        <v>99</v>
      </c>
      <c r="B6" s="220"/>
      <c r="C6" s="36">
        <v>2017</v>
      </c>
      <c r="D6" s="41">
        <v>2018</v>
      </c>
      <c r="E6" s="50" t="s">
        <v>64</v>
      </c>
      <c r="F6" s="36">
        <v>2017</v>
      </c>
      <c r="G6" s="41">
        <v>2018</v>
      </c>
      <c r="H6" s="50" t="s">
        <v>64</v>
      </c>
      <c r="J6" s="29"/>
      <c r="K6" s="29"/>
      <c r="L6" s="29"/>
      <c r="M6" s="29"/>
      <c r="N6" s="29"/>
    </row>
    <row r="7" spans="1:14" ht="15" customHeight="1">
      <c r="A7" s="56">
        <v>4011000</v>
      </c>
      <c r="B7" s="57" t="s">
        <v>182</v>
      </c>
      <c r="C7" s="156">
        <v>47.6</v>
      </c>
      <c r="D7" s="156">
        <v>0</v>
      </c>
      <c r="E7" s="116"/>
      <c r="F7" s="156">
        <v>24.883200000000002</v>
      </c>
      <c r="G7" s="156">
        <v>0</v>
      </c>
      <c r="H7" s="116"/>
      <c r="J7" s="29"/>
      <c r="K7" s="29"/>
      <c r="L7" s="29"/>
      <c r="M7" s="29"/>
      <c r="N7" s="29"/>
    </row>
    <row r="8" spans="1:14" ht="15" customHeight="1">
      <c r="A8" s="59">
        <v>4012000</v>
      </c>
      <c r="B8" s="11" t="s">
        <v>249</v>
      </c>
      <c r="C8" s="142">
        <v>47.556</v>
      </c>
      <c r="D8" s="142">
        <v>5.874804</v>
      </c>
      <c r="E8" s="60">
        <f aca="true" t="shared" si="0" ref="E8:E35">(D8/C8-1)*100</f>
        <v>-87.64655563966693</v>
      </c>
      <c r="F8" s="142">
        <v>26.2656</v>
      </c>
      <c r="G8" s="142">
        <v>10.81836</v>
      </c>
      <c r="H8" s="60">
        <f aca="true" t="shared" si="1" ref="H8:H35">(G8/F8-1)*100</f>
        <v>-58.81167763157895</v>
      </c>
      <c r="J8" s="29"/>
      <c r="K8" s="29"/>
      <c r="L8" s="29"/>
      <c r="M8" s="29"/>
      <c r="N8" s="29"/>
    </row>
    <row r="9" spans="1:14" ht="15" customHeight="1">
      <c r="A9" s="59">
        <v>4013000</v>
      </c>
      <c r="B9" s="10" t="s">
        <v>184</v>
      </c>
      <c r="C9" s="142">
        <v>0.0061790000000000005</v>
      </c>
      <c r="D9" s="142">
        <v>3.71296</v>
      </c>
      <c r="E9" s="60"/>
      <c r="F9" s="142">
        <v>0.27118000000000003</v>
      </c>
      <c r="G9" s="142">
        <v>11.6158</v>
      </c>
      <c r="H9" s="60"/>
      <c r="J9" s="29"/>
      <c r="K9" s="29"/>
      <c r="L9" s="29"/>
      <c r="M9" s="29"/>
      <c r="N9" s="29"/>
    </row>
    <row r="10" spans="1:15" ht="15" customHeight="1">
      <c r="A10" s="59">
        <v>4021000</v>
      </c>
      <c r="B10" s="10" t="s">
        <v>238</v>
      </c>
      <c r="C10" s="142">
        <v>546.12</v>
      </c>
      <c r="D10" s="142">
        <v>598.9569616</v>
      </c>
      <c r="E10" s="60">
        <f t="shared" si="0"/>
        <v>9.674972826485018</v>
      </c>
      <c r="F10" s="142">
        <v>1225.8590900000002</v>
      </c>
      <c r="G10" s="142">
        <v>1169.8447800000001</v>
      </c>
      <c r="H10" s="60">
        <f t="shared" si="1"/>
        <v>-4.569392229248792</v>
      </c>
      <c r="K10" s="29"/>
      <c r="L10" s="29"/>
      <c r="M10" s="29"/>
      <c r="N10" s="29"/>
      <c r="O10" s="29"/>
    </row>
    <row r="11" spans="1:14" ht="15" customHeight="1">
      <c r="A11" s="59">
        <v>4022116</v>
      </c>
      <c r="B11" s="10" t="s">
        <v>248</v>
      </c>
      <c r="C11" s="142">
        <v>0.38731540000000003</v>
      </c>
      <c r="D11" s="142">
        <v>0</v>
      </c>
      <c r="E11" s="60"/>
      <c r="F11" s="142">
        <v>7.03813</v>
      </c>
      <c r="G11" s="142">
        <v>0</v>
      </c>
      <c r="H11" s="60"/>
      <c r="J11" s="29"/>
      <c r="K11" s="29"/>
      <c r="L11" s="29"/>
      <c r="M11" s="29"/>
      <c r="N11" s="29"/>
    </row>
    <row r="12" spans="1:14" ht="15" customHeight="1">
      <c r="A12" s="59">
        <v>4022117</v>
      </c>
      <c r="B12" s="10" t="s">
        <v>278</v>
      </c>
      <c r="C12" s="142">
        <v>0</v>
      </c>
      <c r="D12" s="142">
        <v>27</v>
      </c>
      <c r="E12" s="60"/>
      <c r="F12" s="142">
        <v>0</v>
      </c>
      <c r="G12" s="142">
        <v>85.21967</v>
      </c>
      <c r="H12" s="60"/>
      <c r="J12" s="29"/>
      <c r="K12" s="29"/>
      <c r="L12" s="29"/>
      <c r="M12" s="29"/>
      <c r="N12" s="29"/>
    </row>
    <row r="13" spans="1:14" ht="15" customHeight="1">
      <c r="A13" s="59">
        <v>4022118</v>
      </c>
      <c r="B13" s="10" t="s">
        <v>181</v>
      </c>
      <c r="C13" s="142">
        <v>2884.9509</v>
      </c>
      <c r="D13" s="142">
        <v>576</v>
      </c>
      <c r="E13" s="60">
        <f t="shared" si="0"/>
        <v>-80.0343222479107</v>
      </c>
      <c r="F13" s="142">
        <v>6942.04744</v>
      </c>
      <c r="G13" s="142">
        <v>1834.3658500000001</v>
      </c>
      <c r="H13" s="60">
        <f t="shared" si="1"/>
        <v>-73.57601102766304</v>
      </c>
      <c r="J13" s="29"/>
      <c r="K13" s="29"/>
      <c r="L13" s="29"/>
      <c r="M13" s="29"/>
      <c r="N13" s="29"/>
    </row>
    <row r="14" spans="1:14" ht="15" customHeight="1">
      <c r="A14" s="162">
        <v>4022120</v>
      </c>
      <c r="B14" s="163" t="s">
        <v>189</v>
      </c>
      <c r="C14" s="142">
        <v>0</v>
      </c>
      <c r="D14" s="142">
        <v>1</v>
      </c>
      <c r="E14" s="60"/>
      <c r="F14" s="142">
        <v>0</v>
      </c>
      <c r="G14" s="142">
        <v>7.21309</v>
      </c>
      <c r="H14" s="60"/>
      <c r="J14" s="29"/>
      <c r="K14" s="29"/>
      <c r="L14" s="29"/>
      <c r="M14" s="29"/>
      <c r="N14" s="29"/>
    </row>
    <row r="15" spans="1:14" ht="15" customHeight="1">
      <c r="A15" s="59">
        <v>4029110</v>
      </c>
      <c r="B15" s="10" t="s">
        <v>239</v>
      </c>
      <c r="C15" s="142">
        <v>197.4701147</v>
      </c>
      <c r="D15" s="142">
        <v>105.12369460000001</v>
      </c>
      <c r="E15" s="60">
        <f t="shared" si="0"/>
        <v>-46.764757411669244</v>
      </c>
      <c r="F15" s="142">
        <v>243.1177</v>
      </c>
      <c r="G15" s="142">
        <v>110.40867999999999</v>
      </c>
      <c r="H15" s="60">
        <f t="shared" si="1"/>
        <v>-54.58632588248409</v>
      </c>
      <c r="J15" s="29"/>
      <c r="K15" s="29"/>
      <c r="L15" s="29"/>
      <c r="M15" s="29"/>
      <c r="N15" s="29"/>
    </row>
    <row r="16" spans="1:8" ht="15" customHeight="1">
      <c r="A16" s="59">
        <v>4029910</v>
      </c>
      <c r="B16" s="10" t="s">
        <v>81</v>
      </c>
      <c r="C16" s="142">
        <v>205.773408</v>
      </c>
      <c r="D16" s="142">
        <v>186.8267151</v>
      </c>
      <c r="E16" s="60">
        <f t="shared" si="0"/>
        <v>-9.20755168714511</v>
      </c>
      <c r="F16" s="142">
        <v>325.79838</v>
      </c>
      <c r="G16" s="142">
        <v>264.59279</v>
      </c>
      <c r="H16" s="60">
        <f t="shared" si="1"/>
        <v>-18.7863395760286</v>
      </c>
    </row>
    <row r="17" spans="1:10" ht="15" customHeight="1">
      <c r="A17" s="59">
        <v>4029990</v>
      </c>
      <c r="B17" s="10" t="s">
        <v>185</v>
      </c>
      <c r="C17" s="142">
        <v>2.2563822</v>
      </c>
      <c r="D17" s="142">
        <v>44.518738299999995</v>
      </c>
      <c r="E17" s="60">
        <f t="shared" si="0"/>
        <v>1873.0140709317773</v>
      </c>
      <c r="F17" s="142">
        <v>3.44446</v>
      </c>
      <c r="G17" s="142">
        <v>9.58566</v>
      </c>
      <c r="H17" s="60">
        <f t="shared" si="1"/>
        <v>178.2920980356863</v>
      </c>
      <c r="J17" s="29"/>
    </row>
    <row r="18" spans="1:10" ht="15" customHeight="1">
      <c r="A18" s="59">
        <v>4031000</v>
      </c>
      <c r="B18" s="10" t="s">
        <v>79</v>
      </c>
      <c r="C18" s="142">
        <v>6.5283</v>
      </c>
      <c r="D18" s="142">
        <v>4.7715648</v>
      </c>
      <c r="E18" s="60">
        <f t="shared" si="0"/>
        <v>-26.90953540738017</v>
      </c>
      <c r="F18" s="142">
        <v>17.91422</v>
      </c>
      <c r="G18" s="142">
        <v>18.21506</v>
      </c>
      <c r="H18" s="60">
        <f t="shared" si="1"/>
        <v>1.6793363037854947</v>
      </c>
      <c r="J18" s="29"/>
    </row>
    <row r="19" spans="1:14" ht="15" customHeight="1">
      <c r="A19" s="59">
        <v>4039000</v>
      </c>
      <c r="B19" s="10" t="s">
        <v>179</v>
      </c>
      <c r="C19" s="142">
        <v>0.21030000000000001</v>
      </c>
      <c r="D19" s="142">
        <v>0.37021</v>
      </c>
      <c r="E19" s="60">
        <f t="shared" si="0"/>
        <v>76.03899191631001</v>
      </c>
      <c r="F19" s="142">
        <v>1.24636</v>
      </c>
      <c r="G19" s="142">
        <v>1.8675</v>
      </c>
      <c r="H19" s="60">
        <f t="shared" si="1"/>
        <v>49.83632337366413</v>
      </c>
      <c r="J19" s="29"/>
      <c r="K19" s="29"/>
      <c r="L19" s="29"/>
      <c r="M19" s="29"/>
      <c r="N19" s="29"/>
    </row>
    <row r="20" spans="1:14" ht="15" customHeight="1">
      <c r="A20" s="59">
        <v>4041000</v>
      </c>
      <c r="B20" s="10" t="s">
        <v>100</v>
      </c>
      <c r="C20" s="142">
        <v>321.425</v>
      </c>
      <c r="D20" s="142">
        <v>280.68</v>
      </c>
      <c r="E20" s="60">
        <f t="shared" si="0"/>
        <v>-12.676363070700791</v>
      </c>
      <c r="F20" s="142">
        <v>390.78346999999997</v>
      </c>
      <c r="G20" s="142">
        <v>304.99459</v>
      </c>
      <c r="H20" s="60">
        <f t="shared" si="1"/>
        <v>-21.953047297522577</v>
      </c>
      <c r="J20" s="29"/>
      <c r="K20" s="29"/>
      <c r="L20" s="29"/>
      <c r="M20" s="29"/>
      <c r="N20" s="29"/>
    </row>
    <row r="21" spans="1:10" ht="15" customHeight="1">
      <c r="A21" s="135">
        <v>4049000</v>
      </c>
      <c r="B21" s="10" t="s">
        <v>173</v>
      </c>
      <c r="C21" s="142">
        <v>100.2</v>
      </c>
      <c r="D21" s="142">
        <v>91.8</v>
      </c>
      <c r="E21" s="60">
        <f t="shared" si="0"/>
        <v>-8.383233532934142</v>
      </c>
      <c r="F21" s="142">
        <v>431.04764</v>
      </c>
      <c r="G21" s="142">
        <v>484.15835</v>
      </c>
      <c r="H21" s="60">
        <f t="shared" si="1"/>
        <v>12.321308614518788</v>
      </c>
      <c r="J21" s="29"/>
    </row>
    <row r="22" spans="1:8" ht="15" customHeight="1">
      <c r="A22" s="59">
        <v>4051000</v>
      </c>
      <c r="B22" s="10" t="s">
        <v>101</v>
      </c>
      <c r="C22" s="142">
        <v>417.35861</v>
      </c>
      <c r="D22" s="142">
        <v>125.1148</v>
      </c>
      <c r="E22" s="60">
        <f t="shared" si="0"/>
        <v>-70.02223100177567</v>
      </c>
      <c r="F22" s="142">
        <v>1666.37654</v>
      </c>
      <c r="G22" s="142">
        <v>773.7953100000001</v>
      </c>
      <c r="H22" s="60">
        <f t="shared" si="1"/>
        <v>-53.56419804133824</v>
      </c>
    </row>
    <row r="23" spans="1:8" ht="15" customHeight="1">
      <c r="A23" s="59">
        <v>4052000</v>
      </c>
      <c r="B23" s="10" t="s">
        <v>252</v>
      </c>
      <c r="C23" s="142">
        <v>0.00555</v>
      </c>
      <c r="D23" s="142">
        <v>5.924</v>
      </c>
      <c r="E23" s="60"/>
      <c r="F23" s="142">
        <v>0.16254</v>
      </c>
      <c r="G23" s="142">
        <v>38.00811</v>
      </c>
      <c r="H23" s="60"/>
    </row>
    <row r="24" spans="1:8" ht="15" customHeight="1">
      <c r="A24" s="59"/>
      <c r="C24" s="26"/>
      <c r="D24" s="26"/>
      <c r="E24" s="60"/>
      <c r="F24" s="26"/>
      <c r="G24" s="26"/>
      <c r="H24" s="60"/>
    </row>
    <row r="25" spans="1:8" ht="15" customHeight="1">
      <c r="A25" s="59">
        <v>4061000</v>
      </c>
      <c r="B25" s="10" t="s">
        <v>187</v>
      </c>
      <c r="C25" s="176">
        <v>831.6527312000001</v>
      </c>
      <c r="D25" s="176">
        <v>975.2526368</v>
      </c>
      <c r="E25" s="60">
        <f t="shared" si="0"/>
        <v>17.266811039362338</v>
      </c>
      <c r="F25" s="176">
        <v>3335.4636499999997</v>
      </c>
      <c r="G25" s="176">
        <v>3970.45242</v>
      </c>
      <c r="H25" s="60">
        <f t="shared" si="1"/>
        <v>19.037496331282178</v>
      </c>
    </row>
    <row r="26" spans="1:8" ht="15" customHeight="1">
      <c r="A26" s="59">
        <v>4062000</v>
      </c>
      <c r="B26" s="10" t="s">
        <v>102</v>
      </c>
      <c r="C26" s="176">
        <v>25.04</v>
      </c>
      <c r="D26" s="176">
        <v>16.7403433</v>
      </c>
      <c r="E26" s="60">
        <f t="shared" si="0"/>
        <v>-33.14559384984026</v>
      </c>
      <c r="F26" s="176">
        <v>194.92978</v>
      </c>
      <c r="G26" s="176">
        <v>73.1507</v>
      </c>
      <c r="H26" s="60">
        <f t="shared" si="1"/>
        <v>-62.47330705446854</v>
      </c>
    </row>
    <row r="27" spans="1:8" ht="15" customHeight="1">
      <c r="A27" s="59">
        <v>4063000</v>
      </c>
      <c r="B27" s="10" t="s">
        <v>180</v>
      </c>
      <c r="C27" s="176">
        <v>127.9726</v>
      </c>
      <c r="D27" s="176">
        <v>255.7967229</v>
      </c>
      <c r="E27" s="60">
        <f t="shared" si="0"/>
        <v>99.8839774295435</v>
      </c>
      <c r="F27" s="176">
        <v>546.40976</v>
      </c>
      <c r="G27" s="176">
        <v>1364.97913</v>
      </c>
      <c r="H27" s="60">
        <f t="shared" si="1"/>
        <v>149.8087021725234</v>
      </c>
    </row>
    <row r="28" spans="1:8" ht="15" customHeight="1">
      <c r="A28" s="59">
        <v>4064000</v>
      </c>
      <c r="B28" s="10" t="s">
        <v>103</v>
      </c>
      <c r="C28" s="176">
        <v>28.32244</v>
      </c>
      <c r="D28" s="176">
        <v>20.360684000000003</v>
      </c>
      <c r="E28" s="60">
        <f t="shared" si="0"/>
        <v>-28.11112319418806</v>
      </c>
      <c r="F28" s="176">
        <v>208.94439000000003</v>
      </c>
      <c r="G28" s="176">
        <v>192.09320000000002</v>
      </c>
      <c r="H28" s="60">
        <f t="shared" si="1"/>
        <v>-8.06491622005262</v>
      </c>
    </row>
    <row r="29" spans="1:8" ht="15" customHeight="1">
      <c r="A29" s="59">
        <v>4069000</v>
      </c>
      <c r="B29" s="10" t="s">
        <v>186</v>
      </c>
      <c r="C29" s="176">
        <v>1619.1719797</v>
      </c>
      <c r="D29" s="176">
        <v>2676.511457</v>
      </c>
      <c r="E29" s="60">
        <f t="shared" si="0"/>
        <v>65.30124597980654</v>
      </c>
      <c r="F29" s="176">
        <v>6201.73421</v>
      </c>
      <c r="G29" s="176">
        <v>9759.73552</v>
      </c>
      <c r="H29" s="60">
        <f t="shared" si="1"/>
        <v>57.37107056705033</v>
      </c>
    </row>
    <row r="30" spans="1:8" ht="15" customHeight="1">
      <c r="A30" s="59"/>
      <c r="B30" s="10" t="s">
        <v>162</v>
      </c>
      <c r="C30" s="26">
        <f>SUM(C25:C29)</f>
        <v>2632.1597509000003</v>
      </c>
      <c r="D30" s="26">
        <f>SUM(D25:D29)</f>
        <v>3944.661844</v>
      </c>
      <c r="E30" s="60">
        <f t="shared" si="0"/>
        <v>49.86407427023467</v>
      </c>
      <c r="F30" s="26">
        <f>SUM(F25:F29)</f>
        <v>10487.481789999998</v>
      </c>
      <c r="G30" s="26">
        <f>SUM(G25:G29)</f>
        <v>15360.41097</v>
      </c>
      <c r="H30" s="60">
        <f t="shared" si="1"/>
        <v>46.46424449238546</v>
      </c>
    </row>
    <row r="31" spans="1:11" ht="15" customHeight="1">
      <c r="A31" s="59"/>
      <c r="C31" s="26"/>
      <c r="D31" s="26"/>
      <c r="E31" s="60"/>
      <c r="F31" s="26"/>
      <c r="G31" s="26"/>
      <c r="H31" s="60"/>
      <c r="K31" s="29"/>
    </row>
    <row r="32" spans="1:8" ht="15" customHeight="1">
      <c r="A32" s="59">
        <v>19011010</v>
      </c>
      <c r="B32" s="10" t="s">
        <v>183</v>
      </c>
      <c r="C32" s="176">
        <v>171.72854</v>
      </c>
      <c r="D32" s="176">
        <v>230.07268</v>
      </c>
      <c r="E32" s="60">
        <f t="shared" si="0"/>
        <v>33.974632288843765</v>
      </c>
      <c r="F32" s="176">
        <v>1253.09094</v>
      </c>
      <c r="G32" s="176">
        <v>1296.61518</v>
      </c>
      <c r="H32" s="60">
        <f t="shared" si="1"/>
        <v>3.473350465689262</v>
      </c>
    </row>
    <row r="33" spans="1:8" ht="15" customHeight="1">
      <c r="A33" s="59">
        <v>19019011</v>
      </c>
      <c r="B33" s="10" t="s">
        <v>104</v>
      </c>
      <c r="C33" s="176">
        <v>38.003538</v>
      </c>
      <c r="D33" s="176">
        <v>25.859330000000003</v>
      </c>
      <c r="E33" s="60">
        <f t="shared" si="0"/>
        <v>-31.95546688310966</v>
      </c>
      <c r="F33" s="176">
        <v>69.61744</v>
      </c>
      <c r="G33" s="176">
        <v>66.58049000000001</v>
      </c>
      <c r="H33" s="60">
        <f t="shared" si="1"/>
        <v>-4.362340815749599</v>
      </c>
    </row>
    <row r="34" spans="1:8" ht="15" customHeight="1">
      <c r="A34" s="59">
        <v>22029931</v>
      </c>
      <c r="B34" s="10" t="s">
        <v>267</v>
      </c>
      <c r="C34" s="176">
        <v>4.3386000000000005</v>
      </c>
      <c r="D34" s="176">
        <v>7.27808</v>
      </c>
      <c r="E34" s="60">
        <f t="shared" si="0"/>
        <v>67.75180933941823</v>
      </c>
      <c r="F34" s="176">
        <v>15.49906</v>
      </c>
      <c r="G34" s="176">
        <v>20.93976</v>
      </c>
      <c r="H34" s="60">
        <f t="shared" si="1"/>
        <v>35.10341917509836</v>
      </c>
    </row>
    <row r="35" spans="1:11" ht="15" customHeight="1">
      <c r="A35" s="59">
        <v>22029932</v>
      </c>
      <c r="B35" s="10" t="s">
        <v>268</v>
      </c>
      <c r="C35" s="176">
        <v>0.881</v>
      </c>
      <c r="D35" s="176">
        <v>1.068</v>
      </c>
      <c r="E35" s="60">
        <f t="shared" si="0"/>
        <v>21.22587968217935</v>
      </c>
      <c r="F35" s="176">
        <v>1.15897</v>
      </c>
      <c r="G35" s="176">
        <v>1.4934</v>
      </c>
      <c r="H35" s="60">
        <f t="shared" si="1"/>
        <v>28.85579436913812</v>
      </c>
      <c r="J35" s="29"/>
      <c r="K35" s="29"/>
    </row>
    <row r="36" spans="1:8" ht="15" customHeight="1">
      <c r="A36" s="21"/>
      <c r="B36" s="10" t="s">
        <v>105</v>
      </c>
      <c r="C36" s="28"/>
      <c r="D36" s="28"/>
      <c r="E36" s="69"/>
      <c r="F36" s="28">
        <f>SUM(F7:F35)-F30</f>
        <v>23133.10415</v>
      </c>
      <c r="G36" s="28">
        <f>SUM(G7:G35)-G30</f>
        <v>21870.743400000003</v>
      </c>
      <c r="H36" s="69">
        <f>(G36/F36-1)*100</f>
        <v>-5.456944912427575</v>
      </c>
    </row>
    <row r="37" spans="1:8" ht="11.25">
      <c r="A37" s="47" t="s">
        <v>190</v>
      </c>
      <c r="B37" s="53"/>
      <c r="C37" s="53"/>
      <c r="D37" s="53"/>
      <c r="E37" s="53"/>
      <c r="F37" s="53"/>
      <c r="G37" s="53"/>
      <c r="H37" s="54"/>
    </row>
    <row r="38" spans="1:8" ht="11.25">
      <c r="A38" s="11"/>
      <c r="B38" s="11"/>
      <c r="C38" s="11"/>
      <c r="D38" s="34"/>
      <c r="E38" s="11"/>
      <c r="F38" s="219"/>
      <c r="G38" s="219"/>
      <c r="H38" s="34"/>
    </row>
    <row r="39" spans="4:8" ht="11.25">
      <c r="D39" s="34"/>
      <c r="E39" s="11"/>
      <c r="F39" s="34"/>
      <c r="G39" s="34"/>
      <c r="H39" s="34"/>
    </row>
    <row r="40" spans="4:8" ht="11.25">
      <c r="D40" s="44"/>
      <c r="E40" s="44"/>
      <c r="F40" s="44"/>
      <c r="G40" s="44"/>
      <c r="H40" s="44"/>
    </row>
    <row r="41" spans="4:8" ht="11.25">
      <c r="D41" s="11"/>
      <c r="E41" s="11"/>
      <c r="F41" s="44"/>
      <c r="G41" s="44"/>
      <c r="H41" s="62"/>
    </row>
    <row r="42" spans="4:8" ht="11.25">
      <c r="D42" s="11"/>
      <c r="E42" s="11"/>
      <c r="F42" s="44"/>
      <c r="G42" s="44"/>
      <c r="H42" s="62"/>
    </row>
    <row r="43" spans="4:8" ht="11.25">
      <c r="D43" s="11"/>
      <c r="E43" s="11"/>
      <c r="F43" s="44"/>
      <c r="G43" s="44"/>
      <c r="H43" s="62"/>
    </row>
    <row r="44" spans="4:8" ht="11.25">
      <c r="D44" s="11"/>
      <c r="E44" s="11"/>
      <c r="F44" s="44"/>
      <c r="G44" s="44"/>
      <c r="H44" s="62"/>
    </row>
    <row r="45" spans="4:8" ht="11.25">
      <c r="D45" s="11"/>
      <c r="E45" s="11"/>
      <c r="F45" s="44"/>
      <c r="G45" s="44"/>
      <c r="H45" s="62"/>
    </row>
    <row r="46" spans="4:8" ht="11.25">
      <c r="D46" s="11"/>
      <c r="E46" s="11"/>
      <c r="F46" s="44"/>
      <c r="G46" s="44"/>
      <c r="H46" s="62"/>
    </row>
    <row r="47" spans="4:8" ht="11.25">
      <c r="D47" s="11"/>
      <c r="E47" s="11"/>
      <c r="F47" s="44"/>
      <c r="G47" s="44"/>
      <c r="H47" s="62"/>
    </row>
    <row r="48" spans="4:8" ht="11.25">
      <c r="D48" s="11"/>
      <c r="E48" s="11"/>
      <c r="F48" s="44"/>
      <c r="G48" s="44"/>
      <c r="H48" s="62"/>
    </row>
    <row r="49" spans="4:8" ht="11.25">
      <c r="D49" s="11"/>
      <c r="E49" s="11"/>
      <c r="F49" s="44"/>
      <c r="G49" s="44"/>
      <c r="H49" s="62"/>
    </row>
    <row r="50" spans="4:8" ht="11.25">
      <c r="D50" s="11"/>
      <c r="E50" s="11"/>
      <c r="F50" s="44"/>
      <c r="G50" s="44"/>
      <c r="H50" s="62"/>
    </row>
    <row r="51" spans="4:8" ht="11.25">
      <c r="D51" s="11"/>
      <c r="E51" s="11"/>
      <c r="F51" s="44"/>
      <c r="G51" s="44"/>
      <c r="H51" s="62"/>
    </row>
    <row r="52" spans="4:8" ht="11.25">
      <c r="D52" s="11"/>
      <c r="E52" s="11"/>
      <c r="F52" s="44"/>
      <c r="G52" s="44"/>
      <c r="H52" s="62"/>
    </row>
    <row r="53" spans="4:8" ht="11.25">
      <c r="D53" s="11"/>
      <c r="E53" s="11"/>
      <c r="F53" s="44"/>
      <c r="G53" s="44"/>
      <c r="H53" s="62"/>
    </row>
    <row r="54" spans="4:8" ht="11.25">
      <c r="D54" s="11"/>
      <c r="E54" s="11"/>
      <c r="F54" s="44"/>
      <c r="G54" s="44"/>
      <c r="H54" s="62"/>
    </row>
    <row r="55" spans="4:8" ht="11.25">
      <c r="D55" s="11"/>
      <c r="E55" s="11"/>
      <c r="F55" s="44"/>
      <c r="G55" s="44"/>
      <c r="H55" s="62"/>
    </row>
    <row r="56" spans="4:8" ht="11.25">
      <c r="D56" s="11"/>
      <c r="E56" s="11"/>
      <c r="F56" s="44"/>
      <c r="G56" s="44"/>
      <c r="H56" s="62"/>
    </row>
    <row r="57" spans="4:8" ht="11.25">
      <c r="D57" s="11"/>
      <c r="E57" s="11"/>
      <c r="F57" s="44"/>
      <c r="G57" s="44"/>
      <c r="H57" s="62"/>
    </row>
    <row r="58" spans="4:8" ht="11.25">
      <c r="D58" s="11"/>
      <c r="E58" s="11"/>
      <c r="F58" s="44"/>
      <c r="G58" s="44"/>
      <c r="H58" s="62"/>
    </row>
    <row r="59" spans="4:8" ht="11.25">
      <c r="D59" s="11"/>
      <c r="E59" s="11"/>
      <c r="F59" s="44"/>
      <c r="G59" s="44"/>
      <c r="H59" s="62"/>
    </row>
    <row r="60" spans="4:8" ht="11.25">
      <c r="D60" s="11"/>
      <c r="E60" s="11"/>
      <c r="F60" s="44"/>
      <c r="G60" s="44"/>
      <c r="H60" s="62"/>
    </row>
    <row r="61" spans="4:8" ht="11.25">
      <c r="D61" s="11"/>
      <c r="E61" s="11"/>
      <c r="F61" s="44"/>
      <c r="G61" s="44"/>
      <c r="H61" s="62"/>
    </row>
    <row r="62" spans="4:8" ht="11.25">
      <c r="D62" s="11"/>
      <c r="E62" s="11"/>
      <c r="F62" s="44"/>
      <c r="G62" s="44"/>
      <c r="H62" s="62"/>
    </row>
    <row r="63" spans="4:8" ht="11.25">
      <c r="D63" s="11"/>
      <c r="E63" s="11"/>
      <c r="F63" s="44"/>
      <c r="G63" s="44"/>
      <c r="H63" s="62"/>
    </row>
    <row r="64" spans="4:8" ht="11.25">
      <c r="D64" s="11"/>
      <c r="E64" s="11"/>
      <c r="F64" s="44"/>
      <c r="G64" s="44"/>
      <c r="H64" s="62"/>
    </row>
    <row r="65" spans="4:8" ht="11.25">
      <c r="D65" s="11"/>
      <c r="E65" s="11"/>
      <c r="F65" s="44"/>
      <c r="G65" s="44"/>
      <c r="H65" s="62"/>
    </row>
    <row r="66" spans="4:8" ht="11.25">
      <c r="D66" s="11"/>
      <c r="E66" s="11"/>
      <c r="F66" s="44"/>
      <c r="G66" s="44"/>
      <c r="H66" s="62"/>
    </row>
    <row r="67" spans="4:8" ht="11.25">
      <c r="D67" s="11"/>
      <c r="E67" s="11"/>
      <c r="F67" s="44"/>
      <c r="G67" s="44"/>
      <c r="H67" s="62"/>
    </row>
    <row r="68" spans="4:8" ht="11.25">
      <c r="D68" s="11"/>
      <c r="E68" s="11"/>
      <c r="F68" s="44"/>
      <c r="G68" s="44"/>
      <c r="H68" s="62"/>
    </row>
    <row r="69" spans="4:8" ht="11.25">
      <c r="D69" s="11"/>
      <c r="E69" s="11"/>
      <c r="F69" s="44"/>
      <c r="G69" s="44"/>
      <c r="H69" s="62"/>
    </row>
    <row r="70" spans="4:8" ht="11.25">
      <c r="D70" s="11"/>
      <c r="E70" s="11"/>
      <c r="F70" s="44"/>
      <c r="G70" s="44"/>
      <c r="H70" s="62"/>
    </row>
    <row r="71" spans="4:8" ht="11.25">
      <c r="D71" s="11"/>
      <c r="E71" s="11"/>
      <c r="F71" s="44"/>
      <c r="G71" s="44"/>
      <c r="H71" s="62"/>
    </row>
    <row r="72" spans="4:8" ht="11.25">
      <c r="D72" s="11"/>
      <c r="E72" s="11"/>
      <c r="F72" s="11"/>
      <c r="G72" s="11"/>
      <c r="H72" s="62"/>
    </row>
  </sheetData>
  <sheetProtection/>
  <mergeCells count="7">
    <mergeCell ref="F38:G38"/>
    <mergeCell ref="B5:B6"/>
    <mergeCell ref="A1:H1"/>
    <mergeCell ref="A3:H3"/>
    <mergeCell ref="A4:H4"/>
    <mergeCell ref="C5:D5"/>
    <mergeCell ref="F5:G5"/>
  </mergeCells>
  <printOptions horizontalCentered="1"/>
  <pageMargins left="0.5511811023622047" right="0.4330708661417323" top="0.9448818897637796" bottom="0.7874015748031497" header="0.5118110236220472" footer="0.1968503937007874"/>
  <pageSetup horizontalDpi="600" verticalDpi="600" orientation="portrait" r:id="rId1"/>
  <ignoredErrors>
    <ignoredError sqref="E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zoomScale="106" zoomScaleNormal="106" zoomScaleSheetLayoutView="75" zoomScalePageLayoutView="0" workbookViewId="0" topLeftCell="A25">
      <selection activeCell="A2" sqref="A2:D2"/>
    </sheetView>
  </sheetViews>
  <sheetFormatPr defaultColWidth="10.90625" defaultRowHeight="18"/>
  <cols>
    <col min="1" max="1" width="17.36328125" style="10" customWidth="1"/>
    <col min="2" max="4" width="15.18359375" style="10" customWidth="1"/>
    <col min="5" max="5" width="3.8125" style="10" customWidth="1"/>
    <col min="6" max="6" width="4.6328125" style="10" customWidth="1"/>
    <col min="7" max="7" width="5.72265625" style="10" customWidth="1"/>
    <col min="8" max="8" width="4.2734375" style="10" customWidth="1"/>
    <col min="9" max="9" width="4.18359375" style="10" customWidth="1"/>
    <col min="10" max="31" width="3.8125" style="10" customWidth="1"/>
    <col min="32" max="32" width="6.36328125" style="10" customWidth="1"/>
    <col min="33" max="33" width="5.18359375" style="10" customWidth="1"/>
    <col min="34" max="34" width="4.0859375" style="10" customWidth="1"/>
    <col min="35" max="16384" width="10.90625" style="10" customWidth="1"/>
  </cols>
  <sheetData>
    <row r="1" spans="1:31" ht="15" customHeight="1">
      <c r="A1" s="11"/>
      <c r="B1" s="11"/>
      <c r="C1" s="11"/>
      <c r="D1" s="1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" ht="15" customHeight="1">
      <c r="A2" s="213" t="s">
        <v>174</v>
      </c>
      <c r="B2" s="213"/>
      <c r="C2" s="213"/>
      <c r="D2" s="213"/>
    </row>
    <row r="3" spans="1:4" ht="15" customHeight="1">
      <c r="A3" s="34"/>
      <c r="B3" s="34"/>
      <c r="C3" s="34"/>
      <c r="D3" s="34"/>
    </row>
    <row r="4" spans="1:4" ht="15" customHeight="1">
      <c r="A4" s="216" t="s">
        <v>5</v>
      </c>
      <c r="B4" s="216"/>
      <c r="C4" s="216"/>
      <c r="D4" s="216"/>
    </row>
    <row r="5" spans="1:4" ht="15" customHeight="1">
      <c r="A5" s="222" t="s">
        <v>297</v>
      </c>
      <c r="B5" s="222"/>
      <c r="C5" s="222"/>
      <c r="D5" s="222"/>
    </row>
    <row r="6" spans="1:9" ht="15" customHeight="1">
      <c r="A6" s="217" t="s">
        <v>97</v>
      </c>
      <c r="B6" s="36" t="s">
        <v>106</v>
      </c>
      <c r="C6" s="41" t="s">
        <v>107</v>
      </c>
      <c r="D6" s="41" t="s">
        <v>108</v>
      </c>
      <c r="H6" s="29"/>
      <c r="I6" s="29"/>
    </row>
    <row r="7" spans="1:4" ht="15" customHeight="1">
      <c r="A7" s="220"/>
      <c r="B7" s="37" t="s">
        <v>116</v>
      </c>
      <c r="C7" s="25" t="s">
        <v>201</v>
      </c>
      <c r="D7" s="25" t="s">
        <v>200</v>
      </c>
    </row>
    <row r="8" spans="1:9" ht="15" customHeight="1">
      <c r="A8" s="38" t="s">
        <v>273</v>
      </c>
      <c r="B8" s="181">
        <v>576</v>
      </c>
      <c r="C8" s="181">
        <v>1834.3658500000001</v>
      </c>
      <c r="D8" s="52">
        <f aca="true" t="shared" si="0" ref="D8:D13">C8/B8*1000</f>
        <v>3184.662934027778</v>
      </c>
      <c r="F8" s="29"/>
      <c r="G8" s="29"/>
      <c r="H8" s="29"/>
      <c r="I8" s="29"/>
    </row>
    <row r="9" spans="1:33" ht="15" customHeight="1">
      <c r="A9" s="21" t="s">
        <v>274</v>
      </c>
      <c r="B9" s="176">
        <v>625.9569616</v>
      </c>
      <c r="C9" s="176">
        <v>1255.06445</v>
      </c>
      <c r="D9" s="52">
        <f t="shared" si="0"/>
        <v>2005.0331364507028</v>
      </c>
      <c r="E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29"/>
      <c r="AG9" s="29"/>
    </row>
    <row r="10" spans="1:36" ht="15" customHeight="1">
      <c r="A10" s="21" t="s">
        <v>110</v>
      </c>
      <c r="B10" s="176">
        <v>372.85021</v>
      </c>
      <c r="C10" s="176">
        <v>791.02044</v>
      </c>
      <c r="D10" s="52">
        <f t="shared" si="0"/>
        <v>2121.5502064488583</v>
      </c>
      <c r="G10" s="29"/>
      <c r="H10" s="29"/>
      <c r="I10" s="29"/>
      <c r="AI10" s="29"/>
      <c r="AJ10" s="29"/>
    </row>
    <row r="11" spans="1:9" ht="15" customHeight="1">
      <c r="A11" s="21" t="s">
        <v>78</v>
      </c>
      <c r="B11" s="176">
        <v>3944.661844</v>
      </c>
      <c r="C11" s="176">
        <v>15360.41097</v>
      </c>
      <c r="D11" s="52">
        <f t="shared" si="0"/>
        <v>3893.9740787575606</v>
      </c>
      <c r="G11" s="29"/>
      <c r="I11" s="29"/>
    </row>
    <row r="12" spans="1:4" ht="26.25" customHeight="1">
      <c r="A12" s="137" t="s">
        <v>183</v>
      </c>
      <c r="B12" s="180">
        <v>230.07268</v>
      </c>
      <c r="C12" s="180">
        <v>1296.61518</v>
      </c>
      <c r="D12" s="139">
        <f t="shared" si="0"/>
        <v>5635.676430595759</v>
      </c>
    </row>
    <row r="13" spans="1:7" ht="15" customHeight="1">
      <c r="A13" s="21" t="s">
        <v>111</v>
      </c>
      <c r="B13" s="176">
        <v>517.0726868</v>
      </c>
      <c r="C13" s="176">
        <v>1333.2665100000002</v>
      </c>
      <c r="D13" s="52">
        <f t="shared" si="0"/>
        <v>2578.489531619174</v>
      </c>
      <c r="G13" s="29"/>
    </row>
    <row r="14" spans="1:9" ht="15" customHeight="1">
      <c r="A14" s="21"/>
      <c r="B14" s="26"/>
      <c r="C14" s="26"/>
      <c r="D14" s="52"/>
      <c r="G14" s="29"/>
      <c r="H14" s="29"/>
      <c r="I14" s="29"/>
    </row>
    <row r="15" spans="1:7" ht="15" customHeight="1">
      <c r="A15" s="21" t="s">
        <v>105</v>
      </c>
      <c r="B15" s="26">
        <f>SUM(B8:B13)</f>
        <v>6266.6143824</v>
      </c>
      <c r="C15" s="26">
        <f>SUM(C8:C13)</f>
        <v>21870.743400000003</v>
      </c>
      <c r="D15" s="52"/>
      <c r="G15" s="29"/>
    </row>
    <row r="16" spans="1:4" ht="15" customHeight="1">
      <c r="A16" s="21"/>
      <c r="B16" s="24"/>
      <c r="C16" s="22"/>
      <c r="D16" s="22"/>
    </row>
    <row r="17" spans="1:4" ht="15" customHeight="1">
      <c r="A17" s="47" t="s">
        <v>190</v>
      </c>
      <c r="B17" s="53"/>
      <c r="C17" s="53"/>
      <c r="D17" s="54"/>
    </row>
    <row r="18" ht="15" customHeight="1"/>
    <row r="19" ht="15" customHeight="1"/>
    <row r="20" ht="17.25" customHeight="1"/>
    <row r="21" spans="32:34" ht="17.25" customHeight="1">
      <c r="AF21" s="10" t="s">
        <v>109</v>
      </c>
      <c r="AG21" s="29">
        <f aca="true" t="shared" si="1" ref="AG21:AG26">C8</f>
        <v>1834.3658500000001</v>
      </c>
      <c r="AH21" s="66">
        <f aca="true" t="shared" si="2" ref="AH21:AH27">AG21/$AG$27*100</f>
        <v>8.387304521162275</v>
      </c>
    </row>
    <row r="22" spans="32:34" ht="17.25" customHeight="1">
      <c r="AF22" s="11" t="str">
        <f>A9</f>
        <v>Leche descremada en polvo</v>
      </c>
      <c r="AG22" s="44">
        <f t="shared" si="1"/>
        <v>1255.06445</v>
      </c>
      <c r="AH22" s="66">
        <f t="shared" si="2"/>
        <v>5.738554136207368</v>
      </c>
    </row>
    <row r="23" spans="32:34" ht="17.25" customHeight="1">
      <c r="AF23" s="11" t="str">
        <f>A10</f>
        <v>Suero y lactosuero</v>
      </c>
      <c r="AG23" s="44">
        <f t="shared" si="1"/>
        <v>791.02044</v>
      </c>
      <c r="AH23" s="66">
        <f t="shared" si="2"/>
        <v>3.6167972232713406</v>
      </c>
    </row>
    <row r="24" spans="32:34" ht="17.25" customHeight="1">
      <c r="AF24" s="11" t="str">
        <f>A11</f>
        <v>Quesos</v>
      </c>
      <c r="AG24" s="44">
        <f t="shared" si="1"/>
        <v>15360.41097</v>
      </c>
      <c r="AH24" s="66">
        <f>AG24/$AG$27*100</f>
        <v>70.23268797529762</v>
      </c>
    </row>
    <row r="25" spans="32:34" ht="17.25" customHeight="1">
      <c r="AF25" s="11" t="str">
        <f>A12</f>
        <v>Preparaciones para la alimentación infantil</v>
      </c>
      <c r="AG25" s="44">
        <f t="shared" si="1"/>
        <v>1296.61518</v>
      </c>
      <c r="AH25" s="66">
        <f t="shared" si="2"/>
        <v>5.928537298828168</v>
      </c>
    </row>
    <row r="26" spans="32:34" ht="17.25" customHeight="1">
      <c r="AF26" s="11" t="str">
        <f>A13</f>
        <v>Otros productos</v>
      </c>
      <c r="AG26" s="44">
        <f t="shared" si="1"/>
        <v>1333.2665100000002</v>
      </c>
      <c r="AH26" s="66">
        <f t="shared" si="2"/>
        <v>6.0961188452332165</v>
      </c>
    </row>
    <row r="27" spans="32:34" ht="17.25" customHeight="1">
      <c r="AF27" s="11"/>
      <c r="AG27" s="44">
        <f>SUM(AG21:AG26)</f>
        <v>21870.743400000003</v>
      </c>
      <c r="AH27" s="66">
        <f t="shared" si="2"/>
        <v>100</v>
      </c>
    </row>
    <row r="28" ht="17.25" customHeight="1"/>
    <row r="29" ht="17.25" customHeight="1">
      <c r="AF29" s="11"/>
    </row>
    <row r="30" ht="17.25" customHeight="1"/>
    <row r="31" ht="17.25" customHeight="1"/>
    <row r="32" ht="17.25" customHeight="1"/>
    <row r="33" ht="17.25" customHeight="1"/>
  </sheetData>
  <sheetProtection/>
  <mergeCells count="4">
    <mergeCell ref="A2:D2"/>
    <mergeCell ref="A4:D4"/>
    <mergeCell ref="A5:D5"/>
    <mergeCell ref="A6:A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9"/>
  <sheetViews>
    <sheetView zoomScalePageLayoutView="0" workbookViewId="0" topLeftCell="A25">
      <selection activeCell="A2" sqref="A2"/>
    </sheetView>
  </sheetViews>
  <sheetFormatPr defaultColWidth="10.90625" defaultRowHeight="18"/>
  <cols>
    <col min="1" max="1" width="12.453125" style="10" customWidth="1"/>
    <col min="2" max="10" width="6.0859375" style="10" customWidth="1"/>
    <col min="11" max="11" width="9.18359375" style="10" customWidth="1"/>
    <col min="12" max="16" width="5.18359375" style="10" customWidth="1"/>
    <col min="17" max="36" width="9.18359375" style="10" customWidth="1"/>
    <col min="37" max="37" width="4.18359375" style="10" customWidth="1"/>
    <col min="38" max="38" width="5.18359375" style="44" customWidth="1"/>
    <col min="39" max="41" width="5.18359375" style="11" customWidth="1"/>
    <col min="42" max="42" width="5.6328125" style="10" customWidth="1"/>
    <col min="43" max="16384" width="10.90625" style="10" customWidth="1"/>
  </cols>
  <sheetData>
    <row r="1" spans="1:10" ht="14.25" customHeight="1">
      <c r="A1" s="225" t="s">
        <v>175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3" t="s">
        <v>8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4.25" customHeight="1">
      <c r="A4" s="38"/>
      <c r="B4" s="216" t="s">
        <v>112</v>
      </c>
      <c r="C4" s="216"/>
      <c r="D4" s="216" t="s">
        <v>113</v>
      </c>
      <c r="E4" s="216"/>
      <c r="F4" s="216" t="s">
        <v>114</v>
      </c>
      <c r="G4" s="216"/>
      <c r="H4" s="224" t="s">
        <v>294</v>
      </c>
      <c r="I4" s="224"/>
      <c r="J4" s="224"/>
    </row>
    <row r="5" spans="1:10" ht="14.25" customHeight="1">
      <c r="A5" s="21" t="s">
        <v>115</v>
      </c>
      <c r="B5" s="214" t="s">
        <v>98</v>
      </c>
      <c r="C5" s="214"/>
      <c r="D5" s="221" t="s">
        <v>201</v>
      </c>
      <c r="E5" s="221"/>
      <c r="F5" s="214" t="s">
        <v>199</v>
      </c>
      <c r="G5" s="214"/>
      <c r="H5" s="36" t="s">
        <v>112</v>
      </c>
      <c r="I5" s="36" t="s">
        <v>107</v>
      </c>
      <c r="J5" s="41" t="s">
        <v>107</v>
      </c>
    </row>
    <row r="6" spans="1:41" ht="14.25" customHeight="1">
      <c r="A6" s="21"/>
      <c r="B6" s="40">
        <v>2017</v>
      </c>
      <c r="C6" s="40">
        <v>2018</v>
      </c>
      <c r="D6" s="40">
        <v>2017</v>
      </c>
      <c r="E6" s="40">
        <v>2018</v>
      </c>
      <c r="F6" s="40">
        <v>2017</v>
      </c>
      <c r="G6" s="40">
        <v>2018</v>
      </c>
      <c r="H6" s="67" t="s">
        <v>116</v>
      </c>
      <c r="I6" s="67" t="s">
        <v>207</v>
      </c>
      <c r="J6" s="67" t="s">
        <v>117</v>
      </c>
      <c r="AL6" s="68">
        <v>2002</v>
      </c>
      <c r="AM6" s="68">
        <v>2003</v>
      </c>
      <c r="AN6" s="68">
        <v>2004</v>
      </c>
      <c r="AO6" s="68">
        <v>2005</v>
      </c>
    </row>
    <row r="7" spans="1:41" ht="14.25" customHeight="1">
      <c r="A7" s="38" t="s">
        <v>65</v>
      </c>
      <c r="B7" s="26">
        <v>2884.95</v>
      </c>
      <c r="C7" s="26">
        <v>576</v>
      </c>
      <c r="D7" s="26">
        <v>6942.05</v>
      </c>
      <c r="E7" s="26">
        <v>1834.3658500000001</v>
      </c>
      <c r="F7" s="52">
        <f>D7/B7*1000</f>
        <v>2406.298202741815</v>
      </c>
      <c r="G7" s="52">
        <f>E7/C7*1000</f>
        <v>3184.662934027778</v>
      </c>
      <c r="H7" s="60">
        <f>+(C7/B7-1)*100</f>
        <v>-80.03431601934176</v>
      </c>
      <c r="I7" s="60">
        <f>+(E7/D7-1)*100</f>
        <v>-73.57602077196216</v>
      </c>
      <c r="J7" s="45">
        <f>+(G7/F7-1)*100</f>
        <v>32.34697721168012</v>
      </c>
      <c r="AK7" s="11" t="s">
        <v>65</v>
      </c>
      <c r="AM7" s="44">
        <v>1283.6596508402677</v>
      </c>
      <c r="AN7" s="44">
        <v>1912.8309303526378</v>
      </c>
      <c r="AO7" s="44">
        <v>1974.6812257837266</v>
      </c>
    </row>
    <row r="8" spans="1:41" ht="14.25" customHeight="1">
      <c r="A8" s="21" t="s">
        <v>66</v>
      </c>
      <c r="B8" s="26">
        <v>982.9824</v>
      </c>
      <c r="C8" s="26"/>
      <c r="D8" s="26">
        <v>2946.46713</v>
      </c>
      <c r="E8" s="26"/>
      <c r="F8" s="52">
        <f aca="true" t="shared" si="0" ref="F8:F20">D8/B8*1000</f>
        <v>2997.476994501631</v>
      </c>
      <c r="G8" s="52"/>
      <c r="H8" s="60"/>
      <c r="I8" s="60"/>
      <c r="J8" s="45"/>
      <c r="AK8" s="11" t="s">
        <v>66</v>
      </c>
      <c r="AM8" s="44">
        <v>1610.5391035902128</v>
      </c>
      <c r="AN8" s="44">
        <v>1871.573051997839</v>
      </c>
      <c r="AO8" s="44">
        <v>1690.9350100552401</v>
      </c>
    </row>
    <row r="9" spans="1:41" ht="14.25" customHeight="1">
      <c r="A9" s="21" t="s">
        <v>67</v>
      </c>
      <c r="B9" s="26">
        <v>880.625</v>
      </c>
      <c r="C9" s="26"/>
      <c r="D9" s="26">
        <v>2718.09729</v>
      </c>
      <c r="E9" s="26"/>
      <c r="F9" s="52">
        <f t="shared" si="0"/>
        <v>3086.5547650816184</v>
      </c>
      <c r="G9" s="52"/>
      <c r="H9" s="60"/>
      <c r="I9" s="60"/>
      <c r="J9" s="45"/>
      <c r="AK9" s="11" t="s">
        <v>67</v>
      </c>
      <c r="AL9" s="44">
        <v>1400</v>
      </c>
      <c r="AM9" s="44">
        <v>1724.2656325739215</v>
      </c>
      <c r="AN9" s="44">
        <v>1964.979251164555</v>
      </c>
      <c r="AO9" s="44">
        <v>2227.3176044944394</v>
      </c>
    </row>
    <row r="10" spans="1:41" ht="14.25" customHeight="1">
      <c r="A10" s="21" t="s">
        <v>68</v>
      </c>
      <c r="B10" s="26">
        <v>731.623</v>
      </c>
      <c r="C10" s="26"/>
      <c r="D10" s="26">
        <v>2618.735</v>
      </c>
      <c r="E10" s="26"/>
      <c r="F10" s="52">
        <f t="shared" si="0"/>
        <v>3579.350293798855</v>
      </c>
      <c r="G10" s="52"/>
      <c r="H10" s="60"/>
      <c r="I10" s="60"/>
      <c r="J10" s="45"/>
      <c r="AK10" s="11" t="s">
        <v>68</v>
      </c>
      <c r="AL10" s="44">
        <v>1373.3333333333333</v>
      </c>
      <c r="AM10" s="44">
        <v>1653.3333333333333</v>
      </c>
      <c r="AN10" s="44">
        <v>2070.927922149037</v>
      </c>
      <c r="AO10" s="44">
        <v>2196.0351847984966</v>
      </c>
    </row>
    <row r="11" spans="1:41" ht="14.25" customHeight="1">
      <c r="A11" s="21" t="s">
        <v>69</v>
      </c>
      <c r="B11" s="26">
        <v>229.025</v>
      </c>
      <c r="C11" s="26"/>
      <c r="D11" s="26">
        <v>730.298</v>
      </c>
      <c r="E11" s="26"/>
      <c r="F11" s="52">
        <f t="shared" si="0"/>
        <v>3188.726121602445</v>
      </c>
      <c r="G11" s="52"/>
      <c r="H11" s="60"/>
      <c r="I11" s="60"/>
      <c r="J11" s="45"/>
      <c r="AK11" s="11" t="s">
        <v>69</v>
      </c>
      <c r="AL11" s="44">
        <v>1158.4</v>
      </c>
      <c r="AM11" s="44">
        <v>1672.3809523809523</v>
      </c>
      <c r="AN11" s="44">
        <v>1939.6330096915835</v>
      </c>
      <c r="AO11" s="44">
        <v>2261.4320518182685</v>
      </c>
    </row>
    <row r="12" spans="1:41" ht="14.25" customHeight="1">
      <c r="A12" s="21" t="s">
        <v>70</v>
      </c>
      <c r="B12" s="26">
        <v>678.577</v>
      </c>
      <c r="C12" s="26"/>
      <c r="D12" s="26">
        <v>2364.888</v>
      </c>
      <c r="E12" s="26"/>
      <c r="F12" s="52">
        <f t="shared" si="0"/>
        <v>3485.06949100839</v>
      </c>
      <c r="G12" s="52"/>
      <c r="H12" s="60"/>
      <c r="I12" s="60"/>
      <c r="J12" s="45"/>
      <c r="AK12" s="11" t="s">
        <v>70</v>
      </c>
      <c r="AL12" s="44">
        <v>1456.5650954140162</v>
      </c>
      <c r="AM12" s="44">
        <v>1773.7931034482758</v>
      </c>
      <c r="AN12" s="44">
        <v>1979.6348196754323</v>
      </c>
      <c r="AO12" s="44">
        <v>2293.7071991713183</v>
      </c>
    </row>
    <row r="13" spans="1:41" ht="14.25" customHeight="1">
      <c r="A13" s="21" t="s">
        <v>71</v>
      </c>
      <c r="B13" s="26">
        <v>813.825</v>
      </c>
      <c r="C13" s="26"/>
      <c r="D13" s="26">
        <v>2794.455</v>
      </c>
      <c r="E13" s="26"/>
      <c r="F13" s="52">
        <f t="shared" si="0"/>
        <v>3433.729610174177</v>
      </c>
      <c r="G13" s="52"/>
      <c r="H13" s="60"/>
      <c r="I13" s="60"/>
      <c r="J13" s="45"/>
      <c r="AK13" s="11" t="s">
        <v>71</v>
      </c>
      <c r="AL13" s="44">
        <v>1285.8010794140325</v>
      </c>
      <c r="AM13" s="44">
        <v>1868.0769230769229</v>
      </c>
      <c r="AN13" s="44">
        <v>1918.9186717513971</v>
      </c>
      <c r="AO13" s="44">
        <v>2359.879618728304</v>
      </c>
    </row>
    <row r="14" spans="1:41" ht="14.25" customHeight="1">
      <c r="A14" s="21" t="s">
        <v>72</v>
      </c>
      <c r="B14" s="26">
        <v>1142.7531196</v>
      </c>
      <c r="C14" s="26"/>
      <c r="D14" s="26">
        <v>2708.00826</v>
      </c>
      <c r="E14" s="26"/>
      <c r="F14" s="52">
        <f t="shared" si="0"/>
        <v>2369.722920509628</v>
      </c>
      <c r="G14" s="52"/>
      <c r="H14" s="60"/>
      <c r="I14" s="60"/>
      <c r="J14" s="45"/>
      <c r="AK14" s="11" t="s">
        <v>72</v>
      </c>
      <c r="AL14" s="44">
        <v>1192.217286107551</v>
      </c>
      <c r="AM14" s="44">
        <v>1802.698145025295</v>
      </c>
      <c r="AN14" s="44">
        <v>2089.455571685261</v>
      </c>
      <c r="AO14" s="44">
        <v>2281.3099494756852</v>
      </c>
    </row>
    <row r="15" spans="1:40" ht="14.25" customHeight="1">
      <c r="A15" s="21" t="s">
        <v>73</v>
      </c>
      <c r="B15" s="26">
        <v>450.1465</v>
      </c>
      <c r="C15" s="26"/>
      <c r="D15" s="26">
        <v>1529.64571</v>
      </c>
      <c r="E15" s="26"/>
      <c r="F15" s="52">
        <f t="shared" si="0"/>
        <v>3398.106416466639</v>
      </c>
      <c r="G15" s="52"/>
      <c r="H15" s="60"/>
      <c r="I15" s="60"/>
      <c r="J15" s="45"/>
      <c r="AK15" s="11" t="s">
        <v>73</v>
      </c>
      <c r="AL15" s="44">
        <v>1257.7658303464755</v>
      </c>
      <c r="AM15" s="44">
        <v>1875.4701211867948</v>
      </c>
      <c r="AN15" s="44">
        <v>2033.8047239356101</v>
      </c>
    </row>
    <row r="16" spans="1:40" ht="14.25" customHeight="1">
      <c r="A16" s="21" t="s">
        <v>74</v>
      </c>
      <c r="B16" s="26">
        <v>704.83</v>
      </c>
      <c r="C16" s="26"/>
      <c r="D16" s="26">
        <v>2367.70264</v>
      </c>
      <c r="E16" s="26"/>
      <c r="F16" s="52">
        <f t="shared" si="0"/>
        <v>3359.253493750266</v>
      </c>
      <c r="G16" s="52"/>
      <c r="H16" s="60"/>
      <c r="I16" s="60"/>
      <c r="J16" s="45"/>
      <c r="AK16" s="11" t="s">
        <v>74</v>
      </c>
      <c r="AL16" s="44">
        <v>1208.1314720347007</v>
      </c>
      <c r="AM16" s="44">
        <v>1820.2368137782562</v>
      </c>
      <c r="AN16" s="44">
        <v>2116.3057779363553</v>
      </c>
    </row>
    <row r="17" spans="1:40" ht="14.25" customHeight="1">
      <c r="A17" s="21" t="s">
        <v>75</v>
      </c>
      <c r="B17" s="26">
        <v>976.2995</v>
      </c>
      <c r="C17" s="26"/>
      <c r="D17" s="26">
        <v>3247.78236</v>
      </c>
      <c r="E17" s="26"/>
      <c r="F17" s="52">
        <f t="shared" si="0"/>
        <v>3326.6250366818795</v>
      </c>
      <c r="G17" s="52"/>
      <c r="H17" s="60"/>
      <c r="I17" s="60"/>
      <c r="J17" s="45"/>
      <c r="AK17" s="11" t="s">
        <v>75</v>
      </c>
      <c r="AL17" s="44">
        <v>1239.9888377284778</v>
      </c>
      <c r="AM17" s="44">
        <v>1883.1664282308059</v>
      </c>
      <c r="AN17" s="44">
        <v>1827.5917349483434</v>
      </c>
    </row>
    <row r="18" spans="1:40" ht="14.25" customHeight="1">
      <c r="A18" s="21" t="s">
        <v>76</v>
      </c>
      <c r="B18" s="26">
        <v>1321.967692</v>
      </c>
      <c r="C18" s="26"/>
      <c r="D18" s="52">
        <v>4338.60937</v>
      </c>
      <c r="E18" s="52"/>
      <c r="F18" s="52">
        <f t="shared" si="0"/>
        <v>3281.9329823682256</v>
      </c>
      <c r="G18" s="52"/>
      <c r="H18" s="60"/>
      <c r="I18" s="60"/>
      <c r="J18" s="45"/>
      <c r="AK18" s="11" t="s">
        <v>76</v>
      </c>
      <c r="AL18" s="44">
        <v>1297.674666477182</v>
      </c>
      <c r="AM18" s="44">
        <v>1915.0365448504986</v>
      </c>
      <c r="AN18" s="44">
        <v>1370.1346153846155</v>
      </c>
    </row>
    <row r="19" spans="1:40" ht="14.25" customHeight="1">
      <c r="A19" s="21" t="s">
        <v>299</v>
      </c>
      <c r="B19" s="26">
        <f>B7</f>
        <v>2884.95</v>
      </c>
      <c r="C19" s="26">
        <f>C7</f>
        <v>576</v>
      </c>
      <c r="D19" s="26">
        <f>D7</f>
        <v>6942.05</v>
      </c>
      <c r="E19" s="26">
        <f>E7</f>
        <v>1834.3658500000001</v>
      </c>
      <c r="F19" s="52">
        <f>D19/B19*1000</f>
        <v>2406.298202741815</v>
      </c>
      <c r="G19" s="52">
        <f>E19/C19*1000</f>
        <v>3184.662934027778</v>
      </c>
      <c r="H19" s="60">
        <f>+(C19/B19-1)*100</f>
        <v>-80.03431601934176</v>
      </c>
      <c r="I19" s="60">
        <f>+(E19/D19-1)*100</f>
        <v>-73.57602077196216</v>
      </c>
      <c r="J19" s="45">
        <f>+(G19/F19-1)*100</f>
        <v>32.34697721168012</v>
      </c>
      <c r="AK19" s="11"/>
      <c r="AM19" s="44"/>
      <c r="AN19" s="44"/>
    </row>
    <row r="20" spans="1:10" ht="14.25" customHeight="1">
      <c r="A20" s="21" t="s">
        <v>170</v>
      </c>
      <c r="B20" s="26">
        <f>SUM(B7:B18)</f>
        <v>11797.604211599999</v>
      </c>
      <c r="C20" s="26"/>
      <c r="D20" s="26">
        <f>SUM(D7:D18)</f>
        <v>35306.73876</v>
      </c>
      <c r="E20" s="26"/>
      <c r="F20" s="52">
        <f t="shared" si="0"/>
        <v>2992.704122527236</v>
      </c>
      <c r="G20" s="52"/>
      <c r="H20" s="60"/>
      <c r="I20" s="45"/>
      <c r="J20" s="45"/>
    </row>
    <row r="21" spans="1:10" ht="14.25" customHeight="1">
      <c r="A21" s="47" t="s">
        <v>190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 t="s">
        <v>118</v>
      </c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3" t="s">
        <v>176</v>
      </c>
      <c r="B24" s="213"/>
      <c r="C24" s="213"/>
      <c r="D24" s="213"/>
      <c r="E24" s="213"/>
      <c r="F24" s="213"/>
      <c r="G24" s="213"/>
      <c r="H24" s="213"/>
      <c r="I24" s="213"/>
      <c r="J24" s="213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3" t="s">
        <v>10</v>
      </c>
      <c r="B26" s="223"/>
      <c r="C26" s="223"/>
      <c r="D26" s="223"/>
      <c r="E26" s="223"/>
      <c r="F26" s="223"/>
      <c r="G26" s="223"/>
      <c r="H26" s="223"/>
      <c r="I26" s="223"/>
      <c r="J26" s="223"/>
    </row>
    <row r="27" spans="1:41" ht="14.25" customHeight="1">
      <c r="A27" s="38"/>
      <c r="B27" s="216" t="s">
        <v>112</v>
      </c>
      <c r="C27" s="216"/>
      <c r="D27" s="216" t="s">
        <v>113</v>
      </c>
      <c r="E27" s="216"/>
      <c r="F27" s="216" t="s">
        <v>114</v>
      </c>
      <c r="G27" s="216"/>
      <c r="H27" s="224" t="s">
        <v>294</v>
      </c>
      <c r="I27" s="224"/>
      <c r="J27" s="224"/>
      <c r="AL27" s="68">
        <v>2002</v>
      </c>
      <c r="AM27" s="68">
        <v>2003</v>
      </c>
      <c r="AN27" s="68">
        <v>2004</v>
      </c>
      <c r="AO27" s="68">
        <v>2005</v>
      </c>
    </row>
    <row r="28" spans="1:10" ht="14.25" customHeight="1">
      <c r="A28" s="21" t="s">
        <v>115</v>
      </c>
      <c r="B28" s="214" t="s">
        <v>98</v>
      </c>
      <c r="C28" s="214"/>
      <c r="D28" s="221" t="s">
        <v>201</v>
      </c>
      <c r="E28" s="221"/>
      <c r="F28" s="214" t="s">
        <v>199</v>
      </c>
      <c r="G28" s="214"/>
      <c r="H28" s="36" t="s">
        <v>112</v>
      </c>
      <c r="I28" s="36" t="s">
        <v>107</v>
      </c>
      <c r="J28" s="41" t="s">
        <v>107</v>
      </c>
    </row>
    <row r="29" spans="1:41" ht="14.25" customHeight="1">
      <c r="A29" s="21"/>
      <c r="B29" s="40">
        <v>2017</v>
      </c>
      <c r="C29" s="40">
        <v>2018</v>
      </c>
      <c r="D29" s="40">
        <v>2017</v>
      </c>
      <c r="E29" s="40">
        <v>2018</v>
      </c>
      <c r="F29" s="40">
        <v>2017</v>
      </c>
      <c r="G29" s="40">
        <v>2018</v>
      </c>
      <c r="H29" s="67" t="s">
        <v>116</v>
      </c>
      <c r="I29" s="67" t="s">
        <v>207</v>
      </c>
      <c r="J29" s="67" t="s">
        <v>117</v>
      </c>
      <c r="AK29" s="11" t="s">
        <v>65</v>
      </c>
      <c r="AL29" s="44">
        <v>1655</v>
      </c>
      <c r="AM29" s="44">
        <v>1342.7404608070217</v>
      </c>
      <c r="AN29" s="44">
        <v>1721.6315834327595</v>
      </c>
      <c r="AO29" s="44">
        <v>1861.2843601895734</v>
      </c>
    </row>
    <row r="30" spans="1:41" ht="14.25" customHeight="1">
      <c r="A30" s="38" t="s">
        <v>65</v>
      </c>
      <c r="B30" s="26">
        <v>546.51</v>
      </c>
      <c r="C30" s="26">
        <v>625.9569616</v>
      </c>
      <c r="D30" s="26">
        <v>1232.9</v>
      </c>
      <c r="E30" s="26">
        <v>1255.06445</v>
      </c>
      <c r="F30" s="52">
        <f>D30/B30*1000</f>
        <v>2255.9514007063003</v>
      </c>
      <c r="G30" s="52">
        <f>E30/C30*1000</f>
        <v>2005.0331364507028</v>
      </c>
      <c r="H30" s="60">
        <f>+(C30/B30-1)*100</f>
        <v>14.537146914054633</v>
      </c>
      <c r="I30" s="60">
        <f>+(E30/D30-1)*100</f>
        <v>1.7977492091816094</v>
      </c>
      <c r="J30" s="45">
        <f>+(G30/F30-1)*100</f>
        <v>-11.122503090139224</v>
      </c>
      <c r="AK30" s="11" t="s">
        <v>66</v>
      </c>
      <c r="AL30" s="44">
        <v>1663</v>
      </c>
      <c r="AM30" s="44">
        <v>1474.3209876543208</v>
      </c>
      <c r="AN30" s="44">
        <v>1679.9958523741457</v>
      </c>
      <c r="AO30" s="44">
        <v>1992.5671812464268</v>
      </c>
    </row>
    <row r="31" spans="1:41" ht="14.25" customHeight="1">
      <c r="A31" s="21" t="s">
        <v>66</v>
      </c>
      <c r="B31" s="26">
        <v>1303.415</v>
      </c>
      <c r="C31" s="26"/>
      <c r="D31" s="26">
        <v>3056.2716</v>
      </c>
      <c r="E31" s="26"/>
      <c r="F31" s="52">
        <f aca="true" t="shared" si="1" ref="F31:F45">D31/B31*1000</f>
        <v>2344.8184960277426</v>
      </c>
      <c r="G31" s="52"/>
      <c r="H31" s="60"/>
      <c r="I31" s="60"/>
      <c r="J31" s="45"/>
      <c r="AK31" s="11" t="s">
        <v>67</v>
      </c>
      <c r="AL31" s="44">
        <v>1625</v>
      </c>
      <c r="AM31" s="44">
        <v>1613.0959595959596</v>
      </c>
      <c r="AN31" s="44">
        <v>1721.989076296633</v>
      </c>
      <c r="AO31" s="44">
        <v>2183.2473253618627</v>
      </c>
    </row>
    <row r="32" spans="1:41" ht="14.25" customHeight="1">
      <c r="A32" s="21" t="s">
        <v>67</v>
      </c>
      <c r="B32" s="26">
        <v>1556.3758</v>
      </c>
      <c r="C32" s="26"/>
      <c r="D32" s="26">
        <v>3709.63444</v>
      </c>
      <c r="E32" s="26"/>
      <c r="F32" s="52">
        <f t="shared" si="1"/>
        <v>2383.508173283085</v>
      </c>
      <c r="G32" s="52"/>
      <c r="H32" s="60"/>
      <c r="I32" s="60"/>
      <c r="J32" s="45"/>
      <c r="AK32" s="11" t="s">
        <v>68</v>
      </c>
      <c r="AL32" s="44">
        <v>1489</v>
      </c>
      <c r="AM32" s="44">
        <v>1714.2857142857142</v>
      </c>
      <c r="AN32" s="44">
        <v>1834.6153846153845</v>
      </c>
      <c r="AO32" s="44">
        <v>2164.4781454183644</v>
      </c>
    </row>
    <row r="33" spans="1:41" ht="14.25" customHeight="1">
      <c r="A33" s="21" t="s">
        <v>68</v>
      </c>
      <c r="B33" s="26">
        <v>737.954</v>
      </c>
      <c r="C33" s="26"/>
      <c r="D33" s="26">
        <v>1839.548</v>
      </c>
      <c r="E33" s="26"/>
      <c r="F33" s="52">
        <f t="shared" si="1"/>
        <v>2492.767841898005</v>
      </c>
      <c r="G33" s="52"/>
      <c r="H33" s="60"/>
      <c r="I33" s="60"/>
      <c r="J33" s="45"/>
      <c r="AK33" s="11" t="s">
        <v>69</v>
      </c>
      <c r="AL33" s="44">
        <v>1484</v>
      </c>
      <c r="AM33" s="44">
        <v>1707.6124567474048</v>
      </c>
      <c r="AN33" s="44">
        <v>1807.299115419249</v>
      </c>
      <c r="AO33" s="44">
        <v>2106.8803770069594</v>
      </c>
    </row>
    <row r="34" spans="1:41" ht="14.25" customHeight="1">
      <c r="A34" s="21" t="s">
        <v>69</v>
      </c>
      <c r="B34" s="26">
        <v>2531.658</v>
      </c>
      <c r="C34" s="26"/>
      <c r="D34" s="26">
        <v>5477.057</v>
      </c>
      <c r="E34" s="26"/>
      <c r="F34" s="52">
        <f t="shared" si="1"/>
        <v>2163.426892573957</v>
      </c>
      <c r="G34" s="52"/>
      <c r="H34" s="60"/>
      <c r="I34" s="60"/>
      <c r="J34" s="45"/>
      <c r="AK34" s="11" t="s">
        <v>70</v>
      </c>
      <c r="AL34" s="44">
        <v>1388</v>
      </c>
      <c r="AM34" s="44">
        <v>1766.8500687757908</v>
      </c>
      <c r="AN34" s="44">
        <v>1972.1962556984072</v>
      </c>
      <c r="AO34" s="44">
        <v>2248.071272582886</v>
      </c>
    </row>
    <row r="35" spans="1:41" ht="14.25" customHeight="1">
      <c r="A35" s="21" t="s">
        <v>70</v>
      </c>
      <c r="B35" s="26">
        <v>1249.264</v>
      </c>
      <c r="C35" s="26"/>
      <c r="D35" s="26">
        <v>2587.132</v>
      </c>
      <c r="E35" s="26"/>
      <c r="F35" s="52">
        <f t="shared" si="1"/>
        <v>2070.9249606168114</v>
      </c>
      <c r="G35" s="52"/>
      <c r="H35" s="60"/>
      <c r="I35" s="60"/>
      <c r="J35" s="45"/>
      <c r="AK35" s="11" t="s">
        <v>71</v>
      </c>
      <c r="AL35" s="44">
        <v>1395</v>
      </c>
      <c r="AM35" s="44">
        <v>1753.9808917197452</v>
      </c>
      <c r="AN35" s="44">
        <v>2022.7564353336986</v>
      </c>
      <c r="AO35" s="44">
        <v>2240.219095477387</v>
      </c>
    </row>
    <row r="36" spans="1:41" ht="14.25" customHeight="1">
      <c r="A36" s="21" t="s">
        <v>71</v>
      </c>
      <c r="B36" s="26">
        <v>1005.682</v>
      </c>
      <c r="C36" s="26"/>
      <c r="D36" s="26">
        <v>2137.222</v>
      </c>
      <c r="E36" s="26"/>
      <c r="F36" s="52">
        <f t="shared" si="1"/>
        <v>2125.146915227677</v>
      </c>
      <c r="G36" s="52"/>
      <c r="H36" s="60"/>
      <c r="I36" s="60"/>
      <c r="J36" s="45"/>
      <c r="AK36" s="11" t="s">
        <v>72</v>
      </c>
      <c r="AL36" s="44">
        <v>1360</v>
      </c>
      <c r="AM36" s="44">
        <v>1706.8852459016393</v>
      </c>
      <c r="AN36" s="44">
        <v>2042.5731485370293</v>
      </c>
      <c r="AO36" s="44">
        <v>2301.9812952516713</v>
      </c>
    </row>
    <row r="37" spans="1:40" ht="14.25" customHeight="1">
      <c r="A37" s="21" t="s">
        <v>72</v>
      </c>
      <c r="B37" s="26">
        <v>1076.41864</v>
      </c>
      <c r="C37" s="26"/>
      <c r="D37" s="26">
        <v>2433.6362599999998</v>
      </c>
      <c r="E37" s="26"/>
      <c r="F37" s="52">
        <f t="shared" si="1"/>
        <v>2260.8641002352015</v>
      </c>
      <c r="G37" s="52"/>
      <c r="H37" s="60"/>
      <c r="I37" s="60"/>
      <c r="J37" s="45"/>
      <c r="AK37" s="11" t="s">
        <v>73</v>
      </c>
      <c r="AL37" s="44">
        <v>1234</v>
      </c>
      <c r="AM37" s="44">
        <v>1752.549286199864</v>
      </c>
      <c r="AN37" s="44">
        <v>2071.725567416313</v>
      </c>
    </row>
    <row r="38" spans="1:40" ht="14.25" customHeight="1">
      <c r="A38" s="21" t="s">
        <v>73</v>
      </c>
      <c r="B38" s="26">
        <v>2650.333</v>
      </c>
      <c r="C38" s="26"/>
      <c r="D38" s="26">
        <v>5451.50445</v>
      </c>
      <c r="E38" s="26"/>
      <c r="F38" s="52">
        <f t="shared" si="1"/>
        <v>2056.9130180999896</v>
      </c>
      <c r="G38" s="52"/>
      <c r="H38" s="60"/>
      <c r="I38" s="60"/>
      <c r="J38" s="45"/>
      <c r="AK38" s="11" t="s">
        <v>74</v>
      </c>
      <c r="AL38" s="44">
        <v>1398</v>
      </c>
      <c r="AM38" s="44">
        <v>1761.9783616692425</v>
      </c>
      <c r="AN38" s="44">
        <v>2129.962105263158</v>
      </c>
    </row>
    <row r="39" spans="1:40" ht="14.25" customHeight="1">
      <c r="A39" s="21" t="s">
        <v>74</v>
      </c>
      <c r="B39" s="26">
        <v>1245.4824615</v>
      </c>
      <c r="C39" s="26"/>
      <c r="D39" s="26">
        <v>2712.67537</v>
      </c>
      <c r="E39" s="26"/>
      <c r="F39" s="52">
        <f t="shared" si="1"/>
        <v>2178.0116973570084</v>
      </c>
      <c r="G39" s="52"/>
      <c r="H39" s="60"/>
      <c r="I39" s="60"/>
      <c r="J39" s="45"/>
      <c r="AK39" s="11" t="s">
        <v>75</v>
      </c>
      <c r="AL39" s="44">
        <v>1272</v>
      </c>
      <c r="AM39" s="44">
        <v>1793.103448275862</v>
      </c>
      <c r="AN39" s="44">
        <v>2001.4420562771709</v>
      </c>
    </row>
    <row r="40" spans="1:40" ht="14.25" customHeight="1">
      <c r="A40" s="21" t="s">
        <v>75</v>
      </c>
      <c r="B40" s="26">
        <v>1010.8708656</v>
      </c>
      <c r="C40" s="26"/>
      <c r="D40" s="26">
        <v>2234.17014</v>
      </c>
      <c r="E40" s="26"/>
      <c r="F40" s="52">
        <f t="shared" si="1"/>
        <v>2210.143962032098</v>
      </c>
      <c r="G40" s="52"/>
      <c r="H40" s="60"/>
      <c r="I40" s="60"/>
      <c r="J40" s="45"/>
      <c r="AK40" s="11" t="s">
        <v>76</v>
      </c>
      <c r="AL40" s="44">
        <v>1327</v>
      </c>
      <c r="AM40" s="44">
        <v>1793.44262295082</v>
      </c>
      <c r="AN40" s="44">
        <v>1884.117563772801</v>
      </c>
    </row>
    <row r="41" spans="1:40" ht="14.25" customHeight="1">
      <c r="A41" s="21" t="s">
        <v>76</v>
      </c>
      <c r="B41" s="26">
        <v>331.8263538</v>
      </c>
      <c r="C41" s="26"/>
      <c r="D41" s="52">
        <v>804.82834</v>
      </c>
      <c r="E41" s="52"/>
      <c r="F41" s="52">
        <f t="shared" si="1"/>
        <v>2425.4503320284502</v>
      </c>
      <c r="G41" s="52"/>
      <c r="H41" s="60"/>
      <c r="I41" s="60"/>
      <c r="J41" s="45"/>
      <c r="AK41" s="11"/>
      <c r="AM41" s="44"/>
      <c r="AN41" s="44"/>
    </row>
    <row r="42" spans="1:40" ht="14.25" customHeight="1">
      <c r="A42" s="21" t="s">
        <v>300</v>
      </c>
      <c r="B42" s="26">
        <f>B30</f>
        <v>546.51</v>
      </c>
      <c r="C42" s="26">
        <f>C30</f>
        <v>625.9569616</v>
      </c>
      <c r="D42" s="26">
        <f>D30</f>
        <v>1232.9</v>
      </c>
      <c r="E42" s="26">
        <f>E30</f>
        <v>1255.06445</v>
      </c>
      <c r="F42" s="52">
        <f>D42/B42*1000</f>
        <v>2255.9514007063003</v>
      </c>
      <c r="G42" s="52">
        <f>E42/C42*1000</f>
        <v>2005.0331364507028</v>
      </c>
      <c r="H42" s="60">
        <f>+(C42/B42-1)*100</f>
        <v>14.537146914054633</v>
      </c>
      <c r="I42" s="60">
        <f>+(E42/D42-1)*100</f>
        <v>1.7977492091816094</v>
      </c>
      <c r="J42" s="45">
        <f>+(G42/F42-1)*100</f>
        <v>-11.122503090139224</v>
      </c>
      <c r="AK42" s="11"/>
      <c r="AM42" s="44"/>
      <c r="AN42" s="44"/>
    </row>
    <row r="43" spans="1:40" ht="14.25" customHeight="1">
      <c r="A43" s="21" t="s">
        <v>301</v>
      </c>
      <c r="B43" s="26">
        <f>B42+B19</f>
        <v>3431.46</v>
      </c>
      <c r="C43" s="26">
        <f>C42+C19</f>
        <v>1201.9569615999999</v>
      </c>
      <c r="D43" s="26">
        <f>D42+D19</f>
        <v>8174.950000000001</v>
      </c>
      <c r="E43" s="26">
        <f>E42+E19</f>
        <v>3089.4303</v>
      </c>
      <c r="F43" s="52">
        <f>D43/B43*1000</f>
        <v>2382.353284024876</v>
      </c>
      <c r="G43" s="52">
        <f>E43/C43*1000</f>
        <v>2570.3335466250523</v>
      </c>
      <c r="H43" s="60">
        <f>+(C43/B43-1)*100</f>
        <v>-64.97243267880144</v>
      </c>
      <c r="I43" s="60">
        <f>+(E43/D43-1)*100</f>
        <v>-62.2085725294956</v>
      </c>
      <c r="J43" s="45">
        <f>+(G43/F43-1)*100</f>
        <v>7.890528405702812</v>
      </c>
      <c r="AK43" s="11"/>
      <c r="AM43" s="44"/>
      <c r="AN43" s="44"/>
    </row>
    <row r="44" spans="1:10" ht="14.25" customHeight="1">
      <c r="A44" s="21" t="s">
        <v>243</v>
      </c>
      <c r="B44" s="26">
        <f>SUM(B30:B41)</f>
        <v>15245.7901209</v>
      </c>
      <c r="C44" s="26"/>
      <c r="D44" s="26">
        <f>SUM(D30:D41)</f>
        <v>33676.579600000005</v>
      </c>
      <c r="E44" s="26"/>
      <c r="F44" s="52">
        <f t="shared" si="1"/>
        <v>2208.91008815829</v>
      </c>
      <c r="G44" s="52"/>
      <c r="H44" s="60"/>
      <c r="I44" s="60"/>
      <c r="J44" s="45"/>
    </row>
    <row r="45" spans="1:10" ht="14.25" customHeight="1">
      <c r="A45" s="24" t="s">
        <v>168</v>
      </c>
      <c r="B45" s="28">
        <f>B20+B44</f>
        <v>27043.3943325</v>
      </c>
      <c r="C45" s="28"/>
      <c r="D45" s="28">
        <f>D20+D44</f>
        <v>68983.31836</v>
      </c>
      <c r="E45" s="28"/>
      <c r="F45" s="52">
        <f t="shared" si="1"/>
        <v>2550.838016553927</v>
      </c>
      <c r="G45" s="52"/>
      <c r="H45" s="60"/>
      <c r="I45" s="60"/>
      <c r="J45" s="45"/>
    </row>
    <row r="46" spans="1:10" ht="14.25" customHeight="1">
      <c r="A46" s="47" t="s">
        <v>191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1.25">
      <c r="A47" s="57" t="s">
        <v>118</v>
      </c>
    </row>
    <row r="49" spans="2:5" ht="11.25">
      <c r="B49" s="29"/>
      <c r="C49" s="29"/>
      <c r="D49" s="29"/>
      <c r="E49" s="29"/>
    </row>
  </sheetData>
  <sheetProtection/>
  <mergeCells count="18">
    <mergeCell ref="F27:G27"/>
    <mergeCell ref="H27:J27"/>
    <mergeCell ref="A1:J1"/>
    <mergeCell ref="A3:J3"/>
    <mergeCell ref="B4:C4"/>
    <mergeCell ref="D4:E4"/>
    <mergeCell ref="F4:G4"/>
    <mergeCell ref="H4:J4"/>
    <mergeCell ref="B28:C28"/>
    <mergeCell ref="D28:E28"/>
    <mergeCell ref="F28:G28"/>
    <mergeCell ref="B5:C5"/>
    <mergeCell ref="D5:E5"/>
    <mergeCell ref="F5:G5"/>
    <mergeCell ref="A24:J24"/>
    <mergeCell ref="A26:J26"/>
    <mergeCell ref="B27:C27"/>
    <mergeCell ref="D27:E2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1"/>
  <ignoredErrors>
    <ignoredError sqref="B20 B44 D20 D4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K38"/>
  <sheetViews>
    <sheetView zoomScalePageLayoutView="0" workbookViewId="0" topLeftCell="A25">
      <selection activeCell="A1" sqref="A1"/>
    </sheetView>
  </sheetViews>
  <sheetFormatPr defaultColWidth="10.90625" defaultRowHeight="18"/>
  <cols>
    <col min="1" max="1" width="8.453125" style="10" customWidth="1"/>
    <col min="2" max="5" width="8.36328125" style="10" customWidth="1"/>
    <col min="6" max="6" width="7.99609375" style="10" customWidth="1"/>
    <col min="7" max="7" width="8.453125" style="10" customWidth="1"/>
    <col min="8" max="8" width="7.8125" style="10" customWidth="1"/>
    <col min="9" max="9" width="2.453125" style="10" customWidth="1"/>
    <col min="10" max="45" width="7.8125" style="10" customWidth="1"/>
    <col min="46" max="46" width="1.99609375" style="10" customWidth="1"/>
    <col min="47" max="53" width="2.99609375" style="30" customWidth="1"/>
    <col min="54" max="56" width="3.453125" style="10" customWidth="1"/>
    <col min="57" max="57" width="4.0859375" style="10" customWidth="1"/>
    <col min="58" max="59" width="3.90625" style="10" customWidth="1"/>
    <col min="60" max="60" width="4.6328125" style="10" customWidth="1"/>
    <col min="61" max="61" width="5.0859375" style="10" customWidth="1"/>
    <col min="62" max="62" width="4.99609375" style="10" customWidth="1"/>
    <col min="63" max="63" width="6.2734375" style="10" customWidth="1"/>
    <col min="64" max="16384" width="10.90625" style="10" customWidth="1"/>
  </cols>
  <sheetData>
    <row r="1" ht="15" customHeight="1">
      <c r="A1" s="65"/>
    </row>
    <row r="2" ht="15" customHeight="1"/>
    <row r="3" spans="46:63" ht="15" customHeight="1">
      <c r="AT3" s="30"/>
      <c r="AU3" s="71">
        <v>2002</v>
      </c>
      <c r="AV3" s="71">
        <v>2003</v>
      </c>
      <c r="AW3" s="71">
        <v>2004</v>
      </c>
      <c r="AX3" s="71">
        <v>2005</v>
      </c>
      <c r="AY3" s="30">
        <v>2006</v>
      </c>
      <c r="AZ3" s="30">
        <v>2007</v>
      </c>
      <c r="BA3" s="30">
        <v>2008</v>
      </c>
      <c r="BB3" s="10">
        <v>2009</v>
      </c>
      <c r="BC3" s="10">
        <v>2010</v>
      </c>
      <c r="BD3" s="10">
        <v>2011</v>
      </c>
      <c r="BE3" s="10">
        <v>2012</v>
      </c>
      <c r="BF3" s="10">
        <v>2013</v>
      </c>
      <c r="BG3" s="10">
        <v>2014</v>
      </c>
      <c r="BH3" s="10">
        <v>2015</v>
      </c>
      <c r="BI3" s="10">
        <v>2016</v>
      </c>
      <c r="BJ3" s="10">
        <v>2017</v>
      </c>
      <c r="BK3" s="10">
        <v>2018</v>
      </c>
    </row>
    <row r="4" spans="46:63" ht="15" customHeight="1">
      <c r="AT4" s="33" t="s">
        <v>65</v>
      </c>
      <c r="AU4" s="32"/>
      <c r="AV4" s="32">
        <v>1283.6596508402677</v>
      </c>
      <c r="AW4" s="32">
        <v>1912.8309303526378</v>
      </c>
      <c r="AX4" s="32">
        <v>1974.6812257837266</v>
      </c>
      <c r="AY4" s="31">
        <v>2210</v>
      </c>
      <c r="AZ4" s="31">
        <v>2488</v>
      </c>
      <c r="BA4" s="31">
        <v>4531</v>
      </c>
      <c r="BB4" s="29"/>
      <c r="BC4" s="29"/>
      <c r="BD4" s="29"/>
      <c r="BE4" s="29">
        <v>4094.3956249999997</v>
      </c>
      <c r="BF4" s="29">
        <v>3473.2519289340103</v>
      </c>
      <c r="BG4" s="29">
        <v>4791.836734693878</v>
      </c>
      <c r="BH4" s="29">
        <v>3190.0316964285716</v>
      </c>
      <c r="BI4" s="29">
        <v>2757</v>
      </c>
      <c r="BJ4" s="29">
        <v>2406.3</v>
      </c>
      <c r="BK4" s="29">
        <v>3185</v>
      </c>
    </row>
    <row r="5" spans="46:62" ht="15" customHeight="1">
      <c r="AT5" s="33" t="s">
        <v>66</v>
      </c>
      <c r="AU5" s="32"/>
      <c r="AV5" s="32">
        <v>1610.5391035902128</v>
      </c>
      <c r="AW5" s="32">
        <v>1871.573051997839</v>
      </c>
      <c r="AX5" s="32">
        <v>1690.9350100552401</v>
      </c>
      <c r="AY5" s="31">
        <v>2288</v>
      </c>
      <c r="AZ5" s="31"/>
      <c r="BA5" s="31"/>
      <c r="BB5" s="29">
        <v>1900</v>
      </c>
      <c r="BC5" s="29">
        <v>4081</v>
      </c>
      <c r="BD5" s="29">
        <v>3435</v>
      </c>
      <c r="BE5" s="29">
        <v>3895.5594</v>
      </c>
      <c r="BF5" s="29">
        <v>3710.885077344731</v>
      </c>
      <c r="BG5" s="29">
        <v>4761.494252873563</v>
      </c>
      <c r="BH5" s="29">
        <v>3057.6373861673674</v>
      </c>
      <c r="BI5" s="29">
        <v>3011</v>
      </c>
      <c r="BJ5" s="29">
        <v>2997</v>
      </c>
    </row>
    <row r="6" spans="46:62" ht="15" customHeight="1">
      <c r="AT6" s="33" t="s">
        <v>67</v>
      </c>
      <c r="AU6" s="32">
        <v>1400</v>
      </c>
      <c r="AV6" s="32">
        <v>1724.2656325739215</v>
      </c>
      <c r="AW6" s="32">
        <v>1964.979251164555</v>
      </c>
      <c r="AX6" s="32">
        <v>2227.3176044944394</v>
      </c>
      <c r="AY6" s="31">
        <v>2259</v>
      </c>
      <c r="AZ6" s="31">
        <v>2658</v>
      </c>
      <c r="BA6" s="31">
        <v>4942</v>
      </c>
      <c r="BB6" s="29">
        <v>2459</v>
      </c>
      <c r="BC6" s="29">
        <v>3788</v>
      </c>
      <c r="BD6" s="29">
        <v>3902</v>
      </c>
      <c r="BE6" s="29">
        <v>3889.941026502729</v>
      </c>
      <c r="BF6" s="29">
        <v>3668.5952677279306</v>
      </c>
      <c r="BG6" s="29">
        <v>4753.590443686006</v>
      </c>
      <c r="BH6" s="29">
        <v>3464.885520542481</v>
      </c>
      <c r="BI6" s="29">
        <v>2587</v>
      </c>
      <c r="BJ6" s="29">
        <v>3087</v>
      </c>
    </row>
    <row r="7" spans="46:62" ht="15" customHeight="1">
      <c r="AT7" s="33" t="s">
        <v>68</v>
      </c>
      <c r="AU7" s="32">
        <v>1373.3333333333333</v>
      </c>
      <c r="AV7" s="32">
        <v>1653.3333333333333</v>
      </c>
      <c r="AW7" s="32">
        <v>2070.927922149037</v>
      </c>
      <c r="AX7" s="32">
        <v>2196.0351847984966</v>
      </c>
      <c r="AY7" s="31">
        <v>2315</v>
      </c>
      <c r="AZ7" s="31">
        <v>2674</v>
      </c>
      <c r="BA7" s="31"/>
      <c r="BB7" s="29">
        <v>2244</v>
      </c>
      <c r="BC7" s="29"/>
      <c r="BD7" s="29">
        <v>4221</v>
      </c>
      <c r="BE7" s="29">
        <v>3861.471456841445</v>
      </c>
      <c r="BF7" s="29">
        <v>4109.609035506094</v>
      </c>
      <c r="BG7" s="29">
        <v>5247.048</v>
      </c>
      <c r="BH7" s="29">
        <v>3316.961982635084</v>
      </c>
      <c r="BI7" s="29">
        <v>2533</v>
      </c>
      <c r="BJ7" s="29">
        <v>3579</v>
      </c>
    </row>
    <row r="8" spans="46:62" ht="15" customHeight="1">
      <c r="AT8" s="33" t="s">
        <v>69</v>
      </c>
      <c r="AU8" s="32">
        <v>1158.4</v>
      </c>
      <c r="AV8" s="32">
        <v>1672.3809523809523</v>
      </c>
      <c r="AW8" s="32">
        <v>1939.6330096915835</v>
      </c>
      <c r="AX8" s="32">
        <v>2261.4320518182685</v>
      </c>
      <c r="AY8" s="31">
        <v>2319</v>
      </c>
      <c r="AZ8" s="31">
        <v>3164</v>
      </c>
      <c r="BA8" s="31">
        <v>5399</v>
      </c>
      <c r="BB8" s="29">
        <v>2095</v>
      </c>
      <c r="BC8" s="29">
        <v>3703</v>
      </c>
      <c r="BD8" s="29">
        <v>3946</v>
      </c>
      <c r="BE8" s="29">
        <v>3847.5435457397502</v>
      </c>
      <c r="BF8" s="29">
        <v>3480.6049990963315</v>
      </c>
      <c r="BG8" s="29">
        <v>5582.347328244275</v>
      </c>
      <c r="BH8" s="29">
        <v>3641.9496026490065</v>
      </c>
      <c r="BI8" s="29">
        <v>2630.36</v>
      </c>
      <c r="BJ8" s="29">
        <v>3189</v>
      </c>
    </row>
    <row r="9" spans="46:62" ht="15" customHeight="1">
      <c r="AT9" s="33" t="s">
        <v>70</v>
      </c>
      <c r="AU9" s="32">
        <v>1456.5650954140162</v>
      </c>
      <c r="AV9" s="32">
        <v>1773.7931034482758</v>
      </c>
      <c r="AW9" s="32">
        <v>1979.6348196754323</v>
      </c>
      <c r="AX9" s="32">
        <v>2293.7071991713183</v>
      </c>
      <c r="AY9" s="31">
        <v>2486</v>
      </c>
      <c r="AZ9" s="31"/>
      <c r="BA9" s="31">
        <v>4701</v>
      </c>
      <c r="BB9" s="29">
        <v>2216</v>
      </c>
      <c r="BC9" s="29"/>
      <c r="BD9" s="29">
        <v>3912</v>
      </c>
      <c r="BE9" s="29">
        <v>3493.6089391876994</v>
      </c>
      <c r="BF9" s="29">
        <v>3621.6912217141685</v>
      </c>
      <c r="BG9" s="29">
        <v>4767.286850778753</v>
      </c>
      <c r="BH9" s="29">
        <v>3200.039753561235</v>
      </c>
      <c r="BI9" s="29">
        <v>2301</v>
      </c>
      <c r="BJ9" s="29">
        <v>3485</v>
      </c>
    </row>
    <row r="10" spans="46:62" ht="15" customHeight="1">
      <c r="AT10" s="33" t="s">
        <v>71</v>
      </c>
      <c r="AU10" s="32">
        <v>1285.8010794140325</v>
      </c>
      <c r="AV10" s="32">
        <v>1868.0769230769229</v>
      </c>
      <c r="AW10" s="32">
        <v>1918.9186717513971</v>
      </c>
      <c r="AX10" s="32">
        <v>2359.879618728304</v>
      </c>
      <c r="AY10" s="31">
        <v>2325</v>
      </c>
      <c r="AZ10" s="31">
        <v>3627</v>
      </c>
      <c r="BA10" s="31">
        <v>4499</v>
      </c>
      <c r="BB10" s="29">
        <v>2214</v>
      </c>
      <c r="BC10" s="29">
        <v>3671</v>
      </c>
      <c r="BD10" s="29">
        <v>4268</v>
      </c>
      <c r="BE10" s="29">
        <v>3284.815670221822</v>
      </c>
      <c r="BF10" s="29">
        <v>4506.693714285714</v>
      </c>
      <c r="BG10" s="29">
        <v>4753.112748941508</v>
      </c>
      <c r="BH10" s="29">
        <v>3042.4920193745015</v>
      </c>
      <c r="BI10" s="29">
        <v>2619</v>
      </c>
      <c r="BJ10" s="29">
        <v>3434</v>
      </c>
    </row>
    <row r="11" spans="46:62" ht="15" customHeight="1">
      <c r="AT11" s="33" t="s">
        <v>72</v>
      </c>
      <c r="AU11" s="32">
        <v>1192.217286107551</v>
      </c>
      <c r="AV11" s="32">
        <v>1802.698145025295</v>
      </c>
      <c r="AW11" s="32">
        <v>2089.455571685261</v>
      </c>
      <c r="AX11" s="32">
        <v>2281.3099494756852</v>
      </c>
      <c r="AY11" s="31">
        <v>2401</v>
      </c>
      <c r="AZ11" s="31">
        <v>4531</v>
      </c>
      <c r="BA11" s="31">
        <v>8752.83</v>
      </c>
      <c r="BB11" s="29">
        <v>2265</v>
      </c>
      <c r="BC11" s="29">
        <v>3471</v>
      </c>
      <c r="BD11" s="29">
        <v>4364</v>
      </c>
      <c r="BE11" s="29">
        <v>3863.567090746914</v>
      </c>
      <c r="BF11" s="29">
        <v>4526.998208931978</v>
      </c>
      <c r="BG11" s="29">
        <v>4584.386105534945</v>
      </c>
      <c r="BH11" s="29">
        <v>3058.2395751376866</v>
      </c>
      <c r="BI11" s="29">
        <v>2566</v>
      </c>
      <c r="BJ11" s="29">
        <v>2369.722920509628</v>
      </c>
    </row>
    <row r="12" spans="46:62" ht="15" customHeight="1">
      <c r="AT12" s="33" t="s">
        <v>73</v>
      </c>
      <c r="AU12" s="32">
        <v>1257.7658303464755</v>
      </c>
      <c r="AV12" s="32">
        <v>1875.4701211867948</v>
      </c>
      <c r="AW12" s="32">
        <v>2033.8047239356101</v>
      </c>
      <c r="AX12" s="32">
        <v>2447</v>
      </c>
      <c r="AY12" s="31">
        <v>2349</v>
      </c>
      <c r="AZ12" s="31">
        <v>4371</v>
      </c>
      <c r="BA12" s="31"/>
      <c r="BB12" s="29">
        <v>2557</v>
      </c>
      <c r="BC12" s="29">
        <v>2502</v>
      </c>
      <c r="BD12" s="29">
        <v>3962</v>
      </c>
      <c r="BE12" s="29">
        <v>3416.530127239804</v>
      </c>
      <c r="BF12" s="29">
        <v>5138.643424980907</v>
      </c>
      <c r="BG12" s="29">
        <v>4431.649956900604</v>
      </c>
      <c r="BH12" s="29">
        <v>2728.008828195048</v>
      </c>
      <c r="BI12" s="29">
        <v>2711.19</v>
      </c>
      <c r="BJ12" s="29">
        <v>3398.106416466639</v>
      </c>
    </row>
    <row r="13" spans="46:62" ht="15" customHeight="1">
      <c r="AT13" s="33" t="s">
        <v>74</v>
      </c>
      <c r="AU13" s="32">
        <v>1208.1314720347007</v>
      </c>
      <c r="AV13" s="32">
        <v>1820.2368137782562</v>
      </c>
      <c r="AW13" s="32">
        <v>2116.3057779363553</v>
      </c>
      <c r="AX13" s="32">
        <v>2270</v>
      </c>
      <c r="AY13" s="31">
        <v>2195</v>
      </c>
      <c r="AZ13" s="31">
        <v>3166</v>
      </c>
      <c r="BA13" s="31">
        <v>4924</v>
      </c>
      <c r="BB13" s="29">
        <v>3336</v>
      </c>
      <c r="BC13" s="29">
        <v>3562</v>
      </c>
      <c r="BD13" s="29">
        <v>4142</v>
      </c>
      <c r="BE13" s="29">
        <v>3411.454263892168</v>
      </c>
      <c r="BF13" s="29">
        <v>4948.421970797774</v>
      </c>
      <c r="BG13" s="29">
        <v>4409.276177833023</v>
      </c>
      <c r="BH13" s="29">
        <v>2056.879469285776</v>
      </c>
      <c r="BI13" s="29">
        <v>2623</v>
      </c>
      <c r="BJ13" s="29">
        <v>3359</v>
      </c>
    </row>
    <row r="14" spans="46:62" ht="15" customHeight="1">
      <c r="AT14" s="33" t="s">
        <v>75</v>
      </c>
      <c r="AU14" s="32">
        <v>1239.9888377284778</v>
      </c>
      <c r="AV14" s="32">
        <v>1883.1664282308059</v>
      </c>
      <c r="AW14" s="32">
        <v>1827.5917349483434</v>
      </c>
      <c r="AX14" s="32">
        <v>2230</v>
      </c>
      <c r="AY14" s="31">
        <v>2811</v>
      </c>
      <c r="AZ14" s="31">
        <v>2476</v>
      </c>
      <c r="BA14" s="31">
        <v>3700</v>
      </c>
      <c r="BB14" s="29"/>
      <c r="BC14" s="29">
        <v>4142.51</v>
      </c>
      <c r="BD14" s="29">
        <v>4640</v>
      </c>
      <c r="BE14" s="29">
        <v>3640.248588865649</v>
      </c>
      <c r="BF14" s="29">
        <v>5184.29635</v>
      </c>
      <c r="BG14" s="29">
        <v>4415.965289064314</v>
      </c>
      <c r="BH14" s="29">
        <v>2526.42055440656</v>
      </c>
      <c r="BI14" s="29">
        <v>2876</v>
      </c>
      <c r="BJ14" s="29">
        <v>3327</v>
      </c>
    </row>
    <row r="15" spans="46:62" ht="15" customHeight="1">
      <c r="AT15" s="33" t="s">
        <v>76</v>
      </c>
      <c r="AU15" s="32">
        <v>1297.674666477182</v>
      </c>
      <c r="AV15" s="32">
        <v>1915.0365448504986</v>
      </c>
      <c r="AW15" s="32">
        <v>1370.1346153846155</v>
      </c>
      <c r="AX15" s="32">
        <v>2252</v>
      </c>
      <c r="AY15" s="31">
        <v>2557</v>
      </c>
      <c r="AZ15" s="31"/>
      <c r="BA15" s="31"/>
      <c r="BB15" s="29">
        <v>2375.28</v>
      </c>
      <c r="BC15" s="29"/>
      <c r="BD15" s="29"/>
      <c r="BE15" s="29">
        <v>3391.4602500000005</v>
      </c>
      <c r="BF15" s="29">
        <v>5283.042486126526</v>
      </c>
      <c r="BG15" s="29">
        <v>3080.690485748695</v>
      </c>
      <c r="BH15" s="29">
        <v>2709.489737287324</v>
      </c>
      <c r="BI15" s="29">
        <v>2837</v>
      </c>
      <c r="BJ15" s="29">
        <v>3282</v>
      </c>
    </row>
    <row r="16" spans="47:50" ht="15" customHeight="1">
      <c r="AU16" s="32"/>
      <c r="AV16" s="33"/>
      <c r="AW16" s="33"/>
      <c r="AX16" s="33"/>
    </row>
    <row r="17" spans="47:50" ht="15" customHeight="1">
      <c r="AU17" s="32"/>
      <c r="AV17" s="33"/>
      <c r="AW17" s="33"/>
      <c r="AX17" s="33"/>
    </row>
    <row r="18" spans="47:50" ht="15" customHeight="1">
      <c r="AU18" s="32"/>
      <c r="AV18" s="33"/>
      <c r="AW18" s="33"/>
      <c r="AX18" s="33"/>
    </row>
    <row r="19" spans="47:50" ht="15" customHeight="1">
      <c r="AU19" s="32"/>
      <c r="AV19" s="33"/>
      <c r="AW19" s="33"/>
      <c r="AX19" s="33"/>
    </row>
    <row r="20" spans="47:50" ht="15" customHeight="1">
      <c r="AU20" s="32"/>
      <c r="AV20" s="33"/>
      <c r="AW20" s="33"/>
      <c r="AX20" s="33"/>
    </row>
    <row r="21" spans="47:50" ht="15" customHeight="1">
      <c r="AU21" s="32"/>
      <c r="AV21" s="33"/>
      <c r="AW21" s="33"/>
      <c r="AX21" s="33"/>
    </row>
    <row r="22" spans="47:50" ht="15" customHeight="1">
      <c r="AU22" s="32"/>
      <c r="AV22" s="33"/>
      <c r="AW22" s="33"/>
      <c r="AX22" s="33"/>
    </row>
    <row r="23" spans="47:50" ht="15" customHeight="1">
      <c r="AU23" s="32"/>
      <c r="AV23" s="33"/>
      <c r="AW23" s="33"/>
      <c r="AX23" s="33"/>
    </row>
    <row r="24" spans="47:50" ht="15" customHeight="1">
      <c r="AU24" s="32"/>
      <c r="AV24" s="33"/>
      <c r="AW24" s="33"/>
      <c r="AX24" s="33"/>
    </row>
    <row r="25" spans="47:63" ht="15" customHeight="1">
      <c r="AU25" s="71">
        <v>2002</v>
      </c>
      <c r="AV25" s="71">
        <v>2003</v>
      </c>
      <c r="AW25" s="71">
        <v>2004</v>
      </c>
      <c r="AX25" s="71">
        <v>2005</v>
      </c>
      <c r="AY25" s="30">
        <v>2006</v>
      </c>
      <c r="AZ25" s="30">
        <v>2007</v>
      </c>
      <c r="BA25" s="30">
        <v>2008</v>
      </c>
      <c r="BB25" s="10">
        <v>2009</v>
      </c>
      <c r="BC25" s="10">
        <v>2010</v>
      </c>
      <c r="BD25" s="10">
        <v>2011</v>
      </c>
      <c r="BE25" s="10">
        <v>2012</v>
      </c>
      <c r="BF25" s="10">
        <v>2013</v>
      </c>
      <c r="BG25" s="10">
        <v>2014</v>
      </c>
      <c r="BH25" s="10">
        <v>2015</v>
      </c>
      <c r="BI25" s="10">
        <v>2016</v>
      </c>
      <c r="BJ25" s="10">
        <v>2017</v>
      </c>
      <c r="BK25" s="10">
        <v>2018</v>
      </c>
    </row>
    <row r="26" spans="46:63" ht="15" customHeight="1">
      <c r="AT26" s="11" t="s">
        <v>65</v>
      </c>
      <c r="AU26" s="32">
        <v>1655</v>
      </c>
      <c r="AV26" s="32">
        <v>1342.7404608070217</v>
      </c>
      <c r="AW26" s="32">
        <v>1721.6315834327595</v>
      </c>
      <c r="AX26" s="32">
        <v>1861.2843601895734</v>
      </c>
      <c r="AY26" s="31">
        <v>2347</v>
      </c>
      <c r="AZ26" s="31">
        <v>2174</v>
      </c>
      <c r="BA26" s="31">
        <v>4885</v>
      </c>
      <c r="BB26" s="29">
        <v>2180</v>
      </c>
      <c r="BC26" s="29">
        <v>2201</v>
      </c>
      <c r="BD26" s="29">
        <v>3057</v>
      </c>
      <c r="BE26" s="29">
        <v>3376.5041997729854</v>
      </c>
      <c r="BF26" s="29">
        <v>3640.0893147807164</v>
      </c>
      <c r="BG26" s="29">
        <v>4431.578947368421</v>
      </c>
      <c r="BH26" s="29">
        <v>3540.2768717919994</v>
      </c>
      <c r="BI26" s="29">
        <v>2019</v>
      </c>
      <c r="BJ26" s="29">
        <v>2256</v>
      </c>
      <c r="BK26" s="29">
        <v>2005</v>
      </c>
    </row>
    <row r="27" spans="46:62" ht="15" customHeight="1">
      <c r="AT27" s="11" t="s">
        <v>66</v>
      </c>
      <c r="AU27" s="32">
        <v>1663</v>
      </c>
      <c r="AV27" s="32">
        <v>1474.3209876543208</v>
      </c>
      <c r="AW27" s="32">
        <v>1679.9958523741457</v>
      </c>
      <c r="AX27" s="32">
        <v>1992.5671812464268</v>
      </c>
      <c r="AY27" s="31">
        <v>2258</v>
      </c>
      <c r="AZ27" s="31">
        <v>2295</v>
      </c>
      <c r="BA27" s="31">
        <v>3670.7</v>
      </c>
      <c r="BB27" s="29">
        <v>2115</v>
      </c>
      <c r="BC27" s="29"/>
      <c r="BD27" s="29">
        <v>2973</v>
      </c>
      <c r="BE27" s="29">
        <v>3362.222621399389</v>
      </c>
      <c r="BF27" s="29">
        <v>3716.2948861576265</v>
      </c>
      <c r="BG27" s="29">
        <v>4340</v>
      </c>
      <c r="BH27" s="29">
        <v>2883.3562144894972</v>
      </c>
      <c r="BI27" s="29">
        <v>2375</v>
      </c>
      <c r="BJ27" s="29">
        <v>2345</v>
      </c>
    </row>
    <row r="28" spans="46:62" ht="15" customHeight="1">
      <c r="AT28" s="11" t="s">
        <v>67</v>
      </c>
      <c r="AU28" s="32">
        <v>1625</v>
      </c>
      <c r="AV28" s="32">
        <v>1613.0959595959596</v>
      </c>
      <c r="AW28" s="32">
        <v>1721.989076296633</v>
      </c>
      <c r="AX28" s="32">
        <v>2183.2473253618627</v>
      </c>
      <c r="AY28" s="31">
        <v>2323</v>
      </c>
      <c r="AZ28" s="31">
        <v>2369</v>
      </c>
      <c r="BA28" s="31">
        <v>3742</v>
      </c>
      <c r="BB28" s="29">
        <v>2230</v>
      </c>
      <c r="BC28" s="29">
        <v>2873</v>
      </c>
      <c r="BD28" s="29">
        <v>3001</v>
      </c>
      <c r="BE28" s="29">
        <v>3342.9144171260073</v>
      </c>
      <c r="BF28" s="29">
        <v>3826.5744216726066</v>
      </c>
      <c r="BG28" s="29">
        <v>4370.29381533052</v>
      </c>
      <c r="BH28" s="29">
        <v>2703.641780666775</v>
      </c>
      <c r="BI28" s="29">
        <v>2162</v>
      </c>
      <c r="BJ28" s="29">
        <v>2384</v>
      </c>
    </row>
    <row r="29" spans="46:62" ht="15" customHeight="1">
      <c r="AT29" s="11" t="s">
        <v>68</v>
      </c>
      <c r="AU29" s="32">
        <v>1489</v>
      </c>
      <c r="AV29" s="32">
        <v>1714.2857142857142</v>
      </c>
      <c r="AW29" s="32">
        <v>1834.6153846153845</v>
      </c>
      <c r="AX29" s="32">
        <v>2164.4781454183644</v>
      </c>
      <c r="AY29" s="31">
        <v>2248</v>
      </c>
      <c r="AZ29" s="31">
        <v>1647</v>
      </c>
      <c r="BA29" s="31">
        <v>3397</v>
      </c>
      <c r="BB29" s="29">
        <v>2113</v>
      </c>
      <c r="BC29" s="29">
        <v>5212</v>
      </c>
      <c r="BD29" s="29">
        <v>3697</v>
      </c>
      <c r="BE29" s="29">
        <v>3212.0341709359363</v>
      </c>
      <c r="BF29" s="29">
        <v>3997.019335570079</v>
      </c>
      <c r="BG29" s="29"/>
      <c r="BH29" s="29">
        <v>2758.2387317465445</v>
      </c>
      <c r="BI29" s="29">
        <v>2139</v>
      </c>
      <c r="BJ29" s="29">
        <v>2493</v>
      </c>
    </row>
    <row r="30" spans="46:62" ht="15" customHeight="1">
      <c r="AT30" s="11" t="s">
        <v>69</v>
      </c>
      <c r="AU30" s="32">
        <v>1484</v>
      </c>
      <c r="AV30" s="32">
        <v>1707.6124567474048</v>
      </c>
      <c r="AW30" s="32">
        <v>1807.299115419249</v>
      </c>
      <c r="AX30" s="32">
        <v>2106.8803770069594</v>
      </c>
      <c r="AY30" s="31">
        <v>2208</v>
      </c>
      <c r="AZ30" s="31">
        <v>2642</v>
      </c>
      <c r="BA30" s="31">
        <v>3402</v>
      </c>
      <c r="BB30" s="29">
        <v>2288</v>
      </c>
      <c r="BC30" s="29">
        <v>2656</v>
      </c>
      <c r="BD30" s="29">
        <v>3724</v>
      </c>
      <c r="BE30" s="29">
        <v>3095.082667913568</v>
      </c>
      <c r="BF30" s="29">
        <v>3833.4506184264924</v>
      </c>
      <c r="BG30" s="29">
        <v>4755.882612144179</v>
      </c>
      <c r="BH30" s="29">
        <v>2582.8108155959126</v>
      </c>
      <c r="BI30" s="29">
        <v>2097.89</v>
      </c>
      <c r="BJ30" s="29">
        <v>2163</v>
      </c>
    </row>
    <row r="31" spans="46:62" ht="15" customHeight="1">
      <c r="AT31" s="11" t="s">
        <v>70</v>
      </c>
      <c r="AU31" s="32">
        <v>1388</v>
      </c>
      <c r="AV31" s="32">
        <v>1766.8500687757908</v>
      </c>
      <c r="AW31" s="32">
        <v>1972.1962556984072</v>
      </c>
      <c r="AX31" s="32">
        <v>2248.071272582886</v>
      </c>
      <c r="AY31" s="31">
        <v>2087</v>
      </c>
      <c r="AZ31" s="31">
        <v>3531</v>
      </c>
      <c r="BA31" s="31">
        <v>3539</v>
      </c>
      <c r="BB31" s="29">
        <v>2224</v>
      </c>
      <c r="BC31" s="29">
        <v>3020</v>
      </c>
      <c r="BD31" s="29">
        <v>3783</v>
      </c>
      <c r="BE31" s="29">
        <v>3021.1429839591297</v>
      </c>
      <c r="BF31" s="29">
        <v>3748.7524801481754</v>
      </c>
      <c r="BG31" s="29">
        <v>4599.940060145713</v>
      </c>
      <c r="BH31" s="29">
        <v>2844.008030046353</v>
      </c>
      <c r="BI31" s="29">
        <v>2094</v>
      </c>
      <c r="BJ31" s="29">
        <v>2071</v>
      </c>
    </row>
    <row r="32" spans="46:62" ht="15" customHeight="1">
      <c r="AT32" s="11" t="s">
        <v>71</v>
      </c>
      <c r="AU32" s="32">
        <v>1395</v>
      </c>
      <c r="AV32" s="32">
        <v>1753.9808917197452</v>
      </c>
      <c r="AW32" s="32">
        <v>2022.7564353336986</v>
      </c>
      <c r="AX32" s="32">
        <v>2240.219095477387</v>
      </c>
      <c r="AY32" s="31">
        <v>2236</v>
      </c>
      <c r="AZ32" s="31">
        <v>3558</v>
      </c>
      <c r="BA32" s="31">
        <v>3402</v>
      </c>
      <c r="BB32" s="29">
        <v>2156</v>
      </c>
      <c r="BC32" s="29">
        <v>3336</v>
      </c>
      <c r="BD32" s="29">
        <v>3652</v>
      </c>
      <c r="BE32" s="29">
        <v>2804.165154161906</v>
      </c>
      <c r="BF32" s="29">
        <v>3870.2558146830756</v>
      </c>
      <c r="BG32" s="29">
        <v>4684.879649607877</v>
      </c>
      <c r="BH32" s="29">
        <v>2560.842083434237</v>
      </c>
      <c r="BI32" s="29">
        <v>2118</v>
      </c>
      <c r="BJ32" s="29">
        <v>2125</v>
      </c>
    </row>
    <row r="33" spans="46:62" ht="15" customHeight="1">
      <c r="AT33" s="11" t="s">
        <v>72</v>
      </c>
      <c r="AU33" s="32">
        <v>1360</v>
      </c>
      <c r="AV33" s="32">
        <v>1706.8852459016393</v>
      </c>
      <c r="AW33" s="32">
        <v>2042.5731485370293</v>
      </c>
      <c r="AX33" s="32">
        <v>2301.9812952516713</v>
      </c>
      <c r="AY33" s="31">
        <v>2301</v>
      </c>
      <c r="AZ33" s="31">
        <v>5898</v>
      </c>
      <c r="BA33" s="31">
        <v>3531.97</v>
      </c>
      <c r="BB33" s="29">
        <v>2107</v>
      </c>
      <c r="BC33" s="29">
        <v>3184</v>
      </c>
      <c r="BD33" s="29">
        <v>3519</v>
      </c>
      <c r="BE33" s="29">
        <v>2985.8107040157342</v>
      </c>
      <c r="BF33" s="29">
        <v>4158.421977847811</v>
      </c>
      <c r="BG33" s="29">
        <v>4426.960365292852</v>
      </c>
      <c r="BH33" s="29">
        <v>2568.1540834032617</v>
      </c>
      <c r="BI33" s="29">
        <v>2130</v>
      </c>
      <c r="BJ33" s="29">
        <v>2260.8641002352015</v>
      </c>
    </row>
    <row r="34" spans="46:62" ht="15" customHeight="1">
      <c r="AT34" s="11" t="s">
        <v>73</v>
      </c>
      <c r="AU34" s="32">
        <v>1234</v>
      </c>
      <c r="AV34" s="32">
        <v>1752.549286199864</v>
      </c>
      <c r="AW34" s="32">
        <v>2071.725567416313</v>
      </c>
      <c r="AX34" s="32">
        <v>2295</v>
      </c>
      <c r="AY34" s="31">
        <v>2182</v>
      </c>
      <c r="AZ34" s="31">
        <v>4380</v>
      </c>
      <c r="BA34" s="31">
        <v>3589.3</v>
      </c>
      <c r="BB34" s="29">
        <v>2291</v>
      </c>
      <c r="BC34" s="29">
        <v>3130</v>
      </c>
      <c r="BD34" s="29">
        <v>3589</v>
      </c>
      <c r="BE34" s="29">
        <v>3159.6181632124726</v>
      </c>
      <c r="BF34" s="29">
        <v>4322.898541293313</v>
      </c>
      <c r="BG34" s="29">
        <v>4326.079132826265</v>
      </c>
      <c r="BH34" s="29">
        <v>2146.937441032779</v>
      </c>
      <c r="BI34" s="29">
        <v>2240.14</v>
      </c>
      <c r="BJ34" s="29">
        <v>2056.9130180999896</v>
      </c>
    </row>
    <row r="35" spans="46:62" ht="15" customHeight="1">
      <c r="AT35" s="11" t="s">
        <v>74</v>
      </c>
      <c r="AU35" s="32">
        <v>1398</v>
      </c>
      <c r="AV35" s="32">
        <v>1761.9783616692425</v>
      </c>
      <c r="AW35" s="32">
        <v>2129.962105263158</v>
      </c>
      <c r="AX35" s="32">
        <v>2397</v>
      </c>
      <c r="AY35" s="31">
        <v>2449</v>
      </c>
      <c r="AZ35" s="31">
        <v>8290</v>
      </c>
      <c r="BA35" s="31">
        <v>3635</v>
      </c>
      <c r="BB35" s="29">
        <v>2138</v>
      </c>
      <c r="BC35" s="29">
        <v>3006</v>
      </c>
      <c r="BD35" s="29">
        <v>3522</v>
      </c>
      <c r="BE35" s="29">
        <v>3222.487205625364</v>
      </c>
      <c r="BF35" s="29">
        <v>4161.836899599877</v>
      </c>
      <c r="BG35" s="29">
        <v>3799.874332390826</v>
      </c>
      <c r="BH35" s="29">
        <v>2182.270485613969</v>
      </c>
      <c r="BI35" s="29">
        <v>2189</v>
      </c>
      <c r="BJ35" s="29">
        <v>2178</v>
      </c>
    </row>
    <row r="36" spans="46:62" ht="15" customHeight="1">
      <c r="AT36" s="11" t="s">
        <v>75</v>
      </c>
      <c r="AU36" s="32">
        <v>1272</v>
      </c>
      <c r="AV36" s="32">
        <v>1793.103448275862</v>
      </c>
      <c r="AW36" s="32">
        <v>2001.4420562771709</v>
      </c>
      <c r="AX36" s="32">
        <v>2377</v>
      </c>
      <c r="AY36" s="31">
        <v>1528</v>
      </c>
      <c r="AZ36" s="31">
        <v>3072</v>
      </c>
      <c r="BA36" s="31">
        <v>3707</v>
      </c>
      <c r="BB36" s="29">
        <v>2199.67</v>
      </c>
      <c r="BC36" s="29">
        <v>2992</v>
      </c>
      <c r="BD36" s="29">
        <v>3527</v>
      </c>
      <c r="BE36" s="29">
        <v>3654.79178232912</v>
      </c>
      <c r="BF36" s="29">
        <v>4332.111239617287</v>
      </c>
      <c r="BG36" s="29">
        <v>3664.858528886104</v>
      </c>
      <c r="BH36" s="29">
        <v>2311.5907195762006</v>
      </c>
      <c r="BI36" s="29">
        <v>2275</v>
      </c>
      <c r="BJ36" s="29">
        <v>2210.143962032098</v>
      </c>
    </row>
    <row r="37" spans="46:62" ht="15" customHeight="1">
      <c r="AT37" s="11" t="s">
        <v>76</v>
      </c>
      <c r="AU37" s="32">
        <v>1327</v>
      </c>
      <c r="AV37" s="32">
        <v>1793.44262295082</v>
      </c>
      <c r="AW37" s="32">
        <v>1884.117563772801</v>
      </c>
      <c r="AX37" s="32">
        <v>2361</v>
      </c>
      <c r="AY37" s="31">
        <v>2465</v>
      </c>
      <c r="AZ37" s="31">
        <v>3551</v>
      </c>
      <c r="BA37" s="31">
        <v>3603</v>
      </c>
      <c r="BB37" s="29">
        <v>2200</v>
      </c>
      <c r="BC37" s="29">
        <v>3213.4</v>
      </c>
      <c r="BD37" s="29">
        <v>3445</v>
      </c>
      <c r="BE37" s="29">
        <v>3687.005719268976</v>
      </c>
      <c r="BF37" s="29">
        <v>4469.857639450454</v>
      </c>
      <c r="BG37" s="29">
        <v>3703.6990595611283</v>
      </c>
      <c r="BH37" s="29">
        <v>2118.9703642594986</v>
      </c>
      <c r="BI37" s="29">
        <v>2285</v>
      </c>
      <c r="BJ37" s="29">
        <v>2425.4503320284502</v>
      </c>
    </row>
    <row r="38" spans="47:50" ht="15" customHeight="1">
      <c r="AU38" s="32"/>
      <c r="AV38" s="33"/>
      <c r="AW38" s="33"/>
      <c r="AX38" s="33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118110236220472" top="0.9448818897637796" bottom="0.7874015748031497" header="0.5118110236220472" footer="0.196850393700787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Alicia Canales Meza</cp:lastModifiedBy>
  <cp:lastPrinted>2018-06-15T18:57:33Z</cp:lastPrinted>
  <dcterms:created xsi:type="dcterms:W3CDTF">2008-12-10T19:16:04Z</dcterms:created>
  <dcterms:modified xsi:type="dcterms:W3CDTF">2018-06-15T19:00:48Z</dcterms:modified>
  <cp:category/>
  <cp:version/>
  <cp:contentType/>
  <cp:contentStatus/>
</cp:coreProperties>
</file>