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930" windowWidth="12855" windowHeight="6630" activeTab="0"/>
  </bookViews>
  <sheets>
    <sheet name="Ficha" sheetId="1" r:id="rId1"/>
    <sheet name="Hoja1" sheetId="2" r:id="rId2"/>
  </sheets>
  <definedNames>
    <definedName name="_xlnm.Print_Area" localSheetId="0">'Ficha'!$A$1:$K$99</definedName>
  </definedNames>
  <calcPr fullCalcOnLoad="1"/>
</workbook>
</file>

<file path=xl/sharedStrings.xml><?xml version="1.0" encoding="utf-8"?>
<sst xmlns="http://schemas.openxmlformats.org/spreadsheetml/2006/main" count="170" uniqueCount="125">
  <si>
    <t>Imprevistos</t>
  </si>
  <si>
    <t>Porcentaje</t>
  </si>
  <si>
    <t>Observación</t>
  </si>
  <si>
    <t>Porcentaje sobre el total de los costos directos</t>
  </si>
  <si>
    <t xml:space="preserve">Administración </t>
  </si>
  <si>
    <t>Valores equivalentes a una hectárea, no sobre la totalidad del predio</t>
  </si>
  <si>
    <t>Valor ($)</t>
  </si>
  <si>
    <t>Tasa de interés de las casas de distribución de insumos</t>
  </si>
  <si>
    <t>Tasa interés mensual (%):</t>
  </si>
  <si>
    <t>Meses de financiamiento:</t>
  </si>
  <si>
    <t>JH</t>
  </si>
  <si>
    <t>Kg</t>
  </si>
  <si>
    <t>Ingreso por hectárea (e)</t>
  </si>
  <si>
    <t xml:space="preserve"> -Fertilizantes:</t>
  </si>
  <si>
    <t>Flete Insumo-Producto</t>
  </si>
  <si>
    <t>L</t>
  </si>
  <si>
    <t>Endeudamiento sobre costos directos (%):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</si>
  <si>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</si>
  <si>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</si>
  <si>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</si>
  <si>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</si>
  <si>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</si>
  <si>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</si>
  <si>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</si>
  <si>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</si>
  <si>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</si>
  <si>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</si>
  <si>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</si>
  <si>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</si>
  <si>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Maquinaria (b)</t>
  </si>
  <si>
    <t>Total maquinaria</t>
  </si>
  <si>
    <t>Labor/insumo</t>
  </si>
  <si>
    <t>Total insumos</t>
  </si>
  <si>
    <t>Total costos directos (a+b+c)</t>
  </si>
  <si>
    <t>Otros costos (d)</t>
  </si>
  <si>
    <t>Costo financiero</t>
  </si>
  <si>
    <t>Impuestos y contribuciones</t>
  </si>
  <si>
    <t>Total otros costos</t>
  </si>
  <si>
    <t>Total costos</t>
  </si>
  <si>
    <t>Análisis de sensibilidad</t>
  </si>
  <si>
    <t>Notas:</t>
  </si>
  <si>
    <t>Aradura</t>
  </si>
  <si>
    <t xml:space="preserve">        </t>
  </si>
  <si>
    <t>Parámetros generales:</t>
  </si>
  <si>
    <t>ha</t>
  </si>
  <si>
    <t>Acarreo de insumos</t>
  </si>
  <si>
    <t>Riego</t>
  </si>
  <si>
    <t>Aplicación agroquímicos</t>
  </si>
  <si>
    <t xml:space="preserve">Rastraje </t>
  </si>
  <si>
    <t xml:space="preserve">Acequiadora </t>
  </si>
  <si>
    <t>Aplicación de pesticidas</t>
  </si>
  <si>
    <t>Ponderador CV</t>
  </si>
  <si>
    <t>Costos variables (CV)</t>
  </si>
  <si>
    <t>Rendimiento</t>
  </si>
  <si>
    <t xml:space="preserve">  Costos directos</t>
  </si>
  <si>
    <t xml:space="preserve">  Costos variables</t>
  </si>
  <si>
    <t>Total</t>
  </si>
  <si>
    <t>Insumos ©</t>
  </si>
  <si>
    <t>Total a+b+c</t>
  </si>
  <si>
    <t>Costo oportunidad (arriendo)</t>
  </si>
  <si>
    <t xml:space="preserve">   </t>
  </si>
  <si>
    <t>Acarreo de insumos y cosecha</t>
  </si>
  <si>
    <t>Melgadura y aplicar fertilizantes</t>
  </si>
  <si>
    <t/>
  </si>
  <si>
    <t>Aplicación fertilizantes y siembra</t>
  </si>
  <si>
    <t>Karate zeon</t>
  </si>
  <si>
    <t>Acelga</t>
  </si>
  <si>
    <t>Rendimiento (Atados/ha)</t>
  </si>
  <si>
    <t>Precio ($/Atado)</t>
  </si>
  <si>
    <t>Atado</t>
  </si>
  <si>
    <t>Transplante</t>
  </si>
  <si>
    <t>Urea</t>
  </si>
  <si>
    <t>Superfosfato triple</t>
  </si>
  <si>
    <t>Polyben 50 WP</t>
  </si>
  <si>
    <t>Pirimor</t>
  </si>
  <si>
    <t>Salitre potasico</t>
  </si>
  <si>
    <t>Limpia manual y azadón</t>
  </si>
  <si>
    <t>Febrero</t>
  </si>
  <si>
    <t>Febrero-agosto</t>
  </si>
  <si>
    <t>Abril-agosto</t>
  </si>
  <si>
    <t>Febrero-junio</t>
  </si>
  <si>
    <t>Febrero-Agosto</t>
  </si>
  <si>
    <t>Enero</t>
  </si>
  <si>
    <t>Enero-febrero</t>
  </si>
  <si>
    <t>Diciembre</t>
  </si>
  <si>
    <t>Marzo-julio</t>
  </si>
  <si>
    <t>marzo-julio</t>
  </si>
  <si>
    <t>Rendimiento (Atados/ha):</t>
  </si>
  <si>
    <t>Régimen hídrico: Por surco</t>
  </si>
  <si>
    <t>Tipo de producción: Consumo fresco</t>
  </si>
  <si>
    <t>Tecnología: Media</t>
  </si>
  <si>
    <t>Almácigo, preparación suelo y labores</t>
  </si>
  <si>
    <t>Mayo-julio</t>
  </si>
  <si>
    <t xml:space="preserve"> -Fungicida</t>
  </si>
  <si>
    <t xml:space="preserve"> -Insecticida</t>
  </si>
  <si>
    <t xml:space="preserve"> -Otros:</t>
  </si>
  <si>
    <t>Precio de venta mercado interno ($/Atado): (2)</t>
  </si>
  <si>
    <t>Insumos (4) (c )</t>
  </si>
  <si>
    <t xml:space="preserve"> - Fertilizantes (5):</t>
  </si>
  <si>
    <t>Margen neto ($/ha) (6)</t>
  </si>
  <si>
    <t>Punto de equilibrio (7)</t>
  </si>
  <si>
    <t xml:space="preserve"> (2) El precio del atado de acelga utilizado en el análisis de sensibilidad, corresponde al promedio de la región durante el periodo de cosecha en la temporada 2012 . Un atado son  hojas de acelga de 25 cm de largo que cahen en una mano del cosechero y su número depende de su desarrollo</t>
  </si>
  <si>
    <t xml:space="preserve"> (3) La cosecha consiste en el cortado del atado  de acelga, amarre y llevado a camión.</t>
  </si>
  <si>
    <t xml:space="preserve"> (4)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</si>
  <si>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 xml:space="preserve"> (5) Las dosis y tipos de fertilizantes recomendados son sólo referenciales, deben definirse  según un análisis específico  del terreno</t>
  </si>
  <si>
    <t xml:space="preserve"> (6) Margen neto corresponde a ingresos totales (precio venta x rendimiento) menos los costos totales.</t>
  </si>
  <si>
    <t xml:space="preserve"> (7) Representa el precio de venta mínimo para cubrir los costos totales de producción.</t>
  </si>
  <si>
    <t>Variedad: Estandar (1)</t>
  </si>
  <si>
    <t>Región: Metropolitana</t>
  </si>
  <si>
    <t>Agua de pozo</t>
  </si>
  <si>
    <t>1 ha mayo 2013</t>
  </si>
  <si>
    <t>Enero-agosto</t>
  </si>
  <si>
    <t>Marzo-mayo</t>
  </si>
  <si>
    <t>Febrero-mayo</t>
  </si>
  <si>
    <t>Cosecha (3)</t>
  </si>
  <si>
    <t>Febrero-julio</t>
  </si>
  <si>
    <t>Noviembre-diciembre</t>
  </si>
  <si>
    <t>Semilla corriente.</t>
  </si>
  <si>
    <t>Análisis de suelo (fertilidad completa)</t>
  </si>
  <si>
    <t xml:space="preserve"> (1) La variedad corresponde a una semilla corriente. Hacer almácigo en verano y cosechar entre abril y agosto, en caso contrario puede producir subida de plantas y pérdidas de la cosecha.</t>
  </si>
  <si>
    <t>Cosecha</t>
  </si>
  <si>
    <t>Total mano de obra</t>
  </si>
  <si>
    <t>Densidad (Plantas/ha): 65.000 (60cm x 25cm)</t>
  </si>
  <si>
    <t>Fecha de plantación: Febrero</t>
  </si>
  <si>
    <t>Fecha de cosecha: Abril - agosto</t>
  </si>
</sst>
</file>

<file path=xl/styles.xml><?xml version="1.0" encoding="utf-8"?>
<styleSheet xmlns="http://schemas.openxmlformats.org/spreadsheetml/2006/main">
  <numFmts count="2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General_)"/>
    <numFmt numFmtId="173" formatCode="0.0"/>
    <numFmt numFmtId="174" formatCode="#,##0_ ;\-#,##0\ "/>
    <numFmt numFmtId="175" formatCode="[$$-340A]\ #,##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medium"/>
      <top/>
      <bottom style="medium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  <xf numFmtId="0" fontId="4" fillId="0" borderId="10" applyNumberFormat="0" applyFill="0" applyAlignment="0" applyProtection="0"/>
  </cellStyleXfs>
  <cellXfs count="26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2" fontId="6" fillId="0" borderId="0" xfId="67" applyNumberFormat="1" applyFont="1" applyFill="1" applyAlignment="1">
      <alignment vertical="center" wrapText="1"/>
      <protection/>
    </xf>
    <xf numFmtId="0" fontId="49" fillId="0" borderId="0" xfId="0" applyFont="1" applyAlignment="1">
      <alignment/>
    </xf>
    <xf numFmtId="3" fontId="8" fillId="0" borderId="0" xfId="67" applyNumberFormat="1" applyFont="1" applyFill="1" applyAlignment="1">
      <alignment/>
      <protection/>
    </xf>
    <xf numFmtId="2" fontId="8" fillId="0" borderId="0" xfId="67" applyNumberFormat="1" applyFont="1" applyFill="1" applyAlignment="1">
      <alignment/>
      <protection/>
    </xf>
    <xf numFmtId="172" fontId="8" fillId="0" borderId="0" xfId="67" applyFont="1" applyFill="1" applyAlignment="1" applyProtection="1">
      <alignment/>
      <protection/>
    </xf>
    <xf numFmtId="172" fontId="6" fillId="0" borderId="0" xfId="67" applyFont="1" applyFill="1" applyAlignment="1" applyProtection="1">
      <alignment/>
      <protection/>
    </xf>
    <xf numFmtId="172" fontId="6" fillId="0" borderId="0" xfId="67" applyFont="1" applyFill="1" applyAlignment="1" applyProtection="1">
      <alignment horizontal="left"/>
      <protection/>
    </xf>
    <xf numFmtId="173" fontId="8" fillId="0" borderId="0" xfId="67" applyNumberFormat="1" applyFont="1" applyFill="1">
      <alignment/>
      <protection/>
    </xf>
    <xf numFmtId="2" fontId="6" fillId="0" borderId="0" xfId="67" applyNumberFormat="1" applyFont="1" applyFill="1" applyAlignment="1">
      <alignment/>
      <protection/>
    </xf>
    <xf numFmtId="172" fontId="8" fillId="0" borderId="0" xfId="67" applyFont="1" applyFill="1" applyAlignment="1">
      <alignment horizontal="center"/>
      <protection/>
    </xf>
    <xf numFmtId="3" fontId="8" fillId="0" borderId="0" xfId="56" applyNumberFormat="1" applyFont="1" applyFill="1" applyAlignment="1">
      <alignment/>
      <protection/>
    </xf>
    <xf numFmtId="0" fontId="6" fillId="0" borderId="0" xfId="56" applyFont="1" applyFill="1" applyAlignment="1">
      <alignment horizontal="right"/>
      <protection/>
    </xf>
    <xf numFmtId="173" fontId="8" fillId="0" borderId="0" xfId="67" applyNumberFormat="1" applyFont="1" applyFill="1" applyBorder="1">
      <alignment/>
      <protection/>
    </xf>
    <xf numFmtId="0" fontId="48" fillId="0" borderId="0" xfId="0" applyFont="1" applyBorder="1" applyAlignment="1">
      <alignment/>
    </xf>
    <xf numFmtId="0" fontId="6" fillId="34" borderId="11" xfId="0" applyFont="1" applyFill="1" applyBorder="1" applyAlignment="1">
      <alignment/>
    </xf>
    <xf numFmtId="0" fontId="48" fillId="34" borderId="0" xfId="0" applyFont="1" applyFill="1" applyBorder="1" applyAlignment="1">
      <alignment/>
    </xf>
    <xf numFmtId="3" fontId="6" fillId="34" borderId="12" xfId="56" applyNumberFormat="1" applyFont="1" applyFill="1" applyBorder="1" applyAlignment="1">
      <alignment/>
      <protection/>
    </xf>
    <xf numFmtId="0" fontId="8" fillId="0" borderId="0" xfId="56" applyFont="1" applyFill="1" applyAlignment="1">
      <alignment/>
      <protection/>
    </xf>
    <xf numFmtId="0" fontId="6" fillId="0" borderId="0" xfId="56" applyFont="1" applyFill="1" applyBorder="1" applyAlignment="1" applyProtection="1">
      <alignment vertical="center"/>
      <protection/>
    </xf>
    <xf numFmtId="4" fontId="6" fillId="0" borderId="0" xfId="56" applyNumberFormat="1" applyFont="1" applyFill="1" applyBorder="1" applyAlignment="1" applyProtection="1">
      <alignment horizontal="left" vertical="center"/>
      <protection/>
    </xf>
    <xf numFmtId="0" fontId="6" fillId="0" borderId="0" xfId="56" applyFont="1" applyFill="1" applyBorder="1" applyAlignment="1" applyProtection="1">
      <alignment horizontal="left" vertical="center"/>
      <protection/>
    </xf>
    <xf numFmtId="3" fontId="6" fillId="0" borderId="0" xfId="56" applyNumberFormat="1" applyFont="1" applyFill="1" applyBorder="1" applyAlignment="1" applyProtection="1">
      <alignment horizontal="left" vertical="center"/>
      <protection/>
    </xf>
    <xf numFmtId="0" fontId="8" fillId="35" borderId="13" xfId="56" applyFont="1" applyFill="1" applyBorder="1" applyAlignment="1" applyProtection="1">
      <alignment horizontal="right"/>
      <protection/>
    </xf>
    <xf numFmtId="3" fontId="8" fillId="35" borderId="13" xfId="67" applyNumberFormat="1" applyFont="1" applyFill="1" applyBorder="1" applyAlignment="1" applyProtection="1">
      <alignment horizontal="right"/>
      <protection/>
    </xf>
    <xf numFmtId="3" fontId="8" fillId="35" borderId="14" xfId="67" applyNumberFormat="1" applyFont="1" applyFill="1" applyBorder="1" applyAlignment="1" applyProtection="1">
      <alignment horizontal="right"/>
      <protection/>
    </xf>
    <xf numFmtId="3" fontId="6" fillId="34" borderId="15" xfId="56" applyNumberFormat="1" applyFont="1" applyFill="1" applyBorder="1" applyAlignment="1" applyProtection="1">
      <alignment horizontal="right"/>
      <protection/>
    </xf>
    <xf numFmtId="0" fontId="49" fillId="0" borderId="0" xfId="0" applyFont="1" applyFill="1" applyAlignment="1">
      <alignment/>
    </xf>
    <xf numFmtId="3" fontId="6" fillId="0" borderId="0" xfId="56" applyNumberFormat="1" applyFont="1" applyFill="1" applyBorder="1" applyAlignment="1" applyProtection="1">
      <alignment horizontal="right"/>
      <protection/>
    </xf>
    <xf numFmtId="0" fontId="49" fillId="0" borderId="0" xfId="0" applyFont="1" applyAlignment="1">
      <alignment/>
    </xf>
    <xf numFmtId="3" fontId="8" fillId="35" borderId="13" xfId="56" applyNumberFormat="1" applyFont="1" applyFill="1" applyBorder="1" applyAlignment="1" applyProtection="1">
      <alignment horizontal="right"/>
      <protection/>
    </xf>
    <xf numFmtId="172" fontId="8" fillId="35" borderId="13" xfId="67" applyFont="1" applyFill="1" applyBorder="1" applyAlignment="1">
      <alignment horizontal="right"/>
      <protection/>
    </xf>
    <xf numFmtId="0" fontId="6" fillId="0" borderId="0" xfId="0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 applyProtection="1">
      <alignment horizontal="right"/>
      <protection/>
    </xf>
    <xf numFmtId="9" fontId="6" fillId="35" borderId="16" xfId="69" applyFont="1" applyFill="1" applyBorder="1" applyAlignment="1">
      <alignment vertical="center"/>
    </xf>
    <xf numFmtId="3" fontId="6" fillId="35" borderId="16" xfId="56" applyNumberFormat="1" applyFont="1" applyFill="1" applyBorder="1" applyAlignment="1" applyProtection="1">
      <alignment horizontal="right"/>
      <protection/>
    </xf>
    <xf numFmtId="10" fontId="6" fillId="35" borderId="16" xfId="56" applyNumberFormat="1" applyFont="1" applyFill="1" applyBorder="1" applyAlignment="1">
      <alignment horizontal="right"/>
      <protection/>
    </xf>
    <xf numFmtId="3" fontId="6" fillId="35" borderId="16" xfId="56" applyNumberFormat="1" applyFont="1" applyFill="1" applyBorder="1" applyAlignment="1">
      <alignment horizontal="right"/>
      <protection/>
    </xf>
    <xf numFmtId="3" fontId="50" fillId="36" borderId="15" xfId="56" applyNumberFormat="1" applyFont="1" applyFill="1" applyBorder="1" applyAlignment="1" applyProtection="1">
      <alignment horizontal="right"/>
      <protection/>
    </xf>
    <xf numFmtId="0" fontId="50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73" fontId="8" fillId="35" borderId="13" xfId="56" applyNumberFormat="1" applyFont="1" applyFill="1" applyBorder="1" applyAlignment="1" applyProtection="1">
      <alignment horizontal="right"/>
      <protection/>
    </xf>
    <xf numFmtId="3" fontId="8" fillId="35" borderId="17" xfId="67" applyNumberFormat="1" applyFont="1" applyFill="1" applyBorder="1" applyAlignment="1" applyProtection="1">
      <alignment horizontal="right"/>
      <protection/>
    </xf>
    <xf numFmtId="173" fontId="8" fillId="0" borderId="13" xfId="56" applyNumberFormat="1" applyFont="1" applyFill="1" applyBorder="1" applyAlignment="1" applyProtection="1">
      <alignment horizontal="right"/>
      <protection/>
    </xf>
    <xf numFmtId="3" fontId="8" fillId="0" borderId="17" xfId="67" applyNumberFormat="1" applyFont="1" applyFill="1" applyBorder="1" applyAlignment="1" applyProtection="1">
      <alignment horizontal="right"/>
      <protection/>
    </xf>
    <xf numFmtId="3" fontId="6" fillId="0" borderId="0" xfId="56" applyNumberFormat="1" applyFont="1" applyFill="1" applyBorder="1" applyAlignment="1" applyProtection="1">
      <alignment horizontal="right" vertical="center"/>
      <protection/>
    </xf>
    <xf numFmtId="0" fontId="6" fillId="0" borderId="0" xfId="56" applyFont="1" applyFill="1" applyBorder="1" applyAlignment="1" applyProtection="1">
      <alignment horizontal="center" vertical="center"/>
      <protection/>
    </xf>
    <xf numFmtId="4" fontId="6" fillId="0" borderId="0" xfId="56" applyNumberFormat="1" applyFont="1" applyFill="1" applyBorder="1" applyAlignment="1" applyProtection="1">
      <alignment horizontal="center" vertical="center"/>
      <protection/>
    </xf>
    <xf numFmtId="173" fontId="8" fillId="0" borderId="18" xfId="56" applyNumberFormat="1" applyFont="1" applyFill="1" applyBorder="1" applyAlignment="1" applyProtection="1">
      <alignment horizontal="right"/>
      <protection/>
    </xf>
    <xf numFmtId="3" fontId="6" fillId="34" borderId="19" xfId="56" applyNumberFormat="1" applyFont="1" applyFill="1" applyBorder="1" applyAlignment="1" applyProtection="1">
      <alignment horizontal="right"/>
      <protection/>
    </xf>
    <xf numFmtId="3" fontId="8" fillId="0" borderId="20" xfId="67" applyNumberFormat="1" applyFont="1" applyFill="1" applyBorder="1" applyAlignment="1" applyProtection="1">
      <alignment horizontal="right"/>
      <protection/>
    </xf>
    <xf numFmtId="173" fontId="8" fillId="0" borderId="21" xfId="56" applyNumberFormat="1" applyFont="1" applyFill="1" applyBorder="1" applyAlignment="1" applyProtection="1">
      <alignment horizontal="right"/>
      <protection/>
    </xf>
    <xf numFmtId="0" fontId="8" fillId="0" borderId="0" xfId="56" applyFont="1" applyFill="1" applyAlignment="1">
      <alignment horizontal="left" vertical="top" wrapText="1"/>
      <protection/>
    </xf>
    <xf numFmtId="3" fontId="6" fillId="34" borderId="19" xfId="0" applyNumberFormat="1" applyFont="1" applyFill="1" applyBorder="1" applyAlignment="1" applyProtection="1">
      <alignment horizontal="right"/>
      <protection/>
    </xf>
    <xf numFmtId="3" fontId="8" fillId="35" borderId="22" xfId="56" applyNumberFormat="1" applyFont="1" applyFill="1" applyBorder="1" applyAlignment="1" applyProtection="1">
      <alignment horizontal="right"/>
      <protection/>
    </xf>
    <xf numFmtId="173" fontId="8" fillId="35" borderId="17" xfId="67" applyNumberFormat="1" applyFont="1" applyFill="1" applyBorder="1" applyAlignment="1" applyProtection="1">
      <alignment horizontal="right"/>
      <protection/>
    </xf>
    <xf numFmtId="173" fontId="8" fillId="35" borderId="17" xfId="56" applyNumberFormat="1" applyFont="1" applyFill="1" applyBorder="1" applyAlignment="1" applyProtection="1">
      <alignment horizontal="right"/>
      <protection/>
    </xf>
    <xf numFmtId="0" fontId="0" fillId="0" borderId="16" xfId="0" applyBorder="1" applyAlignment="1">
      <alignment/>
    </xf>
    <xf numFmtId="0" fontId="43" fillId="37" borderId="16" xfId="0" applyFont="1" applyFill="1" applyBorder="1" applyAlignment="1">
      <alignment horizontal="center"/>
    </xf>
    <xf numFmtId="0" fontId="47" fillId="0" borderId="0" xfId="0" applyFont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3" xfId="0" applyBorder="1" applyAlignment="1">
      <alignment/>
    </xf>
    <xf numFmtId="3" fontId="0" fillId="0" borderId="23" xfId="0" applyNumberFormat="1" applyBorder="1" applyAlignment="1">
      <alignment/>
    </xf>
    <xf numFmtId="3" fontId="47" fillId="0" borderId="0" xfId="0" applyNumberFormat="1" applyFont="1" applyAlignment="1">
      <alignment/>
    </xf>
    <xf numFmtId="3" fontId="6" fillId="35" borderId="12" xfId="55" applyNumberFormat="1" applyFont="1" applyFill="1" applyBorder="1" applyAlignment="1">
      <alignment horizontal="right"/>
      <protection/>
    </xf>
    <xf numFmtId="10" fontId="6" fillId="35" borderId="12" xfId="69" applyNumberFormat="1" applyFont="1" applyFill="1" applyBorder="1" applyAlignment="1">
      <alignment horizontal="right"/>
    </xf>
    <xf numFmtId="9" fontId="6" fillId="35" borderId="12" xfId="69" applyFont="1" applyFill="1" applyBorder="1" applyAlignment="1">
      <alignment horizontal="right"/>
    </xf>
    <xf numFmtId="0" fontId="6" fillId="35" borderId="24" xfId="55" applyFont="1" applyFill="1" applyBorder="1">
      <alignment/>
      <protection/>
    </xf>
    <xf numFmtId="172" fontId="8" fillId="35" borderId="25" xfId="67" applyFont="1" applyFill="1" applyBorder="1" applyAlignment="1" applyProtection="1">
      <alignment horizontal="left"/>
      <protection/>
    </xf>
    <xf numFmtId="172" fontId="8" fillId="35" borderId="23" xfId="67" applyFont="1" applyFill="1" applyBorder="1" applyAlignment="1" applyProtection="1">
      <alignment horizontal="left"/>
      <protection/>
    </xf>
    <xf numFmtId="172" fontId="8" fillId="35" borderId="19" xfId="67" applyFont="1" applyFill="1" applyBorder="1" applyAlignment="1" applyProtection="1">
      <alignment horizontal="left"/>
      <protection/>
    </xf>
    <xf numFmtId="173" fontId="8" fillId="35" borderId="19" xfId="67" applyNumberFormat="1" applyFont="1" applyFill="1" applyBorder="1" applyAlignment="1" applyProtection="1">
      <alignment horizontal="right"/>
      <protection/>
    </xf>
    <xf numFmtId="172" fontId="8" fillId="35" borderId="14" xfId="67" applyFont="1" applyFill="1" applyBorder="1" applyAlignment="1">
      <alignment horizontal="right"/>
      <protection/>
    </xf>
    <xf numFmtId="3" fontId="8" fillId="35" borderId="25" xfId="56" applyNumberFormat="1" applyFont="1" applyFill="1" applyBorder="1" applyAlignment="1" applyProtection="1">
      <alignment horizontal="right"/>
      <protection/>
    </xf>
    <xf numFmtId="3" fontId="8" fillId="35" borderId="14" xfId="56" applyNumberFormat="1" applyFont="1" applyFill="1" applyBorder="1" applyAlignment="1" applyProtection="1">
      <alignment horizontal="right"/>
      <protection/>
    </xf>
    <xf numFmtId="172" fontId="8" fillId="0" borderId="0" xfId="67" applyFont="1" applyFill="1" applyAlignment="1" applyProtection="1">
      <alignment horizontal="center"/>
      <protection/>
    </xf>
    <xf numFmtId="3" fontId="8" fillId="0" borderId="0" xfId="67" applyNumberFormat="1" applyFont="1" applyFill="1" applyAlignment="1" quotePrefix="1">
      <alignment/>
      <protection/>
    </xf>
    <xf numFmtId="0" fontId="8" fillId="35" borderId="22" xfId="56" applyFont="1" applyFill="1" applyBorder="1" applyAlignment="1" applyProtection="1">
      <alignment horizontal="left"/>
      <protection/>
    </xf>
    <xf numFmtId="0" fontId="8" fillId="35" borderId="0" xfId="56" applyFont="1" applyFill="1" applyBorder="1" applyAlignment="1">
      <alignment horizontal="center"/>
      <protection/>
    </xf>
    <xf numFmtId="0" fontId="10" fillId="35" borderId="17" xfId="56" applyFont="1" applyFill="1" applyBorder="1" applyAlignment="1">
      <alignment horizontal="center"/>
      <protection/>
    </xf>
    <xf numFmtId="0" fontId="8" fillId="35" borderId="22" xfId="67" applyNumberFormat="1" applyFont="1" applyFill="1" applyBorder="1" applyAlignment="1" applyProtection="1">
      <alignment horizontal="left"/>
      <protection/>
    </xf>
    <xf numFmtId="0" fontId="8" fillId="35" borderId="0" xfId="67" applyNumberFormat="1" applyFont="1" applyFill="1" applyBorder="1" applyAlignment="1" applyProtection="1">
      <alignment horizontal="left"/>
      <protection/>
    </xf>
    <xf numFmtId="0" fontId="8" fillId="35" borderId="17" xfId="67" applyNumberFormat="1" applyFont="1" applyFill="1" applyBorder="1" applyAlignment="1" applyProtection="1">
      <alignment horizontal="left"/>
      <protection/>
    </xf>
    <xf numFmtId="0" fontId="6" fillId="35" borderId="0" xfId="56" applyFont="1" applyFill="1" applyBorder="1" applyAlignment="1" applyProtection="1">
      <alignment horizontal="left"/>
      <protection/>
    </xf>
    <xf numFmtId="0" fontId="8" fillId="35" borderId="22" xfId="56" applyFont="1" applyFill="1" applyBorder="1" applyAlignment="1" applyProtection="1">
      <alignment horizontal="right"/>
      <protection/>
    </xf>
    <xf numFmtId="0" fontId="8" fillId="35" borderId="0" xfId="56" applyFont="1" applyFill="1" applyBorder="1" applyAlignment="1" applyProtection="1">
      <alignment horizontal="left"/>
      <protection/>
    </xf>
    <xf numFmtId="0" fontId="8" fillId="35" borderId="0" xfId="56" applyFont="1" applyFill="1" applyBorder="1" applyAlignment="1">
      <alignment horizontal="center"/>
      <protection/>
    </xf>
    <xf numFmtId="0" fontId="6" fillId="35" borderId="22" xfId="67" applyNumberFormat="1" applyFont="1" applyFill="1" applyBorder="1" applyAlignment="1" applyProtection="1">
      <alignment horizontal="left"/>
      <protection/>
    </xf>
    <xf numFmtId="0" fontId="8" fillId="35" borderId="22" xfId="67" applyNumberFormat="1" applyFont="1" applyFill="1" applyBorder="1" applyAlignment="1" applyProtection="1">
      <alignment horizontal="left"/>
      <protection/>
    </xf>
    <xf numFmtId="0" fontId="8" fillId="35" borderId="0" xfId="67" applyNumberFormat="1" applyFont="1" applyFill="1" applyBorder="1" applyAlignment="1" applyProtection="1">
      <alignment horizontal="left"/>
      <protection/>
    </xf>
    <xf numFmtId="0" fontId="8" fillId="35" borderId="17" xfId="67" applyNumberFormat="1" applyFont="1" applyFill="1" applyBorder="1" applyAlignment="1" applyProtection="1">
      <alignment horizontal="left"/>
      <protection/>
    </xf>
    <xf numFmtId="0" fontId="10" fillId="35" borderId="17" xfId="56" applyFont="1" applyFill="1" applyBorder="1" applyAlignment="1">
      <alignment horizontal="center"/>
      <protection/>
    </xf>
    <xf numFmtId="0" fontId="8" fillId="35" borderId="0" xfId="56" applyFont="1" applyFill="1" applyBorder="1" applyAlignment="1">
      <alignment horizontal="center"/>
      <protection/>
    </xf>
    <xf numFmtId="0" fontId="8" fillId="35" borderId="22" xfId="56" applyFont="1" applyFill="1" applyBorder="1" applyAlignment="1" applyProtection="1">
      <alignment horizontal="left"/>
      <protection/>
    </xf>
    <xf numFmtId="0" fontId="8" fillId="35" borderId="17" xfId="56" applyFont="1" applyFill="1" applyBorder="1" applyAlignment="1">
      <alignment horizontal="center"/>
      <protection/>
    </xf>
    <xf numFmtId="0" fontId="8" fillId="35" borderId="22" xfId="67" applyNumberFormat="1" applyFont="1" applyFill="1" applyBorder="1" applyAlignment="1" applyProtection="1">
      <alignment horizontal="left"/>
      <protection/>
    </xf>
    <xf numFmtId="0" fontId="8" fillId="35" borderId="0" xfId="67" applyNumberFormat="1" applyFont="1" applyFill="1" applyBorder="1" applyAlignment="1" applyProtection="1">
      <alignment horizontal="left"/>
      <protection/>
    </xf>
    <xf numFmtId="0" fontId="8" fillId="35" borderId="17" xfId="67" applyNumberFormat="1" applyFont="1" applyFill="1" applyBorder="1" applyAlignment="1" applyProtection="1">
      <alignment horizontal="left"/>
      <protection/>
    </xf>
    <xf numFmtId="0" fontId="8" fillId="35" borderId="17" xfId="56" applyFont="1" applyFill="1" applyBorder="1" applyAlignment="1">
      <alignment horizontal="center"/>
      <protection/>
    </xf>
    <xf numFmtId="0" fontId="8" fillId="35" borderId="0" xfId="56" applyFont="1" applyFill="1" applyBorder="1" applyAlignment="1">
      <alignment horizontal="center"/>
      <protection/>
    </xf>
    <xf numFmtId="0" fontId="8" fillId="35" borderId="22" xfId="67" applyNumberFormat="1" applyFont="1" applyFill="1" applyBorder="1" applyAlignment="1" applyProtection="1">
      <alignment horizontal="left"/>
      <protection/>
    </xf>
    <xf numFmtId="0" fontId="8" fillId="35" borderId="0" xfId="67" applyNumberFormat="1" applyFont="1" applyFill="1" applyBorder="1" applyAlignment="1" applyProtection="1">
      <alignment horizontal="left"/>
      <protection/>
    </xf>
    <xf numFmtId="0" fontId="8" fillId="35" borderId="17" xfId="67" applyNumberFormat="1" applyFont="1" applyFill="1" applyBorder="1" applyAlignment="1" applyProtection="1">
      <alignment horizontal="left"/>
      <protection/>
    </xf>
    <xf numFmtId="0" fontId="8" fillId="35" borderId="22" xfId="67" applyNumberFormat="1" applyFont="1" applyFill="1" applyBorder="1" applyAlignment="1" applyProtection="1">
      <alignment horizontal="left"/>
      <protection/>
    </xf>
    <xf numFmtId="0" fontId="8" fillId="35" borderId="0" xfId="67" applyNumberFormat="1" applyFont="1" applyFill="1" applyBorder="1" applyAlignment="1" applyProtection="1">
      <alignment horizontal="left"/>
      <protection/>
    </xf>
    <xf numFmtId="0" fontId="8" fillId="35" borderId="17" xfId="67" applyNumberFormat="1" applyFont="1" applyFill="1" applyBorder="1" applyAlignment="1" applyProtection="1">
      <alignment horizontal="left"/>
      <protection/>
    </xf>
    <xf numFmtId="0" fontId="8" fillId="35" borderId="22" xfId="56" applyFont="1" applyFill="1" applyBorder="1" applyAlignment="1" applyProtection="1">
      <alignment horizontal="left"/>
      <protection/>
    </xf>
    <xf numFmtId="0" fontId="8" fillId="35" borderId="0" xfId="56" applyFont="1" applyFill="1" applyBorder="1" applyAlignment="1" applyProtection="1">
      <alignment horizontal="left"/>
      <protection/>
    </xf>
    <xf numFmtId="0" fontId="8" fillId="35" borderId="17" xfId="56" applyFont="1" applyFill="1" applyBorder="1" applyAlignment="1" applyProtection="1">
      <alignment horizontal="left"/>
      <protection/>
    </xf>
    <xf numFmtId="173" fontId="8" fillId="35" borderId="20" xfId="56" applyNumberFormat="1" applyFont="1" applyFill="1" applyBorder="1" applyAlignment="1" applyProtection="1">
      <alignment horizontal="right"/>
      <protection/>
    </xf>
    <xf numFmtId="0" fontId="8" fillId="35" borderId="18" xfId="56" applyFont="1" applyFill="1" applyBorder="1" applyAlignment="1" applyProtection="1">
      <alignment horizontal="right"/>
      <protection/>
    </xf>
    <xf numFmtId="3" fontId="8" fillId="35" borderId="21" xfId="56" applyNumberFormat="1" applyFont="1" applyFill="1" applyBorder="1" applyAlignment="1" applyProtection="1">
      <alignment horizontal="right"/>
      <protection/>
    </xf>
    <xf numFmtId="3" fontId="8" fillId="35" borderId="18" xfId="56" applyNumberFormat="1" applyFont="1" applyFill="1" applyBorder="1" applyAlignment="1" applyProtection="1">
      <alignment horizontal="right"/>
      <protection/>
    </xf>
    <xf numFmtId="174" fontId="6" fillId="35" borderId="11" xfId="67" applyNumberFormat="1" applyFont="1" applyFill="1" applyBorder="1" applyAlignment="1">
      <alignment horizontal="left" vertical="center"/>
      <protection/>
    </xf>
    <xf numFmtId="0" fontId="8" fillId="35" borderId="0" xfId="55" applyFont="1" applyFill="1" applyBorder="1">
      <alignment/>
      <protection/>
    </xf>
    <xf numFmtId="0" fontId="48" fillId="35" borderId="0" xfId="0" applyFont="1" applyFill="1" applyBorder="1" applyAlignment="1">
      <alignment/>
    </xf>
    <xf numFmtId="0" fontId="6" fillId="35" borderId="11" xfId="55" applyFont="1" applyFill="1" applyBorder="1" applyAlignment="1">
      <alignment horizontal="left"/>
      <protection/>
    </xf>
    <xf numFmtId="173" fontId="8" fillId="35" borderId="0" xfId="67" applyNumberFormat="1" applyFont="1" applyFill="1" applyBorder="1" applyAlignment="1">
      <alignment horizontal="center"/>
      <protection/>
    </xf>
    <xf numFmtId="0" fontId="6" fillId="35" borderId="26" xfId="55" applyFont="1" applyFill="1" applyBorder="1" applyAlignment="1">
      <alignment horizontal="left"/>
      <protection/>
    </xf>
    <xf numFmtId="173" fontId="8" fillId="35" borderId="27" xfId="67" applyNumberFormat="1" applyFont="1" applyFill="1" applyBorder="1" applyAlignment="1">
      <alignment horizontal="center"/>
      <protection/>
    </xf>
    <xf numFmtId="0" fontId="48" fillId="35" borderId="27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3" fontId="6" fillId="35" borderId="12" xfId="56" applyNumberFormat="1" applyFont="1" applyFill="1" applyBorder="1" applyAlignment="1">
      <alignment/>
      <protection/>
    </xf>
    <xf numFmtId="3" fontId="8" fillId="35" borderId="0" xfId="67" applyNumberFormat="1" applyFont="1" applyFill="1" applyBorder="1" applyAlignment="1">
      <alignment/>
      <protection/>
    </xf>
    <xf numFmtId="0" fontId="48" fillId="35" borderId="26" xfId="0" applyFont="1" applyFill="1" applyBorder="1" applyAlignment="1">
      <alignment/>
    </xf>
    <xf numFmtId="3" fontId="8" fillId="35" borderId="27" xfId="56" applyNumberFormat="1" applyFont="1" applyFill="1" applyBorder="1" applyAlignment="1">
      <alignment/>
      <protection/>
    </xf>
    <xf numFmtId="0" fontId="8" fillId="35" borderId="24" xfId="56" applyFont="1" applyFill="1" applyBorder="1" applyAlignment="1">
      <alignment/>
      <protection/>
    </xf>
    <xf numFmtId="173" fontId="8" fillId="35" borderId="18" xfId="56" applyNumberFormat="1" applyFont="1" applyFill="1" applyBorder="1" applyAlignment="1" applyProtection="1">
      <alignment horizontal="right"/>
      <protection/>
    </xf>
    <xf numFmtId="3" fontId="8" fillId="35" borderId="18" xfId="67" applyNumberFormat="1" applyFont="1" applyFill="1" applyBorder="1" applyAlignment="1" applyProtection="1">
      <alignment horizontal="right"/>
      <protection/>
    </xf>
    <xf numFmtId="0" fontId="6" fillId="35" borderId="17" xfId="56" applyFont="1" applyFill="1" applyBorder="1" applyAlignment="1" applyProtection="1">
      <alignment horizontal="left"/>
      <protection/>
    </xf>
    <xf numFmtId="173" fontId="8" fillId="0" borderId="17" xfId="56" applyNumberFormat="1" applyFont="1" applyFill="1" applyBorder="1" applyAlignment="1" applyProtection="1">
      <alignment horizontal="right"/>
      <protection/>
    </xf>
    <xf numFmtId="0" fontId="8" fillId="0" borderId="13" xfId="56" applyFont="1" applyFill="1" applyBorder="1" applyAlignment="1" applyProtection="1">
      <alignment horizontal="right"/>
      <protection/>
    </xf>
    <xf numFmtId="3" fontId="8" fillId="0" borderId="22" xfId="56" applyNumberFormat="1" applyFont="1" applyFill="1" applyBorder="1" applyAlignment="1" applyProtection="1">
      <alignment horizontal="right"/>
      <protection/>
    </xf>
    <xf numFmtId="0" fontId="48" fillId="0" borderId="0" xfId="0" applyFont="1" applyFill="1" applyAlignment="1">
      <alignment/>
    </xf>
    <xf numFmtId="3" fontId="6" fillId="0" borderId="0" xfId="67" applyNumberFormat="1" applyFont="1" applyFill="1" applyAlignment="1">
      <alignment/>
      <protection/>
    </xf>
    <xf numFmtId="0" fontId="48" fillId="0" borderId="0" xfId="0" applyFont="1" applyFill="1" applyBorder="1" applyAlignment="1">
      <alignment/>
    </xf>
    <xf numFmtId="172" fontId="8" fillId="0" borderId="0" xfId="67" applyFont="1" applyFill="1" applyAlignment="1">
      <alignment horizontal="left"/>
      <protection/>
    </xf>
    <xf numFmtId="0" fontId="51" fillId="0" borderId="0" xfId="0" applyFont="1" applyFill="1" applyAlignment="1">
      <alignment/>
    </xf>
    <xf numFmtId="0" fontId="52" fillId="0" borderId="0" xfId="0" applyFont="1" applyAlignment="1">
      <alignment/>
    </xf>
    <xf numFmtId="172" fontId="11" fillId="0" borderId="0" xfId="67" applyFont="1" applyFill="1" applyAlignment="1" applyProtection="1">
      <alignment vertical="center"/>
      <protection/>
    </xf>
    <xf numFmtId="0" fontId="12" fillId="0" borderId="0" xfId="56" applyFont="1" applyFill="1" applyAlignment="1">
      <alignment/>
      <protection/>
    </xf>
    <xf numFmtId="3" fontId="8" fillId="35" borderId="21" xfId="67" applyNumberFormat="1" applyFont="1" applyFill="1" applyBorder="1" applyAlignment="1" applyProtection="1">
      <alignment horizontal="right"/>
      <protection/>
    </xf>
    <xf numFmtId="3" fontId="8" fillId="35" borderId="22" xfId="67" applyNumberFormat="1" applyFont="1" applyFill="1" applyBorder="1" applyAlignment="1" applyProtection="1">
      <alignment horizontal="right"/>
      <protection/>
    </xf>
    <xf numFmtId="0" fontId="8" fillId="35" borderId="14" xfId="56" applyFont="1" applyFill="1" applyBorder="1" applyAlignment="1" applyProtection="1">
      <alignment horizontal="right"/>
      <protection/>
    </xf>
    <xf numFmtId="3" fontId="8" fillId="35" borderId="25" xfId="67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3" fontId="8" fillId="35" borderId="18" xfId="0" applyNumberFormat="1" applyFont="1" applyFill="1" applyBorder="1" applyAlignment="1">
      <alignment horizontal="center"/>
    </xf>
    <xf numFmtId="3" fontId="8" fillId="35" borderId="13" xfId="0" applyNumberFormat="1" applyFont="1" applyFill="1" applyBorder="1" applyAlignment="1">
      <alignment horizontal="center"/>
    </xf>
    <xf numFmtId="3" fontId="8" fillId="35" borderId="14" xfId="0" applyNumberFormat="1" applyFont="1" applyFill="1" applyBorder="1" applyAlignment="1">
      <alignment horizontal="center"/>
    </xf>
    <xf numFmtId="3" fontId="6" fillId="34" borderId="18" xfId="0" applyNumberFormat="1" applyFont="1" applyFill="1" applyBorder="1" applyAlignment="1">
      <alignment horizontal="center"/>
    </xf>
    <xf numFmtId="3" fontId="6" fillId="34" borderId="18" xfId="0" applyNumberFormat="1" applyFont="1" applyFill="1" applyBorder="1" applyAlignment="1">
      <alignment horizontal="center" vertical="center"/>
    </xf>
    <xf numFmtId="175" fontId="8" fillId="35" borderId="16" xfId="0" applyNumberFormat="1" applyFont="1" applyFill="1" applyBorder="1" applyAlignment="1">
      <alignment horizontal="center" vertical="center"/>
    </xf>
    <xf numFmtId="3" fontId="6" fillId="34" borderId="16" xfId="0" applyNumberFormat="1" applyFont="1" applyFill="1" applyBorder="1" applyAlignment="1">
      <alignment horizontal="center" vertical="center"/>
    </xf>
    <xf numFmtId="0" fontId="6" fillId="35" borderId="0" xfId="67" applyNumberFormat="1" applyFont="1" applyFill="1" applyBorder="1" applyAlignment="1" applyProtection="1">
      <alignment horizontal="left"/>
      <protection/>
    </xf>
    <xf numFmtId="0" fontId="6" fillId="35" borderId="17" xfId="67" applyNumberFormat="1" applyFont="1" applyFill="1" applyBorder="1" applyAlignment="1" applyProtection="1">
      <alignment horizontal="left"/>
      <protection/>
    </xf>
    <xf numFmtId="0" fontId="8" fillId="35" borderId="22" xfId="67" applyNumberFormat="1" applyFont="1" applyFill="1" applyBorder="1" applyAlignment="1" applyProtection="1">
      <alignment horizontal="left"/>
      <protection/>
    </xf>
    <xf numFmtId="0" fontId="8" fillId="35" borderId="0" xfId="67" applyNumberFormat="1" applyFont="1" applyFill="1" applyBorder="1" applyAlignment="1" applyProtection="1">
      <alignment horizontal="left"/>
      <protection/>
    </xf>
    <xf numFmtId="0" fontId="8" fillId="35" borderId="17" xfId="67" applyNumberFormat="1" applyFont="1" applyFill="1" applyBorder="1" applyAlignment="1" applyProtection="1">
      <alignment horizontal="left"/>
      <protection/>
    </xf>
    <xf numFmtId="0" fontId="8" fillId="35" borderId="17" xfId="56" applyFont="1" applyFill="1" applyBorder="1" applyAlignment="1">
      <alignment horizontal="center"/>
      <protection/>
    </xf>
    <xf numFmtId="0" fontId="8" fillId="35" borderId="0" xfId="56" applyFont="1" applyFill="1" applyBorder="1" applyAlignment="1">
      <alignment horizontal="center"/>
      <protection/>
    </xf>
    <xf numFmtId="2" fontId="9" fillId="0" borderId="0" xfId="67" applyNumberFormat="1" applyFont="1" applyFill="1" applyAlignment="1">
      <alignment horizontal="center" vertical="center" wrapText="1"/>
      <protection/>
    </xf>
    <xf numFmtId="0" fontId="8" fillId="35" borderId="0" xfId="56" applyFont="1" applyFill="1" applyBorder="1" applyAlignment="1">
      <alignment horizontal="center"/>
      <protection/>
    </xf>
    <xf numFmtId="0" fontId="8" fillId="35" borderId="17" xfId="56" applyFont="1" applyFill="1" applyBorder="1" applyAlignment="1">
      <alignment horizontal="center"/>
      <protection/>
    </xf>
    <xf numFmtId="0" fontId="8" fillId="35" borderId="22" xfId="56" applyFont="1" applyFill="1" applyBorder="1" applyAlignment="1">
      <alignment horizontal="center"/>
      <protection/>
    </xf>
    <xf numFmtId="0" fontId="10" fillId="35" borderId="17" xfId="56" applyFont="1" applyFill="1" applyBorder="1" applyAlignment="1">
      <alignment horizontal="center"/>
      <protection/>
    </xf>
    <xf numFmtId="0" fontId="50" fillId="36" borderId="28" xfId="55" applyFont="1" applyFill="1" applyBorder="1" applyAlignment="1">
      <alignment horizontal="center"/>
      <protection/>
    </xf>
    <xf numFmtId="0" fontId="50" fillId="36" borderId="29" xfId="55" applyFont="1" applyFill="1" applyBorder="1" applyAlignment="1">
      <alignment horizontal="center"/>
      <protection/>
    </xf>
    <xf numFmtId="0" fontId="50" fillId="36" borderId="30" xfId="55" applyFont="1" applyFill="1" applyBorder="1" applyAlignment="1">
      <alignment horizontal="center"/>
      <protection/>
    </xf>
    <xf numFmtId="4" fontId="50" fillId="36" borderId="31" xfId="56" applyNumberFormat="1" applyFont="1" applyFill="1" applyBorder="1" applyAlignment="1" applyProtection="1">
      <alignment horizontal="center" vertical="center" wrapText="1"/>
      <protection/>
    </xf>
    <xf numFmtId="4" fontId="50" fillId="36" borderId="27" xfId="56" applyNumberFormat="1" applyFont="1" applyFill="1" applyBorder="1" applyAlignment="1" applyProtection="1">
      <alignment horizontal="center" vertical="center" wrapText="1"/>
      <protection/>
    </xf>
    <xf numFmtId="0" fontId="8" fillId="35" borderId="21" xfId="67" applyNumberFormat="1" applyFont="1" applyFill="1" applyBorder="1" applyAlignment="1" applyProtection="1">
      <alignment horizontal="left"/>
      <protection/>
    </xf>
    <xf numFmtId="0" fontId="8" fillId="35" borderId="32" xfId="67" applyNumberFormat="1" applyFont="1" applyFill="1" applyBorder="1" applyAlignment="1" applyProtection="1">
      <alignment horizontal="left"/>
      <protection/>
    </xf>
    <xf numFmtId="0" fontId="8" fillId="35" borderId="20" xfId="67" applyNumberFormat="1" applyFont="1" applyFill="1" applyBorder="1" applyAlignment="1" applyProtection="1">
      <alignment horizontal="left"/>
      <protection/>
    </xf>
    <xf numFmtId="0" fontId="8" fillId="35" borderId="22" xfId="56" applyFont="1" applyFill="1" applyBorder="1" applyAlignment="1" applyProtection="1">
      <alignment horizontal="left"/>
      <protection/>
    </xf>
    <xf numFmtId="0" fontId="8" fillId="35" borderId="0" xfId="56" applyFont="1" applyFill="1" applyBorder="1" applyAlignment="1" applyProtection="1">
      <alignment horizontal="left"/>
      <protection/>
    </xf>
    <xf numFmtId="0" fontId="8" fillId="35" borderId="17" xfId="56" applyFont="1" applyFill="1" applyBorder="1" applyAlignment="1" applyProtection="1">
      <alignment horizontal="left"/>
      <protection/>
    </xf>
    <xf numFmtId="0" fontId="8" fillId="0" borderId="21" xfId="56" applyFont="1" applyFill="1" applyBorder="1" applyAlignment="1" applyProtection="1">
      <alignment horizontal="left"/>
      <protection/>
    </xf>
    <xf numFmtId="0" fontId="8" fillId="0" borderId="32" xfId="56" applyFont="1" applyFill="1" applyBorder="1" applyAlignment="1" applyProtection="1">
      <alignment horizontal="left"/>
      <protection/>
    </xf>
    <xf numFmtId="0" fontId="50" fillId="36" borderId="31" xfId="56" applyFont="1" applyFill="1" applyBorder="1" applyAlignment="1" applyProtection="1">
      <alignment horizontal="center" vertical="center" wrapText="1"/>
      <protection/>
    </xf>
    <xf numFmtId="0" fontId="50" fillId="36" borderId="27" xfId="56" applyFont="1" applyFill="1" applyBorder="1" applyAlignment="1" applyProtection="1">
      <alignment horizontal="center" vertical="center" wrapText="1"/>
      <protection/>
    </xf>
    <xf numFmtId="3" fontId="50" fillId="36" borderId="31" xfId="56" applyNumberFormat="1" applyFont="1" applyFill="1" applyBorder="1" applyAlignment="1" applyProtection="1">
      <alignment horizontal="center" vertical="center" wrapText="1"/>
      <protection/>
    </xf>
    <xf numFmtId="3" fontId="50" fillId="36" borderId="27" xfId="56" applyNumberFormat="1" applyFont="1" applyFill="1" applyBorder="1" applyAlignment="1" applyProtection="1">
      <alignment horizontal="center" vertical="center" wrapText="1"/>
      <protection/>
    </xf>
    <xf numFmtId="0" fontId="8" fillId="35" borderId="25" xfId="56" applyFont="1" applyFill="1" applyBorder="1" applyAlignment="1">
      <alignment horizontal="center"/>
      <protection/>
    </xf>
    <xf numFmtId="0" fontId="8" fillId="35" borderId="19" xfId="56" applyFont="1" applyFill="1" applyBorder="1" applyAlignment="1">
      <alignment horizontal="center"/>
      <protection/>
    </xf>
    <xf numFmtId="0" fontId="8" fillId="35" borderId="21" xfId="56" applyFont="1" applyFill="1" applyBorder="1" applyAlignment="1">
      <alignment horizontal="center"/>
      <protection/>
    </xf>
    <xf numFmtId="0" fontId="8" fillId="35" borderId="20" xfId="56" applyFont="1" applyFill="1" applyBorder="1" applyAlignment="1">
      <alignment horizontal="center"/>
      <protection/>
    </xf>
    <xf numFmtId="0" fontId="8" fillId="35" borderId="21" xfId="56" applyFont="1" applyFill="1" applyBorder="1" applyAlignment="1" applyProtection="1">
      <alignment horizontal="left"/>
      <protection/>
    </xf>
    <xf numFmtId="0" fontId="8" fillId="35" borderId="32" xfId="56" applyFont="1" applyFill="1" applyBorder="1" applyAlignment="1" applyProtection="1">
      <alignment horizontal="left"/>
      <protection/>
    </xf>
    <xf numFmtId="0" fontId="8" fillId="35" borderId="20" xfId="56" applyFont="1" applyFill="1" applyBorder="1" applyAlignment="1" applyProtection="1">
      <alignment horizontal="left"/>
      <protection/>
    </xf>
    <xf numFmtId="0" fontId="8" fillId="35" borderId="25" xfId="56" applyFont="1" applyFill="1" applyBorder="1" applyAlignment="1" applyProtection="1">
      <alignment horizontal="left"/>
      <protection/>
    </xf>
    <xf numFmtId="0" fontId="8" fillId="35" borderId="23" xfId="56" applyFont="1" applyFill="1" applyBorder="1" applyAlignment="1" applyProtection="1">
      <alignment horizontal="left"/>
      <protection/>
    </xf>
    <xf numFmtId="0" fontId="8" fillId="35" borderId="19" xfId="56" applyFont="1" applyFill="1" applyBorder="1" applyAlignment="1" applyProtection="1">
      <alignment horizontal="left"/>
      <protection/>
    </xf>
    <xf numFmtId="0" fontId="8" fillId="0" borderId="22" xfId="56" applyFont="1" applyFill="1" applyBorder="1" applyAlignment="1">
      <alignment horizontal="left" vertical="top" wrapText="1"/>
      <protection/>
    </xf>
    <xf numFmtId="0" fontId="8" fillId="0" borderId="0" xfId="56" applyFont="1" applyFill="1" applyBorder="1" applyAlignment="1">
      <alignment horizontal="left" vertical="top" wrapText="1"/>
      <protection/>
    </xf>
    <xf numFmtId="0" fontId="8" fillId="0" borderId="17" xfId="56" applyFont="1" applyFill="1" applyBorder="1" applyAlignment="1">
      <alignment horizontal="left" vertical="top" wrapText="1"/>
      <protection/>
    </xf>
    <xf numFmtId="0" fontId="8" fillId="0" borderId="22" xfId="56" applyFont="1" applyFill="1" applyBorder="1" applyAlignment="1" applyProtection="1">
      <alignment horizontal="left"/>
      <protection/>
    </xf>
    <xf numFmtId="0" fontId="8" fillId="0" borderId="0" xfId="56" applyFont="1" applyFill="1" applyBorder="1" applyAlignment="1" applyProtection="1">
      <alignment horizontal="left"/>
      <protection/>
    </xf>
    <xf numFmtId="0" fontId="6" fillId="34" borderId="25" xfId="56" applyFont="1" applyFill="1" applyBorder="1" applyAlignment="1" applyProtection="1">
      <alignment horizontal="left" vertical="center"/>
      <protection/>
    </xf>
    <xf numFmtId="0" fontId="6" fillId="34" borderId="23" xfId="56" applyFont="1" applyFill="1" applyBorder="1" applyAlignment="1" applyProtection="1">
      <alignment horizontal="left" vertical="center"/>
      <protection/>
    </xf>
    <xf numFmtId="0" fontId="6" fillId="34" borderId="25" xfId="0" applyFont="1" applyFill="1" applyBorder="1" applyAlignment="1" applyProtection="1">
      <alignment horizontal="left"/>
      <protection/>
    </xf>
    <xf numFmtId="0" fontId="6" fillId="34" borderId="23" xfId="0" applyFont="1" applyFill="1" applyBorder="1" applyAlignment="1" applyProtection="1">
      <alignment horizontal="left"/>
      <protection/>
    </xf>
    <xf numFmtId="0" fontId="8" fillId="35" borderId="23" xfId="56" applyFont="1" applyFill="1" applyBorder="1" applyAlignment="1">
      <alignment horizontal="center"/>
      <protection/>
    </xf>
    <xf numFmtId="0" fontId="6" fillId="34" borderId="33" xfId="56" applyFont="1" applyFill="1" applyBorder="1" applyAlignment="1" applyProtection="1">
      <alignment horizontal="left"/>
      <protection/>
    </xf>
    <xf numFmtId="0" fontId="6" fillId="34" borderId="34" xfId="56" applyFont="1" applyFill="1" applyBorder="1" applyAlignment="1" applyProtection="1">
      <alignment horizontal="left"/>
      <protection/>
    </xf>
    <xf numFmtId="0" fontId="8" fillId="35" borderId="16" xfId="56" applyFont="1" applyFill="1" applyBorder="1" applyAlignment="1" applyProtection="1">
      <alignment horizontal="left"/>
      <protection/>
    </xf>
    <xf numFmtId="0" fontId="8" fillId="35" borderId="16" xfId="56" applyFont="1" applyFill="1" applyBorder="1" applyAlignment="1" applyProtection="1">
      <alignment horizontal="left" vertical="center"/>
      <protection/>
    </xf>
    <xf numFmtId="0" fontId="50" fillId="36" borderId="33" xfId="56" applyFont="1" applyFill="1" applyBorder="1" applyAlignment="1" applyProtection="1">
      <alignment horizontal="left" vertical="center"/>
      <protection/>
    </xf>
    <xf numFmtId="0" fontId="50" fillId="36" borderId="34" xfId="56" applyFont="1" applyFill="1" applyBorder="1" applyAlignment="1" applyProtection="1">
      <alignment horizontal="left" vertical="center"/>
      <protection/>
    </xf>
    <xf numFmtId="3" fontId="6" fillId="35" borderId="22" xfId="0" applyNumberFormat="1" applyFont="1" applyFill="1" applyBorder="1" applyAlignment="1">
      <alignment horizontal="center"/>
    </xf>
    <xf numFmtId="3" fontId="6" fillId="35" borderId="17" xfId="0" applyNumberFormat="1" applyFont="1" applyFill="1" applyBorder="1" applyAlignment="1">
      <alignment horizontal="center"/>
    </xf>
    <xf numFmtId="0" fontId="6" fillId="35" borderId="22" xfId="67" applyNumberFormat="1" applyFont="1" applyFill="1" applyBorder="1" applyAlignment="1" applyProtection="1">
      <alignment horizontal="left"/>
      <protection/>
    </xf>
    <xf numFmtId="0" fontId="6" fillId="35" borderId="0" xfId="67" applyNumberFormat="1" applyFont="1" applyFill="1" applyBorder="1" applyAlignment="1" applyProtection="1">
      <alignment horizontal="left"/>
      <protection/>
    </xf>
    <xf numFmtId="0" fontId="6" fillId="35" borderId="17" xfId="67" applyNumberFormat="1" applyFont="1" applyFill="1" applyBorder="1" applyAlignment="1" applyProtection="1">
      <alignment horizontal="left"/>
      <protection/>
    </xf>
    <xf numFmtId="0" fontId="6" fillId="34" borderId="33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3" fontId="50" fillId="36" borderId="35" xfId="56" applyNumberFormat="1" applyFont="1" applyFill="1" applyBorder="1" applyAlignment="1" applyProtection="1">
      <alignment horizontal="center" vertical="center"/>
      <protection/>
    </xf>
    <xf numFmtId="3" fontId="50" fillId="36" borderId="24" xfId="56" applyNumberFormat="1" applyFont="1" applyFill="1" applyBorder="1" applyAlignment="1" applyProtection="1">
      <alignment horizontal="center" vertical="center"/>
      <protection/>
    </xf>
    <xf numFmtId="0" fontId="8" fillId="0" borderId="25" xfId="56" applyFont="1" applyFill="1" applyBorder="1" applyAlignment="1">
      <alignment horizontal="left" vertical="top" wrapText="1"/>
      <protection/>
    </xf>
    <xf numFmtId="0" fontId="8" fillId="0" borderId="23" xfId="56" applyFont="1" applyFill="1" applyBorder="1" applyAlignment="1">
      <alignment horizontal="left" vertical="top" wrapText="1"/>
      <protection/>
    </xf>
    <xf numFmtId="0" fontId="8" fillId="0" borderId="19" xfId="56" applyFont="1" applyFill="1" applyBorder="1" applyAlignment="1">
      <alignment horizontal="left" vertical="top" wrapText="1"/>
      <protection/>
    </xf>
    <xf numFmtId="3" fontId="8" fillId="0" borderId="22" xfId="53" applyNumberFormat="1" applyFont="1" applyFill="1" applyBorder="1" applyAlignment="1">
      <alignment horizontal="left" vertical="top" wrapText="1"/>
      <protection/>
    </xf>
    <xf numFmtId="3" fontId="8" fillId="0" borderId="0" xfId="53" applyNumberFormat="1" applyFont="1" applyFill="1" applyBorder="1" applyAlignment="1">
      <alignment horizontal="left" vertical="top" wrapText="1"/>
      <protection/>
    </xf>
    <xf numFmtId="3" fontId="8" fillId="0" borderId="17" xfId="53" applyNumberFormat="1" applyFont="1" applyFill="1" applyBorder="1" applyAlignment="1">
      <alignment horizontal="left" vertical="top" wrapText="1"/>
      <protection/>
    </xf>
    <xf numFmtId="0" fontId="6" fillId="34" borderId="33" xfId="56" applyFont="1" applyFill="1" applyBorder="1" applyAlignment="1" applyProtection="1">
      <alignment horizontal="left" vertical="center"/>
      <protection/>
    </xf>
    <xf numFmtId="0" fontId="6" fillId="34" borderId="34" xfId="56" applyFont="1" applyFill="1" applyBorder="1" applyAlignment="1" applyProtection="1">
      <alignment horizontal="left" vertical="center"/>
      <protection/>
    </xf>
    <xf numFmtId="3" fontId="6" fillId="0" borderId="0" xfId="56" applyNumberFormat="1" applyFont="1" applyFill="1" applyBorder="1" applyAlignment="1">
      <alignment horizontal="left"/>
      <protection/>
    </xf>
    <xf numFmtId="0" fontId="6" fillId="34" borderId="21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3" fontId="6" fillId="35" borderId="25" xfId="0" applyNumberFormat="1" applyFont="1" applyFill="1" applyBorder="1" applyAlignment="1">
      <alignment horizontal="center"/>
    </xf>
    <xf numFmtId="3" fontId="6" fillId="35" borderId="19" xfId="0" applyNumberFormat="1" applyFont="1" applyFill="1" applyBorder="1" applyAlignment="1">
      <alignment horizontal="center"/>
    </xf>
    <xf numFmtId="3" fontId="6" fillId="35" borderId="21" xfId="0" applyNumberFormat="1" applyFont="1" applyFill="1" applyBorder="1" applyAlignment="1">
      <alignment horizontal="center"/>
    </xf>
    <xf numFmtId="3" fontId="6" fillId="35" borderId="20" xfId="0" applyNumberFormat="1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/>
    </xf>
    <xf numFmtId="3" fontId="8" fillId="0" borderId="21" xfId="56" applyNumberFormat="1" applyFont="1" applyFill="1" applyBorder="1" applyAlignment="1">
      <alignment horizontal="left" wrapText="1"/>
      <protection/>
    </xf>
    <xf numFmtId="3" fontId="8" fillId="0" borderId="32" xfId="56" applyNumberFormat="1" applyFont="1" applyFill="1" applyBorder="1" applyAlignment="1">
      <alignment horizontal="left" wrapText="1"/>
      <protection/>
    </xf>
    <xf numFmtId="3" fontId="8" fillId="0" borderId="20" xfId="56" applyNumberFormat="1" applyFont="1" applyFill="1" applyBorder="1" applyAlignment="1">
      <alignment horizontal="left" wrapText="1"/>
      <protection/>
    </xf>
    <xf numFmtId="3" fontId="8" fillId="0" borderId="22" xfId="56" applyNumberFormat="1" applyFont="1" applyFill="1" applyBorder="1" applyAlignment="1">
      <alignment horizontal="left" wrapText="1"/>
      <protection/>
    </xf>
    <xf numFmtId="3" fontId="8" fillId="0" borderId="0" xfId="56" applyNumberFormat="1" applyFont="1" applyFill="1" applyBorder="1" applyAlignment="1">
      <alignment horizontal="left" wrapText="1"/>
      <protection/>
    </xf>
    <xf numFmtId="3" fontId="8" fillId="0" borderId="17" xfId="56" applyNumberFormat="1" applyFont="1" applyFill="1" applyBorder="1" applyAlignment="1">
      <alignment horizontal="left" wrapText="1"/>
      <protection/>
    </xf>
    <xf numFmtId="3" fontId="8" fillId="0" borderId="22" xfId="53" applyNumberFormat="1" applyFont="1" applyFill="1" applyBorder="1" applyAlignment="1">
      <alignment horizontal="left" vertical="top"/>
      <protection/>
    </xf>
    <xf numFmtId="3" fontId="8" fillId="0" borderId="0" xfId="53" applyNumberFormat="1" applyFont="1" applyFill="1" applyBorder="1" applyAlignment="1">
      <alignment horizontal="left" vertical="top"/>
      <protection/>
    </xf>
    <xf numFmtId="3" fontId="8" fillId="0" borderId="17" xfId="53" applyNumberFormat="1" applyFont="1" applyFill="1" applyBorder="1" applyAlignment="1">
      <alignment horizontal="left" vertical="top"/>
      <protection/>
    </xf>
    <xf numFmtId="172" fontId="7" fillId="0" borderId="0" xfId="67" applyFont="1" applyFill="1" applyAlignment="1" applyProtection="1">
      <alignment horizontal="center" vertical="center"/>
      <protection/>
    </xf>
    <xf numFmtId="3" fontId="8" fillId="0" borderId="0" xfId="67" applyNumberFormat="1" applyFont="1" applyFill="1" applyAlignment="1">
      <alignment horizontal="center"/>
      <protection/>
    </xf>
    <xf numFmtId="0" fontId="8" fillId="35" borderId="22" xfId="67" applyNumberFormat="1" applyFont="1" applyFill="1" applyBorder="1" applyAlignment="1" applyProtection="1">
      <alignment horizontal="left"/>
      <protection/>
    </xf>
    <xf numFmtId="0" fontId="8" fillId="35" borderId="0" xfId="67" applyNumberFormat="1" applyFont="1" applyFill="1" applyBorder="1" applyAlignment="1" applyProtection="1">
      <alignment horizontal="left"/>
      <protection/>
    </xf>
    <xf numFmtId="0" fontId="8" fillId="35" borderId="17" xfId="67" applyNumberFormat="1" applyFont="1" applyFill="1" applyBorder="1" applyAlignment="1" applyProtection="1">
      <alignment horizontal="left"/>
      <protection/>
    </xf>
    <xf numFmtId="0" fontId="8" fillId="35" borderId="32" xfId="56" applyFont="1" applyFill="1" applyBorder="1" applyAlignment="1">
      <alignment horizontal="center"/>
      <protection/>
    </xf>
    <xf numFmtId="0" fontId="50" fillId="36" borderId="36" xfId="56" applyFont="1" applyFill="1" applyBorder="1" applyAlignment="1" applyProtection="1">
      <alignment horizontal="center" vertical="center"/>
      <protection/>
    </xf>
    <xf numFmtId="0" fontId="50" fillId="36" borderId="31" xfId="56" applyFont="1" applyFill="1" applyBorder="1" applyAlignment="1" applyProtection="1">
      <alignment horizontal="center" vertical="center"/>
      <protection/>
    </xf>
    <xf numFmtId="0" fontId="50" fillId="36" borderId="26" xfId="56" applyFont="1" applyFill="1" applyBorder="1" applyAlignment="1" applyProtection="1">
      <alignment horizontal="center" vertical="center"/>
      <protection/>
    </xf>
    <xf numFmtId="0" fontId="50" fillId="36" borderId="27" xfId="56" applyFont="1" applyFill="1" applyBorder="1" applyAlignment="1" applyProtection="1">
      <alignment horizontal="center" vertical="center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628650</xdr:colOff>
      <xdr:row>7</xdr:row>
      <xdr:rowOff>104775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0"/>
          <a:ext cx="18764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97</xdr:row>
      <xdr:rowOff>200025</xdr:rowOff>
    </xdr:from>
    <xdr:to>
      <xdr:col>2</xdr:col>
      <xdr:colOff>657225</xdr:colOff>
      <xdr:row>98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23402925"/>
          <a:ext cx="18669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view="pageBreakPreview" zoomScale="80" zoomScaleNormal="110" zoomScaleSheetLayoutView="80" zoomScalePageLayoutView="0" workbookViewId="0" topLeftCell="A1">
      <selection activeCell="A1" sqref="A1"/>
    </sheetView>
  </sheetViews>
  <sheetFormatPr defaultColWidth="11.421875" defaultRowHeight="15"/>
  <cols>
    <col min="1" max="1" width="14.8515625" style="0" customWidth="1"/>
    <col min="2" max="3" width="18.7109375" style="0" customWidth="1"/>
    <col min="4" max="4" width="27.7109375" style="0" customWidth="1"/>
    <col min="5" max="5" width="22.140625" style="0" customWidth="1"/>
    <col min="6" max="6" width="16.140625" style="0" customWidth="1"/>
    <col min="7" max="7" width="13.28125" style="0" customWidth="1"/>
    <col min="8" max="8" width="22.00390625" style="0" customWidth="1"/>
    <col min="9" max="9" width="18.7109375" style="0" customWidth="1"/>
    <col min="10" max="10" width="15.8515625" style="0" customWidth="1"/>
    <col min="11" max="11" width="15.8515625" style="143" customWidth="1"/>
  </cols>
  <sheetData>
    <row r="1" spans="2:10" ht="23.25">
      <c r="B1" s="258" t="s">
        <v>17</v>
      </c>
      <c r="C1" s="258"/>
      <c r="D1" s="258"/>
      <c r="E1" s="258"/>
      <c r="F1" s="258"/>
      <c r="G1" s="258"/>
      <c r="H1" s="258"/>
      <c r="I1" s="258"/>
      <c r="J1" s="258"/>
    </row>
    <row r="2" spans="1:11" ht="19.5">
      <c r="A2" s="5"/>
      <c r="B2" s="166" t="s">
        <v>66</v>
      </c>
      <c r="C2" s="166"/>
      <c r="D2" s="166"/>
      <c r="E2" s="166"/>
      <c r="F2" s="166"/>
      <c r="G2" s="166"/>
      <c r="H2" s="166"/>
      <c r="I2" s="166"/>
      <c r="J2" s="166"/>
      <c r="K2" s="144"/>
    </row>
    <row r="3" spans="1:10" ht="18.75">
      <c r="A3" s="5"/>
      <c r="B3" s="3"/>
      <c r="C3" s="4"/>
      <c r="D3" s="5"/>
      <c r="E3" s="259" t="s">
        <v>108</v>
      </c>
      <c r="F3" s="259"/>
      <c r="G3" s="259"/>
      <c r="H3" s="4"/>
      <c r="I3" s="4"/>
      <c r="J3" s="3"/>
    </row>
    <row r="4" spans="1:10" ht="18.75">
      <c r="A4" s="5"/>
      <c r="B4" s="3"/>
      <c r="C4" s="3"/>
      <c r="D4" s="30"/>
      <c r="E4" s="6"/>
      <c r="F4" s="6"/>
      <c r="G4" s="6"/>
      <c r="H4" s="81" t="s">
        <v>63</v>
      </c>
      <c r="I4" s="138"/>
      <c r="J4" s="7"/>
    </row>
    <row r="5" spans="1:10" ht="18.75">
      <c r="A5" s="5"/>
      <c r="B5" s="3"/>
      <c r="C5" s="3"/>
      <c r="D5" s="8" t="s">
        <v>110</v>
      </c>
      <c r="E5" s="138"/>
      <c r="F5" s="138"/>
      <c r="G5" s="7" t="s">
        <v>107</v>
      </c>
      <c r="H5" s="30"/>
      <c r="I5" s="139"/>
      <c r="J5" s="139"/>
    </row>
    <row r="6" spans="1:10" ht="18.75">
      <c r="A6" s="5"/>
      <c r="B6" s="3"/>
      <c r="C6" s="3"/>
      <c r="D6" s="8" t="s">
        <v>88</v>
      </c>
      <c r="E6" s="8"/>
      <c r="F6" s="8"/>
      <c r="G6" s="8" t="s">
        <v>89</v>
      </c>
      <c r="H6" s="30"/>
      <c r="I6" s="9"/>
      <c r="J6" s="9"/>
    </row>
    <row r="7" spans="1:10" ht="18.75">
      <c r="A7" s="5"/>
      <c r="B7" s="3"/>
      <c r="C7" s="3"/>
      <c r="D7" s="8" t="s">
        <v>122</v>
      </c>
      <c r="E7" s="8"/>
      <c r="F7" s="80"/>
      <c r="G7" s="8" t="s">
        <v>90</v>
      </c>
      <c r="H7" s="30"/>
      <c r="I7" s="9"/>
      <c r="J7" s="9"/>
    </row>
    <row r="8" spans="1:12" ht="18.75">
      <c r="A8" s="5"/>
      <c r="B8" s="10"/>
      <c r="C8" s="11"/>
      <c r="D8" s="138" t="s">
        <v>123</v>
      </c>
      <c r="E8" s="7"/>
      <c r="F8" s="7"/>
      <c r="G8" s="141" t="s">
        <v>124</v>
      </c>
      <c r="H8" s="138"/>
      <c r="I8" s="14"/>
      <c r="J8" s="15"/>
      <c r="L8" t="s">
        <v>42</v>
      </c>
    </row>
    <row r="9" spans="1:10" ht="19.5" thickBot="1">
      <c r="A9" s="5"/>
      <c r="B9" s="10"/>
      <c r="C9" s="11"/>
      <c r="D9" s="138"/>
      <c r="E9" s="7"/>
      <c r="F9" s="7"/>
      <c r="G9" s="141"/>
      <c r="H9" s="138"/>
      <c r="I9" s="14"/>
      <c r="J9" s="15"/>
    </row>
    <row r="10" spans="1:10" ht="19.5" thickBot="1">
      <c r="A10" s="5"/>
      <c r="B10" s="171" t="s">
        <v>43</v>
      </c>
      <c r="C10" s="172"/>
      <c r="D10" s="172"/>
      <c r="E10" s="173"/>
      <c r="F10" s="16"/>
      <c r="G10" s="171" t="s">
        <v>23</v>
      </c>
      <c r="H10" s="172"/>
      <c r="I10" s="172"/>
      <c r="J10" s="173"/>
    </row>
    <row r="11" spans="1:10" ht="18.75">
      <c r="A11" s="5"/>
      <c r="B11" s="118" t="s">
        <v>87</v>
      </c>
      <c r="C11" s="119"/>
      <c r="D11" s="120"/>
      <c r="E11" s="69">
        <v>17400</v>
      </c>
      <c r="F11" s="140"/>
      <c r="G11" s="126" t="s">
        <v>19</v>
      </c>
      <c r="H11" s="120"/>
      <c r="I11" s="120"/>
      <c r="J11" s="127">
        <f>J30+J39+J60</f>
        <v>1969140.8</v>
      </c>
    </row>
    <row r="12" spans="1:10" ht="18.75">
      <c r="A12" s="5"/>
      <c r="B12" s="121" t="s">
        <v>96</v>
      </c>
      <c r="C12" s="119"/>
      <c r="D12" s="120"/>
      <c r="E12" s="69">
        <v>200</v>
      </c>
      <c r="F12" s="140"/>
      <c r="G12" s="126" t="s">
        <v>20</v>
      </c>
      <c r="H12" s="128"/>
      <c r="I12" s="120"/>
      <c r="J12" s="127">
        <f>J30+J39+J60+J70</f>
        <v>2141440.62</v>
      </c>
    </row>
    <row r="13" spans="1:10" ht="18.75">
      <c r="A13" s="5"/>
      <c r="B13" s="121" t="s">
        <v>18</v>
      </c>
      <c r="C13" s="119"/>
      <c r="D13" s="120"/>
      <c r="E13" s="69">
        <v>12000</v>
      </c>
      <c r="F13" s="17"/>
      <c r="G13" s="18" t="s">
        <v>12</v>
      </c>
      <c r="H13" s="19"/>
      <c r="I13" s="19"/>
      <c r="J13" s="20">
        <f>E11*E12</f>
        <v>3480000</v>
      </c>
    </row>
    <row r="14" spans="1:10" ht="18.75">
      <c r="A14" s="5"/>
      <c r="B14" s="121" t="s">
        <v>8</v>
      </c>
      <c r="C14" s="122"/>
      <c r="D14" s="120"/>
      <c r="E14" s="70">
        <v>0.0125</v>
      </c>
      <c r="F14" s="17"/>
      <c r="G14" s="126" t="s">
        <v>21</v>
      </c>
      <c r="H14" s="120"/>
      <c r="I14" s="120"/>
      <c r="J14" s="127">
        <f>J13-J11</f>
        <v>1510859.2</v>
      </c>
    </row>
    <row r="15" spans="1:10" ht="18.75">
      <c r="A15" s="5"/>
      <c r="B15" s="121" t="s">
        <v>16</v>
      </c>
      <c r="C15" s="122"/>
      <c r="D15" s="120"/>
      <c r="E15" s="71">
        <v>0.5</v>
      </c>
      <c r="F15" s="140"/>
      <c r="G15" s="126" t="s">
        <v>22</v>
      </c>
      <c r="H15" s="120"/>
      <c r="I15" s="120"/>
      <c r="J15" s="127">
        <f>J13-J12</f>
        <v>1338559.38</v>
      </c>
    </row>
    <row r="16" spans="1:10" ht="19.5" thickBot="1">
      <c r="A16" s="5"/>
      <c r="B16" s="123" t="s">
        <v>9</v>
      </c>
      <c r="C16" s="124"/>
      <c r="D16" s="125"/>
      <c r="E16" s="72">
        <v>6</v>
      </c>
      <c r="F16" s="142"/>
      <c r="G16" s="129"/>
      <c r="H16" s="125"/>
      <c r="I16" s="130"/>
      <c r="J16" s="131"/>
    </row>
    <row r="17" spans="1:10" ht="19.5" thickBot="1">
      <c r="A17" s="5"/>
      <c r="B17" s="10"/>
      <c r="C17" s="11"/>
      <c r="D17" s="11"/>
      <c r="E17" s="12"/>
      <c r="F17" s="12"/>
      <c r="G17" s="13"/>
      <c r="H17" s="6"/>
      <c r="I17" s="14"/>
      <c r="J17" s="21"/>
    </row>
    <row r="18" spans="1:11" ht="18.75">
      <c r="A18" s="5"/>
      <c r="B18" s="264" t="s">
        <v>31</v>
      </c>
      <c r="C18" s="265"/>
      <c r="D18" s="265"/>
      <c r="E18" s="265" t="s">
        <v>24</v>
      </c>
      <c r="F18" s="265"/>
      <c r="G18" s="174" t="s">
        <v>25</v>
      </c>
      <c r="H18" s="184" t="s">
        <v>26</v>
      </c>
      <c r="I18" s="186" t="s">
        <v>27</v>
      </c>
      <c r="J18" s="222" t="s">
        <v>6</v>
      </c>
      <c r="K18" s="145"/>
    </row>
    <row r="19" spans="1:11" ht="19.5" thickBot="1">
      <c r="A19" s="5"/>
      <c r="B19" s="266"/>
      <c r="C19" s="267"/>
      <c r="D19" s="267"/>
      <c r="E19" s="267"/>
      <c r="F19" s="267"/>
      <c r="G19" s="175"/>
      <c r="H19" s="185"/>
      <c r="I19" s="187"/>
      <c r="J19" s="223"/>
      <c r="K19" s="145"/>
    </row>
    <row r="20" spans="1:11" ht="18.75">
      <c r="A20" s="5"/>
      <c r="B20" s="22"/>
      <c r="C20" s="22"/>
      <c r="D20" s="22"/>
      <c r="E20" s="22"/>
      <c r="F20" s="22"/>
      <c r="G20" s="23"/>
      <c r="H20" s="24"/>
      <c r="I20" s="25"/>
      <c r="J20" s="25"/>
      <c r="K20" s="145"/>
    </row>
    <row r="21" spans="1:11" ht="18.75">
      <c r="A21" s="5"/>
      <c r="B21" s="22" t="s">
        <v>28</v>
      </c>
      <c r="C21" s="22"/>
      <c r="D21" s="22"/>
      <c r="E21" s="22"/>
      <c r="F21" s="22"/>
      <c r="G21" s="23"/>
      <c r="H21" s="24"/>
      <c r="I21" s="25"/>
      <c r="J21" s="25"/>
      <c r="K21" s="145"/>
    </row>
    <row r="22" spans="1:11" ht="18.75">
      <c r="A22" s="5"/>
      <c r="B22" s="192" t="s">
        <v>46</v>
      </c>
      <c r="C22" s="193"/>
      <c r="D22" s="194"/>
      <c r="E22" s="190" t="s">
        <v>111</v>
      </c>
      <c r="F22" s="191"/>
      <c r="G22" s="132">
        <v>8</v>
      </c>
      <c r="H22" s="115" t="s">
        <v>10</v>
      </c>
      <c r="I22" s="146">
        <v>12000</v>
      </c>
      <c r="J22" s="133">
        <f aca="true" t="shared" si="0" ref="J22:J29">G22*I22</f>
        <v>96000</v>
      </c>
      <c r="K22" s="145"/>
    </row>
    <row r="23" spans="1:11" ht="18.75">
      <c r="A23" s="5"/>
      <c r="B23" s="111" t="s">
        <v>70</v>
      </c>
      <c r="C23" s="112"/>
      <c r="D23" s="113"/>
      <c r="E23" s="169" t="s">
        <v>77</v>
      </c>
      <c r="F23" s="168"/>
      <c r="G23" s="45">
        <v>7</v>
      </c>
      <c r="H23" s="26" t="s">
        <v>10</v>
      </c>
      <c r="I23" s="147">
        <v>12000</v>
      </c>
      <c r="J23" s="27">
        <f t="shared" si="0"/>
        <v>84000</v>
      </c>
      <c r="K23" s="145"/>
    </row>
    <row r="24" spans="1:11" ht="18.75">
      <c r="A24" s="5"/>
      <c r="B24" s="111" t="s">
        <v>76</v>
      </c>
      <c r="C24" s="112"/>
      <c r="D24" s="113"/>
      <c r="E24" s="169" t="s">
        <v>112</v>
      </c>
      <c r="F24" s="168"/>
      <c r="G24" s="45">
        <v>8</v>
      </c>
      <c r="H24" s="26" t="s">
        <v>10</v>
      </c>
      <c r="I24" s="147">
        <v>12000</v>
      </c>
      <c r="J24" s="27">
        <f t="shared" si="0"/>
        <v>96000</v>
      </c>
      <c r="K24" s="145"/>
    </row>
    <row r="25" spans="1:11" ht="18.75">
      <c r="A25" s="5"/>
      <c r="B25" s="111" t="s">
        <v>61</v>
      </c>
      <c r="C25" s="112"/>
      <c r="D25" s="113"/>
      <c r="E25" s="169" t="s">
        <v>78</v>
      </c>
      <c r="F25" s="168"/>
      <c r="G25" s="45">
        <v>2</v>
      </c>
      <c r="H25" s="26" t="s">
        <v>10</v>
      </c>
      <c r="I25" s="147">
        <v>12000</v>
      </c>
      <c r="J25" s="27">
        <f t="shared" si="0"/>
        <v>24000</v>
      </c>
      <c r="K25" s="145"/>
    </row>
    <row r="26" spans="1:11" ht="18.75">
      <c r="A26" s="5"/>
      <c r="B26" s="179" t="s">
        <v>64</v>
      </c>
      <c r="C26" s="180"/>
      <c r="D26" s="181"/>
      <c r="E26" s="169" t="s">
        <v>80</v>
      </c>
      <c r="F26" s="168"/>
      <c r="G26" s="45">
        <v>2</v>
      </c>
      <c r="H26" s="26" t="s">
        <v>10</v>
      </c>
      <c r="I26" s="147">
        <v>12000</v>
      </c>
      <c r="J26" s="27">
        <f t="shared" si="0"/>
        <v>24000</v>
      </c>
      <c r="K26" s="145"/>
    </row>
    <row r="27" spans="1:11" ht="18.75">
      <c r="A27" s="5"/>
      <c r="B27" s="111" t="s">
        <v>76</v>
      </c>
      <c r="C27" s="112"/>
      <c r="D27" s="112"/>
      <c r="E27" s="169" t="s">
        <v>113</v>
      </c>
      <c r="F27" s="168"/>
      <c r="G27" s="45">
        <v>5</v>
      </c>
      <c r="H27" s="26" t="s">
        <v>10</v>
      </c>
      <c r="I27" s="147">
        <v>12000</v>
      </c>
      <c r="J27" s="27">
        <f t="shared" si="0"/>
        <v>60000</v>
      </c>
      <c r="K27" s="145"/>
    </row>
    <row r="28" spans="1:11" ht="18.75">
      <c r="A28" s="5"/>
      <c r="B28" s="201" t="s">
        <v>47</v>
      </c>
      <c r="C28" s="202"/>
      <c r="D28" s="202"/>
      <c r="E28" s="169" t="s">
        <v>78</v>
      </c>
      <c r="F28" s="168"/>
      <c r="G28" s="45">
        <v>2</v>
      </c>
      <c r="H28" s="26" t="s">
        <v>10</v>
      </c>
      <c r="I28" s="147">
        <v>12000</v>
      </c>
      <c r="J28" s="27">
        <f t="shared" si="0"/>
        <v>24000</v>
      </c>
      <c r="K28" s="145"/>
    </row>
    <row r="29" spans="1:11" ht="18.75">
      <c r="A29" s="5"/>
      <c r="B29" s="195" t="s">
        <v>114</v>
      </c>
      <c r="C29" s="196"/>
      <c r="D29" s="197"/>
      <c r="E29" s="188" t="s">
        <v>79</v>
      </c>
      <c r="F29" s="189"/>
      <c r="G29" s="79">
        <f>Hoja1!C5*Hoja1!C2</f>
        <v>17400</v>
      </c>
      <c r="H29" s="148" t="s">
        <v>69</v>
      </c>
      <c r="I29" s="149">
        <v>40</v>
      </c>
      <c r="J29" s="28">
        <f t="shared" si="0"/>
        <v>696000</v>
      </c>
      <c r="K29" s="145"/>
    </row>
    <row r="30" spans="1:11" ht="18.75">
      <c r="A30" s="5"/>
      <c r="B30" s="203" t="s">
        <v>121</v>
      </c>
      <c r="C30" s="204"/>
      <c r="D30" s="204"/>
      <c r="E30" s="204"/>
      <c r="F30" s="204"/>
      <c r="G30" s="204"/>
      <c r="H30" s="204"/>
      <c r="I30" s="204"/>
      <c r="J30" s="53">
        <f>SUM(J22:J29)</f>
        <v>1104000</v>
      </c>
      <c r="K30" s="145"/>
    </row>
    <row r="31" spans="1:11" s="1" customFormat="1" ht="18.75">
      <c r="A31" s="30"/>
      <c r="B31" s="22"/>
      <c r="C31" s="22"/>
      <c r="D31" s="22"/>
      <c r="E31" s="22"/>
      <c r="F31" s="22"/>
      <c r="G31" s="23"/>
      <c r="H31" s="24"/>
      <c r="I31" s="25"/>
      <c r="J31" s="25"/>
      <c r="K31" s="145"/>
    </row>
    <row r="32" spans="1:11" s="2" customFormat="1" ht="18.75">
      <c r="A32" s="32"/>
      <c r="B32" s="22" t="s">
        <v>29</v>
      </c>
      <c r="C32" s="22"/>
      <c r="D32" s="22"/>
      <c r="E32" s="22"/>
      <c r="F32" s="22"/>
      <c r="G32" s="23"/>
      <c r="H32" s="24"/>
      <c r="I32" s="25"/>
      <c r="J32" s="25"/>
      <c r="K32" s="145"/>
    </row>
    <row r="33" spans="1:11" ht="18.75">
      <c r="A33" s="5"/>
      <c r="B33" s="182" t="s">
        <v>41</v>
      </c>
      <c r="C33" s="183"/>
      <c r="D33" s="183"/>
      <c r="E33" s="190" t="s">
        <v>82</v>
      </c>
      <c r="F33" s="191"/>
      <c r="G33" s="55">
        <v>1</v>
      </c>
      <c r="H33" s="52" t="s">
        <v>44</v>
      </c>
      <c r="I33" s="54">
        <v>60000</v>
      </c>
      <c r="J33" s="54">
        <f aca="true" t="shared" si="1" ref="J33:J38">G33*I33</f>
        <v>60000</v>
      </c>
      <c r="K33" s="145"/>
    </row>
    <row r="34" spans="1:11" ht="18.75">
      <c r="A34" s="5"/>
      <c r="B34" s="179" t="s">
        <v>48</v>
      </c>
      <c r="C34" s="180"/>
      <c r="D34" s="181"/>
      <c r="E34" s="169" t="s">
        <v>83</v>
      </c>
      <c r="F34" s="168"/>
      <c r="G34" s="45">
        <v>2</v>
      </c>
      <c r="H34" s="45" t="s">
        <v>44</v>
      </c>
      <c r="I34" s="46">
        <v>30000</v>
      </c>
      <c r="J34" s="46">
        <f t="shared" si="1"/>
        <v>60000</v>
      </c>
      <c r="K34" s="145"/>
    </row>
    <row r="35" spans="1:11" ht="18.75">
      <c r="A35" s="5"/>
      <c r="B35" s="201" t="s">
        <v>62</v>
      </c>
      <c r="C35" s="202"/>
      <c r="D35" s="202"/>
      <c r="E35" s="169" t="s">
        <v>77</v>
      </c>
      <c r="F35" s="168"/>
      <c r="G35" s="47">
        <v>1</v>
      </c>
      <c r="H35" s="47" t="s">
        <v>44</v>
      </c>
      <c r="I35" s="48">
        <v>30000</v>
      </c>
      <c r="J35" s="48">
        <f t="shared" si="1"/>
        <v>30000</v>
      </c>
      <c r="K35" s="145"/>
    </row>
    <row r="36" spans="1:11" ht="18.75">
      <c r="A36" s="5"/>
      <c r="B36" s="179" t="s">
        <v>49</v>
      </c>
      <c r="C36" s="180"/>
      <c r="D36" s="181"/>
      <c r="E36" s="169" t="s">
        <v>77</v>
      </c>
      <c r="F36" s="168"/>
      <c r="G36" s="45">
        <v>2</v>
      </c>
      <c r="H36" s="45" t="s">
        <v>44</v>
      </c>
      <c r="I36" s="46">
        <v>5000</v>
      </c>
      <c r="J36" s="46">
        <f t="shared" si="1"/>
        <v>10000</v>
      </c>
      <c r="K36" s="145"/>
    </row>
    <row r="37" spans="1:11" ht="18.75">
      <c r="A37" s="5"/>
      <c r="B37" s="179" t="s">
        <v>50</v>
      </c>
      <c r="C37" s="180"/>
      <c r="D37" s="181"/>
      <c r="E37" s="169" t="s">
        <v>81</v>
      </c>
      <c r="F37" s="168"/>
      <c r="G37" s="45">
        <v>3</v>
      </c>
      <c r="H37" s="45" t="s">
        <v>44</v>
      </c>
      <c r="I37" s="46">
        <v>15000</v>
      </c>
      <c r="J37" s="46">
        <f t="shared" si="1"/>
        <v>45000</v>
      </c>
      <c r="K37" s="145"/>
    </row>
    <row r="38" spans="1:11" ht="18.75">
      <c r="A38" s="5"/>
      <c r="B38" s="179" t="s">
        <v>45</v>
      </c>
      <c r="C38" s="180"/>
      <c r="D38" s="181"/>
      <c r="E38" s="169" t="s">
        <v>78</v>
      </c>
      <c r="F38" s="168"/>
      <c r="G38" s="45">
        <v>1</v>
      </c>
      <c r="H38" s="45" t="s">
        <v>44</v>
      </c>
      <c r="I38" s="46">
        <v>150000</v>
      </c>
      <c r="J38" s="46">
        <f t="shared" si="1"/>
        <v>150000</v>
      </c>
      <c r="K38" s="145"/>
    </row>
    <row r="39" spans="1:11" ht="18.75">
      <c r="A39" s="5"/>
      <c r="B39" s="230" t="s">
        <v>30</v>
      </c>
      <c r="C39" s="231"/>
      <c r="D39" s="231"/>
      <c r="E39" s="231"/>
      <c r="F39" s="231"/>
      <c r="G39" s="231"/>
      <c r="H39" s="231"/>
      <c r="I39" s="231"/>
      <c r="J39" s="29">
        <f>SUM(J33:J38)</f>
        <v>355000</v>
      </c>
      <c r="K39" s="145"/>
    </row>
    <row r="40" spans="1:11" s="1" customFormat="1" ht="18.75">
      <c r="A40" s="30"/>
      <c r="B40" s="22"/>
      <c r="C40" s="22"/>
      <c r="D40" s="22"/>
      <c r="E40" s="22"/>
      <c r="F40" s="22"/>
      <c r="G40" s="23"/>
      <c r="H40" s="24"/>
      <c r="I40" s="25"/>
      <c r="J40" s="25"/>
      <c r="K40" s="145"/>
    </row>
    <row r="41" spans="1:11" ht="18.75">
      <c r="A41" s="5"/>
      <c r="B41" s="22" t="s">
        <v>97</v>
      </c>
      <c r="C41" s="22"/>
      <c r="D41" s="22"/>
      <c r="E41" s="22"/>
      <c r="F41" s="22"/>
      <c r="G41" s="23"/>
      <c r="H41" s="24" t="s">
        <v>60</v>
      </c>
      <c r="I41" s="25"/>
      <c r="J41" s="25"/>
      <c r="K41" s="145"/>
    </row>
    <row r="42" spans="1:11" ht="18.75">
      <c r="A42" s="5"/>
      <c r="B42" s="176" t="s">
        <v>117</v>
      </c>
      <c r="C42" s="177"/>
      <c r="D42" s="178"/>
      <c r="E42" s="263" t="s">
        <v>84</v>
      </c>
      <c r="F42" s="191"/>
      <c r="G42" s="114">
        <v>2</v>
      </c>
      <c r="H42" s="115" t="s">
        <v>11</v>
      </c>
      <c r="I42" s="116">
        <v>30000</v>
      </c>
      <c r="J42" s="117">
        <f>G42*I42</f>
        <v>60000</v>
      </c>
      <c r="K42" s="145"/>
    </row>
    <row r="43" spans="1:11" ht="18.75">
      <c r="A43" s="5"/>
      <c r="B43" s="108" t="s">
        <v>91</v>
      </c>
      <c r="C43" s="109"/>
      <c r="D43" s="110"/>
      <c r="E43" s="169" t="s">
        <v>82</v>
      </c>
      <c r="F43" s="168"/>
      <c r="G43" s="60">
        <v>1</v>
      </c>
      <c r="H43" s="26" t="s">
        <v>44</v>
      </c>
      <c r="I43" s="58">
        <v>150000</v>
      </c>
      <c r="J43" s="33">
        <f>G43*I43</f>
        <v>150000</v>
      </c>
      <c r="K43" s="145"/>
    </row>
    <row r="44" spans="1:11" ht="18.75">
      <c r="A44" s="5"/>
      <c r="B44" s="105"/>
      <c r="C44" s="106"/>
      <c r="D44" s="107"/>
      <c r="E44" s="104"/>
      <c r="F44" s="103"/>
      <c r="G44" s="60"/>
      <c r="H44" s="26"/>
      <c r="I44" s="58"/>
      <c r="J44" s="33"/>
      <c r="K44" s="145"/>
    </row>
    <row r="45" spans="1:11" ht="18.75">
      <c r="A45" s="5"/>
      <c r="B45" s="216" t="s">
        <v>98</v>
      </c>
      <c r="C45" s="217" t="s">
        <v>13</v>
      </c>
      <c r="D45" s="218" t="s">
        <v>13</v>
      </c>
      <c r="E45" s="167"/>
      <c r="F45" s="168"/>
      <c r="G45" s="59"/>
      <c r="H45" s="34"/>
      <c r="I45" s="58"/>
      <c r="J45" s="33"/>
      <c r="K45" s="145"/>
    </row>
    <row r="46" spans="1:11" ht="18.75">
      <c r="A46" s="5"/>
      <c r="B46" s="85" t="s">
        <v>71</v>
      </c>
      <c r="C46" s="86"/>
      <c r="D46" s="87"/>
      <c r="E46" s="169" t="s">
        <v>80</v>
      </c>
      <c r="F46" s="168"/>
      <c r="G46" s="59">
        <v>100</v>
      </c>
      <c r="H46" s="34" t="s">
        <v>11</v>
      </c>
      <c r="I46" s="58">
        <v>314</v>
      </c>
      <c r="J46" s="33">
        <f>G46*I46</f>
        <v>31400</v>
      </c>
      <c r="K46" s="145"/>
    </row>
    <row r="47" spans="1:11" ht="18.75">
      <c r="A47" s="5"/>
      <c r="B47" s="260" t="s">
        <v>72</v>
      </c>
      <c r="C47" s="261"/>
      <c r="D47" s="262"/>
      <c r="E47" s="167" t="s">
        <v>77</v>
      </c>
      <c r="F47" s="170"/>
      <c r="G47" s="60">
        <v>100</v>
      </c>
      <c r="H47" s="26" t="s">
        <v>11</v>
      </c>
      <c r="I47" s="58">
        <v>333</v>
      </c>
      <c r="J47" s="33">
        <f>G47*I47</f>
        <v>33300</v>
      </c>
      <c r="K47" s="145"/>
    </row>
    <row r="48" spans="1:11" ht="18.75">
      <c r="A48" s="5"/>
      <c r="B48" s="100" t="s">
        <v>75</v>
      </c>
      <c r="C48" s="101"/>
      <c r="D48" s="102"/>
      <c r="E48" s="169" t="s">
        <v>85</v>
      </c>
      <c r="F48" s="168"/>
      <c r="G48" s="135">
        <v>100</v>
      </c>
      <c r="H48" s="136" t="s">
        <v>11</v>
      </c>
      <c r="I48" s="137">
        <v>455</v>
      </c>
      <c r="J48" s="33">
        <f>G48*I48</f>
        <v>45500</v>
      </c>
      <c r="K48" s="145"/>
    </row>
    <row r="49" spans="1:11" ht="18.75">
      <c r="A49" s="5"/>
      <c r="B49" s="93"/>
      <c r="C49" s="94"/>
      <c r="D49" s="95"/>
      <c r="E49" s="91"/>
      <c r="F49" s="96"/>
      <c r="G49" s="60"/>
      <c r="H49" s="26"/>
      <c r="I49" s="58"/>
      <c r="J49" s="33"/>
      <c r="K49" s="145"/>
    </row>
    <row r="50" spans="1:11" ht="18.75">
      <c r="A50" s="5"/>
      <c r="B50" s="92" t="s">
        <v>93</v>
      </c>
      <c r="C50" s="94"/>
      <c r="D50" s="95"/>
      <c r="E50" s="91"/>
      <c r="F50" s="96"/>
      <c r="G50" s="60"/>
      <c r="H50" s="26"/>
      <c r="I50" s="58"/>
      <c r="J50" s="33"/>
      <c r="K50" s="145"/>
    </row>
    <row r="51" spans="1:11" ht="18.75">
      <c r="A51" s="5"/>
      <c r="B51" s="93" t="s">
        <v>73</v>
      </c>
      <c r="C51" s="94"/>
      <c r="D51" s="95"/>
      <c r="E51" s="169" t="s">
        <v>92</v>
      </c>
      <c r="F51" s="168"/>
      <c r="G51" s="60">
        <v>1</v>
      </c>
      <c r="H51" s="26" t="s">
        <v>11</v>
      </c>
      <c r="I51" s="58">
        <v>8950</v>
      </c>
      <c r="J51" s="33">
        <f>G51*I51</f>
        <v>8950</v>
      </c>
      <c r="K51" s="145"/>
    </row>
    <row r="52" spans="1:11" ht="18.75">
      <c r="A52" s="5"/>
      <c r="B52" s="161"/>
      <c r="C52" s="162"/>
      <c r="D52" s="163"/>
      <c r="E52" s="165"/>
      <c r="F52" s="164"/>
      <c r="G52" s="60"/>
      <c r="H52" s="26"/>
      <c r="I52" s="58"/>
      <c r="J52" s="33"/>
      <c r="K52" s="145"/>
    </row>
    <row r="53" spans="1:11" ht="18.75">
      <c r="A53" s="5"/>
      <c r="B53" s="92" t="s">
        <v>94</v>
      </c>
      <c r="C53" s="86"/>
      <c r="D53" s="87"/>
      <c r="E53" s="83"/>
      <c r="F53" s="84"/>
      <c r="G53" s="60"/>
      <c r="H53" s="26"/>
      <c r="I53" s="58"/>
      <c r="J53" s="33"/>
      <c r="K53" s="145"/>
    </row>
    <row r="54" spans="1:11" ht="18.75">
      <c r="A54" s="5"/>
      <c r="B54" s="82" t="s">
        <v>65</v>
      </c>
      <c r="C54" s="88"/>
      <c r="D54" s="90"/>
      <c r="E54" s="169" t="s">
        <v>115</v>
      </c>
      <c r="F54" s="168"/>
      <c r="G54" s="60">
        <v>0.8</v>
      </c>
      <c r="H54" s="89" t="s">
        <v>15</v>
      </c>
      <c r="I54" s="58">
        <v>33151</v>
      </c>
      <c r="J54" s="33">
        <f>G54*I54</f>
        <v>26520.800000000003</v>
      </c>
      <c r="K54" s="145"/>
    </row>
    <row r="55" spans="1:11" ht="18.75">
      <c r="A55" s="5"/>
      <c r="B55" s="98" t="s">
        <v>74</v>
      </c>
      <c r="C55" s="88"/>
      <c r="D55" s="134"/>
      <c r="E55" s="167" t="s">
        <v>86</v>
      </c>
      <c r="F55" s="168"/>
      <c r="G55" s="60">
        <v>1</v>
      </c>
      <c r="H55" s="89" t="s">
        <v>15</v>
      </c>
      <c r="I55" s="58">
        <v>51470</v>
      </c>
      <c r="J55" s="33">
        <f>G55*I55</f>
        <v>51470</v>
      </c>
      <c r="K55" s="145"/>
    </row>
    <row r="56" spans="1:11" ht="18.75">
      <c r="A56" s="5"/>
      <c r="B56" s="98"/>
      <c r="C56" s="88"/>
      <c r="D56" s="134"/>
      <c r="E56" s="97"/>
      <c r="F56" s="99"/>
      <c r="G56" s="60"/>
      <c r="H56" s="89"/>
      <c r="I56" s="58"/>
      <c r="J56" s="33"/>
      <c r="K56" s="145"/>
    </row>
    <row r="57" spans="1:11" ht="18.75">
      <c r="A57" s="5"/>
      <c r="B57" s="216" t="s">
        <v>95</v>
      </c>
      <c r="C57" s="217" t="s">
        <v>14</v>
      </c>
      <c r="D57" s="218" t="s">
        <v>14</v>
      </c>
      <c r="E57" s="167"/>
      <c r="F57" s="168"/>
      <c r="G57" s="59"/>
      <c r="H57" s="34"/>
      <c r="I57" s="58"/>
      <c r="J57" s="33"/>
      <c r="K57" s="145"/>
    </row>
    <row r="58" spans="1:11" ht="18.75">
      <c r="A58" s="5"/>
      <c r="B58" s="161" t="s">
        <v>109</v>
      </c>
      <c r="C58" s="159"/>
      <c r="D58" s="160"/>
      <c r="E58" s="169" t="s">
        <v>111</v>
      </c>
      <c r="F58" s="168"/>
      <c r="G58" s="59">
        <v>26</v>
      </c>
      <c r="H58" s="34" t="s">
        <v>26</v>
      </c>
      <c r="I58" s="58">
        <v>3000</v>
      </c>
      <c r="J58" s="33">
        <f>G58*I58</f>
        <v>78000</v>
      </c>
      <c r="K58" s="145"/>
    </row>
    <row r="59" spans="1:11" ht="18.75">
      <c r="A59" s="5"/>
      <c r="B59" s="73" t="s">
        <v>118</v>
      </c>
      <c r="C59" s="74"/>
      <c r="D59" s="75"/>
      <c r="E59" s="207" t="s">
        <v>116</v>
      </c>
      <c r="F59" s="189"/>
      <c r="G59" s="76">
        <v>1</v>
      </c>
      <c r="H59" s="77" t="s">
        <v>26</v>
      </c>
      <c r="I59" s="78">
        <v>25000</v>
      </c>
      <c r="J59" s="79">
        <f>G59*I59</f>
        <v>25000</v>
      </c>
      <c r="K59" s="145"/>
    </row>
    <row r="60" spans="1:11" ht="18.75">
      <c r="A60" s="5"/>
      <c r="B60" s="205" t="s">
        <v>32</v>
      </c>
      <c r="C60" s="206"/>
      <c r="D60" s="206"/>
      <c r="E60" s="206"/>
      <c r="F60" s="206"/>
      <c r="G60" s="206"/>
      <c r="H60" s="206"/>
      <c r="I60" s="206"/>
      <c r="J60" s="57">
        <f>SUM(J42:J59)</f>
        <v>510140.8</v>
      </c>
      <c r="K60" s="145"/>
    </row>
    <row r="61" spans="1:11" s="1" customFormat="1" ht="18.75">
      <c r="A61" s="30"/>
      <c r="B61" s="35"/>
      <c r="C61" s="35"/>
      <c r="D61" s="35"/>
      <c r="E61" s="35"/>
      <c r="F61" s="35"/>
      <c r="G61" s="35"/>
      <c r="H61" s="35"/>
      <c r="I61" s="35"/>
      <c r="J61" s="36"/>
      <c r="K61" s="145"/>
    </row>
    <row r="62" spans="1:11" ht="18.75">
      <c r="A62" s="5"/>
      <c r="B62" s="208" t="s">
        <v>33</v>
      </c>
      <c r="C62" s="209"/>
      <c r="D62" s="209"/>
      <c r="E62" s="209"/>
      <c r="F62" s="209"/>
      <c r="G62" s="209"/>
      <c r="H62" s="209"/>
      <c r="I62" s="209"/>
      <c r="J62" s="29">
        <f>J30+J39+J60</f>
        <v>1969140.8</v>
      </c>
      <c r="K62" s="145"/>
    </row>
    <row r="63" spans="1:11" s="1" customFormat="1" ht="18.75">
      <c r="A63" s="30"/>
      <c r="B63" s="22"/>
      <c r="C63" s="22"/>
      <c r="D63" s="22"/>
      <c r="E63" s="22"/>
      <c r="F63" s="23"/>
      <c r="G63" s="24"/>
      <c r="H63" s="25"/>
      <c r="I63" s="25"/>
      <c r="J63" s="22"/>
      <c r="K63" s="145"/>
    </row>
    <row r="64" spans="1:11" ht="18.75">
      <c r="A64" s="5"/>
      <c r="B64" s="22" t="s">
        <v>34</v>
      </c>
      <c r="C64" s="22"/>
      <c r="D64" s="22"/>
      <c r="E64" s="50" t="s">
        <v>2</v>
      </c>
      <c r="F64" s="50"/>
      <c r="G64" s="51"/>
      <c r="H64" s="50"/>
      <c r="I64" s="49" t="s">
        <v>1</v>
      </c>
      <c r="J64" s="49" t="s">
        <v>6</v>
      </c>
      <c r="K64" s="145"/>
    </row>
    <row r="65" spans="1:11" ht="18.75">
      <c r="A65" s="5"/>
      <c r="B65" s="210" t="s">
        <v>0</v>
      </c>
      <c r="C65" s="210"/>
      <c r="D65" s="210"/>
      <c r="E65" s="210" t="s">
        <v>3</v>
      </c>
      <c r="F65" s="210"/>
      <c r="G65" s="210"/>
      <c r="H65" s="210"/>
      <c r="I65" s="37">
        <v>0.05</v>
      </c>
      <c r="J65" s="38">
        <f>J62*I65</f>
        <v>98457.04000000001</v>
      </c>
      <c r="K65" s="145"/>
    </row>
    <row r="66" spans="1:11" ht="18.75">
      <c r="A66" s="5"/>
      <c r="B66" s="210" t="s">
        <v>35</v>
      </c>
      <c r="C66" s="210"/>
      <c r="D66" s="210"/>
      <c r="E66" s="210" t="s">
        <v>7</v>
      </c>
      <c r="F66" s="210"/>
      <c r="G66" s="210"/>
      <c r="H66" s="210"/>
      <c r="I66" s="39">
        <f>E14</f>
        <v>0.0125</v>
      </c>
      <c r="J66" s="38">
        <f>E14*E15*E16*J62</f>
        <v>73842.78000000001</v>
      </c>
      <c r="K66" s="145"/>
    </row>
    <row r="67" spans="1:11" ht="18.75">
      <c r="A67" s="5"/>
      <c r="B67" s="210" t="s">
        <v>59</v>
      </c>
      <c r="C67" s="210"/>
      <c r="D67" s="210"/>
      <c r="E67" s="211" t="s">
        <v>5</v>
      </c>
      <c r="F67" s="211"/>
      <c r="G67" s="211"/>
      <c r="H67" s="211"/>
      <c r="I67" s="211"/>
      <c r="J67" s="40"/>
      <c r="K67" s="145"/>
    </row>
    <row r="68" spans="1:11" ht="18.75">
      <c r="A68" s="5"/>
      <c r="B68" s="210" t="s">
        <v>4</v>
      </c>
      <c r="C68" s="210"/>
      <c r="D68" s="210"/>
      <c r="E68" s="211"/>
      <c r="F68" s="211"/>
      <c r="G68" s="211"/>
      <c r="H68" s="211"/>
      <c r="I68" s="211"/>
      <c r="J68" s="40"/>
      <c r="K68" s="145"/>
    </row>
    <row r="69" spans="1:11" ht="18.75">
      <c r="A69" s="5"/>
      <c r="B69" s="210" t="s">
        <v>36</v>
      </c>
      <c r="C69" s="210"/>
      <c r="D69" s="210"/>
      <c r="E69" s="211"/>
      <c r="F69" s="211"/>
      <c r="G69" s="211"/>
      <c r="H69" s="211"/>
      <c r="I69" s="211"/>
      <c r="J69" s="40"/>
      <c r="K69" s="145"/>
    </row>
    <row r="70" spans="1:11" ht="18.75">
      <c r="A70" s="5"/>
      <c r="B70" s="230" t="s">
        <v>37</v>
      </c>
      <c r="C70" s="231"/>
      <c r="D70" s="231"/>
      <c r="E70" s="231"/>
      <c r="F70" s="231"/>
      <c r="G70" s="231"/>
      <c r="H70" s="231"/>
      <c r="I70" s="231"/>
      <c r="J70" s="29">
        <f>SUM(J65:J66)</f>
        <v>172299.82</v>
      </c>
      <c r="K70" s="145"/>
    </row>
    <row r="71" spans="1:11" s="1" customFormat="1" ht="18.75">
      <c r="A71" s="30"/>
      <c r="B71" s="24"/>
      <c r="C71" s="24"/>
      <c r="D71" s="24"/>
      <c r="E71" s="24"/>
      <c r="F71" s="24"/>
      <c r="G71" s="24"/>
      <c r="H71" s="24"/>
      <c r="I71" s="24"/>
      <c r="J71" s="31"/>
      <c r="K71" s="145"/>
    </row>
    <row r="72" spans="1:11" ht="19.5" thickBot="1">
      <c r="A72" s="5"/>
      <c r="B72" s="212" t="s">
        <v>38</v>
      </c>
      <c r="C72" s="213"/>
      <c r="D72" s="213"/>
      <c r="E72" s="213"/>
      <c r="F72" s="213"/>
      <c r="G72" s="213"/>
      <c r="H72" s="213"/>
      <c r="I72" s="213"/>
      <c r="J72" s="41">
        <f>J62+J70</f>
        <v>2141440.62</v>
      </c>
      <c r="K72" s="145"/>
    </row>
    <row r="73" spans="1:11" ht="19.5" thickBot="1">
      <c r="A73" s="5"/>
      <c r="B73" s="246" t="s">
        <v>39</v>
      </c>
      <c r="C73" s="247"/>
      <c r="D73" s="247"/>
      <c r="E73" s="247"/>
      <c r="F73" s="247"/>
      <c r="G73" s="247"/>
      <c r="H73" s="247"/>
      <c r="I73" s="247"/>
      <c r="J73" s="248"/>
      <c r="K73" s="145"/>
    </row>
    <row r="74" spans="1:11" s="1" customFormat="1" ht="18.75">
      <c r="A74" s="30"/>
      <c r="B74" s="42"/>
      <c r="C74" s="42"/>
      <c r="D74" s="42"/>
      <c r="E74" s="42"/>
      <c r="F74" s="42"/>
      <c r="G74" s="42"/>
      <c r="H74" s="42"/>
      <c r="I74" s="42"/>
      <c r="J74" s="42"/>
      <c r="K74" s="145"/>
    </row>
    <row r="75" spans="1:11" ht="18.75">
      <c r="A75" s="5"/>
      <c r="B75" s="5"/>
      <c r="C75" s="5"/>
      <c r="D75" s="219" t="s">
        <v>99</v>
      </c>
      <c r="E75" s="220"/>
      <c r="F75" s="220"/>
      <c r="G75" s="220"/>
      <c r="H75" s="221"/>
      <c r="I75" s="5"/>
      <c r="J75" s="5"/>
      <c r="K75" s="145"/>
    </row>
    <row r="76" spans="1:11" ht="18.75">
      <c r="A76" s="5"/>
      <c r="B76" s="5"/>
      <c r="C76" s="5"/>
      <c r="D76" s="233" t="s">
        <v>67</v>
      </c>
      <c r="E76" s="234"/>
      <c r="F76" s="219" t="s">
        <v>68</v>
      </c>
      <c r="G76" s="220"/>
      <c r="H76" s="221"/>
      <c r="I76" s="5"/>
      <c r="J76" s="5"/>
      <c r="K76" s="145"/>
    </row>
    <row r="77" spans="1:11" ht="18.75">
      <c r="A77" s="5"/>
      <c r="B77" s="5"/>
      <c r="C77" s="5"/>
      <c r="D77" s="237"/>
      <c r="E77" s="238"/>
      <c r="F77" s="155">
        <f>G77*0.9</f>
        <v>180</v>
      </c>
      <c r="G77" s="156">
        <f>E12</f>
        <v>200</v>
      </c>
      <c r="H77" s="155">
        <f>G77*1.1</f>
        <v>220.00000000000003</v>
      </c>
      <c r="I77" s="5"/>
      <c r="J77" s="5"/>
      <c r="K77" s="145"/>
    </row>
    <row r="78" spans="1:11" ht="18.75">
      <c r="A78" s="5"/>
      <c r="B78" s="5"/>
      <c r="C78" s="5"/>
      <c r="D78" s="244">
        <f>D79*0.9</f>
        <v>15660</v>
      </c>
      <c r="E78" s="245"/>
      <c r="F78" s="152">
        <f>F$77*$D$78-Hoja1!$C$34</f>
        <v>753049.3799999999</v>
      </c>
      <c r="G78" s="152">
        <f>G$77*$D$78-Hoja1!$C$34</f>
        <v>1066249.38</v>
      </c>
      <c r="H78" s="152">
        <f>H$77*$D$78-Hoja1!$C$34</f>
        <v>1379449.3800000004</v>
      </c>
      <c r="I78" s="5"/>
      <c r="J78" s="5"/>
      <c r="K78" s="145"/>
    </row>
    <row r="79" spans="1:11" s="1" customFormat="1" ht="18.75">
      <c r="A79" s="30"/>
      <c r="B79" s="30"/>
      <c r="C79" s="30"/>
      <c r="D79" s="214">
        <f>E11</f>
        <v>17400</v>
      </c>
      <c r="E79" s="215"/>
      <c r="F79" s="153">
        <f>(F$77*$D79)-J72</f>
        <v>990559.3799999999</v>
      </c>
      <c r="G79" s="153">
        <f>(G$77*$D79)-J72</f>
        <v>1338559.38</v>
      </c>
      <c r="H79" s="153">
        <f>(H$77*$D79)-J72</f>
        <v>1686559.3800000004</v>
      </c>
      <c r="I79" s="30"/>
      <c r="J79" s="30"/>
      <c r="K79" s="145"/>
    </row>
    <row r="80" spans="1:11" ht="18.75">
      <c r="A80" s="5"/>
      <c r="B80" s="5"/>
      <c r="C80" s="5"/>
      <c r="D80" s="242">
        <f>D79*1.1</f>
        <v>19140</v>
      </c>
      <c r="E80" s="243"/>
      <c r="F80" s="154">
        <f>F$77*$D$80-Hoja1!$D$34</f>
        <v>1228069.3800000004</v>
      </c>
      <c r="G80" s="154">
        <f>G$77*$D$80-Hoja1!$D$34</f>
        <v>1610869.3800000004</v>
      </c>
      <c r="H80" s="154">
        <f>H$77*$D$80-Hoja1!$D$34</f>
        <v>1993669.3800000013</v>
      </c>
      <c r="I80" s="3"/>
      <c r="J80" s="3"/>
      <c r="K80" s="145"/>
    </row>
    <row r="81" spans="1:11" ht="18.75">
      <c r="A81" s="5"/>
      <c r="B81" s="43"/>
      <c r="C81" s="43"/>
      <c r="D81" s="44"/>
      <c r="E81" s="44"/>
      <c r="F81" s="44"/>
      <c r="G81" s="5"/>
      <c r="H81" s="5"/>
      <c r="I81" s="3"/>
      <c r="J81" s="3"/>
      <c r="K81" s="145"/>
    </row>
    <row r="82" spans="1:11" ht="18.75">
      <c r="A82" s="5"/>
      <c r="B82" s="43"/>
      <c r="C82" s="43"/>
      <c r="D82" s="233" t="s">
        <v>100</v>
      </c>
      <c r="E82" s="234"/>
      <c r="F82" s="239" t="s">
        <v>67</v>
      </c>
      <c r="G82" s="240"/>
      <c r="H82" s="241"/>
      <c r="I82" s="3"/>
      <c r="J82" s="3"/>
      <c r="K82" s="145"/>
    </row>
    <row r="83" spans="1:11" ht="18.75">
      <c r="A83" s="5"/>
      <c r="B83" s="30"/>
      <c r="C83" s="30"/>
      <c r="D83" s="235"/>
      <c r="E83" s="236"/>
      <c r="F83" s="158">
        <f>+G83*0.9</f>
        <v>15660</v>
      </c>
      <c r="G83" s="158">
        <f>E11</f>
        <v>17400</v>
      </c>
      <c r="H83" s="158">
        <f>+G83*1.1</f>
        <v>19140</v>
      </c>
      <c r="I83" s="3"/>
      <c r="J83" s="3"/>
      <c r="K83" s="145"/>
    </row>
    <row r="84" spans="1:11" ht="18.75">
      <c r="A84" s="5"/>
      <c r="B84" s="5"/>
      <c r="C84" s="5"/>
      <c r="D84" s="237"/>
      <c r="E84" s="238"/>
      <c r="F84" s="157">
        <f>Hoja1!C34/Ficha!F83</f>
        <v>131.91255555555557</v>
      </c>
      <c r="G84" s="157">
        <f>J72/G83</f>
        <v>123.07130000000001</v>
      </c>
      <c r="H84" s="157">
        <f>Hoja1!D34/Ficha!H83</f>
        <v>115.83754545454543</v>
      </c>
      <c r="I84" s="3"/>
      <c r="J84" s="3"/>
      <c r="K84" s="145"/>
    </row>
    <row r="85" spans="1:11" ht="18.75">
      <c r="A85" s="5"/>
      <c r="B85" s="30"/>
      <c r="C85" s="30"/>
      <c r="D85" s="150"/>
      <c r="E85" s="150"/>
      <c r="F85" s="151"/>
      <c r="G85" s="151"/>
      <c r="H85" s="151"/>
      <c r="I85" s="138"/>
      <c r="J85" s="138"/>
      <c r="K85" s="145"/>
    </row>
    <row r="86" spans="1:10" ht="18.75">
      <c r="A86" s="5"/>
      <c r="B86" s="232" t="s">
        <v>40</v>
      </c>
      <c r="C86" s="232"/>
      <c r="D86" s="232"/>
      <c r="E86" s="232"/>
      <c r="F86" s="232"/>
      <c r="G86" s="232"/>
      <c r="H86" s="232"/>
      <c r="I86" s="232"/>
      <c r="J86" s="232"/>
    </row>
    <row r="87" spans="1:10" ht="18.75" customHeight="1">
      <c r="A87" s="5"/>
      <c r="B87" s="249" t="s">
        <v>119</v>
      </c>
      <c r="C87" s="250"/>
      <c r="D87" s="250"/>
      <c r="E87" s="250"/>
      <c r="F87" s="250"/>
      <c r="G87" s="250"/>
      <c r="H87" s="250"/>
      <c r="I87" s="250"/>
      <c r="J87" s="251"/>
    </row>
    <row r="88" spans="1:10" ht="18.75">
      <c r="A88" s="5"/>
      <c r="B88" s="252"/>
      <c r="C88" s="253"/>
      <c r="D88" s="253"/>
      <c r="E88" s="253"/>
      <c r="F88" s="253"/>
      <c r="G88" s="253"/>
      <c r="H88" s="253"/>
      <c r="I88" s="253"/>
      <c r="J88" s="254"/>
    </row>
    <row r="89" spans="1:10" ht="18.75">
      <c r="A89" s="5"/>
      <c r="B89" s="227" t="s">
        <v>101</v>
      </c>
      <c r="C89" s="228"/>
      <c r="D89" s="228"/>
      <c r="E89" s="228"/>
      <c r="F89" s="228"/>
      <c r="G89" s="228"/>
      <c r="H89" s="228"/>
      <c r="I89" s="228"/>
      <c r="J89" s="229"/>
    </row>
    <row r="90" spans="1:10" ht="18.75">
      <c r="A90" s="5"/>
      <c r="B90" s="227"/>
      <c r="C90" s="228"/>
      <c r="D90" s="228"/>
      <c r="E90" s="228"/>
      <c r="F90" s="228"/>
      <c r="G90" s="228"/>
      <c r="H90" s="228"/>
      <c r="I90" s="228"/>
      <c r="J90" s="229"/>
    </row>
    <row r="91" spans="1:10" ht="18.75">
      <c r="A91" s="5"/>
      <c r="B91" s="255" t="s">
        <v>102</v>
      </c>
      <c r="C91" s="256"/>
      <c r="D91" s="256"/>
      <c r="E91" s="256"/>
      <c r="F91" s="256"/>
      <c r="G91" s="256"/>
      <c r="H91" s="256"/>
      <c r="I91" s="256"/>
      <c r="J91" s="257"/>
    </row>
    <row r="92" spans="1:10" ht="18.75">
      <c r="A92" s="5"/>
      <c r="B92" s="227" t="s">
        <v>103</v>
      </c>
      <c r="C92" s="228"/>
      <c r="D92" s="228"/>
      <c r="E92" s="228"/>
      <c r="F92" s="228"/>
      <c r="G92" s="228"/>
      <c r="H92" s="228"/>
      <c r="I92" s="228"/>
      <c r="J92" s="229"/>
    </row>
    <row r="93" spans="1:10" ht="18.75">
      <c r="A93" s="5"/>
      <c r="B93" s="227"/>
      <c r="C93" s="228"/>
      <c r="D93" s="228"/>
      <c r="E93" s="228"/>
      <c r="F93" s="228"/>
      <c r="G93" s="228"/>
      <c r="H93" s="228"/>
      <c r="I93" s="228"/>
      <c r="J93" s="229"/>
    </row>
    <row r="94" spans="1:10" ht="16.5" customHeight="1">
      <c r="A94" s="5"/>
      <c r="B94" s="227"/>
      <c r="C94" s="228"/>
      <c r="D94" s="228"/>
      <c r="E94" s="228"/>
      <c r="F94" s="228"/>
      <c r="G94" s="228"/>
      <c r="H94" s="228"/>
      <c r="I94" s="228"/>
      <c r="J94" s="229"/>
    </row>
    <row r="95" spans="1:10" ht="18.75">
      <c r="A95" s="5"/>
      <c r="B95" s="198" t="s">
        <v>104</v>
      </c>
      <c r="C95" s="199"/>
      <c r="D95" s="199"/>
      <c r="E95" s="199"/>
      <c r="F95" s="199"/>
      <c r="G95" s="199"/>
      <c r="H95" s="199"/>
      <c r="I95" s="199"/>
      <c r="J95" s="200"/>
    </row>
    <row r="96" spans="1:10" ht="18.75" customHeight="1">
      <c r="A96" s="5"/>
      <c r="B96" s="198" t="s">
        <v>105</v>
      </c>
      <c r="C96" s="199"/>
      <c r="D96" s="199"/>
      <c r="E96" s="199"/>
      <c r="F96" s="199"/>
      <c r="G96" s="199"/>
      <c r="H96" s="199"/>
      <c r="I96" s="199"/>
      <c r="J96" s="200"/>
    </row>
    <row r="97" spans="1:10" ht="18.75">
      <c r="A97" s="5"/>
      <c r="B97" s="224" t="s">
        <v>106</v>
      </c>
      <c r="C97" s="225"/>
      <c r="D97" s="225"/>
      <c r="E97" s="225"/>
      <c r="F97" s="225"/>
      <c r="G97" s="225"/>
      <c r="H97" s="225"/>
      <c r="I97" s="225"/>
      <c r="J97" s="226"/>
    </row>
    <row r="98" spans="1:10" ht="18.75">
      <c r="A98" s="5"/>
      <c r="B98" s="56"/>
      <c r="C98" s="56"/>
      <c r="D98" s="56"/>
      <c r="E98" s="56"/>
      <c r="F98" s="56"/>
      <c r="G98" s="56"/>
      <c r="H98" s="56"/>
      <c r="I98" s="56"/>
      <c r="J98" s="56"/>
    </row>
  </sheetData>
  <sheetProtection/>
  <mergeCells count="82">
    <mergeCell ref="B91:J91"/>
    <mergeCell ref="B1:J1"/>
    <mergeCell ref="E3:G3"/>
    <mergeCell ref="B45:D45"/>
    <mergeCell ref="B47:D47"/>
    <mergeCell ref="E33:F33"/>
    <mergeCell ref="E42:F42"/>
    <mergeCell ref="B39:I39"/>
    <mergeCell ref="B18:D19"/>
    <mergeCell ref="E18:F19"/>
    <mergeCell ref="F82:H82"/>
    <mergeCell ref="F76:H76"/>
    <mergeCell ref="D80:E80"/>
    <mergeCell ref="D78:E78"/>
    <mergeCell ref="B73:J73"/>
    <mergeCell ref="B87:J88"/>
    <mergeCell ref="J18:J19"/>
    <mergeCell ref="G10:J10"/>
    <mergeCell ref="B97:J97"/>
    <mergeCell ref="B95:J95"/>
    <mergeCell ref="B89:J90"/>
    <mergeCell ref="B70:I70"/>
    <mergeCell ref="B86:J86"/>
    <mergeCell ref="B92:J94"/>
    <mergeCell ref="D82:E84"/>
    <mergeCell ref="D76:E77"/>
    <mergeCell ref="B72:I72"/>
    <mergeCell ref="D79:E79"/>
    <mergeCell ref="E66:H66"/>
    <mergeCell ref="B57:D57"/>
    <mergeCell ref="B34:D34"/>
    <mergeCell ref="B36:D36"/>
    <mergeCell ref="E51:F51"/>
    <mergeCell ref="E58:F58"/>
    <mergeCell ref="D75:H75"/>
    <mergeCell ref="E35:F35"/>
    <mergeCell ref="B65:D65"/>
    <mergeCell ref="B66:D66"/>
    <mergeCell ref="E67:I69"/>
    <mergeCell ref="E65:H65"/>
    <mergeCell ref="B67:D67"/>
    <mergeCell ref="B69:D69"/>
    <mergeCell ref="B96:J96"/>
    <mergeCell ref="B28:D28"/>
    <mergeCell ref="B30:I30"/>
    <mergeCell ref="E28:F28"/>
    <mergeCell ref="B35:D35"/>
    <mergeCell ref="B60:I60"/>
    <mergeCell ref="E57:F57"/>
    <mergeCell ref="E59:F59"/>
    <mergeCell ref="B62:I62"/>
    <mergeCell ref="B68:D68"/>
    <mergeCell ref="H18:H19"/>
    <mergeCell ref="B37:D37"/>
    <mergeCell ref="E37:F37"/>
    <mergeCell ref="I18:I19"/>
    <mergeCell ref="E29:F29"/>
    <mergeCell ref="E22:F22"/>
    <mergeCell ref="E26:F26"/>
    <mergeCell ref="B26:D26"/>
    <mergeCell ref="B22:D22"/>
    <mergeCell ref="B29:D29"/>
    <mergeCell ref="E46:F46"/>
    <mergeCell ref="E48:F48"/>
    <mergeCell ref="E43:F43"/>
    <mergeCell ref="E54:F54"/>
    <mergeCell ref="B10:E10"/>
    <mergeCell ref="G18:G19"/>
    <mergeCell ref="B42:D42"/>
    <mergeCell ref="E45:F45"/>
    <mergeCell ref="B38:D38"/>
    <mergeCell ref="B33:D33"/>
    <mergeCell ref="B2:J2"/>
    <mergeCell ref="E55:F55"/>
    <mergeCell ref="E23:F23"/>
    <mergeCell ref="E24:F24"/>
    <mergeCell ref="E25:F25"/>
    <mergeCell ref="E27:F27"/>
    <mergeCell ref="E47:F47"/>
    <mergeCell ref="E34:F34"/>
    <mergeCell ref="E36:F36"/>
    <mergeCell ref="E38:F38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orientation="portrait" paperSize="9" scale="48" r:id="rId2"/>
  <rowBreaks count="2" manualBreakCount="2">
    <brk id="85" max="10" man="1"/>
    <brk id="99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4"/>
  <sheetViews>
    <sheetView zoomScalePageLayoutView="0" workbookViewId="0" topLeftCell="A19">
      <selection activeCell="B40" sqref="B40"/>
    </sheetView>
  </sheetViews>
  <sheetFormatPr defaultColWidth="11.421875" defaultRowHeight="15"/>
  <cols>
    <col min="2" max="2" width="26.7109375" style="0" bestFit="1" customWidth="1"/>
    <col min="3" max="3" width="11.8515625" style="0" bestFit="1" customWidth="1"/>
  </cols>
  <sheetData>
    <row r="2" spans="2:3" ht="15">
      <c r="B2" s="61" t="s">
        <v>51</v>
      </c>
      <c r="C2" s="62">
        <f>((Ficha!E11-17400)/17400)+1</f>
        <v>1</v>
      </c>
    </row>
    <row r="4" ht="15">
      <c r="B4" s="63" t="s">
        <v>52</v>
      </c>
    </row>
    <row r="5" spans="2:3" ht="15">
      <c r="B5" t="s">
        <v>120</v>
      </c>
      <c r="C5">
        <v>17400</v>
      </c>
    </row>
    <row r="8" ht="15">
      <c r="B8" s="63" t="s">
        <v>39</v>
      </c>
    </row>
    <row r="10" spans="2:4" ht="15">
      <c r="B10" s="61" t="s">
        <v>53</v>
      </c>
      <c r="C10" s="64">
        <f>Ficha!D78</f>
        <v>15660</v>
      </c>
      <c r="D10" s="64">
        <f>Ficha!D80</f>
        <v>19140</v>
      </c>
    </row>
    <row r="12" spans="2:4" ht="15">
      <c r="B12" s="61" t="s">
        <v>51</v>
      </c>
      <c r="C12" s="62">
        <v>0.9</v>
      </c>
      <c r="D12" s="62">
        <v>1.1</v>
      </c>
    </row>
    <row r="14" ht="15">
      <c r="B14" t="s">
        <v>28</v>
      </c>
    </row>
    <row r="15" spans="2:4" ht="15">
      <c r="B15" t="s">
        <v>54</v>
      </c>
      <c r="C15" s="65">
        <f>SUM(Ficha!J22:J28)</f>
        <v>408000</v>
      </c>
      <c r="D15" s="65">
        <f>SUM(Ficha!J22:J28)</f>
        <v>408000</v>
      </c>
    </row>
    <row r="16" spans="2:4" ht="15">
      <c r="B16" s="66" t="s">
        <v>55</v>
      </c>
      <c r="C16" s="67">
        <f>C12*Ficha!G29*Ficha!I29</f>
        <v>626400</v>
      </c>
      <c r="D16" s="67">
        <f>D12*Ficha!G29*Ficha!I29</f>
        <v>765600</v>
      </c>
    </row>
    <row r="17" spans="2:4" ht="15">
      <c r="B17" t="s">
        <v>56</v>
      </c>
      <c r="C17" s="65">
        <f>SUM(C15:C16)</f>
        <v>1034400</v>
      </c>
      <c r="D17" s="65">
        <f>SUM(D15:D16)</f>
        <v>1173600</v>
      </c>
    </row>
    <row r="19" ht="15">
      <c r="B19" t="s">
        <v>29</v>
      </c>
    </row>
    <row r="20" spans="2:4" ht="15">
      <c r="B20" t="s">
        <v>54</v>
      </c>
      <c r="C20" s="65">
        <f>SUM(Ficha!J33:J38)</f>
        <v>355000</v>
      </c>
      <c r="D20" s="65">
        <f>SUM(Ficha!J33:J38)</f>
        <v>355000</v>
      </c>
    </row>
    <row r="21" spans="2:4" ht="15">
      <c r="B21" s="66" t="s">
        <v>55</v>
      </c>
      <c r="C21" s="67">
        <v>0</v>
      </c>
      <c r="D21" s="67">
        <v>0</v>
      </c>
    </row>
    <row r="22" spans="2:4" ht="15">
      <c r="B22" t="s">
        <v>56</v>
      </c>
      <c r="C22" s="65">
        <f>SUM(C20:C21)</f>
        <v>355000</v>
      </c>
      <c r="D22" s="65">
        <f>SUM(D20:D21)</f>
        <v>355000</v>
      </c>
    </row>
    <row r="24" ht="15">
      <c r="B24" t="s">
        <v>57</v>
      </c>
    </row>
    <row r="25" spans="2:4" ht="15">
      <c r="B25" t="s">
        <v>54</v>
      </c>
      <c r="C25" s="65">
        <f>SUM(Ficha!J42:J59)</f>
        <v>510140.8</v>
      </c>
      <c r="D25" s="65">
        <f>SUM(Ficha!J42:J59)</f>
        <v>510140.8</v>
      </c>
    </row>
    <row r="26" spans="2:4" ht="15">
      <c r="B26" s="66" t="s">
        <v>55</v>
      </c>
      <c r="C26" s="66">
        <v>0</v>
      </c>
      <c r="D26" s="66">
        <v>0</v>
      </c>
    </row>
    <row r="27" spans="2:4" ht="15">
      <c r="B27" t="s">
        <v>56</v>
      </c>
      <c r="C27" s="65">
        <f>SUM(C25:C26)</f>
        <v>510140.8</v>
      </c>
      <c r="D27" s="65">
        <f>SUM(D25:D26)</f>
        <v>510140.8</v>
      </c>
    </row>
    <row r="29" spans="2:4" ht="15">
      <c r="B29" s="63" t="s">
        <v>58</v>
      </c>
      <c r="C29" s="65">
        <f>C17+C22+C27</f>
        <v>1899540.8</v>
      </c>
      <c r="D29" s="65">
        <f>D17+D22+D27</f>
        <v>2038740.8</v>
      </c>
    </row>
    <row r="31" spans="2:4" ht="15">
      <c r="B31" t="s">
        <v>0</v>
      </c>
      <c r="C31" s="65">
        <f>C29*Ficha!I65</f>
        <v>94977.04000000001</v>
      </c>
      <c r="D31" s="65">
        <f>D29*Ficha!I65</f>
        <v>101937.04000000001</v>
      </c>
    </row>
    <row r="32" spans="2:4" ht="15">
      <c r="B32" t="s">
        <v>35</v>
      </c>
      <c r="C32" s="65">
        <f>C29*Ficha!$E$14*Ficha!$E$15*Ficha!$E$16</f>
        <v>71232.78</v>
      </c>
      <c r="D32" s="65">
        <f>D29*Ficha!$E$14*Ficha!$E$15*Ficha!$E$16</f>
        <v>76452.78</v>
      </c>
    </row>
    <row r="34" spans="2:4" ht="15">
      <c r="B34" s="63" t="s">
        <v>38</v>
      </c>
      <c r="C34" s="68">
        <f>C29+C31+C32</f>
        <v>2065750.62</v>
      </c>
      <c r="D34" s="68">
        <f>D29+D31+D32</f>
        <v>2217130.6199999996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2013-05-13T14:48:37Z</cp:lastPrinted>
  <dcterms:created xsi:type="dcterms:W3CDTF">2012-07-09T18:51:50Z</dcterms:created>
  <dcterms:modified xsi:type="dcterms:W3CDTF">2017-10-06T15:18:15Z</dcterms:modified>
  <cp:category/>
  <cp:version/>
  <cp:contentType/>
  <cp:contentStatus/>
</cp:coreProperties>
</file>