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6" yWindow="996" windowWidth="12852" windowHeight="6576" activeTab="0"/>
  </bookViews>
  <sheets>
    <sheet name="Ficha" sheetId="1" r:id="rId1"/>
    <sheet name="Hoja1" sheetId="2" r:id="rId2"/>
  </sheets>
  <definedNames>
    <definedName name="_xlnm.Print_Area" localSheetId="0">'Ficha'!$A$1:$K$115</definedName>
  </definedNames>
  <calcPr fullCalcOnLoad="1"/>
</workbook>
</file>

<file path=xl/sharedStrings.xml><?xml version="1.0" encoding="utf-8"?>
<sst xmlns="http://schemas.openxmlformats.org/spreadsheetml/2006/main" count="221" uniqueCount="146">
  <si>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</si>
  <si>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</si>
  <si>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</si>
  <si>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</si>
  <si>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</si>
  <si>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</si>
  <si>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</si>
  <si>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</si>
  <si>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Rendimiento (Kg/ha):</t>
  </si>
  <si>
    <t>Tasa interés mensual (%):</t>
  </si>
  <si>
    <t>Meses de financiamiento:</t>
  </si>
  <si>
    <t>JH</t>
  </si>
  <si>
    <t>Kg</t>
  </si>
  <si>
    <t>Ingreso por hectárea (e)</t>
  </si>
  <si>
    <t>Punto de equilibrio (4)</t>
  </si>
  <si>
    <t>Rendimiento (Kg/ha)</t>
  </si>
  <si>
    <t xml:space="preserve"> -Herbicidas:</t>
  </si>
  <si>
    <t xml:space="preserve"> -Fungicidas:</t>
  </si>
  <si>
    <t>Endeudamiento sobre costos directos (%):</t>
  </si>
  <si>
    <t>Ficha técnico-económica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</si>
  <si>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</si>
  <si>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</si>
  <si>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</si>
  <si>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</si>
  <si>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</si>
  <si>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</si>
  <si>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</si>
  <si>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</si>
  <si>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</si>
  <si>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</si>
  <si>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</si>
  <si>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</si>
  <si>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</si>
  <si>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</si>
  <si>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</si>
  <si>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</si>
  <si>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</si>
  <si>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</si>
  <si>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</si>
  <si>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</si>
  <si>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</si>
  <si>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</si>
  <si>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</si>
  <si>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</si>
  <si>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Margen neto ($/ha) (3)</t>
  </si>
  <si>
    <t>Notas:</t>
  </si>
  <si>
    <t>Rendimiento (kg/ha)</t>
  </si>
  <si>
    <t xml:space="preserve"> -Insecticidas:</t>
  </si>
  <si>
    <t xml:space="preserve">        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</si>
  <si>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</si>
  <si>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</si>
  <si>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</si>
  <si>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>Precio ($/Kg)</t>
  </si>
  <si>
    <t>Aplicaciones de pesticidas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</si>
  <si>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</si>
  <si>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</si>
  <si>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L</t>
  </si>
  <si>
    <t xml:space="preserve">Cosecha </t>
  </si>
  <si>
    <t>Aplicación pesticidas</t>
  </si>
  <si>
    <t>Roundup</t>
  </si>
  <si>
    <t>Reponer postes y alambrado (infraestructura)</t>
  </si>
  <si>
    <t>Triturar lo podado</t>
  </si>
  <si>
    <t>Urea</t>
  </si>
  <si>
    <t>Frutaliv</t>
  </si>
  <si>
    <t>Fosfimax 40 20</t>
  </si>
  <si>
    <t>Karate zeon</t>
  </si>
  <si>
    <t>Vertimec 018 EC</t>
  </si>
  <si>
    <t>Septiembre-marzo</t>
  </si>
  <si>
    <t>Julio</t>
  </si>
  <si>
    <t>Sacar restos de poda</t>
  </si>
  <si>
    <t>Septiembre-</t>
  </si>
  <si>
    <t>Superfosfato triple</t>
  </si>
  <si>
    <t>Julio-agosto</t>
  </si>
  <si>
    <t>Rovral</t>
  </si>
  <si>
    <t>Septiembre-noviembre</t>
  </si>
  <si>
    <t>Galant</t>
  </si>
  <si>
    <t>Farmon</t>
  </si>
  <si>
    <t>Agosto-diciembre</t>
  </si>
  <si>
    <t>Noviembre-febrero</t>
  </si>
  <si>
    <t>Oxicloruro de cobre</t>
  </si>
  <si>
    <t>Arándano</t>
  </si>
  <si>
    <t>Septiembre-diciembre</t>
  </si>
  <si>
    <t>Abril-noviembre</t>
  </si>
  <si>
    <t>Mayo-julio</t>
  </si>
  <si>
    <t>Fertirrigación y control de goteros</t>
  </si>
  <si>
    <t>Agosto-marzo</t>
  </si>
  <si>
    <t>Poda de raleo</t>
  </si>
  <si>
    <t>Aplicación de aserrín</t>
  </si>
  <si>
    <t>Septiembre-octubre</t>
  </si>
  <si>
    <t>Noviembre-enero</t>
  </si>
  <si>
    <t>Control cosecha y selección</t>
  </si>
  <si>
    <t>Embalaje</t>
  </si>
  <si>
    <t>Aplicación aserrín</t>
  </si>
  <si>
    <t>Flete a empresa</t>
  </si>
  <si>
    <t>Acarreo fruta</t>
  </si>
  <si>
    <t>Análisis suelo</t>
  </si>
  <si>
    <t>Agosto</t>
  </si>
  <si>
    <t>Acido fosfórico</t>
  </si>
  <si>
    <t>Mezcla fertirriego</t>
  </si>
  <si>
    <t>Podexal</t>
  </si>
  <si>
    <t>Bravo 720</t>
  </si>
  <si>
    <t>Octubre-noviembre</t>
  </si>
  <si>
    <t>Sulpomag</t>
  </si>
  <si>
    <t>Aserrín</t>
  </si>
  <si>
    <t>m3</t>
  </si>
  <si>
    <t>Flete aserrín</t>
  </si>
  <si>
    <t>Certificación</t>
  </si>
  <si>
    <t>Electricidad</t>
  </si>
  <si>
    <t>Todo el año</t>
  </si>
  <si>
    <t>KW</t>
  </si>
  <si>
    <t>Noviembre-diciembre</t>
  </si>
  <si>
    <t>Septiembre-febrero</t>
  </si>
  <si>
    <t>Fast 1.8</t>
  </si>
  <si>
    <t>Analisis foliar</t>
  </si>
  <si>
    <t>Variedad: O'Neal</t>
  </si>
  <si>
    <t>Régimen hídrico: Riego por goteo</t>
  </si>
  <si>
    <t>Fecha Plantación: Plena producción</t>
  </si>
  <si>
    <t>Fecha cosecha: Noviembre-diciembre</t>
  </si>
  <si>
    <t>Precio de venta mercado ($/Kg): (1)</t>
  </si>
  <si>
    <t>Costo jornada hombre ($/JH):</t>
  </si>
  <si>
    <t xml:space="preserve">Poda de invierno </t>
  </si>
  <si>
    <t>Junio-julio</t>
  </si>
  <si>
    <t>Enero-febrero</t>
  </si>
  <si>
    <t>Lorsban 4E</t>
  </si>
  <si>
    <t xml:space="preserve"> -Otros</t>
  </si>
  <si>
    <t xml:space="preserve"> (3) Las dosis de fertilización promedio podrían variar de acuerdo a los resultados de los distintos análisis (foliar, suelo, etc.)</t>
  </si>
  <si>
    <t>Control de maleza</t>
  </si>
  <si>
    <t>Región O'Higgins</t>
  </si>
  <si>
    <t>BC-1000 (fungicida-bactericida)</t>
  </si>
  <si>
    <t>1 ha febrero 2013</t>
  </si>
  <si>
    <t>Viaje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</si>
  <si>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</si>
  <si>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</si>
  <si>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</si>
  <si>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</si>
  <si>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</si>
  <si>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</si>
  <si>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( c)</t>
  </si>
  <si>
    <t>Total a+b+c</t>
  </si>
  <si>
    <t>Sensibilización de costos corresponde a cambios que presentan los costos variables, dependiendo del cambio de los rendimientos, se definen como 10% menos y 10% más.</t>
  </si>
  <si>
    <t xml:space="preserve"> (1) El precio del kilo de arándano en promedio es el 65% para exportación y el 35% a intermediarios utilizado en el análisis de sensibilidad, corresponde al promedio de la región durante el periodo de cosecha en la temporada 2012/13, pagado a productor.</t>
  </si>
  <si>
    <t>Baños químicos (arriendo)</t>
  </si>
  <si>
    <t xml:space="preserve"> -Fertilizantes (3):</t>
  </si>
  <si>
    <t>Destino de producción: exportación y mercado interno (consumo fresco)</t>
  </si>
  <si>
    <t>Densidad (plantas/ha): 4.000 (2,5m x 1,0m)</t>
  </si>
  <si>
    <t>Tecnología: Media</t>
  </si>
</sst>
</file>

<file path=xl/styles.xml><?xml version="1.0" encoding="utf-8"?>
<styleSheet xmlns="http://schemas.openxmlformats.org/spreadsheetml/2006/main">
  <numFmts count="2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#,##0_ ;\-#,##0\ "/>
    <numFmt numFmtId="175" formatCode="[$$-340A]\ 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  <xf numFmtId="0" fontId="4" fillId="0" borderId="10" applyNumberFormat="0" applyFill="0" applyAlignment="0" applyProtection="0"/>
  </cellStyleXfs>
  <cellXfs count="237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7" fillId="0" borderId="0" xfId="67" applyFont="1" applyFill="1" applyAlignment="1" applyProtection="1">
      <alignment vertical="center"/>
      <protection/>
    </xf>
    <xf numFmtId="0" fontId="45" fillId="0" borderId="0" xfId="0" applyFont="1" applyAlignment="1">
      <alignment/>
    </xf>
    <xf numFmtId="3" fontId="9" fillId="34" borderId="11" xfId="67" applyNumberFormat="1" applyFont="1" applyFill="1" applyBorder="1" applyAlignment="1" applyProtection="1">
      <alignment horizontal="right"/>
      <protection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3" fontId="9" fillId="34" borderId="11" xfId="56" applyNumberFormat="1" applyFont="1" applyFill="1" applyBorder="1" applyAlignment="1" applyProtection="1">
      <alignment horizontal="right"/>
      <protection/>
    </xf>
    <xf numFmtId="9" fontId="7" fillId="34" borderId="12" xfId="69" applyFont="1" applyFill="1" applyBorder="1" applyAlignment="1">
      <alignment vertical="center"/>
    </xf>
    <xf numFmtId="3" fontId="7" fillId="34" borderId="12" xfId="56" applyNumberFormat="1" applyFont="1" applyFill="1" applyBorder="1" applyAlignment="1" applyProtection="1">
      <alignment horizontal="right"/>
      <protection/>
    </xf>
    <xf numFmtId="10" fontId="7" fillId="34" borderId="12" xfId="56" applyNumberFormat="1" applyFont="1" applyFill="1" applyBorder="1" applyAlignment="1">
      <alignment horizontal="right"/>
      <protection/>
    </xf>
    <xf numFmtId="3" fontId="7" fillId="34" borderId="12" xfId="56" applyNumberFormat="1" applyFont="1" applyFill="1" applyBorder="1" applyAlignment="1">
      <alignment horizontal="right"/>
      <protection/>
    </xf>
    <xf numFmtId="175" fontId="9" fillId="34" borderId="12" xfId="0" applyNumberFormat="1" applyFont="1" applyFill="1" applyBorder="1" applyAlignment="1">
      <alignment horizontal="center" vertical="center"/>
    </xf>
    <xf numFmtId="3" fontId="9" fillId="34" borderId="13" xfId="56" applyNumberFormat="1" applyFont="1" applyFill="1" applyBorder="1" applyAlignment="1" applyProtection="1">
      <alignment horizontal="right"/>
      <protection/>
    </xf>
    <xf numFmtId="173" fontId="9" fillId="34" borderId="14" xfId="56" applyNumberFormat="1" applyFont="1" applyFill="1" applyBorder="1" applyAlignment="1" applyProtection="1">
      <alignment horizontal="right"/>
      <protection/>
    </xf>
    <xf numFmtId="0" fontId="45" fillId="34" borderId="0" xfId="0" applyFont="1" applyFill="1" applyAlignment="1">
      <alignment/>
    </xf>
    <xf numFmtId="173" fontId="9" fillId="34" borderId="11" xfId="56" applyNumberFormat="1" applyFont="1" applyFill="1" applyBorder="1" applyAlignment="1" applyProtection="1">
      <alignment horizontal="right"/>
      <protection/>
    </xf>
    <xf numFmtId="3" fontId="9" fillId="34" borderId="15" xfId="56" applyNumberFormat="1" applyFont="1" applyFill="1" applyBorder="1" applyAlignment="1" applyProtection="1">
      <alignment horizontal="right"/>
      <protection/>
    </xf>
    <xf numFmtId="3" fontId="9" fillId="34" borderId="16" xfId="56" applyNumberFormat="1" applyFont="1" applyFill="1" applyBorder="1" applyAlignment="1" applyProtection="1">
      <alignment horizontal="right"/>
      <protection/>
    </xf>
    <xf numFmtId="173" fontId="9" fillId="34" borderId="14" xfId="67" applyNumberFormat="1" applyFont="1" applyFill="1" applyBorder="1" applyAlignment="1" applyProtection="1">
      <alignment horizontal="right" vertical="center"/>
      <protection/>
    </xf>
    <xf numFmtId="3" fontId="9" fillId="34" borderId="15" xfId="56" applyNumberFormat="1" applyFont="1" applyFill="1" applyBorder="1" applyAlignment="1" applyProtection="1">
      <alignment horizontal="right" vertical="center"/>
      <protection/>
    </xf>
    <xf numFmtId="0" fontId="9" fillId="34" borderId="15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7" fillId="34" borderId="15" xfId="56" applyFont="1" applyFill="1" applyBorder="1" applyAlignment="1" applyProtection="1">
      <alignment horizontal="left"/>
      <protection/>
    </xf>
    <xf numFmtId="0" fontId="9" fillId="34" borderId="15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173" fontId="9" fillId="34" borderId="17" xfId="67" applyNumberFormat="1" applyFont="1" applyFill="1" applyBorder="1" applyAlignment="1" applyProtection="1">
      <alignment horizontal="right"/>
      <protection/>
    </xf>
    <xf numFmtId="3" fontId="7" fillId="34" borderId="18" xfId="56" applyNumberFormat="1" applyFont="1" applyFill="1" applyBorder="1" applyAlignment="1" applyProtection="1">
      <alignment horizontal="right"/>
      <protection/>
    </xf>
    <xf numFmtId="0" fontId="7" fillId="34" borderId="0" xfId="56" applyFont="1" applyFill="1" applyBorder="1" applyAlignment="1" applyProtection="1">
      <alignment vertical="center"/>
      <protection/>
    </xf>
    <xf numFmtId="4" fontId="7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Border="1" applyAlignment="1" applyProtection="1">
      <alignment horizontal="left" vertical="center"/>
      <protection/>
    </xf>
    <xf numFmtId="3" fontId="7" fillId="34" borderId="0" xfId="56" applyNumberFormat="1" applyFont="1" applyFill="1" applyBorder="1" applyAlignment="1" applyProtection="1">
      <alignment horizontal="left" vertical="center"/>
      <protection/>
    </xf>
    <xf numFmtId="172" fontId="9" fillId="34" borderId="0" xfId="67" applyFont="1" applyFill="1" applyAlignment="1" applyProtection="1">
      <alignment/>
      <protection/>
    </xf>
    <xf numFmtId="0" fontId="46" fillId="34" borderId="0" xfId="0" applyFont="1" applyFill="1" applyAlignment="1">
      <alignment/>
    </xf>
    <xf numFmtId="2" fontId="9" fillId="34" borderId="0" xfId="67" applyNumberFormat="1" applyFont="1" applyFill="1" applyAlignment="1">
      <alignment/>
      <protection/>
    </xf>
    <xf numFmtId="3" fontId="9" fillId="34" borderId="0" xfId="67" applyNumberFormat="1" applyFont="1" applyFill="1" applyAlignment="1">
      <alignment/>
      <protection/>
    </xf>
    <xf numFmtId="172" fontId="9" fillId="34" borderId="0" xfId="67" applyFont="1" applyFill="1" applyAlignment="1">
      <alignment horizontal="left"/>
      <protection/>
    </xf>
    <xf numFmtId="0" fontId="46" fillId="34" borderId="0" xfId="0" applyFont="1" applyFill="1" applyBorder="1" applyAlignment="1">
      <alignment/>
    </xf>
    <xf numFmtId="0" fontId="46" fillId="34" borderId="19" xfId="0" applyFont="1" applyFill="1" applyBorder="1" applyAlignment="1">
      <alignment/>
    </xf>
    <xf numFmtId="0" fontId="9" fillId="34" borderId="15" xfId="56" applyFont="1" applyFill="1" applyBorder="1" applyAlignment="1">
      <alignment horizontal="center"/>
      <protection/>
    </xf>
    <xf numFmtId="0" fontId="9" fillId="34" borderId="14" xfId="56" applyFont="1" applyFill="1" applyBorder="1" applyAlignment="1">
      <alignment horizontal="center"/>
      <protection/>
    </xf>
    <xf numFmtId="172" fontId="7" fillId="34" borderId="0" xfId="67" applyFont="1" applyFill="1" applyAlignment="1" applyProtection="1">
      <alignment vertical="center"/>
      <protection/>
    </xf>
    <xf numFmtId="2" fontId="7" fillId="34" borderId="0" xfId="67" applyNumberFormat="1" applyFont="1" applyFill="1" applyAlignment="1">
      <alignment vertical="center" wrapText="1"/>
      <protection/>
    </xf>
    <xf numFmtId="3" fontId="7" fillId="34" borderId="0" xfId="67" applyNumberFormat="1" applyFont="1" applyFill="1" applyAlignment="1" applyProtection="1">
      <alignment horizontal="right"/>
      <protection/>
    </xf>
    <xf numFmtId="3" fontId="7" fillId="34" borderId="0" xfId="67" applyNumberFormat="1" applyFont="1" applyFill="1" applyAlignment="1">
      <alignment/>
      <protection/>
    </xf>
    <xf numFmtId="172" fontId="7" fillId="34" borderId="0" xfId="67" applyFont="1" applyFill="1" applyAlignment="1" applyProtection="1">
      <alignment/>
      <protection/>
    </xf>
    <xf numFmtId="172" fontId="7" fillId="34" borderId="0" xfId="67" applyFont="1" applyFill="1" applyAlignment="1" applyProtection="1">
      <alignment horizontal="left"/>
      <protection/>
    </xf>
    <xf numFmtId="173" fontId="9" fillId="34" borderId="0" xfId="67" applyNumberFormat="1" applyFont="1" applyFill="1">
      <alignment/>
      <protection/>
    </xf>
    <xf numFmtId="2" fontId="7" fillId="34" borderId="0" xfId="67" applyNumberFormat="1" applyFont="1" applyFill="1" applyAlignment="1">
      <alignment/>
      <protection/>
    </xf>
    <xf numFmtId="3" fontId="9" fillId="34" borderId="0" xfId="56" applyNumberFormat="1" applyFont="1" applyFill="1" applyAlignment="1">
      <alignment/>
      <protection/>
    </xf>
    <xf numFmtId="0" fontId="9" fillId="34" borderId="0" xfId="56" applyFont="1" applyFill="1" applyAlignment="1">
      <alignment horizontal="right"/>
      <protection/>
    </xf>
    <xf numFmtId="172" fontId="9" fillId="34" borderId="0" xfId="67" applyFont="1" applyFill="1" applyAlignment="1">
      <alignment horizontal="center"/>
      <protection/>
    </xf>
    <xf numFmtId="173" fontId="9" fillId="34" borderId="0" xfId="67" applyNumberFormat="1" applyFont="1" applyFill="1" applyBorder="1">
      <alignment/>
      <protection/>
    </xf>
    <xf numFmtId="174" fontId="7" fillId="34" borderId="20" xfId="67" applyNumberFormat="1" applyFont="1" applyFill="1" applyBorder="1" applyAlignment="1">
      <alignment horizontal="left" vertical="center"/>
      <protection/>
    </xf>
    <xf numFmtId="0" fontId="9" fillId="34" borderId="0" xfId="55" applyFont="1" applyFill="1" applyBorder="1">
      <alignment/>
      <protection/>
    </xf>
    <xf numFmtId="3" fontId="7" fillId="34" borderId="21" xfId="55" applyNumberFormat="1" applyFont="1" applyFill="1" applyBorder="1" applyAlignment="1">
      <alignment horizontal="right"/>
      <protection/>
    </xf>
    <xf numFmtId="0" fontId="7" fillId="34" borderId="20" xfId="0" applyFont="1" applyFill="1" applyBorder="1" applyAlignment="1">
      <alignment/>
    </xf>
    <xf numFmtId="3" fontId="7" fillId="34" borderId="21" xfId="56" applyNumberFormat="1" applyFont="1" applyFill="1" applyBorder="1" applyAlignment="1">
      <alignment/>
      <protection/>
    </xf>
    <xf numFmtId="0" fontId="7" fillId="34" borderId="20" xfId="55" applyFont="1" applyFill="1" applyBorder="1" applyAlignment="1">
      <alignment horizontal="left"/>
      <protection/>
    </xf>
    <xf numFmtId="3" fontId="9" fillId="34" borderId="0" xfId="67" applyNumberFormat="1" applyFont="1" applyFill="1" applyBorder="1" applyAlignment="1">
      <alignment/>
      <protection/>
    </xf>
    <xf numFmtId="173" fontId="9" fillId="34" borderId="0" xfId="67" applyNumberFormat="1" applyFont="1" applyFill="1" applyBorder="1" applyAlignment="1">
      <alignment horizontal="center"/>
      <protection/>
    </xf>
    <xf numFmtId="10" fontId="7" fillId="34" borderId="21" xfId="69" applyNumberFormat="1" applyFont="1" applyFill="1" applyBorder="1" applyAlignment="1">
      <alignment horizontal="right"/>
    </xf>
    <xf numFmtId="9" fontId="7" fillId="34" borderId="21" xfId="69" applyFont="1" applyFill="1" applyBorder="1" applyAlignment="1">
      <alignment horizontal="right"/>
    </xf>
    <xf numFmtId="0" fontId="7" fillId="34" borderId="22" xfId="55" applyFont="1" applyFill="1" applyBorder="1" applyAlignment="1">
      <alignment horizontal="left"/>
      <protection/>
    </xf>
    <xf numFmtId="173" fontId="9" fillId="34" borderId="19" xfId="67" applyNumberFormat="1" applyFont="1" applyFill="1" applyBorder="1" applyAlignment="1">
      <alignment horizontal="center"/>
      <protection/>
    </xf>
    <xf numFmtId="0" fontId="7" fillId="34" borderId="23" xfId="55" applyFont="1" applyFill="1" applyBorder="1">
      <alignment/>
      <protection/>
    </xf>
    <xf numFmtId="0" fontId="46" fillId="34" borderId="22" xfId="0" applyFont="1" applyFill="1" applyBorder="1" applyAlignment="1">
      <alignment/>
    </xf>
    <xf numFmtId="3" fontId="9" fillId="34" borderId="19" xfId="56" applyNumberFormat="1" applyFont="1" applyFill="1" applyBorder="1" applyAlignment="1">
      <alignment/>
      <protection/>
    </xf>
    <xf numFmtId="0" fontId="9" fillId="34" borderId="23" xfId="56" applyFont="1" applyFill="1" applyBorder="1" applyAlignment="1">
      <alignment/>
      <protection/>
    </xf>
    <xf numFmtId="0" fontId="9" fillId="34" borderId="0" xfId="56" applyFont="1" applyFill="1" applyAlignment="1">
      <alignment/>
      <protection/>
    </xf>
    <xf numFmtId="3" fontId="9" fillId="34" borderId="16" xfId="67" applyNumberFormat="1" applyFont="1" applyFill="1" applyBorder="1" applyAlignment="1" applyProtection="1">
      <alignment horizontal="right"/>
      <protection/>
    </xf>
    <xf numFmtId="173" fontId="9" fillId="34" borderId="16" xfId="56" applyNumberFormat="1" applyFont="1" applyFill="1" applyBorder="1" applyAlignment="1" applyProtection="1">
      <alignment horizontal="right"/>
      <protection/>
    </xf>
    <xf numFmtId="0" fontId="9" fillId="34" borderId="14" xfId="56" applyFont="1" applyFill="1" applyBorder="1" applyAlignment="1" applyProtection="1">
      <alignment horizontal="left"/>
      <protection/>
    </xf>
    <xf numFmtId="0" fontId="7" fillId="34" borderId="14" xfId="56" applyFont="1" applyFill="1" applyBorder="1" applyAlignment="1" applyProtection="1">
      <alignment horizontal="left"/>
      <protection/>
    </xf>
    <xf numFmtId="3" fontId="9" fillId="34" borderId="24" xfId="56" applyNumberFormat="1" applyFont="1" applyFill="1" applyBorder="1" applyAlignment="1" applyProtection="1">
      <alignment horizontal="right"/>
      <protection/>
    </xf>
    <xf numFmtId="0" fontId="7" fillId="34" borderId="0" xfId="0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0" fontId="7" fillId="34" borderId="0" xfId="56" applyFont="1" applyFill="1" applyBorder="1" applyAlignment="1" applyProtection="1">
      <alignment horizontal="center" vertical="center"/>
      <protection/>
    </xf>
    <xf numFmtId="4" fontId="7" fillId="34" borderId="0" xfId="56" applyNumberFormat="1" applyFont="1" applyFill="1" applyBorder="1" applyAlignment="1" applyProtection="1">
      <alignment horizontal="center" vertical="center"/>
      <protection/>
    </xf>
    <xf numFmtId="3" fontId="7" fillId="34" borderId="0" xfId="56" applyNumberFormat="1" applyFont="1" applyFill="1" applyBorder="1" applyAlignment="1" applyProtection="1">
      <alignment horizontal="right" vertical="center"/>
      <protection/>
    </xf>
    <xf numFmtId="3" fontId="7" fillId="34" borderId="0" xfId="56" applyNumberFormat="1" applyFont="1" applyFill="1" applyBorder="1" applyAlignment="1" applyProtection="1">
      <alignment horizontal="right"/>
      <protection/>
    </xf>
    <xf numFmtId="0" fontId="47" fillId="34" borderId="0" xfId="0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center" vertical="center"/>
    </xf>
    <xf numFmtId="3" fontId="9" fillId="34" borderId="11" xfId="0" applyNumberFormat="1" applyFont="1" applyFill="1" applyBorder="1" applyAlignment="1">
      <alignment horizontal="center"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3" fontId="9" fillId="34" borderId="12" xfId="0" applyNumberFormat="1" applyFont="1" applyFill="1" applyBorder="1" applyAlignment="1">
      <alignment horizontal="center" vertical="center"/>
    </xf>
    <xf numFmtId="0" fontId="9" fillId="34" borderId="13" xfId="56" applyFont="1" applyFill="1" applyBorder="1" applyAlignment="1" applyProtection="1">
      <alignment horizontal="left"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15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>
      <alignment horizontal="right"/>
      <protection/>
    </xf>
    <xf numFmtId="173" fontId="9" fillId="34" borderId="17" xfId="56" applyNumberFormat="1" applyFont="1" applyFill="1" applyBorder="1" applyAlignment="1" applyProtection="1">
      <alignment horizontal="right"/>
      <protection/>
    </xf>
    <xf numFmtId="3" fontId="47" fillId="35" borderId="18" xfId="56" applyNumberFormat="1" applyFont="1" applyFill="1" applyBorder="1" applyAlignment="1" applyProtection="1">
      <alignment horizontal="right"/>
      <protection/>
    </xf>
    <xf numFmtId="3" fontId="7" fillId="36" borderId="18" xfId="56" applyNumberFormat="1" applyFont="1" applyFill="1" applyBorder="1" applyAlignment="1" applyProtection="1">
      <alignment horizontal="right"/>
      <protection/>
    </xf>
    <xf numFmtId="3" fontId="7" fillId="36" borderId="26" xfId="0" applyNumberFormat="1" applyFont="1" applyFill="1" applyBorder="1" applyAlignment="1" applyProtection="1">
      <alignment horizontal="right"/>
      <protection/>
    </xf>
    <xf numFmtId="3" fontId="9" fillId="34" borderId="13" xfId="67" applyNumberFormat="1" applyFont="1" applyFill="1" applyBorder="1" applyAlignment="1" applyProtection="1">
      <alignment horizontal="right"/>
      <protection/>
    </xf>
    <xf numFmtId="3" fontId="9" fillId="34" borderId="15" xfId="67" applyNumberFormat="1" applyFont="1" applyFill="1" applyBorder="1" applyAlignment="1" applyProtection="1">
      <alignment horizontal="right"/>
      <protection/>
    </xf>
    <xf numFmtId="3" fontId="7" fillId="36" borderId="26" xfId="56" applyNumberFormat="1" applyFont="1" applyFill="1" applyBorder="1" applyAlignment="1" applyProtection="1">
      <alignment horizontal="right"/>
      <protection/>
    </xf>
    <xf numFmtId="3" fontId="9" fillId="34" borderId="24" xfId="67" applyNumberFormat="1" applyFont="1" applyFill="1" applyBorder="1" applyAlignment="1" applyProtection="1">
      <alignment horizontal="right"/>
      <protection/>
    </xf>
    <xf numFmtId="3" fontId="0" fillId="34" borderId="0" xfId="0" applyNumberFormat="1" applyFill="1" applyAlignment="1">
      <alignment/>
    </xf>
    <xf numFmtId="3" fontId="7" fillId="34" borderId="0" xfId="67" applyNumberFormat="1" applyFont="1" applyFill="1" applyAlignment="1" applyProtection="1">
      <alignment vertical="center"/>
      <protection/>
    </xf>
    <xf numFmtId="3" fontId="9" fillId="34" borderId="0" xfId="56" applyNumberFormat="1" applyFont="1" applyFill="1">
      <alignment/>
      <protection/>
    </xf>
    <xf numFmtId="3" fontId="9" fillId="34" borderId="0" xfId="56" applyNumberFormat="1" applyFont="1" applyFill="1" applyAlignment="1">
      <alignment horizontal="right"/>
      <protection/>
    </xf>
    <xf numFmtId="3" fontId="9" fillId="34" borderId="0" xfId="67" applyNumberFormat="1" applyFont="1" applyFill="1" applyAlignment="1" applyProtection="1">
      <alignment horizontal="right"/>
      <protection/>
    </xf>
    <xf numFmtId="3" fontId="0" fillId="0" borderId="0" xfId="0" applyNumberFormat="1" applyAlignment="1">
      <alignment/>
    </xf>
    <xf numFmtId="3" fontId="7" fillId="0" borderId="0" xfId="67" applyNumberFormat="1" applyFont="1" applyFill="1" applyAlignment="1" applyProtection="1">
      <alignment horizontal="right"/>
      <protection/>
    </xf>
    <xf numFmtId="3" fontId="9" fillId="0" borderId="0" xfId="56" applyNumberFormat="1" applyFont="1" applyFill="1">
      <alignment/>
      <protection/>
    </xf>
    <xf numFmtId="3" fontId="45" fillId="0" borderId="0" xfId="0" applyNumberFormat="1" applyFont="1" applyAlignment="1">
      <alignment/>
    </xf>
    <xf numFmtId="3" fontId="9" fillId="34" borderId="12" xfId="0" applyNumberFormat="1" applyFont="1" applyFill="1" applyBorder="1" applyAlignment="1">
      <alignment horizontal="center"/>
    </xf>
    <xf numFmtId="0" fontId="9" fillId="34" borderId="15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3" fontId="0" fillId="0" borderId="0" xfId="0" applyNumberFormat="1" applyFill="1" applyAlignment="1">
      <alignment/>
    </xf>
    <xf numFmtId="173" fontId="9" fillId="34" borderId="17" xfId="56" applyNumberFormat="1" applyFont="1" applyFill="1" applyBorder="1" applyAlignment="1" applyProtection="1">
      <alignment horizontal="center"/>
      <protection/>
    </xf>
    <xf numFmtId="173" fontId="9" fillId="34" borderId="14" xfId="56" applyNumberFormat="1" applyFont="1" applyFill="1" applyBorder="1" applyAlignment="1" applyProtection="1">
      <alignment horizontal="center"/>
      <protection/>
    </xf>
    <xf numFmtId="173" fontId="9" fillId="34" borderId="16" xfId="56" applyNumberFormat="1" applyFont="1" applyFill="1" applyBorder="1" applyAlignment="1" applyProtection="1">
      <alignment horizontal="center"/>
      <protection/>
    </xf>
    <xf numFmtId="173" fontId="9" fillId="34" borderId="11" xfId="56" applyNumberFormat="1" applyFont="1" applyFill="1" applyBorder="1" applyAlignment="1" applyProtection="1">
      <alignment horizontal="center"/>
      <protection/>
    </xf>
    <xf numFmtId="172" fontId="9" fillId="34" borderId="13" xfId="67" applyFont="1" applyFill="1" applyBorder="1" applyAlignment="1">
      <alignment horizontal="center"/>
      <protection/>
    </xf>
    <xf numFmtId="0" fontId="9" fillId="34" borderId="15" xfId="56" applyFont="1" applyFill="1" applyBorder="1" applyAlignment="1" applyProtection="1">
      <alignment horizontal="center"/>
      <protection/>
    </xf>
    <xf numFmtId="172" fontId="9" fillId="34" borderId="15" xfId="67" applyFont="1" applyFill="1" applyBorder="1" applyAlignment="1">
      <alignment horizontal="center" vertical="center"/>
      <protection/>
    </xf>
    <xf numFmtId="0" fontId="46" fillId="34" borderId="12" xfId="0" applyFont="1" applyFill="1" applyBorder="1" applyAlignment="1">
      <alignment/>
    </xf>
    <xf numFmtId="0" fontId="48" fillId="37" borderId="12" xfId="0" applyFont="1" applyFill="1" applyBorder="1" applyAlignment="1">
      <alignment horizontal="center"/>
    </xf>
    <xf numFmtId="0" fontId="9" fillId="34" borderId="13" xfId="56" applyFont="1" applyFill="1" applyBorder="1" applyAlignment="1" applyProtection="1">
      <alignment/>
      <protection/>
    </xf>
    <xf numFmtId="0" fontId="9" fillId="34" borderId="25" xfId="56" applyFont="1" applyFill="1" applyBorder="1" applyAlignment="1" applyProtection="1">
      <alignment/>
      <protection/>
    </xf>
    <xf numFmtId="17" fontId="7" fillId="34" borderId="0" xfId="67" applyNumberFormat="1" applyFont="1" applyFill="1" applyAlignment="1" applyProtection="1">
      <alignment/>
      <protection/>
    </xf>
    <xf numFmtId="3" fontId="9" fillId="34" borderId="0" xfId="55" applyNumberFormat="1" applyFont="1" applyFill="1" applyBorder="1" applyAlignment="1">
      <alignment horizontal="right"/>
      <protection/>
    </xf>
    <xf numFmtId="173" fontId="48" fillId="37" borderId="12" xfId="0" applyNumberFormat="1" applyFont="1" applyFill="1" applyBorder="1" applyAlignment="1">
      <alignment horizontal="center"/>
    </xf>
    <xf numFmtId="17" fontId="9" fillId="34" borderId="0" xfId="67" applyNumberFormat="1" applyFont="1" applyFill="1" applyAlignment="1" applyProtection="1">
      <alignment/>
      <protection/>
    </xf>
    <xf numFmtId="3" fontId="46" fillId="34" borderId="0" xfId="0" applyNumberFormat="1" applyFont="1" applyFill="1" applyAlignment="1">
      <alignment/>
    </xf>
    <xf numFmtId="17" fontId="9" fillId="34" borderId="0" xfId="67" applyNumberFormat="1" applyFont="1" applyFill="1" applyBorder="1" applyAlignment="1" applyProtection="1">
      <alignment/>
      <protection/>
    </xf>
    <xf numFmtId="3" fontId="46" fillId="34" borderId="0" xfId="0" applyNumberFormat="1" applyFont="1" applyFill="1" applyBorder="1" applyAlignment="1">
      <alignment/>
    </xf>
    <xf numFmtId="3" fontId="7" fillId="38" borderId="27" xfId="56" applyNumberFormat="1" applyFont="1" applyFill="1" applyBorder="1" applyAlignment="1" applyProtection="1">
      <alignment horizontal="left"/>
      <protection/>
    </xf>
    <xf numFmtId="3" fontId="7" fillId="38" borderId="28" xfId="56" applyNumberFormat="1" applyFont="1" applyFill="1" applyBorder="1" applyAlignment="1" applyProtection="1">
      <alignment horizontal="right"/>
      <protection/>
    </xf>
    <xf numFmtId="17" fontId="9" fillId="34" borderId="29" xfId="67" applyNumberFormat="1" applyFont="1" applyFill="1" applyBorder="1" applyAlignment="1" applyProtection="1">
      <alignment/>
      <protection/>
    </xf>
    <xf numFmtId="3" fontId="46" fillId="34" borderId="29" xfId="0" applyNumberFormat="1" applyFont="1" applyFill="1" applyBorder="1" applyAlignment="1">
      <alignment/>
    </xf>
    <xf numFmtId="3" fontId="7" fillId="38" borderId="18" xfId="56" applyNumberFormat="1" applyFont="1" applyFill="1" applyBorder="1" applyAlignment="1" applyProtection="1">
      <alignment horizontal="right"/>
      <protection/>
    </xf>
    <xf numFmtId="0" fontId="46" fillId="34" borderId="0" xfId="0" applyFont="1" applyFill="1" applyAlignment="1">
      <alignment/>
    </xf>
    <xf numFmtId="0" fontId="46" fillId="0" borderId="0" xfId="0" applyFont="1" applyAlignment="1">
      <alignment vertical="top" wrapText="1"/>
    </xf>
    <xf numFmtId="0" fontId="9" fillId="34" borderId="0" xfId="56" applyFont="1" applyFill="1" applyBorder="1" applyAlignment="1" applyProtection="1">
      <alignment/>
      <protection/>
    </xf>
    <xf numFmtId="0" fontId="9" fillId="34" borderId="15" xfId="56" applyFont="1" applyFill="1" applyBorder="1" applyAlignment="1" applyProtection="1">
      <alignment/>
      <protection/>
    </xf>
    <xf numFmtId="0" fontId="9" fillId="34" borderId="30" xfId="56" applyFont="1" applyFill="1" applyBorder="1" applyAlignment="1" applyProtection="1">
      <alignment horizontal="left"/>
      <protection/>
    </xf>
    <xf numFmtId="0" fontId="9" fillId="34" borderId="29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/>
      <protection/>
    </xf>
    <xf numFmtId="0" fontId="9" fillId="34" borderId="16" xfId="56" applyFont="1" applyFill="1" applyBorder="1" applyAlignment="1" applyProtection="1">
      <alignment/>
      <protection/>
    </xf>
    <xf numFmtId="0" fontId="9" fillId="34" borderId="16" xfId="56" applyFont="1" applyFill="1" applyBorder="1" applyAlignment="1" applyProtection="1">
      <alignment horizontal="right"/>
      <protection/>
    </xf>
    <xf numFmtId="0" fontId="9" fillId="34" borderId="24" xfId="56" applyFont="1" applyFill="1" applyBorder="1" applyAlignment="1" applyProtection="1">
      <alignment horizontal="right"/>
      <protection/>
    </xf>
    <xf numFmtId="0" fontId="9" fillId="34" borderId="15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4" xfId="56" applyFont="1" applyFill="1" applyBorder="1" applyAlignment="1" applyProtection="1">
      <alignment horizontal="left"/>
      <protection/>
    </xf>
    <xf numFmtId="0" fontId="7" fillId="34" borderId="13" xfId="67" applyNumberFormat="1" applyFont="1" applyFill="1" applyBorder="1" applyAlignment="1" applyProtection="1">
      <alignment horizontal="left"/>
      <protection/>
    </xf>
    <xf numFmtId="0" fontId="7" fillId="34" borderId="25" xfId="67" applyNumberFormat="1" applyFont="1" applyFill="1" applyBorder="1" applyAlignment="1" applyProtection="1">
      <alignment horizontal="left"/>
      <protection/>
    </xf>
    <xf numFmtId="0" fontId="7" fillId="34" borderId="15" xfId="67" applyNumberFormat="1" applyFont="1" applyFill="1" applyBorder="1" applyAlignment="1" applyProtection="1">
      <alignment horizontal="left" vertical="center" wrapText="1"/>
      <protection/>
    </xf>
    <xf numFmtId="0" fontId="7" fillId="34" borderId="0" xfId="67" applyNumberFormat="1" applyFont="1" applyFill="1" applyBorder="1" applyAlignment="1" applyProtection="1">
      <alignment horizontal="left" vertical="center" wrapText="1"/>
      <protection/>
    </xf>
    <xf numFmtId="0" fontId="9" fillId="34" borderId="15" xfId="56" applyFont="1" applyFill="1" applyBorder="1" applyAlignment="1">
      <alignment horizontal="center"/>
      <protection/>
    </xf>
    <xf numFmtId="0" fontId="9" fillId="34" borderId="14" xfId="56" applyFont="1" applyFill="1" applyBorder="1" applyAlignment="1">
      <alignment horizontal="center"/>
      <protection/>
    </xf>
    <xf numFmtId="0" fontId="9" fillId="34" borderId="15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4" xfId="56" applyFont="1" applyFill="1" applyBorder="1" applyAlignment="1" applyProtection="1">
      <alignment horizontal="left"/>
      <protection/>
    </xf>
    <xf numFmtId="0" fontId="9" fillId="34" borderId="30" xfId="56" applyFont="1" applyFill="1" applyBorder="1" applyAlignment="1">
      <alignment horizontal="center"/>
      <protection/>
    </xf>
    <xf numFmtId="0" fontId="9" fillId="34" borderId="26" xfId="56" applyFont="1" applyFill="1" applyBorder="1" applyAlignment="1">
      <alignment horizontal="center"/>
      <protection/>
    </xf>
    <xf numFmtId="0" fontId="9" fillId="34" borderId="12" xfId="56" applyFont="1" applyFill="1" applyBorder="1" applyAlignment="1" applyProtection="1">
      <alignment horizontal="left"/>
      <protection/>
    </xf>
    <xf numFmtId="0" fontId="7" fillId="36" borderId="27" xfId="56" applyFont="1" applyFill="1" applyBorder="1" applyAlignment="1" applyProtection="1">
      <alignment horizontal="left"/>
      <protection/>
    </xf>
    <xf numFmtId="0" fontId="7" fillId="36" borderId="28" xfId="56" applyFont="1" applyFill="1" applyBorder="1" applyAlignment="1" applyProtection="1">
      <alignment horizontal="left"/>
      <protection/>
    </xf>
    <xf numFmtId="0" fontId="7" fillId="36" borderId="27" xfId="0" applyFont="1" applyFill="1" applyBorder="1" applyAlignment="1" applyProtection="1">
      <alignment horizontal="left"/>
      <protection/>
    </xf>
    <xf numFmtId="0" fontId="7" fillId="36" borderId="28" xfId="0" applyFont="1" applyFill="1" applyBorder="1" applyAlignment="1" applyProtection="1">
      <alignment horizontal="left"/>
      <protection/>
    </xf>
    <xf numFmtId="0" fontId="47" fillId="35" borderId="31" xfId="56" applyFont="1" applyFill="1" applyBorder="1" applyAlignment="1" applyProtection="1">
      <alignment horizontal="center" vertical="center" wrapText="1"/>
      <protection/>
    </xf>
    <xf numFmtId="0" fontId="47" fillId="35" borderId="19" xfId="56" applyFont="1" applyFill="1" applyBorder="1" applyAlignment="1" applyProtection="1">
      <alignment horizontal="center" vertical="center" wrapText="1"/>
      <protection/>
    </xf>
    <xf numFmtId="3" fontId="47" fillId="35" borderId="31" xfId="56" applyNumberFormat="1" applyFont="1" applyFill="1" applyBorder="1" applyAlignment="1" applyProtection="1">
      <alignment horizontal="center" vertical="center" wrapText="1"/>
      <protection/>
    </xf>
    <xf numFmtId="3" fontId="47" fillId="35" borderId="19" xfId="56" applyNumberFormat="1" applyFont="1" applyFill="1" applyBorder="1" applyAlignment="1" applyProtection="1">
      <alignment horizontal="center" vertical="center" wrapText="1"/>
      <protection/>
    </xf>
    <xf numFmtId="3" fontId="47" fillId="35" borderId="32" xfId="56" applyNumberFormat="1" applyFont="1" applyFill="1" applyBorder="1" applyAlignment="1" applyProtection="1">
      <alignment horizontal="center" vertical="center"/>
      <protection/>
    </xf>
    <xf numFmtId="3" fontId="47" fillId="35" borderId="23" xfId="56" applyNumberFormat="1" applyFont="1" applyFill="1" applyBorder="1" applyAlignment="1" applyProtection="1">
      <alignment horizontal="center" vertical="center"/>
      <protection/>
    </xf>
    <xf numFmtId="0" fontId="9" fillId="0" borderId="30" xfId="56" applyFont="1" applyFill="1" applyBorder="1" applyAlignment="1">
      <alignment horizontal="left" vertical="top" wrapText="1"/>
      <protection/>
    </xf>
    <xf numFmtId="0" fontId="9" fillId="0" borderId="29" xfId="56" applyFont="1" applyFill="1" applyBorder="1" applyAlignment="1">
      <alignment horizontal="left" vertical="top" wrapText="1"/>
      <protection/>
    </xf>
    <xf numFmtId="0" fontId="9" fillId="0" borderId="26" xfId="56" applyFont="1" applyFill="1" applyBorder="1" applyAlignment="1">
      <alignment horizontal="left" vertical="top" wrapText="1"/>
      <protection/>
    </xf>
    <xf numFmtId="0" fontId="9" fillId="34" borderId="12" xfId="56" applyFont="1" applyFill="1" applyBorder="1" applyAlignment="1" applyProtection="1">
      <alignment horizontal="left" vertical="center"/>
      <protection/>
    </xf>
    <xf numFmtId="172" fontId="8" fillId="34" borderId="0" xfId="67" applyFont="1" applyFill="1" applyAlignment="1" applyProtection="1">
      <alignment horizontal="center" vertical="center"/>
      <protection/>
    </xf>
    <xf numFmtId="3" fontId="9" fillId="34" borderId="0" xfId="67" applyNumberFormat="1" applyFont="1" applyFill="1" applyAlignment="1">
      <alignment horizontal="center"/>
      <protection/>
    </xf>
    <xf numFmtId="2" fontId="10" fillId="34" borderId="0" xfId="67" applyNumberFormat="1" applyFont="1" applyFill="1" applyAlignment="1">
      <alignment horizontal="center" vertical="center" wrapText="1"/>
      <protection/>
    </xf>
    <xf numFmtId="0" fontId="47" fillId="35" borderId="33" xfId="56" applyFont="1" applyFill="1" applyBorder="1" applyAlignment="1" applyProtection="1">
      <alignment horizontal="center" vertical="center"/>
      <protection/>
    </xf>
    <xf numFmtId="0" fontId="47" fillId="35" borderId="31" xfId="56" applyFont="1" applyFill="1" applyBorder="1" applyAlignment="1" applyProtection="1">
      <alignment horizontal="center" vertical="center"/>
      <protection/>
    </xf>
    <xf numFmtId="0" fontId="47" fillId="35" borderId="22" xfId="56" applyFont="1" applyFill="1" applyBorder="1" applyAlignment="1" applyProtection="1">
      <alignment horizontal="center" vertical="center"/>
      <protection/>
    </xf>
    <xf numFmtId="0" fontId="47" fillId="35" borderId="19" xfId="56" applyFont="1" applyFill="1" applyBorder="1" applyAlignment="1" applyProtection="1">
      <alignment horizontal="center" vertical="center"/>
      <protection/>
    </xf>
    <xf numFmtId="0" fontId="47" fillId="35" borderId="34" xfId="55" applyFont="1" applyFill="1" applyBorder="1" applyAlignment="1">
      <alignment horizontal="center"/>
      <protection/>
    </xf>
    <xf numFmtId="0" fontId="47" fillId="35" borderId="35" xfId="55" applyFont="1" applyFill="1" applyBorder="1" applyAlignment="1">
      <alignment horizontal="center"/>
      <protection/>
    </xf>
    <xf numFmtId="0" fontId="47" fillId="35" borderId="36" xfId="55" applyFont="1" applyFill="1" applyBorder="1" applyAlignment="1">
      <alignment horizontal="center"/>
      <protection/>
    </xf>
    <xf numFmtId="4" fontId="47" fillId="35" borderId="31" xfId="56" applyNumberFormat="1" applyFont="1" applyFill="1" applyBorder="1" applyAlignment="1" applyProtection="1">
      <alignment horizontal="center" vertical="center" wrapText="1"/>
      <protection/>
    </xf>
    <xf numFmtId="4" fontId="47" fillId="35" borderId="19" xfId="56" applyNumberFormat="1" applyFont="1" applyFill="1" applyBorder="1" applyAlignment="1" applyProtection="1">
      <alignment horizontal="center" vertical="center" wrapText="1"/>
      <protection/>
    </xf>
    <xf numFmtId="0" fontId="7" fillId="34" borderId="3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47" fillId="35" borderId="27" xfId="56" applyFont="1" applyFill="1" applyBorder="1" applyAlignment="1" applyProtection="1">
      <alignment horizontal="left" vertical="center"/>
      <protection/>
    </xf>
    <xf numFmtId="0" fontId="47" fillId="35" borderId="28" xfId="56" applyFont="1" applyFill="1" applyBorder="1" applyAlignment="1" applyProtection="1">
      <alignment horizontal="left" vertical="center"/>
      <protection/>
    </xf>
    <xf numFmtId="0" fontId="9" fillId="34" borderId="13" xfId="56" applyFont="1" applyFill="1" applyBorder="1" applyAlignment="1">
      <alignment horizontal="center"/>
      <protection/>
    </xf>
    <xf numFmtId="0" fontId="9" fillId="34" borderId="17" xfId="56" applyFont="1" applyFill="1" applyBorder="1" applyAlignment="1">
      <alignment horizontal="center"/>
      <protection/>
    </xf>
    <xf numFmtId="0" fontId="7" fillId="34" borderId="13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3" fontId="7" fillId="34" borderId="30" xfId="0" applyNumberFormat="1" applyFont="1" applyFill="1" applyBorder="1" applyAlignment="1">
      <alignment horizontal="center"/>
    </xf>
    <xf numFmtId="3" fontId="7" fillId="34" borderId="26" xfId="0" applyNumberFormat="1" applyFont="1" applyFill="1" applyBorder="1" applyAlignment="1">
      <alignment horizontal="center"/>
    </xf>
    <xf numFmtId="3" fontId="7" fillId="34" borderId="13" xfId="0" applyNumberFormat="1" applyFont="1" applyFill="1" applyBorder="1" applyAlignment="1">
      <alignment horizontal="center"/>
    </xf>
    <xf numFmtId="3" fontId="7" fillId="34" borderId="17" xfId="0" applyNumberFormat="1" applyFont="1" applyFill="1" applyBorder="1" applyAlignment="1">
      <alignment horizontal="center"/>
    </xf>
    <xf numFmtId="3" fontId="7" fillId="34" borderId="15" xfId="0" applyNumberFormat="1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 horizontal="center"/>
    </xf>
    <xf numFmtId="0" fontId="7" fillId="36" borderId="27" xfId="56" applyFont="1" applyFill="1" applyBorder="1" applyAlignment="1" applyProtection="1">
      <alignment horizontal="left" vertical="center"/>
      <protection/>
    </xf>
    <xf numFmtId="0" fontId="7" fillId="36" borderId="28" xfId="56" applyFont="1" applyFill="1" applyBorder="1" applyAlignment="1" applyProtection="1">
      <alignment horizontal="left" vertical="center"/>
      <protection/>
    </xf>
    <xf numFmtId="0" fontId="9" fillId="0" borderId="15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14" xfId="56" applyFont="1" applyFill="1" applyBorder="1" applyAlignment="1">
      <alignment horizontal="left" vertical="top" wrapText="1"/>
      <protection/>
    </xf>
    <xf numFmtId="3" fontId="9" fillId="0" borderId="13" xfId="53" applyNumberFormat="1" applyFont="1" applyFill="1" applyBorder="1" applyAlignment="1">
      <alignment horizontal="left" vertical="top" wrapText="1"/>
      <protection/>
    </xf>
    <xf numFmtId="3" fontId="9" fillId="0" borderId="25" xfId="53" applyNumberFormat="1" applyFont="1" applyFill="1" applyBorder="1" applyAlignment="1">
      <alignment horizontal="left" vertical="top" wrapText="1"/>
      <protection/>
    </xf>
    <xf numFmtId="3" fontId="9" fillId="0" borderId="17" xfId="53" applyNumberFormat="1" applyFont="1" applyFill="1" applyBorder="1" applyAlignment="1">
      <alignment horizontal="left" vertical="top" wrapText="1"/>
      <protection/>
    </xf>
    <xf numFmtId="3" fontId="9" fillId="0" borderId="15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14" xfId="53" applyNumberFormat="1" applyFont="1" applyFill="1" applyBorder="1" applyAlignment="1">
      <alignment horizontal="left" vertical="top" wrapText="1"/>
      <protection/>
    </xf>
    <xf numFmtId="0" fontId="7" fillId="34" borderId="27" xfId="56" applyFont="1" applyFill="1" applyBorder="1" applyAlignment="1" applyProtection="1">
      <alignment horizontal="left" vertical="center"/>
      <protection/>
    </xf>
    <xf numFmtId="0" fontId="7" fillId="34" borderId="28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>
      <alignment horizontal="left"/>
      <protection/>
    </xf>
    <xf numFmtId="0" fontId="7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9" fillId="34" borderId="13" xfId="56" applyFont="1" applyFill="1" applyBorder="1" applyAlignment="1" applyProtection="1">
      <alignment horizontal="left"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17" xfId="56" applyFont="1" applyFill="1" applyBorder="1" applyAlignment="1" applyProtection="1">
      <alignment horizontal="left"/>
      <protection/>
    </xf>
    <xf numFmtId="172" fontId="7" fillId="34" borderId="0" xfId="67" applyFont="1" applyFill="1" applyBorder="1" applyAlignment="1" applyProtection="1">
      <alignment horizontal="center" vertical="center"/>
      <protection/>
    </xf>
    <xf numFmtId="0" fontId="47" fillId="39" borderId="33" xfId="56" applyFont="1" applyFill="1" applyBorder="1" applyAlignment="1" applyProtection="1">
      <alignment horizontal="center" vertical="center"/>
      <protection/>
    </xf>
    <xf numFmtId="0" fontId="47" fillId="39" borderId="31" xfId="56" applyFont="1" applyFill="1" applyBorder="1" applyAlignment="1" applyProtection="1">
      <alignment horizontal="center" vertical="center"/>
      <protection/>
    </xf>
    <xf numFmtId="0" fontId="46" fillId="0" borderId="25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876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38100</xdr:rowOff>
    </xdr:from>
    <xdr:to>
      <xdr:col>2</xdr:col>
      <xdr:colOff>628650</xdr:colOff>
      <xdr:row>114</xdr:row>
      <xdr:rowOff>152400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60985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view="pageBreakPreview" zoomScale="70" zoomScaleNormal="110" zoomScaleSheetLayoutView="70" zoomScalePageLayoutView="0" workbookViewId="0" topLeftCell="A1">
      <selection activeCell="B1" sqref="B1:J1"/>
    </sheetView>
  </sheetViews>
  <sheetFormatPr defaultColWidth="11.421875" defaultRowHeight="15"/>
  <cols>
    <col min="1" max="1" width="8.7109375" style="0" customWidth="1"/>
    <col min="2" max="3" width="18.7109375" style="0" customWidth="1"/>
    <col min="4" max="4" width="20.8515625" style="0" customWidth="1"/>
    <col min="5" max="7" width="18.7109375" style="0" customWidth="1"/>
    <col min="8" max="8" width="26.7109375" style="0" customWidth="1"/>
    <col min="9" max="9" width="13.28125" style="0" customWidth="1"/>
    <col min="10" max="10" width="15.8515625" style="0" customWidth="1"/>
    <col min="11" max="11" width="12.140625" style="108" customWidth="1"/>
  </cols>
  <sheetData>
    <row r="1" spans="2:11" ht="18" customHeight="1">
      <c r="B1" s="178" t="s">
        <v>19</v>
      </c>
      <c r="C1" s="178"/>
      <c r="D1" s="178"/>
      <c r="E1" s="178"/>
      <c r="F1" s="178"/>
      <c r="G1" s="178"/>
      <c r="H1" s="178"/>
      <c r="I1" s="178"/>
      <c r="J1" s="178"/>
      <c r="K1" s="103"/>
    </row>
    <row r="2" spans="1:12" ht="18" customHeight="1">
      <c r="A2" s="5"/>
      <c r="B2" s="17"/>
      <c r="C2" s="43"/>
      <c r="D2" s="43"/>
      <c r="E2" s="180" t="s">
        <v>80</v>
      </c>
      <c r="F2" s="180"/>
      <c r="G2" s="180"/>
      <c r="H2" s="43"/>
      <c r="I2" s="43"/>
      <c r="J2" s="43"/>
      <c r="K2" s="104"/>
      <c r="L2" s="4"/>
    </row>
    <row r="3" spans="1:11" ht="18" customHeight="1">
      <c r="A3" s="5"/>
      <c r="B3" s="35"/>
      <c r="C3" s="44"/>
      <c r="D3" s="17"/>
      <c r="E3" s="179" t="s">
        <v>127</v>
      </c>
      <c r="F3" s="179"/>
      <c r="G3" s="179"/>
      <c r="H3" s="44"/>
      <c r="I3" s="44"/>
      <c r="J3" s="35"/>
      <c r="K3" s="105"/>
    </row>
    <row r="4" spans="1:11" ht="18" customHeight="1">
      <c r="A4" s="5"/>
      <c r="B4" s="35"/>
      <c r="C4" s="35"/>
      <c r="D4" s="34" t="s">
        <v>129</v>
      </c>
      <c r="E4" s="37"/>
      <c r="F4" s="37"/>
      <c r="G4" s="37" t="s">
        <v>143</v>
      </c>
      <c r="H4" s="37"/>
      <c r="I4" s="35"/>
      <c r="J4" s="36"/>
      <c r="K4" s="45"/>
    </row>
    <row r="5" spans="1:11" ht="18" customHeight="1">
      <c r="A5" s="5"/>
      <c r="B5" s="35"/>
      <c r="C5" s="35"/>
      <c r="D5" s="34" t="s">
        <v>115</v>
      </c>
      <c r="E5" s="35"/>
      <c r="F5" s="35"/>
      <c r="G5" s="36" t="s">
        <v>114</v>
      </c>
      <c r="H5" s="17"/>
      <c r="I5" s="37"/>
      <c r="J5" s="46"/>
      <c r="K5" s="45"/>
    </row>
    <row r="6" spans="1:11" ht="18" customHeight="1">
      <c r="A6" s="5"/>
      <c r="B6" s="35"/>
      <c r="C6" s="35"/>
      <c r="D6" s="34" t="s">
        <v>116</v>
      </c>
      <c r="E6" s="34"/>
      <c r="F6" s="34"/>
      <c r="G6" s="35" t="s">
        <v>117</v>
      </c>
      <c r="H6" s="17"/>
      <c r="I6" s="47"/>
      <c r="J6" s="47"/>
      <c r="K6" s="45"/>
    </row>
    <row r="7" spans="1:11" ht="18" customHeight="1">
      <c r="A7" s="5"/>
      <c r="B7" s="35"/>
      <c r="C7" s="35"/>
      <c r="D7" s="38" t="s">
        <v>144</v>
      </c>
      <c r="E7" s="34"/>
      <c r="F7" s="34"/>
      <c r="G7" s="34" t="s">
        <v>145</v>
      </c>
      <c r="H7" s="17"/>
      <c r="I7" s="47"/>
      <c r="J7" s="47"/>
      <c r="K7" s="106"/>
    </row>
    <row r="8" spans="1:13" ht="18" customHeight="1">
      <c r="A8" s="5"/>
      <c r="B8" s="48"/>
      <c r="C8" s="49"/>
      <c r="E8" s="36"/>
      <c r="F8" s="50"/>
      <c r="H8" s="35"/>
      <c r="I8" s="51"/>
      <c r="J8" s="52"/>
      <c r="K8" s="107"/>
      <c r="M8" t="s">
        <v>48</v>
      </c>
    </row>
    <row r="9" spans="1:11" ht="18" customHeight="1" thickBot="1">
      <c r="A9" s="5"/>
      <c r="B9" s="48"/>
      <c r="C9" s="49"/>
      <c r="D9" s="35"/>
      <c r="E9" s="50"/>
      <c r="F9" s="50"/>
      <c r="G9" s="53"/>
      <c r="H9" s="35"/>
      <c r="I9" s="51"/>
      <c r="J9" s="52"/>
      <c r="K9" s="107"/>
    </row>
    <row r="10" spans="1:11" ht="18" customHeight="1" thickBot="1">
      <c r="A10" s="5"/>
      <c r="B10" s="185" t="s">
        <v>50</v>
      </c>
      <c r="C10" s="186"/>
      <c r="D10" s="186"/>
      <c r="E10" s="187"/>
      <c r="F10" s="54"/>
      <c r="G10" s="185" t="s">
        <v>24</v>
      </c>
      <c r="H10" s="186"/>
      <c r="I10" s="186"/>
      <c r="J10" s="187"/>
      <c r="K10" s="45"/>
    </row>
    <row r="11" spans="1:11" ht="18" customHeight="1">
      <c r="A11" s="5"/>
      <c r="B11" s="55" t="s">
        <v>8</v>
      </c>
      <c r="C11" s="56"/>
      <c r="D11" s="39"/>
      <c r="E11" s="57">
        <v>9000</v>
      </c>
      <c r="F11" s="39"/>
      <c r="G11" s="58" t="s">
        <v>20</v>
      </c>
      <c r="H11" s="39"/>
      <c r="I11" s="39"/>
      <c r="J11" s="59">
        <f>J33+J42+J79</f>
        <v>7676213</v>
      </c>
      <c r="K11" s="45"/>
    </row>
    <row r="12" spans="1:11" ht="18" customHeight="1">
      <c r="A12" s="5"/>
      <c r="B12" s="60" t="s">
        <v>118</v>
      </c>
      <c r="C12" s="56"/>
      <c r="D12" s="39"/>
      <c r="E12" s="57">
        <v>1200</v>
      </c>
      <c r="F12" s="39"/>
      <c r="G12" s="58" t="s">
        <v>21</v>
      </c>
      <c r="H12" s="61"/>
      <c r="I12" s="39"/>
      <c r="J12" s="59">
        <f>J33+J42+J79+J89</f>
        <v>8635739.625</v>
      </c>
      <c r="K12" s="45"/>
    </row>
    <row r="13" spans="1:11" ht="18" customHeight="1">
      <c r="A13" s="5"/>
      <c r="B13" s="60" t="s">
        <v>119</v>
      </c>
      <c r="C13" s="56"/>
      <c r="D13" s="39"/>
      <c r="E13" s="57">
        <v>12000</v>
      </c>
      <c r="F13" s="39"/>
      <c r="G13" s="58" t="s">
        <v>13</v>
      </c>
      <c r="H13" s="39"/>
      <c r="I13" s="39"/>
      <c r="J13" s="59">
        <f>E11*E12</f>
        <v>10800000</v>
      </c>
      <c r="K13" s="45"/>
    </row>
    <row r="14" spans="1:11" ht="18" customHeight="1">
      <c r="A14" s="5"/>
      <c r="B14" s="60" t="s">
        <v>9</v>
      </c>
      <c r="C14" s="62"/>
      <c r="D14" s="39"/>
      <c r="E14" s="63">
        <v>0.0125</v>
      </c>
      <c r="F14" s="39"/>
      <c r="G14" s="58" t="s">
        <v>22</v>
      </c>
      <c r="H14" s="39"/>
      <c r="I14" s="39"/>
      <c r="J14" s="59">
        <f>J13-J11</f>
        <v>3123787</v>
      </c>
      <c r="K14" s="45"/>
    </row>
    <row r="15" spans="1:11" ht="18" customHeight="1">
      <c r="A15" s="5"/>
      <c r="B15" s="60" t="s">
        <v>18</v>
      </c>
      <c r="C15" s="62"/>
      <c r="D15" s="39"/>
      <c r="E15" s="64">
        <v>0.5</v>
      </c>
      <c r="F15" s="39"/>
      <c r="G15" s="58" t="s">
        <v>23</v>
      </c>
      <c r="H15" s="39"/>
      <c r="I15" s="39"/>
      <c r="J15" s="59">
        <f>J13-J12</f>
        <v>2164260.375</v>
      </c>
      <c r="K15" s="45"/>
    </row>
    <row r="16" spans="1:11" ht="18" customHeight="1" thickBot="1">
      <c r="A16" s="5"/>
      <c r="B16" s="65" t="s">
        <v>10</v>
      </c>
      <c r="C16" s="66"/>
      <c r="D16" s="40"/>
      <c r="E16" s="67">
        <v>12</v>
      </c>
      <c r="F16" s="35"/>
      <c r="G16" s="68"/>
      <c r="H16" s="40"/>
      <c r="I16" s="69"/>
      <c r="J16" s="70"/>
      <c r="K16" s="45"/>
    </row>
    <row r="17" spans="1:11" ht="18" customHeight="1" thickBot="1">
      <c r="A17" s="5"/>
      <c r="B17" s="48"/>
      <c r="C17" s="49"/>
      <c r="D17" s="49"/>
      <c r="E17" s="50"/>
      <c r="F17" s="50"/>
      <c r="G17" s="53"/>
      <c r="H17" s="37"/>
      <c r="I17" s="51"/>
      <c r="J17" s="71"/>
      <c r="K17" s="45"/>
    </row>
    <row r="18" spans="1:12" ht="18" customHeight="1">
      <c r="A18" s="5"/>
      <c r="B18" s="181" t="s">
        <v>34</v>
      </c>
      <c r="C18" s="182"/>
      <c r="D18" s="182"/>
      <c r="E18" s="182" t="s">
        <v>25</v>
      </c>
      <c r="F18" s="182"/>
      <c r="G18" s="188" t="s">
        <v>26</v>
      </c>
      <c r="H18" s="168" t="s">
        <v>27</v>
      </c>
      <c r="I18" s="170" t="s">
        <v>28</v>
      </c>
      <c r="J18" s="172" t="s">
        <v>6</v>
      </c>
      <c r="K18" s="45"/>
      <c r="L18" s="1"/>
    </row>
    <row r="19" spans="1:12" ht="18" customHeight="1" thickBot="1">
      <c r="A19" s="5"/>
      <c r="B19" s="183"/>
      <c r="C19" s="184"/>
      <c r="D19" s="184"/>
      <c r="E19" s="184"/>
      <c r="F19" s="184"/>
      <c r="G19" s="189"/>
      <c r="H19" s="169"/>
      <c r="I19" s="171"/>
      <c r="J19" s="173"/>
      <c r="K19" s="45"/>
      <c r="L19" s="1"/>
    </row>
    <row r="20" spans="1:12" ht="18" customHeight="1">
      <c r="A20" s="5"/>
      <c r="B20" s="30"/>
      <c r="C20" s="30"/>
      <c r="D20" s="30"/>
      <c r="E20" s="30"/>
      <c r="F20" s="30"/>
      <c r="G20" s="31"/>
      <c r="H20" s="32"/>
      <c r="I20" s="33"/>
      <c r="J20" s="33"/>
      <c r="K20" s="45"/>
      <c r="L20" s="1"/>
    </row>
    <row r="21" spans="1:12" ht="18" customHeight="1">
      <c r="A21" s="5"/>
      <c r="B21" s="30" t="s">
        <v>29</v>
      </c>
      <c r="C21" s="30"/>
      <c r="D21" s="30"/>
      <c r="E21" s="30"/>
      <c r="F21" s="30"/>
      <c r="G21" s="31"/>
      <c r="H21" s="32"/>
      <c r="I21" s="33"/>
      <c r="J21" s="33"/>
      <c r="K21" s="45"/>
      <c r="L21" s="1"/>
    </row>
    <row r="22" spans="1:12" ht="18" customHeight="1">
      <c r="A22" s="5"/>
      <c r="B22" s="90" t="s">
        <v>120</v>
      </c>
      <c r="C22" s="91"/>
      <c r="D22" s="91"/>
      <c r="E22" s="195" t="s">
        <v>83</v>
      </c>
      <c r="F22" s="196"/>
      <c r="G22" s="95">
        <v>4000</v>
      </c>
      <c r="H22" s="116" t="s">
        <v>27</v>
      </c>
      <c r="I22" s="99">
        <v>150</v>
      </c>
      <c r="J22" s="6">
        <f>G22*I22</f>
        <v>600000</v>
      </c>
      <c r="K22" s="115"/>
      <c r="L22" s="1"/>
    </row>
    <row r="23" spans="1:12" ht="18" customHeight="1">
      <c r="A23" s="5"/>
      <c r="B23" s="92" t="s">
        <v>86</v>
      </c>
      <c r="C23" s="93"/>
      <c r="D23" s="93"/>
      <c r="E23" s="156" t="s">
        <v>70</v>
      </c>
      <c r="F23" s="157"/>
      <c r="G23" s="16">
        <v>8</v>
      </c>
      <c r="H23" s="117" t="s">
        <v>11</v>
      </c>
      <c r="I23" s="100">
        <v>12000</v>
      </c>
      <c r="J23" s="72">
        <f aca="true" t="shared" si="0" ref="J23:J32">G23*I23</f>
        <v>96000</v>
      </c>
      <c r="L23" s="1"/>
    </row>
    <row r="24" spans="1:12" ht="18" customHeight="1">
      <c r="A24" s="5"/>
      <c r="B24" s="92" t="s">
        <v>69</v>
      </c>
      <c r="C24" s="93"/>
      <c r="D24" s="93"/>
      <c r="E24" s="156" t="s">
        <v>68</v>
      </c>
      <c r="F24" s="157"/>
      <c r="G24" s="16">
        <v>6</v>
      </c>
      <c r="H24" s="117" t="s">
        <v>11</v>
      </c>
      <c r="I24" s="100">
        <v>12000</v>
      </c>
      <c r="J24" s="72">
        <f t="shared" si="0"/>
        <v>72000</v>
      </c>
      <c r="L24" s="1"/>
    </row>
    <row r="25" spans="1:12" ht="18" customHeight="1">
      <c r="A25" s="5"/>
      <c r="B25" s="92" t="s">
        <v>60</v>
      </c>
      <c r="C25" s="93"/>
      <c r="D25" s="93"/>
      <c r="E25" s="156" t="s">
        <v>68</v>
      </c>
      <c r="F25" s="157"/>
      <c r="G25" s="16">
        <v>3</v>
      </c>
      <c r="H25" s="117" t="s">
        <v>11</v>
      </c>
      <c r="I25" s="100">
        <v>12000</v>
      </c>
      <c r="J25" s="72">
        <f t="shared" si="0"/>
        <v>36000</v>
      </c>
      <c r="L25" s="1"/>
    </row>
    <row r="26" spans="1:12" ht="18" customHeight="1">
      <c r="A26" s="5"/>
      <c r="B26" s="158" t="s">
        <v>87</v>
      </c>
      <c r="C26" s="159"/>
      <c r="D26" s="160"/>
      <c r="E26" s="156" t="s">
        <v>88</v>
      </c>
      <c r="F26" s="157"/>
      <c r="G26" s="73">
        <v>4</v>
      </c>
      <c r="H26" s="118" t="s">
        <v>11</v>
      </c>
      <c r="I26" s="100">
        <v>12000</v>
      </c>
      <c r="J26" s="72">
        <f t="shared" si="0"/>
        <v>48000</v>
      </c>
      <c r="L26" s="1"/>
    </row>
    <row r="27" spans="1:12" ht="18" customHeight="1">
      <c r="A27" s="5"/>
      <c r="B27" s="92" t="s">
        <v>84</v>
      </c>
      <c r="C27" s="93"/>
      <c r="D27" s="93"/>
      <c r="E27" s="156" t="s">
        <v>85</v>
      </c>
      <c r="F27" s="157"/>
      <c r="G27" s="16">
        <v>18</v>
      </c>
      <c r="H27" s="117" t="s">
        <v>11</v>
      </c>
      <c r="I27" s="100">
        <v>12000</v>
      </c>
      <c r="J27" s="72">
        <f t="shared" si="0"/>
        <v>216000</v>
      </c>
      <c r="L27" s="1"/>
    </row>
    <row r="28" spans="1:12" ht="18" customHeight="1">
      <c r="A28" s="5"/>
      <c r="B28" s="26" t="s">
        <v>58</v>
      </c>
      <c r="C28" s="27"/>
      <c r="D28" s="27"/>
      <c r="E28" s="156" t="s">
        <v>82</v>
      </c>
      <c r="F28" s="157"/>
      <c r="G28" s="16">
        <v>6</v>
      </c>
      <c r="H28" s="117" t="s">
        <v>11</v>
      </c>
      <c r="I28" s="100">
        <v>12000</v>
      </c>
      <c r="J28" s="72">
        <f t="shared" si="0"/>
        <v>72000</v>
      </c>
      <c r="L28" s="1"/>
    </row>
    <row r="29" spans="1:12" ht="18" customHeight="1">
      <c r="A29" s="5"/>
      <c r="B29" s="26" t="s">
        <v>126</v>
      </c>
      <c r="C29" s="27"/>
      <c r="D29" s="27"/>
      <c r="E29" s="156" t="s">
        <v>67</v>
      </c>
      <c r="F29" s="157"/>
      <c r="G29" s="16">
        <v>10</v>
      </c>
      <c r="H29" s="117" t="s">
        <v>11</v>
      </c>
      <c r="I29" s="100">
        <v>12000</v>
      </c>
      <c r="J29" s="72">
        <f t="shared" si="0"/>
        <v>120000</v>
      </c>
      <c r="L29" s="1"/>
    </row>
    <row r="30" spans="1:12" ht="18" customHeight="1">
      <c r="A30" s="5"/>
      <c r="B30" s="158" t="s">
        <v>57</v>
      </c>
      <c r="C30" s="159"/>
      <c r="D30" s="160"/>
      <c r="E30" s="156" t="s">
        <v>110</v>
      </c>
      <c r="F30" s="157"/>
      <c r="G30" s="73">
        <v>9000</v>
      </c>
      <c r="H30" s="118" t="s">
        <v>12</v>
      </c>
      <c r="I30" s="100">
        <v>300</v>
      </c>
      <c r="J30" s="72">
        <f t="shared" si="0"/>
        <v>2700000</v>
      </c>
      <c r="L30" s="1"/>
    </row>
    <row r="31" spans="1:12" ht="18" customHeight="1">
      <c r="A31" s="5"/>
      <c r="B31" s="158" t="s">
        <v>90</v>
      </c>
      <c r="C31" s="159"/>
      <c r="D31" s="160"/>
      <c r="E31" s="156" t="s">
        <v>110</v>
      </c>
      <c r="F31" s="157"/>
      <c r="G31" s="73">
        <v>9000</v>
      </c>
      <c r="H31" s="118" t="s">
        <v>12</v>
      </c>
      <c r="I31" s="100">
        <v>40</v>
      </c>
      <c r="J31" s="72">
        <f t="shared" si="0"/>
        <v>360000</v>
      </c>
      <c r="L31" s="1"/>
    </row>
    <row r="32" spans="1:12" ht="18" customHeight="1">
      <c r="A32" s="5"/>
      <c r="B32" s="26" t="s">
        <v>91</v>
      </c>
      <c r="C32" s="27"/>
      <c r="D32" s="27"/>
      <c r="E32" s="156" t="s">
        <v>110</v>
      </c>
      <c r="F32" s="157"/>
      <c r="G32" s="16">
        <v>9000</v>
      </c>
      <c r="H32" s="117" t="s">
        <v>12</v>
      </c>
      <c r="I32" s="100">
        <v>100</v>
      </c>
      <c r="J32" s="102">
        <f t="shared" si="0"/>
        <v>900000</v>
      </c>
      <c r="L32" s="1"/>
    </row>
    <row r="33" spans="1:12" ht="18" customHeight="1">
      <c r="A33" s="5"/>
      <c r="B33" s="213" t="s">
        <v>30</v>
      </c>
      <c r="C33" s="214"/>
      <c r="D33" s="214"/>
      <c r="E33" s="214"/>
      <c r="F33" s="214"/>
      <c r="G33" s="214"/>
      <c r="H33" s="214"/>
      <c r="I33" s="214"/>
      <c r="J33" s="101">
        <f>SUM(J22:J32)</f>
        <v>5220000</v>
      </c>
      <c r="L33" s="1"/>
    </row>
    <row r="34" spans="1:12" ht="18" customHeight="1">
      <c r="A34" s="5"/>
      <c r="B34" s="30"/>
      <c r="C34" s="30"/>
      <c r="D34" s="30"/>
      <c r="E34" s="30"/>
      <c r="F34" s="30"/>
      <c r="G34" s="31"/>
      <c r="H34" s="32"/>
      <c r="I34" s="33"/>
      <c r="J34" s="33"/>
      <c r="L34" s="1"/>
    </row>
    <row r="35" spans="1:12" s="2" customFormat="1" ht="18" customHeight="1">
      <c r="A35" s="7"/>
      <c r="B35" s="30" t="s">
        <v>31</v>
      </c>
      <c r="C35" s="30"/>
      <c r="D35" s="30"/>
      <c r="E35" s="30"/>
      <c r="F35" s="30"/>
      <c r="G35" s="31"/>
      <c r="H35" s="32"/>
      <c r="I35" s="33"/>
      <c r="J35" s="33"/>
      <c r="K35" s="108"/>
      <c r="L35" s="1"/>
    </row>
    <row r="36" spans="1:12" s="3" customFormat="1" ht="18" customHeight="1">
      <c r="A36" s="8"/>
      <c r="B36" s="229" t="s">
        <v>61</v>
      </c>
      <c r="C36" s="230"/>
      <c r="D36" s="231"/>
      <c r="E36" s="195" t="s">
        <v>121</v>
      </c>
      <c r="F36" s="196"/>
      <c r="G36" s="18">
        <v>1</v>
      </c>
      <c r="H36" s="119" t="s">
        <v>51</v>
      </c>
      <c r="I36" s="99">
        <v>35000</v>
      </c>
      <c r="J36" s="6">
        <f aca="true" t="shared" si="1" ref="J36:J41">G36*I36</f>
        <v>35000</v>
      </c>
      <c r="K36" s="108"/>
      <c r="L36" s="1"/>
    </row>
    <row r="37" spans="1:12" s="3" customFormat="1" ht="18" customHeight="1">
      <c r="A37" s="8"/>
      <c r="B37" s="26" t="s">
        <v>92</v>
      </c>
      <c r="C37" s="27"/>
      <c r="D37" s="74"/>
      <c r="E37" s="156" t="s">
        <v>88</v>
      </c>
      <c r="F37" s="157"/>
      <c r="G37" s="73">
        <v>1</v>
      </c>
      <c r="H37" s="118" t="s">
        <v>51</v>
      </c>
      <c r="I37" s="100">
        <v>100000</v>
      </c>
      <c r="J37" s="72">
        <f t="shared" si="1"/>
        <v>100000</v>
      </c>
      <c r="K37" s="108"/>
      <c r="L37" s="1"/>
    </row>
    <row r="38" spans="1:12" ht="18" customHeight="1">
      <c r="A38" s="5"/>
      <c r="B38" s="158" t="s">
        <v>53</v>
      </c>
      <c r="C38" s="159"/>
      <c r="D38" s="160"/>
      <c r="E38" s="156" t="s">
        <v>82</v>
      </c>
      <c r="F38" s="157"/>
      <c r="G38" s="73">
        <v>3</v>
      </c>
      <c r="H38" s="118" t="s">
        <v>51</v>
      </c>
      <c r="I38" s="100">
        <v>25000</v>
      </c>
      <c r="J38" s="72">
        <f t="shared" si="1"/>
        <v>75000</v>
      </c>
      <c r="L38" s="1"/>
    </row>
    <row r="39" spans="1:12" ht="18" customHeight="1">
      <c r="A39" s="5"/>
      <c r="B39" s="26" t="s">
        <v>94</v>
      </c>
      <c r="C39" s="27"/>
      <c r="D39" s="27"/>
      <c r="E39" s="156" t="s">
        <v>110</v>
      </c>
      <c r="F39" s="157"/>
      <c r="G39" s="73">
        <v>1</v>
      </c>
      <c r="H39" s="118" t="s">
        <v>51</v>
      </c>
      <c r="I39" s="100">
        <v>150000</v>
      </c>
      <c r="J39" s="72">
        <f t="shared" si="1"/>
        <v>150000</v>
      </c>
      <c r="L39" s="1"/>
    </row>
    <row r="40" spans="1:12" ht="18" customHeight="1">
      <c r="A40" s="5"/>
      <c r="B40" s="26" t="s">
        <v>105</v>
      </c>
      <c r="C40" s="27"/>
      <c r="D40" s="27"/>
      <c r="E40" s="156" t="s">
        <v>88</v>
      </c>
      <c r="F40" s="157"/>
      <c r="G40" s="73">
        <v>2</v>
      </c>
      <c r="H40" s="118" t="s">
        <v>130</v>
      </c>
      <c r="I40" s="100">
        <v>30000</v>
      </c>
      <c r="J40" s="72">
        <f t="shared" si="1"/>
        <v>60000</v>
      </c>
      <c r="L40" s="1"/>
    </row>
    <row r="41" spans="1:12" ht="18" customHeight="1">
      <c r="A41" s="5"/>
      <c r="B41" s="26" t="s">
        <v>93</v>
      </c>
      <c r="C41" s="27"/>
      <c r="D41" s="27"/>
      <c r="E41" s="161" t="s">
        <v>89</v>
      </c>
      <c r="F41" s="162"/>
      <c r="G41" s="73">
        <v>35</v>
      </c>
      <c r="H41" s="118" t="s">
        <v>130</v>
      </c>
      <c r="I41" s="100">
        <v>6000</v>
      </c>
      <c r="J41" s="102">
        <f t="shared" si="1"/>
        <v>210000</v>
      </c>
      <c r="L41" s="1"/>
    </row>
    <row r="42" spans="1:12" ht="18" customHeight="1">
      <c r="A42" s="5"/>
      <c r="B42" s="213" t="s">
        <v>32</v>
      </c>
      <c r="C42" s="214"/>
      <c r="D42" s="214"/>
      <c r="E42" s="214"/>
      <c r="F42" s="214"/>
      <c r="G42" s="214"/>
      <c r="H42" s="214"/>
      <c r="I42" s="214"/>
      <c r="J42" s="101">
        <f>SUM(J36:J41)</f>
        <v>630000</v>
      </c>
      <c r="L42" s="1"/>
    </row>
    <row r="43" spans="1:12" ht="18" customHeight="1">
      <c r="A43" s="5"/>
      <c r="B43" s="30"/>
      <c r="C43" s="30"/>
      <c r="D43" s="30"/>
      <c r="E43" s="30"/>
      <c r="F43" s="30"/>
      <c r="G43" s="31"/>
      <c r="H43" s="32"/>
      <c r="I43" s="33"/>
      <c r="J43" s="33"/>
      <c r="L43" s="1"/>
    </row>
    <row r="44" spans="1:12" s="2" customFormat="1" ht="18" customHeight="1">
      <c r="A44" s="7"/>
      <c r="B44" s="30" t="s">
        <v>33</v>
      </c>
      <c r="C44" s="30"/>
      <c r="D44" s="30"/>
      <c r="E44" s="30"/>
      <c r="F44" s="30"/>
      <c r="G44" s="31"/>
      <c r="H44" s="32"/>
      <c r="I44" s="33"/>
      <c r="J44" s="33"/>
      <c r="K44" s="108"/>
      <c r="L44" s="1"/>
    </row>
    <row r="45" spans="1:12" ht="18" customHeight="1">
      <c r="A45" s="5"/>
      <c r="B45" s="152" t="s">
        <v>142</v>
      </c>
      <c r="C45" s="153"/>
      <c r="D45" s="153"/>
      <c r="E45" s="195"/>
      <c r="F45" s="196"/>
      <c r="G45" s="28"/>
      <c r="H45" s="120"/>
      <c r="I45" s="15"/>
      <c r="J45" s="9"/>
      <c r="L45" s="1"/>
    </row>
    <row r="46" spans="1:12" ht="18" customHeight="1">
      <c r="A46" s="5"/>
      <c r="B46" s="23" t="s">
        <v>62</v>
      </c>
      <c r="C46" s="24"/>
      <c r="D46" s="24"/>
      <c r="E46" s="156" t="s">
        <v>111</v>
      </c>
      <c r="F46" s="157"/>
      <c r="G46" s="16">
        <v>100</v>
      </c>
      <c r="H46" s="121" t="s">
        <v>12</v>
      </c>
      <c r="I46" s="19">
        <v>314</v>
      </c>
      <c r="J46" s="20">
        <f>G46*I46</f>
        <v>31400</v>
      </c>
      <c r="L46" s="1"/>
    </row>
    <row r="47" spans="1:12" ht="18" customHeight="1">
      <c r="A47" s="5"/>
      <c r="B47" s="23" t="s">
        <v>71</v>
      </c>
      <c r="C47" s="24"/>
      <c r="D47" s="24"/>
      <c r="E47" s="156" t="s">
        <v>72</v>
      </c>
      <c r="F47" s="157"/>
      <c r="G47" s="16">
        <v>80</v>
      </c>
      <c r="H47" s="121" t="s">
        <v>12</v>
      </c>
      <c r="I47" s="19">
        <v>333</v>
      </c>
      <c r="J47" s="20">
        <f aca="true" t="shared" si="2" ref="J47:J78">G47*I47</f>
        <v>26640</v>
      </c>
      <c r="L47" s="1"/>
    </row>
    <row r="48" spans="1:12" ht="18" customHeight="1">
      <c r="A48" s="5"/>
      <c r="B48" s="23" t="s">
        <v>97</v>
      </c>
      <c r="C48" s="24"/>
      <c r="D48" s="24"/>
      <c r="E48" s="156" t="s">
        <v>67</v>
      </c>
      <c r="F48" s="157"/>
      <c r="G48" s="16">
        <v>50</v>
      </c>
      <c r="H48" s="121" t="s">
        <v>56</v>
      </c>
      <c r="I48" s="19">
        <v>730</v>
      </c>
      <c r="J48" s="20">
        <f t="shared" si="2"/>
        <v>36500</v>
      </c>
      <c r="L48" s="1"/>
    </row>
    <row r="49" spans="1:12" ht="18" customHeight="1">
      <c r="A49" s="5"/>
      <c r="B49" s="23" t="s">
        <v>98</v>
      </c>
      <c r="C49" s="24"/>
      <c r="D49" s="24"/>
      <c r="E49" s="156" t="s">
        <v>85</v>
      </c>
      <c r="F49" s="157"/>
      <c r="G49" s="16">
        <v>200</v>
      </c>
      <c r="H49" s="121" t="s">
        <v>12</v>
      </c>
      <c r="I49" s="19">
        <v>700</v>
      </c>
      <c r="J49" s="20">
        <f t="shared" si="2"/>
        <v>140000</v>
      </c>
      <c r="L49" s="1"/>
    </row>
    <row r="50" spans="1:12" ht="18" customHeight="1">
      <c r="A50" s="5"/>
      <c r="B50" s="23" t="s">
        <v>102</v>
      </c>
      <c r="C50" s="24"/>
      <c r="D50" s="24"/>
      <c r="E50" s="156" t="s">
        <v>72</v>
      </c>
      <c r="F50" s="157"/>
      <c r="G50" s="16">
        <v>150</v>
      </c>
      <c r="H50" s="121" t="s">
        <v>12</v>
      </c>
      <c r="I50" s="19">
        <v>288</v>
      </c>
      <c r="J50" s="20">
        <f t="shared" si="2"/>
        <v>43200</v>
      </c>
      <c r="L50" s="1"/>
    </row>
    <row r="51" spans="1:12" ht="18" customHeight="1">
      <c r="A51" s="5"/>
      <c r="B51" s="23"/>
      <c r="C51" s="24"/>
      <c r="D51" s="24"/>
      <c r="E51" s="41"/>
      <c r="F51" s="42"/>
      <c r="G51" s="16"/>
      <c r="H51" s="121"/>
      <c r="I51" s="19"/>
      <c r="J51" s="20"/>
      <c r="L51" s="1"/>
    </row>
    <row r="52" spans="1:12" ht="18" customHeight="1">
      <c r="A52" s="5"/>
      <c r="B52" s="154" t="s">
        <v>17</v>
      </c>
      <c r="C52" s="155"/>
      <c r="D52" s="155"/>
      <c r="E52" s="156"/>
      <c r="F52" s="157"/>
      <c r="G52" s="21"/>
      <c r="H52" s="122"/>
      <c r="I52" s="22"/>
      <c r="J52" s="20"/>
      <c r="L52" s="1"/>
    </row>
    <row r="53" spans="1:12" ht="18" customHeight="1">
      <c r="A53" s="5"/>
      <c r="B53" s="149" t="s">
        <v>73</v>
      </c>
      <c r="C53" s="150"/>
      <c r="D53" s="150"/>
      <c r="E53" s="156" t="s">
        <v>101</v>
      </c>
      <c r="F53" s="157"/>
      <c r="G53" s="16">
        <v>2</v>
      </c>
      <c r="H53" s="121" t="s">
        <v>12</v>
      </c>
      <c r="I53" s="19">
        <v>48807</v>
      </c>
      <c r="J53" s="20">
        <f t="shared" si="2"/>
        <v>97614</v>
      </c>
      <c r="L53" s="1"/>
    </row>
    <row r="54" spans="1:12" ht="18" customHeight="1">
      <c r="A54" s="5"/>
      <c r="B54" s="149" t="s">
        <v>79</v>
      </c>
      <c r="C54" s="150"/>
      <c r="D54" s="150"/>
      <c r="E54" s="156" t="s">
        <v>83</v>
      </c>
      <c r="F54" s="157"/>
      <c r="G54" s="16">
        <v>8</v>
      </c>
      <c r="H54" s="121" t="s">
        <v>12</v>
      </c>
      <c r="I54" s="19">
        <v>5500</v>
      </c>
      <c r="J54" s="20">
        <f t="shared" si="2"/>
        <v>44000</v>
      </c>
      <c r="L54" s="1"/>
    </row>
    <row r="55" spans="1:12" ht="18" customHeight="1">
      <c r="A55" s="5"/>
      <c r="B55" s="149" t="s">
        <v>99</v>
      </c>
      <c r="C55" s="150"/>
      <c r="D55" s="150"/>
      <c r="E55" s="156" t="s">
        <v>83</v>
      </c>
      <c r="F55" s="157"/>
      <c r="G55" s="16">
        <v>3</v>
      </c>
      <c r="H55" s="121" t="s">
        <v>56</v>
      </c>
      <c r="I55" s="19">
        <v>1800</v>
      </c>
      <c r="J55" s="20">
        <f t="shared" si="2"/>
        <v>5400</v>
      </c>
      <c r="L55" s="1"/>
    </row>
    <row r="56" spans="1:12" ht="18" customHeight="1">
      <c r="A56" s="5"/>
      <c r="B56" s="149" t="s">
        <v>100</v>
      </c>
      <c r="C56" s="150"/>
      <c r="D56" s="150"/>
      <c r="E56" s="156" t="s">
        <v>74</v>
      </c>
      <c r="F56" s="157"/>
      <c r="G56" s="16">
        <v>2</v>
      </c>
      <c r="H56" s="121" t="s">
        <v>56</v>
      </c>
      <c r="I56" s="19">
        <v>8939</v>
      </c>
      <c r="J56" s="20">
        <f t="shared" si="2"/>
        <v>17878</v>
      </c>
      <c r="L56" s="1"/>
    </row>
    <row r="57" spans="1:12" ht="18" customHeight="1">
      <c r="A57" s="5"/>
      <c r="B57" s="149" t="s">
        <v>128</v>
      </c>
      <c r="C57" s="150"/>
      <c r="D57" s="150"/>
      <c r="E57" s="156" t="s">
        <v>89</v>
      </c>
      <c r="F57" s="157"/>
      <c r="G57" s="16">
        <v>1</v>
      </c>
      <c r="H57" s="121" t="s">
        <v>56</v>
      </c>
      <c r="I57" s="19">
        <v>52200</v>
      </c>
      <c r="J57" s="20">
        <f t="shared" si="2"/>
        <v>52200</v>
      </c>
      <c r="L57" s="1"/>
    </row>
    <row r="58" spans="1:12" ht="18" customHeight="1">
      <c r="A58" s="5"/>
      <c r="B58" s="149"/>
      <c r="C58" s="150"/>
      <c r="D58" s="150"/>
      <c r="E58" s="41"/>
      <c r="F58" s="42"/>
      <c r="G58" s="16"/>
      <c r="H58" s="121"/>
      <c r="I58" s="19"/>
      <c r="J58" s="20"/>
      <c r="L58" s="1"/>
    </row>
    <row r="59" spans="1:12" ht="18" customHeight="1">
      <c r="A59" s="5"/>
      <c r="B59" s="25" t="s">
        <v>16</v>
      </c>
      <c r="C59" s="150"/>
      <c r="D59" s="150"/>
      <c r="E59" s="156"/>
      <c r="F59" s="157"/>
      <c r="G59" s="16"/>
      <c r="H59" s="121"/>
      <c r="I59" s="19"/>
      <c r="J59" s="20"/>
      <c r="L59" s="1"/>
    </row>
    <row r="60" spans="1:12" ht="18" customHeight="1">
      <c r="A60" s="5"/>
      <c r="B60" s="149" t="s">
        <v>59</v>
      </c>
      <c r="C60" s="150"/>
      <c r="D60" s="150"/>
      <c r="E60" s="156" t="s">
        <v>72</v>
      </c>
      <c r="F60" s="157"/>
      <c r="G60" s="16">
        <v>3</v>
      </c>
      <c r="H60" s="121" t="s">
        <v>56</v>
      </c>
      <c r="I60" s="19">
        <v>3050</v>
      </c>
      <c r="J60" s="20">
        <f t="shared" si="2"/>
        <v>9150</v>
      </c>
      <c r="L60" s="1"/>
    </row>
    <row r="61" spans="1:12" ht="18" customHeight="1">
      <c r="A61" s="5"/>
      <c r="B61" s="149" t="s">
        <v>75</v>
      </c>
      <c r="C61" s="150"/>
      <c r="E61" s="156" t="s">
        <v>74</v>
      </c>
      <c r="F61" s="157"/>
      <c r="G61" s="16">
        <v>3</v>
      </c>
      <c r="H61" s="121" t="s">
        <v>56</v>
      </c>
      <c r="I61" s="19">
        <v>15340</v>
      </c>
      <c r="J61" s="20">
        <f t="shared" si="2"/>
        <v>46020</v>
      </c>
      <c r="L61" s="1"/>
    </row>
    <row r="62" spans="1:12" ht="18" customHeight="1">
      <c r="A62" s="5"/>
      <c r="B62" s="149" t="s">
        <v>76</v>
      </c>
      <c r="C62" s="150"/>
      <c r="D62" s="94"/>
      <c r="E62" s="156" t="s">
        <v>77</v>
      </c>
      <c r="F62" s="157"/>
      <c r="G62" s="16">
        <v>2</v>
      </c>
      <c r="H62" s="121" t="s">
        <v>56</v>
      </c>
      <c r="I62" s="19">
        <v>10450</v>
      </c>
      <c r="J62" s="20">
        <f t="shared" si="2"/>
        <v>20900</v>
      </c>
      <c r="L62" s="1"/>
    </row>
    <row r="63" spans="1:12" ht="18" customHeight="1">
      <c r="A63" s="5"/>
      <c r="B63" s="149"/>
      <c r="C63" s="150"/>
      <c r="D63" s="150"/>
      <c r="E63" s="41"/>
      <c r="F63" s="42"/>
      <c r="G63" s="16"/>
      <c r="H63" s="121"/>
      <c r="I63" s="19"/>
      <c r="J63" s="20"/>
      <c r="L63" s="1"/>
    </row>
    <row r="64" spans="1:12" ht="18" customHeight="1">
      <c r="A64" s="5"/>
      <c r="B64" s="25" t="s">
        <v>47</v>
      </c>
      <c r="C64" s="150"/>
      <c r="D64" s="150"/>
      <c r="E64" s="156"/>
      <c r="F64" s="157"/>
      <c r="G64" s="16"/>
      <c r="H64" s="121"/>
      <c r="I64" s="19"/>
      <c r="J64" s="20"/>
      <c r="L64" s="1"/>
    </row>
    <row r="65" spans="1:12" ht="18" customHeight="1">
      <c r="A65" s="5"/>
      <c r="B65" s="149" t="s">
        <v>65</v>
      </c>
      <c r="C65" s="150"/>
      <c r="D65" s="150"/>
      <c r="E65" s="156" t="s">
        <v>88</v>
      </c>
      <c r="F65" s="157"/>
      <c r="G65" s="16">
        <v>1</v>
      </c>
      <c r="H65" s="121" t="s">
        <v>56</v>
      </c>
      <c r="I65" s="19">
        <v>33151</v>
      </c>
      <c r="J65" s="20">
        <f t="shared" si="2"/>
        <v>33151</v>
      </c>
      <c r="L65" s="1"/>
    </row>
    <row r="66" spans="1:12" ht="18" customHeight="1">
      <c r="A66" s="5"/>
      <c r="B66" s="149" t="s">
        <v>112</v>
      </c>
      <c r="C66" s="150"/>
      <c r="D66" s="150"/>
      <c r="E66" s="156" t="s">
        <v>74</v>
      </c>
      <c r="F66" s="157"/>
      <c r="G66" s="16">
        <v>1</v>
      </c>
      <c r="H66" s="121" t="s">
        <v>56</v>
      </c>
      <c r="I66" s="19">
        <v>45530</v>
      </c>
      <c r="J66" s="20">
        <f t="shared" si="2"/>
        <v>45530</v>
      </c>
      <c r="L66" s="1"/>
    </row>
    <row r="67" spans="1:12" ht="18" customHeight="1">
      <c r="A67" s="5"/>
      <c r="B67" s="149" t="s">
        <v>123</v>
      </c>
      <c r="C67" s="150"/>
      <c r="D67" s="150"/>
      <c r="E67" s="156" t="s">
        <v>68</v>
      </c>
      <c r="F67" s="157"/>
      <c r="G67" s="16">
        <v>2</v>
      </c>
      <c r="H67" s="121" t="s">
        <v>56</v>
      </c>
      <c r="I67" s="19">
        <v>5348</v>
      </c>
      <c r="J67" s="20">
        <f t="shared" si="2"/>
        <v>10696</v>
      </c>
      <c r="L67" s="1"/>
    </row>
    <row r="68" spans="1:12" ht="18" customHeight="1">
      <c r="A68" s="5"/>
      <c r="B68" s="149" t="s">
        <v>66</v>
      </c>
      <c r="C68" s="150"/>
      <c r="E68" s="156" t="s">
        <v>81</v>
      </c>
      <c r="F68" s="157"/>
      <c r="G68" s="16">
        <v>2</v>
      </c>
      <c r="H68" s="121" t="s">
        <v>56</v>
      </c>
      <c r="I68" s="19">
        <v>15534</v>
      </c>
      <c r="J68" s="20">
        <f t="shared" si="2"/>
        <v>31068</v>
      </c>
      <c r="L68" s="1"/>
    </row>
    <row r="69" spans="1:12" ht="18" customHeight="1">
      <c r="A69" s="5"/>
      <c r="B69" s="149"/>
      <c r="C69" s="150"/>
      <c r="D69" s="150"/>
      <c r="E69" s="41"/>
      <c r="F69" s="42"/>
      <c r="G69" s="16"/>
      <c r="H69" s="121"/>
      <c r="I69" s="19"/>
      <c r="J69" s="20"/>
      <c r="L69" s="1"/>
    </row>
    <row r="70" spans="1:12" ht="18" customHeight="1">
      <c r="A70" s="5"/>
      <c r="B70" s="25" t="s">
        <v>124</v>
      </c>
      <c r="C70" s="150"/>
      <c r="D70" s="150"/>
      <c r="E70" s="41"/>
      <c r="F70" s="42"/>
      <c r="G70" s="16"/>
      <c r="H70" s="121"/>
      <c r="I70" s="19"/>
      <c r="J70" s="20"/>
      <c r="L70" s="1"/>
    </row>
    <row r="71" spans="1:12" ht="18" customHeight="1">
      <c r="A71" s="5"/>
      <c r="B71" s="23" t="s">
        <v>63</v>
      </c>
      <c r="C71" s="24"/>
      <c r="D71" s="24"/>
      <c r="E71" s="156" t="s">
        <v>101</v>
      </c>
      <c r="F71" s="157"/>
      <c r="G71" s="16">
        <v>6</v>
      </c>
      <c r="H71" s="121" t="s">
        <v>56</v>
      </c>
      <c r="I71" s="19">
        <v>7876</v>
      </c>
      <c r="J71" s="20">
        <f t="shared" si="2"/>
        <v>47256</v>
      </c>
      <c r="L71" s="1"/>
    </row>
    <row r="72" spans="1:12" ht="18" customHeight="1">
      <c r="A72" s="5"/>
      <c r="B72" s="23" t="s">
        <v>64</v>
      </c>
      <c r="C72" s="24"/>
      <c r="D72" s="24"/>
      <c r="E72" s="156" t="s">
        <v>101</v>
      </c>
      <c r="F72" s="157"/>
      <c r="G72" s="16">
        <v>3</v>
      </c>
      <c r="H72" s="121" t="s">
        <v>56</v>
      </c>
      <c r="I72" s="19">
        <v>6870</v>
      </c>
      <c r="J72" s="20">
        <f t="shared" si="2"/>
        <v>20610</v>
      </c>
      <c r="L72" s="1"/>
    </row>
    <row r="73" spans="1:12" ht="18" customHeight="1">
      <c r="A73" s="5"/>
      <c r="B73" s="23" t="s">
        <v>103</v>
      </c>
      <c r="C73" s="24"/>
      <c r="D73" s="24"/>
      <c r="E73" s="156" t="s">
        <v>88</v>
      </c>
      <c r="F73" s="157"/>
      <c r="G73" s="16">
        <v>20</v>
      </c>
      <c r="H73" s="121" t="s">
        <v>104</v>
      </c>
      <c r="I73" s="19">
        <v>8000</v>
      </c>
      <c r="J73" s="20">
        <f t="shared" si="2"/>
        <v>160000</v>
      </c>
      <c r="L73" s="1"/>
    </row>
    <row r="74" spans="1:12" ht="18" customHeight="1">
      <c r="A74" s="5"/>
      <c r="B74" s="23" t="s">
        <v>106</v>
      </c>
      <c r="C74" s="24"/>
      <c r="D74" s="24"/>
      <c r="E74" s="156" t="s">
        <v>78</v>
      </c>
      <c r="F74" s="157"/>
      <c r="G74" s="16">
        <v>4</v>
      </c>
      <c r="H74" s="121" t="s">
        <v>51</v>
      </c>
      <c r="I74" s="19">
        <v>75000</v>
      </c>
      <c r="J74" s="20">
        <f t="shared" si="2"/>
        <v>300000</v>
      </c>
      <c r="L74" s="1"/>
    </row>
    <row r="75" spans="1:12" ht="18" customHeight="1">
      <c r="A75" s="5"/>
      <c r="B75" s="23" t="s">
        <v>141</v>
      </c>
      <c r="C75" s="24"/>
      <c r="D75" s="24"/>
      <c r="E75" s="156" t="s">
        <v>110</v>
      </c>
      <c r="F75" s="157"/>
      <c r="G75" s="16">
        <v>2</v>
      </c>
      <c r="H75" s="121" t="s">
        <v>27</v>
      </c>
      <c r="I75" s="19">
        <v>115000</v>
      </c>
      <c r="J75" s="20">
        <f t="shared" si="2"/>
        <v>230000</v>
      </c>
      <c r="L75" s="1"/>
    </row>
    <row r="76" spans="1:12" ht="18" customHeight="1">
      <c r="A76" s="5"/>
      <c r="B76" s="149" t="s">
        <v>107</v>
      </c>
      <c r="C76" s="150"/>
      <c r="D76" s="75"/>
      <c r="E76" s="156" t="s">
        <v>108</v>
      </c>
      <c r="F76" s="157"/>
      <c r="G76" s="16">
        <v>3000</v>
      </c>
      <c r="H76" s="121" t="s">
        <v>109</v>
      </c>
      <c r="I76" s="19">
        <v>110</v>
      </c>
      <c r="J76" s="20">
        <f t="shared" si="2"/>
        <v>330000</v>
      </c>
      <c r="L76" s="1"/>
    </row>
    <row r="77" spans="1:12" ht="18" customHeight="1">
      <c r="A77" s="5"/>
      <c r="B77" s="149" t="s">
        <v>113</v>
      </c>
      <c r="C77" s="150"/>
      <c r="D77" s="151"/>
      <c r="E77" s="156" t="s">
        <v>122</v>
      </c>
      <c r="F77" s="157"/>
      <c r="G77" s="16">
        <v>1</v>
      </c>
      <c r="H77" s="121" t="s">
        <v>27</v>
      </c>
      <c r="I77" s="19">
        <v>22000</v>
      </c>
      <c r="J77" s="20">
        <f t="shared" si="2"/>
        <v>22000</v>
      </c>
      <c r="L77" s="1"/>
    </row>
    <row r="78" spans="1:12" ht="18" customHeight="1">
      <c r="A78" s="5"/>
      <c r="B78" s="149" t="s">
        <v>95</v>
      </c>
      <c r="C78" s="150"/>
      <c r="D78" s="151"/>
      <c r="E78" s="156" t="s">
        <v>96</v>
      </c>
      <c r="F78" s="157"/>
      <c r="G78" s="16">
        <v>1</v>
      </c>
      <c r="H78" s="121" t="s">
        <v>27</v>
      </c>
      <c r="I78" s="19">
        <v>25000</v>
      </c>
      <c r="J78" s="76">
        <f t="shared" si="2"/>
        <v>25000</v>
      </c>
      <c r="L78" s="1"/>
    </row>
    <row r="79" spans="1:12" ht="18" customHeight="1">
      <c r="A79" s="5"/>
      <c r="B79" s="166" t="s">
        <v>35</v>
      </c>
      <c r="C79" s="167"/>
      <c r="D79" s="167"/>
      <c r="E79" s="167"/>
      <c r="F79" s="167"/>
      <c r="G79" s="167"/>
      <c r="H79" s="167"/>
      <c r="I79" s="167"/>
      <c r="J79" s="98">
        <f>SUM(J45:J78)</f>
        <v>1826213</v>
      </c>
      <c r="L79" s="1"/>
    </row>
    <row r="80" spans="1:12" ht="18" customHeight="1">
      <c r="A80" s="5"/>
      <c r="B80" s="77"/>
      <c r="C80" s="77"/>
      <c r="D80" s="77"/>
      <c r="E80" s="77"/>
      <c r="F80" s="77"/>
      <c r="G80" s="77"/>
      <c r="H80" s="77"/>
      <c r="I80" s="77"/>
      <c r="J80" s="78"/>
      <c r="L80" s="1"/>
    </row>
    <row r="81" spans="1:12" s="2" customFormat="1" ht="18" customHeight="1">
      <c r="A81" s="7"/>
      <c r="B81" s="164" t="s">
        <v>36</v>
      </c>
      <c r="C81" s="165"/>
      <c r="D81" s="165"/>
      <c r="E81" s="165"/>
      <c r="F81" s="165"/>
      <c r="G81" s="165"/>
      <c r="H81" s="165"/>
      <c r="I81" s="165"/>
      <c r="J81" s="97">
        <f>J33+J42+J79</f>
        <v>7676213</v>
      </c>
      <c r="K81" s="108"/>
      <c r="L81" s="1"/>
    </row>
    <row r="82" spans="1:12" ht="18" customHeight="1">
      <c r="A82" s="5"/>
      <c r="B82" s="30"/>
      <c r="C82" s="30"/>
      <c r="D82" s="30"/>
      <c r="E82" s="30"/>
      <c r="F82" s="31"/>
      <c r="G82" s="32"/>
      <c r="H82" s="33"/>
      <c r="I82" s="33"/>
      <c r="J82" s="30"/>
      <c r="L82" s="1"/>
    </row>
    <row r="83" spans="1:12" s="2" customFormat="1" ht="18" customHeight="1">
      <c r="A83" s="7"/>
      <c r="B83" s="30" t="s">
        <v>37</v>
      </c>
      <c r="C83" s="30"/>
      <c r="D83" s="30"/>
      <c r="E83" s="79" t="s">
        <v>2</v>
      </c>
      <c r="F83" s="79"/>
      <c r="G83" s="80"/>
      <c r="H83" s="79"/>
      <c r="I83" s="81" t="s">
        <v>1</v>
      </c>
      <c r="J83" s="81" t="s">
        <v>6</v>
      </c>
      <c r="K83" s="108"/>
      <c r="L83" s="1"/>
    </row>
    <row r="84" spans="1:12" ht="18" customHeight="1">
      <c r="A84" s="5"/>
      <c r="B84" s="163" t="s">
        <v>0</v>
      </c>
      <c r="C84" s="163"/>
      <c r="D84" s="163"/>
      <c r="E84" s="163" t="s">
        <v>3</v>
      </c>
      <c r="F84" s="163"/>
      <c r="G84" s="163"/>
      <c r="H84" s="163"/>
      <c r="I84" s="10">
        <v>0.05</v>
      </c>
      <c r="J84" s="11">
        <f>J81*I84</f>
        <v>383810.65</v>
      </c>
      <c r="L84" s="1"/>
    </row>
    <row r="85" spans="1:12" ht="18" customHeight="1">
      <c r="A85" s="5"/>
      <c r="B85" s="163" t="s">
        <v>38</v>
      </c>
      <c r="C85" s="163"/>
      <c r="D85" s="163"/>
      <c r="E85" s="163" t="s">
        <v>7</v>
      </c>
      <c r="F85" s="163"/>
      <c r="G85" s="163"/>
      <c r="H85" s="163"/>
      <c r="I85" s="12">
        <f>E14</f>
        <v>0.0125</v>
      </c>
      <c r="J85" s="11">
        <f>E14*E15*E16*J81</f>
        <v>575715.9750000001</v>
      </c>
      <c r="L85" s="1"/>
    </row>
    <row r="86" spans="1:12" ht="18" customHeight="1">
      <c r="A86" s="5"/>
      <c r="B86" s="163" t="s">
        <v>39</v>
      </c>
      <c r="C86" s="163"/>
      <c r="D86" s="163"/>
      <c r="E86" s="177" t="s">
        <v>5</v>
      </c>
      <c r="F86" s="177"/>
      <c r="G86" s="177"/>
      <c r="H86" s="177"/>
      <c r="I86" s="177"/>
      <c r="J86" s="13"/>
      <c r="L86" s="1"/>
    </row>
    <row r="87" spans="1:12" ht="18" customHeight="1">
      <c r="A87" s="5"/>
      <c r="B87" s="163" t="s">
        <v>4</v>
      </c>
      <c r="C87" s="163"/>
      <c r="D87" s="163"/>
      <c r="E87" s="177"/>
      <c r="F87" s="177"/>
      <c r="G87" s="177"/>
      <c r="H87" s="177"/>
      <c r="I87" s="177"/>
      <c r="J87" s="13"/>
      <c r="L87" s="1"/>
    </row>
    <row r="88" spans="1:12" ht="18" customHeight="1">
      <c r="A88" s="5"/>
      <c r="B88" s="163" t="s">
        <v>40</v>
      </c>
      <c r="C88" s="163"/>
      <c r="D88" s="163"/>
      <c r="E88" s="177"/>
      <c r="F88" s="177"/>
      <c r="G88" s="177"/>
      <c r="H88" s="177"/>
      <c r="I88" s="177"/>
      <c r="J88" s="13"/>
      <c r="L88" s="1"/>
    </row>
    <row r="89" spans="1:12" ht="18" customHeight="1">
      <c r="A89" s="5"/>
      <c r="B89" s="224" t="s">
        <v>41</v>
      </c>
      <c r="C89" s="225"/>
      <c r="D89" s="225"/>
      <c r="E89" s="225"/>
      <c r="F89" s="225"/>
      <c r="G89" s="225"/>
      <c r="H89" s="225"/>
      <c r="I89" s="225"/>
      <c r="J89" s="29">
        <f>SUM(J84:J88)</f>
        <v>959526.6250000001</v>
      </c>
      <c r="K89" s="45"/>
      <c r="L89" s="1"/>
    </row>
    <row r="90" spans="1:12" ht="18" customHeight="1">
      <c r="A90" s="5"/>
      <c r="B90" s="32"/>
      <c r="C90" s="32"/>
      <c r="D90" s="32"/>
      <c r="E90" s="32"/>
      <c r="F90" s="32"/>
      <c r="G90" s="32"/>
      <c r="H90" s="32"/>
      <c r="I90" s="32"/>
      <c r="J90" s="82"/>
      <c r="K90" s="45"/>
      <c r="L90" s="1"/>
    </row>
    <row r="91" spans="1:12" s="2" customFormat="1" ht="18" customHeight="1">
      <c r="A91" s="7"/>
      <c r="B91" s="193" t="s">
        <v>42</v>
      </c>
      <c r="C91" s="194"/>
      <c r="D91" s="194"/>
      <c r="E91" s="194"/>
      <c r="F91" s="194"/>
      <c r="G91" s="194"/>
      <c r="H91" s="194"/>
      <c r="I91" s="194"/>
      <c r="J91" s="96">
        <f>J81+J89</f>
        <v>8635739.625</v>
      </c>
      <c r="K91" s="45"/>
      <c r="L91" s="1"/>
    </row>
    <row r="92" spans="1:12" ht="18" customHeight="1" thickBot="1">
      <c r="A92" s="5"/>
      <c r="B92" s="32"/>
      <c r="C92" s="32"/>
      <c r="D92" s="32"/>
      <c r="E92" s="32"/>
      <c r="F92" s="32"/>
      <c r="G92" s="32"/>
      <c r="H92" s="32"/>
      <c r="I92" s="32"/>
      <c r="J92" s="82"/>
      <c r="K92" s="45"/>
      <c r="L92" s="1"/>
    </row>
    <row r="93" spans="1:12" s="2" customFormat="1" ht="18" customHeight="1" thickBot="1">
      <c r="A93" s="7"/>
      <c r="B93" s="190" t="s">
        <v>43</v>
      </c>
      <c r="C93" s="191"/>
      <c r="D93" s="191"/>
      <c r="E93" s="191"/>
      <c r="F93" s="191"/>
      <c r="G93" s="191"/>
      <c r="H93" s="191"/>
      <c r="I93" s="191"/>
      <c r="J93" s="192"/>
      <c r="K93" s="45"/>
      <c r="L93" s="1"/>
    </row>
    <row r="94" spans="1:12" ht="18" customHeight="1">
      <c r="A94" s="5"/>
      <c r="B94" s="83"/>
      <c r="C94" s="83"/>
      <c r="D94" s="83"/>
      <c r="E94" s="83"/>
      <c r="F94" s="83"/>
      <c r="G94" s="83"/>
      <c r="H94" s="83"/>
      <c r="I94" s="83"/>
      <c r="J94" s="83"/>
      <c r="K94" s="45"/>
      <c r="L94" s="1"/>
    </row>
    <row r="95" spans="1:12" s="2" customFormat="1" ht="18" customHeight="1">
      <c r="A95" s="7"/>
      <c r="B95" s="17"/>
      <c r="C95" s="17"/>
      <c r="D95" s="201" t="s">
        <v>44</v>
      </c>
      <c r="E95" s="202"/>
      <c r="F95" s="202"/>
      <c r="G95" s="202"/>
      <c r="H95" s="203"/>
      <c r="I95" s="17"/>
      <c r="J95" s="17"/>
      <c r="K95" s="45"/>
      <c r="L95" s="1"/>
    </row>
    <row r="96" spans="1:12" ht="18" customHeight="1">
      <c r="A96" s="5"/>
      <c r="B96" s="17"/>
      <c r="C96" s="17"/>
      <c r="D96" s="197" t="s">
        <v>46</v>
      </c>
      <c r="E96" s="198"/>
      <c r="F96" s="201" t="s">
        <v>52</v>
      </c>
      <c r="G96" s="202"/>
      <c r="H96" s="203"/>
      <c r="I96" s="17"/>
      <c r="J96" s="17"/>
      <c r="K96" s="45"/>
      <c r="L96" s="1"/>
    </row>
    <row r="97" spans="1:12" ht="18" customHeight="1">
      <c r="A97" s="5"/>
      <c r="B97" s="17"/>
      <c r="C97" s="17"/>
      <c r="D97" s="199"/>
      <c r="E97" s="200"/>
      <c r="F97" s="84">
        <f>G97*0.9</f>
        <v>1080</v>
      </c>
      <c r="G97" s="85">
        <f>E12</f>
        <v>1200</v>
      </c>
      <c r="H97" s="84">
        <f>G97*1.1</f>
        <v>1320</v>
      </c>
      <c r="I97" s="17"/>
      <c r="J97" s="17"/>
      <c r="K97" s="45"/>
      <c r="L97" s="1"/>
    </row>
    <row r="98" spans="1:12" ht="18" customHeight="1">
      <c r="A98" s="5"/>
      <c r="B98" s="17"/>
      <c r="C98" s="17"/>
      <c r="D98" s="209">
        <f>D99*0.9</f>
        <v>8100</v>
      </c>
      <c r="E98" s="210"/>
      <c r="F98" s="86">
        <f>F$97*$D$98-Hoja1!$C$36</f>
        <v>581385.375</v>
      </c>
      <c r="G98" s="86">
        <f>G$97*$D$98-Hoja1!$C$36</f>
        <v>1553385.375</v>
      </c>
      <c r="H98" s="86">
        <f>H$97*$D$98-Hoja1!$C$36</f>
        <v>2525385.375</v>
      </c>
      <c r="I98" s="17"/>
      <c r="J98" s="17"/>
      <c r="K98" s="45"/>
      <c r="L98" s="1"/>
    </row>
    <row r="99" spans="1:12" ht="18">
      <c r="A99" s="5"/>
      <c r="B99" s="17"/>
      <c r="C99" s="17"/>
      <c r="D99" s="211">
        <f>E11</f>
        <v>9000</v>
      </c>
      <c r="E99" s="212"/>
      <c r="F99" s="86">
        <f>F$97*$D99-$J$91</f>
        <v>1084260.375</v>
      </c>
      <c r="G99" s="86">
        <f>G$97*$D99-$J$91</f>
        <v>2164260.375</v>
      </c>
      <c r="H99" s="86">
        <f>H$97*$D99-$J$91</f>
        <v>3244260.375</v>
      </c>
      <c r="I99" s="17"/>
      <c r="J99" s="17"/>
      <c r="K99" s="45"/>
      <c r="L99" s="1"/>
    </row>
    <row r="100" spans="1:12" s="2" customFormat="1" ht="18">
      <c r="A100" s="7"/>
      <c r="B100" s="17"/>
      <c r="C100" s="17"/>
      <c r="D100" s="207">
        <f>D99*1.1</f>
        <v>9900</v>
      </c>
      <c r="E100" s="208"/>
      <c r="F100" s="112">
        <f>F$97*$D$100-Hoja1!$D$36</f>
        <v>1587135.375</v>
      </c>
      <c r="G100" s="112">
        <f>G$97*$D$100-Hoja1!$D$36</f>
        <v>2775135.375</v>
      </c>
      <c r="H100" s="112">
        <f>H$97*$D$100-Hoja1!$D$36</f>
        <v>3963135.375</v>
      </c>
      <c r="I100" s="35"/>
      <c r="J100" s="35"/>
      <c r="K100" s="45"/>
      <c r="L100" s="1"/>
    </row>
    <row r="101" spans="1:12" ht="18">
      <c r="A101" s="5"/>
      <c r="B101" s="87"/>
      <c r="C101" s="87"/>
      <c r="D101" s="88"/>
      <c r="E101" s="88"/>
      <c r="F101" s="88"/>
      <c r="G101" s="17"/>
      <c r="H101" s="17"/>
      <c r="I101" s="35"/>
      <c r="J101" s="35"/>
      <c r="K101" s="45"/>
      <c r="L101" s="1"/>
    </row>
    <row r="102" spans="1:12" ht="18">
      <c r="A102" s="5"/>
      <c r="B102" s="87"/>
      <c r="C102" s="87"/>
      <c r="D102" s="197" t="s">
        <v>14</v>
      </c>
      <c r="E102" s="198"/>
      <c r="F102" s="204" t="s">
        <v>15</v>
      </c>
      <c r="G102" s="205"/>
      <c r="H102" s="206"/>
      <c r="I102" s="35"/>
      <c r="J102" s="35"/>
      <c r="K102" s="45"/>
      <c r="L102" s="1"/>
    </row>
    <row r="103" spans="1:12" ht="18" customHeight="1">
      <c r="A103" s="5"/>
      <c r="B103" s="17"/>
      <c r="C103" s="17"/>
      <c r="D103" s="227"/>
      <c r="E103" s="228"/>
      <c r="F103" s="89">
        <f>G103*0.9</f>
        <v>8100</v>
      </c>
      <c r="G103" s="89">
        <f>E11</f>
        <v>9000</v>
      </c>
      <c r="H103" s="89">
        <f>G103*1.1</f>
        <v>9900</v>
      </c>
      <c r="I103" s="35"/>
      <c r="J103" s="35"/>
      <c r="K103" s="45"/>
      <c r="L103" s="1"/>
    </row>
    <row r="104" spans="1:12" ht="18" customHeight="1">
      <c r="A104" s="5"/>
      <c r="B104" s="17"/>
      <c r="C104" s="17"/>
      <c r="D104" s="199"/>
      <c r="E104" s="200"/>
      <c r="F104" s="14">
        <f>Hoja1!C36/Ficha!F103</f>
        <v>1008.2240277777778</v>
      </c>
      <c r="G104" s="14">
        <f>$J$91/G$103</f>
        <v>959.526625</v>
      </c>
      <c r="H104" s="14">
        <f>Hoja1!D36/Ficha!H103</f>
        <v>919.6832954545455</v>
      </c>
      <c r="I104" s="35"/>
      <c r="J104" s="35"/>
      <c r="K104" s="45"/>
      <c r="L104" s="1"/>
    </row>
    <row r="105" spans="1:12" ht="18" customHeight="1">
      <c r="A105" s="5"/>
      <c r="B105" s="226" t="s">
        <v>45</v>
      </c>
      <c r="C105" s="226"/>
      <c r="D105" s="226"/>
      <c r="E105" s="226"/>
      <c r="F105" s="226"/>
      <c r="G105" s="226"/>
      <c r="H105" s="226"/>
      <c r="I105" s="226"/>
      <c r="J105" s="226"/>
      <c r="K105" s="109"/>
      <c r="L105" s="1"/>
    </row>
    <row r="106" spans="1:11" ht="18" customHeight="1">
      <c r="A106" s="5"/>
      <c r="B106" s="218" t="s">
        <v>140</v>
      </c>
      <c r="C106" s="219"/>
      <c r="D106" s="219"/>
      <c r="E106" s="219"/>
      <c r="F106" s="219"/>
      <c r="G106" s="219"/>
      <c r="H106" s="219"/>
      <c r="I106" s="219"/>
      <c r="J106" s="220"/>
      <c r="K106" s="110"/>
    </row>
    <row r="107" spans="1:11" ht="18" customHeight="1">
      <c r="A107" s="5"/>
      <c r="B107" s="221"/>
      <c r="C107" s="222"/>
      <c r="D107" s="222"/>
      <c r="E107" s="222"/>
      <c r="F107" s="222"/>
      <c r="G107" s="222"/>
      <c r="H107" s="222"/>
      <c r="I107" s="222"/>
      <c r="J107" s="223"/>
      <c r="K107" s="110"/>
    </row>
    <row r="108" spans="1:11" ht="18" customHeight="1">
      <c r="A108" s="5"/>
      <c r="B108" s="221" t="s">
        <v>49</v>
      </c>
      <c r="C108" s="222"/>
      <c r="D108" s="222"/>
      <c r="E108" s="222"/>
      <c r="F108" s="222"/>
      <c r="G108" s="222"/>
      <c r="H108" s="222"/>
      <c r="I108" s="222"/>
      <c r="J108" s="223"/>
      <c r="K108" s="110"/>
    </row>
    <row r="109" spans="1:11" ht="18" customHeight="1">
      <c r="A109" s="5"/>
      <c r="B109" s="221"/>
      <c r="C109" s="222"/>
      <c r="D109" s="222"/>
      <c r="E109" s="222"/>
      <c r="F109" s="222"/>
      <c r="G109" s="222"/>
      <c r="H109" s="222"/>
      <c r="I109" s="222"/>
      <c r="J109" s="223"/>
      <c r="K109" s="110"/>
    </row>
    <row r="110" spans="1:11" ht="18" customHeight="1">
      <c r="A110" s="5"/>
      <c r="B110" s="221"/>
      <c r="C110" s="222"/>
      <c r="D110" s="222"/>
      <c r="E110" s="222"/>
      <c r="F110" s="222"/>
      <c r="G110" s="222"/>
      <c r="H110" s="222"/>
      <c r="I110" s="222"/>
      <c r="J110" s="223"/>
      <c r="K110" s="110"/>
    </row>
    <row r="111" spans="1:11" ht="18" customHeight="1">
      <c r="A111" s="5"/>
      <c r="B111" s="215" t="s">
        <v>125</v>
      </c>
      <c r="C111" s="216"/>
      <c r="D111" s="216"/>
      <c r="E111" s="216"/>
      <c r="F111" s="216"/>
      <c r="G111" s="216"/>
      <c r="H111" s="216"/>
      <c r="I111" s="216"/>
      <c r="J111" s="217"/>
      <c r="K111" s="111"/>
    </row>
    <row r="112" spans="1:11" ht="18" customHeight="1">
      <c r="A112" s="5"/>
      <c r="B112" s="215" t="s">
        <v>54</v>
      </c>
      <c r="C112" s="216"/>
      <c r="D112" s="216"/>
      <c r="E112" s="216"/>
      <c r="F112" s="216"/>
      <c r="G112" s="216"/>
      <c r="H112" s="216"/>
      <c r="I112" s="216"/>
      <c r="J112" s="217"/>
      <c r="K112" s="111"/>
    </row>
    <row r="113" spans="1:11" ht="18" customHeight="1">
      <c r="A113" s="5"/>
      <c r="B113" s="174" t="s">
        <v>55</v>
      </c>
      <c r="C113" s="175"/>
      <c r="D113" s="175"/>
      <c r="E113" s="175"/>
      <c r="F113" s="175"/>
      <c r="G113" s="175"/>
      <c r="H113" s="175"/>
      <c r="I113" s="175"/>
      <c r="J113" s="176"/>
      <c r="K113" s="111"/>
    </row>
    <row r="114" spans="1:11" ht="18" customHeight="1">
      <c r="A114" s="5"/>
      <c r="K114" s="111"/>
    </row>
  </sheetData>
  <sheetProtection/>
  <mergeCells count="91">
    <mergeCell ref="E25:F25"/>
    <mergeCell ref="E27:F27"/>
    <mergeCell ref="E29:F29"/>
    <mergeCell ref="E67:F67"/>
    <mergeCell ref="E68:F68"/>
    <mergeCell ref="E40:F40"/>
    <mergeCell ref="E45:F45"/>
    <mergeCell ref="B42:I42"/>
    <mergeCell ref="E38:F38"/>
    <mergeCell ref="B30:D30"/>
    <mergeCell ref="E28:F28"/>
    <mergeCell ref="E31:F31"/>
    <mergeCell ref="B36:D36"/>
    <mergeCell ref="E36:F36"/>
    <mergeCell ref="E47:F47"/>
    <mergeCell ref="E49:F49"/>
    <mergeCell ref="E37:F37"/>
    <mergeCell ref="B112:J112"/>
    <mergeCell ref="B111:J111"/>
    <mergeCell ref="B106:J107"/>
    <mergeCell ref="B89:I89"/>
    <mergeCell ref="B105:J105"/>
    <mergeCell ref="B108:J110"/>
    <mergeCell ref="D102:E104"/>
    <mergeCell ref="F102:H102"/>
    <mergeCell ref="F96:H96"/>
    <mergeCell ref="D100:E100"/>
    <mergeCell ref="E72:F72"/>
    <mergeCell ref="E77:F77"/>
    <mergeCell ref="E74:F74"/>
    <mergeCell ref="E84:H84"/>
    <mergeCell ref="B86:D86"/>
    <mergeCell ref="D98:E98"/>
    <mergeCell ref="D99:E99"/>
    <mergeCell ref="B84:D84"/>
    <mergeCell ref="B85:D85"/>
    <mergeCell ref="E62:F62"/>
    <mergeCell ref="E23:F23"/>
    <mergeCell ref="E46:F46"/>
    <mergeCell ref="D96:E97"/>
    <mergeCell ref="D95:H95"/>
    <mergeCell ref="B33:I33"/>
    <mergeCell ref="B31:D31"/>
    <mergeCell ref="E57:F57"/>
    <mergeCell ref="B93:J93"/>
    <mergeCell ref="B91:I91"/>
    <mergeCell ref="B87:D87"/>
    <mergeCell ref="E71:F71"/>
    <mergeCell ref="E73:F73"/>
    <mergeCell ref="E22:F22"/>
    <mergeCell ref="B26:D26"/>
    <mergeCell ref="E26:F26"/>
    <mergeCell ref="E30:F30"/>
    <mergeCell ref="E85:H85"/>
    <mergeCell ref="B1:J1"/>
    <mergeCell ref="E3:G3"/>
    <mergeCell ref="E2:G2"/>
    <mergeCell ref="B18:D19"/>
    <mergeCell ref="E18:F19"/>
    <mergeCell ref="G10:J10"/>
    <mergeCell ref="B10:E10"/>
    <mergeCell ref="G18:G19"/>
    <mergeCell ref="J18:J19"/>
    <mergeCell ref="B113:J113"/>
    <mergeCell ref="E64:F64"/>
    <mergeCell ref="E59:F59"/>
    <mergeCell ref="E53:F53"/>
    <mergeCell ref="E86:I88"/>
    <mergeCell ref="E66:F66"/>
    <mergeCell ref="E65:F65"/>
    <mergeCell ref="E24:F24"/>
    <mergeCell ref="E32:F32"/>
    <mergeCell ref="B88:D88"/>
    <mergeCell ref="B81:I81"/>
    <mergeCell ref="B79:I79"/>
    <mergeCell ref="E78:F78"/>
    <mergeCell ref="E54:F54"/>
    <mergeCell ref="H18:H19"/>
    <mergeCell ref="I18:I19"/>
    <mergeCell ref="E75:F75"/>
    <mergeCell ref="E76:F76"/>
    <mergeCell ref="E61:F61"/>
    <mergeCell ref="E39:F39"/>
    <mergeCell ref="B38:D38"/>
    <mergeCell ref="E60:F60"/>
    <mergeCell ref="E41:F41"/>
    <mergeCell ref="E48:F48"/>
    <mergeCell ref="E55:F55"/>
    <mergeCell ref="E56:F56"/>
    <mergeCell ref="E50:F50"/>
    <mergeCell ref="E52:F52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4"/>
  <sheetViews>
    <sheetView zoomScale="70" zoomScaleNormal="70" zoomScalePageLayoutView="0" workbookViewId="0" topLeftCell="A22">
      <selection activeCell="D36" sqref="D36"/>
    </sheetView>
  </sheetViews>
  <sheetFormatPr defaultColWidth="11.421875" defaultRowHeight="15"/>
  <cols>
    <col min="2" max="2" width="46.140625" style="0" customWidth="1"/>
    <col min="3" max="3" width="17.57421875" style="0" customWidth="1"/>
    <col min="4" max="4" width="17.7109375" style="0" customWidth="1"/>
  </cols>
  <sheetData>
    <row r="2" spans="2:4" ht="17.25">
      <c r="B2" s="123" t="s">
        <v>131</v>
      </c>
      <c r="C2" s="124">
        <f>((Ficha!E11-9000)/9000)+1</f>
        <v>1</v>
      </c>
      <c r="D2" s="35"/>
    </row>
    <row r="3" spans="2:4" ht="17.25">
      <c r="B3" s="43"/>
      <c r="C3" s="35"/>
      <c r="D3" s="35"/>
    </row>
    <row r="4" spans="2:4" ht="17.25">
      <c r="B4" s="232" t="s">
        <v>132</v>
      </c>
      <c r="C4" s="232"/>
      <c r="D4" s="35"/>
    </row>
    <row r="5" spans="2:4" ht="17.25">
      <c r="B5" s="125" t="s">
        <v>57</v>
      </c>
      <c r="C5" s="126"/>
      <c r="D5" s="145">
        <v>9000</v>
      </c>
    </row>
    <row r="6" spans="2:4" ht="17.25">
      <c r="B6" s="142" t="s">
        <v>90</v>
      </c>
      <c r="C6" s="141"/>
      <c r="D6" s="146">
        <v>9000</v>
      </c>
    </row>
    <row r="7" spans="2:4" ht="17.25">
      <c r="B7" s="113" t="s">
        <v>91</v>
      </c>
      <c r="C7" s="114"/>
      <c r="D7" s="147">
        <v>9000</v>
      </c>
    </row>
    <row r="8" spans="2:4" ht="17.25">
      <c r="B8" s="143" t="s">
        <v>93</v>
      </c>
      <c r="C8" s="144"/>
      <c r="D8" s="148">
        <v>35</v>
      </c>
    </row>
    <row r="9" spans="2:4" ht="18" thickBot="1">
      <c r="B9" s="35"/>
      <c r="C9" s="35"/>
      <c r="D9" s="35"/>
    </row>
    <row r="10" spans="2:4" ht="17.25">
      <c r="B10" s="233" t="s">
        <v>43</v>
      </c>
      <c r="C10" s="234"/>
      <c r="D10" s="234"/>
    </row>
    <row r="11" spans="2:4" ht="17.25">
      <c r="B11" s="35"/>
      <c r="C11" s="35"/>
      <c r="D11" s="35"/>
    </row>
    <row r="12" spans="2:4" ht="17.25">
      <c r="B12" s="127" t="s">
        <v>133</v>
      </c>
      <c r="C12" s="128">
        <f>Ficha!D98</f>
        <v>8100</v>
      </c>
      <c r="D12" s="128">
        <f>Ficha!D100</f>
        <v>9900</v>
      </c>
    </row>
    <row r="13" spans="2:4" ht="17.25">
      <c r="B13" s="71"/>
      <c r="C13" s="35"/>
      <c r="D13" s="35"/>
    </row>
    <row r="14" spans="2:4" ht="17.25">
      <c r="B14" s="123" t="s">
        <v>131</v>
      </c>
      <c r="C14" s="129">
        <v>0.9</v>
      </c>
      <c r="D14" s="129">
        <v>1.1</v>
      </c>
    </row>
    <row r="15" spans="2:4" ht="17.25">
      <c r="B15" s="130"/>
      <c r="C15" s="128"/>
      <c r="D15" s="128"/>
    </row>
    <row r="16" spans="2:4" ht="17.25">
      <c r="B16" s="127" t="s">
        <v>29</v>
      </c>
      <c r="C16" s="128"/>
      <c r="D16" s="128"/>
    </row>
    <row r="17" spans="2:4" ht="17.25">
      <c r="B17" s="130" t="s">
        <v>134</v>
      </c>
      <c r="C17" s="131">
        <f>SUM(Ficha!J22:J29)</f>
        <v>1260000</v>
      </c>
      <c r="D17" s="131">
        <f>SUM(Ficha!J22:J29)</f>
        <v>1260000</v>
      </c>
    </row>
    <row r="18" spans="2:4" ht="17.25">
      <c r="B18" s="132" t="s">
        <v>135</v>
      </c>
      <c r="C18" s="133">
        <f>C14*Ficha!G30*Ficha!I30+Hoja1!C14*Ficha!G31*Ficha!I31+Hoja1!C14*Ficha!G32*Ficha!I32</f>
        <v>3564000</v>
      </c>
      <c r="D18" s="133">
        <f>D14*Ficha!G30*Ficha!I30+Hoja1!D14*Ficha!G31*Ficha!I31+Hoja1!D14*Ficha!G32*Ficha!I32</f>
        <v>4356000</v>
      </c>
    </row>
    <row r="19" spans="2:4" ht="17.25">
      <c r="B19" s="134" t="s">
        <v>136</v>
      </c>
      <c r="C19" s="135">
        <f>SUM(C17:C18)</f>
        <v>4824000</v>
      </c>
      <c r="D19" s="135">
        <f>SUM(D17:D18)</f>
        <v>5616000</v>
      </c>
    </row>
    <row r="20" spans="2:4" ht="17.25">
      <c r="B20" s="130"/>
      <c r="C20" s="35"/>
      <c r="D20" s="35"/>
    </row>
    <row r="21" spans="2:4" ht="17.25">
      <c r="B21" s="127" t="s">
        <v>31</v>
      </c>
      <c r="C21" s="35"/>
      <c r="D21" s="35"/>
    </row>
    <row r="22" spans="2:4" ht="17.25">
      <c r="B22" s="130" t="s">
        <v>134</v>
      </c>
      <c r="C22" s="131">
        <f>SUM(Ficha!J36:J40)</f>
        <v>420000</v>
      </c>
      <c r="D22" s="131">
        <f>SUM(Ficha!J36:J40)</f>
        <v>420000</v>
      </c>
    </row>
    <row r="23" spans="2:4" ht="17.25">
      <c r="B23" s="136" t="s">
        <v>135</v>
      </c>
      <c r="C23" s="137">
        <f>C14*Ficha!G41*Ficha!I41</f>
        <v>189000</v>
      </c>
      <c r="D23" s="137">
        <f>D14*Ficha!G41*Ficha!I41</f>
        <v>231000</v>
      </c>
    </row>
    <row r="24" spans="2:4" ht="17.25">
      <c r="B24" s="134" t="s">
        <v>136</v>
      </c>
      <c r="C24" s="135">
        <f>SUM(C22:C23)</f>
        <v>609000</v>
      </c>
      <c r="D24" s="138">
        <f>SUM(D22:D23)</f>
        <v>651000</v>
      </c>
    </row>
    <row r="25" spans="2:4" ht="17.25">
      <c r="B25" s="35"/>
      <c r="C25" s="35"/>
      <c r="D25" s="35"/>
    </row>
    <row r="26" spans="2:4" ht="17.25">
      <c r="B26" s="127" t="s">
        <v>137</v>
      </c>
      <c r="C26" s="35"/>
      <c r="D26" s="35"/>
    </row>
    <row r="27" spans="2:4" ht="17.25">
      <c r="B27" s="130" t="s">
        <v>134</v>
      </c>
      <c r="C27" s="131">
        <f>SUM(Ficha!J45:J78)</f>
        <v>1826213</v>
      </c>
      <c r="D27" s="131">
        <f>SUM(Ficha!J45:J78)</f>
        <v>1826213</v>
      </c>
    </row>
    <row r="28" spans="2:4" ht="17.25">
      <c r="B28" s="136" t="s">
        <v>135</v>
      </c>
      <c r="C28" s="137">
        <v>0</v>
      </c>
      <c r="D28" s="137">
        <v>0</v>
      </c>
    </row>
    <row r="29" spans="2:4" ht="17.25">
      <c r="B29" s="134" t="s">
        <v>136</v>
      </c>
      <c r="C29" s="135">
        <f>SUM(C27:C28)</f>
        <v>1826213</v>
      </c>
      <c r="D29" s="138">
        <f>SUM(D27:D28)</f>
        <v>1826213</v>
      </c>
    </row>
    <row r="30" spans="2:4" ht="17.25">
      <c r="B30" s="71"/>
      <c r="C30" s="139"/>
      <c r="D30" s="139"/>
    </row>
    <row r="31" spans="2:4" ht="17.25">
      <c r="B31" s="134" t="s">
        <v>138</v>
      </c>
      <c r="C31" s="135">
        <f>C19+C24+C29</f>
        <v>7259213</v>
      </c>
      <c r="D31" s="138">
        <f>D19+D24+D29</f>
        <v>8093213</v>
      </c>
    </row>
    <row r="32" spans="2:4" ht="17.25">
      <c r="B32" s="71"/>
      <c r="C32" s="35"/>
      <c r="D32" s="35"/>
    </row>
    <row r="33" spans="2:4" ht="17.25">
      <c r="B33" s="132" t="s">
        <v>0</v>
      </c>
      <c r="C33" s="131">
        <f>C31*Ficha!$I$84</f>
        <v>362960.65</v>
      </c>
      <c r="D33" s="131">
        <f>D31*Ficha!$I$84</f>
        <v>404660.65</v>
      </c>
    </row>
    <row r="34" spans="2:4" ht="17.25">
      <c r="B34" s="132" t="s">
        <v>38</v>
      </c>
      <c r="C34" s="131">
        <f>C31*Ficha!$E$14*Ficha!$E$15*Ficha!$E$16</f>
        <v>544440.9750000001</v>
      </c>
      <c r="D34" s="131">
        <f>D31*Ficha!$E$14*Ficha!$E$15*Ficha!$E$16</f>
        <v>606990.9750000001</v>
      </c>
    </row>
    <row r="35" spans="2:4" ht="17.25">
      <c r="B35" s="71"/>
      <c r="C35" s="35"/>
      <c r="D35" s="35"/>
    </row>
    <row r="36" spans="2:4" ht="17.25">
      <c r="B36" s="134" t="s">
        <v>42</v>
      </c>
      <c r="C36" s="135">
        <f>C31+C33+C34</f>
        <v>8166614.625</v>
      </c>
      <c r="D36" s="138">
        <f>D31+D33+D34</f>
        <v>9104864.625</v>
      </c>
    </row>
    <row r="37" spans="2:4" ht="15" customHeight="1">
      <c r="B37" s="235" t="s">
        <v>139</v>
      </c>
      <c r="C37" s="235"/>
      <c r="D37" s="235"/>
    </row>
    <row r="38" spans="2:4" ht="15" customHeight="1">
      <c r="B38" s="236"/>
      <c r="C38" s="236"/>
      <c r="D38" s="236"/>
    </row>
    <row r="39" spans="2:4" ht="15" customHeight="1">
      <c r="B39" s="236"/>
      <c r="C39" s="236"/>
      <c r="D39" s="236"/>
    </row>
    <row r="40" spans="2:4" ht="15" customHeight="1">
      <c r="B40" s="236"/>
      <c r="C40" s="236"/>
      <c r="D40" s="236"/>
    </row>
    <row r="41" spans="2:4" ht="15" customHeight="1">
      <c r="B41" s="236"/>
      <c r="C41" s="236"/>
      <c r="D41" s="236"/>
    </row>
    <row r="42" spans="2:4" ht="15" customHeight="1">
      <c r="B42" s="140"/>
      <c r="C42" s="140"/>
      <c r="D42" s="140"/>
    </row>
    <row r="43" spans="2:4" ht="15" customHeight="1">
      <c r="B43" s="140"/>
      <c r="C43" s="140"/>
      <c r="D43" s="140"/>
    </row>
    <row r="44" spans="2:4" ht="15" customHeight="1">
      <c r="B44" s="140"/>
      <c r="C44" s="140"/>
      <c r="D44" s="140"/>
    </row>
  </sheetData>
  <sheetProtection/>
  <mergeCells count="3">
    <mergeCell ref="B4:C4"/>
    <mergeCell ref="B10:D10"/>
    <mergeCell ref="B37:D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2013-02-19T17:34:25Z</cp:lastPrinted>
  <dcterms:created xsi:type="dcterms:W3CDTF">2012-07-09T18:51:50Z</dcterms:created>
  <dcterms:modified xsi:type="dcterms:W3CDTF">2017-09-11T15:19:07Z</dcterms:modified>
  <cp:category/>
  <cp:version/>
  <cp:contentType/>
  <cp:contentStatus/>
</cp:coreProperties>
</file>