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40" windowWidth="20535" windowHeight="7110" activeTab="0"/>
  </bookViews>
  <sheets>
    <sheet name="Ficha" sheetId="1" r:id="rId1"/>
    <sheet name="Hoja1" sheetId="2" r:id="rId2"/>
  </sheets>
  <definedNames>
    <definedName name="_xlnm.Print_Area" localSheetId="0">'Ficha'!$A$1:$K$116</definedName>
  </definedNames>
  <calcPr fullCalcOnLoad="1"/>
</workbook>
</file>

<file path=xl/sharedStrings.xml><?xml version="1.0" encoding="utf-8"?>
<sst xmlns="http://schemas.openxmlformats.org/spreadsheetml/2006/main" count="204" uniqueCount="141">
  <si>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</si>
  <si>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</si>
  <si>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</si>
  <si>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</si>
  <si>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</si>
  <si>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</si>
  <si>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</si>
  <si>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</si>
  <si>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</si>
  <si>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</si>
  <si>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</si>
  <si>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</si>
  <si>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</si>
  <si>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</si>
  <si>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</si>
  <si>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</si>
  <si>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</si>
  <si>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</si>
  <si>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</si>
  <si>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</si>
  <si>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</si>
  <si>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</si>
  <si>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</si>
  <si>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</si>
  <si>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</si>
  <si>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</si>
  <si>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</si>
  <si>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</si>
  <si>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</si>
  <si>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</si>
  <si>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</si>
  <si>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</si>
  <si>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</si>
  <si>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</si>
  <si>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</si>
  <si>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</si>
  <si>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</si>
  <si>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</si>
  <si>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</si>
  <si>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</si>
  <si>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</si>
  <si>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L</t>
  </si>
  <si>
    <t>Otros:</t>
  </si>
  <si>
    <t>Herbicidas:</t>
  </si>
  <si>
    <t>Fungicidas:</t>
  </si>
  <si>
    <t>Insecticidas: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</si>
  <si>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</si>
  <si>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</si>
  <si>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</si>
  <si>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</si>
  <si>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</si>
  <si>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</si>
  <si>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</si>
  <si>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</si>
  <si>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</si>
  <si>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</si>
  <si>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</si>
  <si>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</si>
  <si>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Aplicaciones de pesticidas </t>
  </si>
  <si>
    <t>Acarreo de insumos</t>
  </si>
  <si>
    <t xml:space="preserve">  Urea</t>
  </si>
  <si>
    <t>Rendimiento (Kg/ha):</t>
  </si>
  <si>
    <t>Precio de venta mercado ($/Kg): (1)</t>
  </si>
  <si>
    <t>Planta</t>
  </si>
  <si>
    <t>Aplicación de pesticidas</t>
  </si>
  <si>
    <t>Contro de malezas</t>
  </si>
  <si>
    <t>Cosecha</t>
  </si>
  <si>
    <t>Ha</t>
  </si>
  <si>
    <t>Insumos (c) (2)</t>
  </si>
  <si>
    <t xml:space="preserve"> (4) 1,5% mensual simple sobre le 50% de los costos totales. Tasa de interés promedio de las empresas distribuidoras de insumos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</si>
  <si>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</si>
  <si>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</si>
  <si>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Anual</t>
  </si>
  <si>
    <t xml:space="preserve"> (3) Las dosis de fertilización promedio podrían variar de acuerdo a los resultados de los distintos análisis (foliar, suelo, etc.).</t>
  </si>
  <si>
    <t>Cerezo</t>
  </si>
  <si>
    <t>Variedad: Lapins</t>
  </si>
  <si>
    <t xml:space="preserve"> (2) Los insumos, la variedad de cerezo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</si>
  <si>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Margen neto ($/ha) (5)</t>
  </si>
  <si>
    <t>Costo Unitario ($/kg) (6)</t>
  </si>
  <si>
    <t>Triturar restos de poda</t>
  </si>
  <si>
    <t>Riegos y limpias de acequias</t>
  </si>
  <si>
    <t>Seleccionar, cargar y/o guardar</t>
  </si>
  <si>
    <t>Cajones</t>
  </si>
  <si>
    <t>Raleo</t>
  </si>
  <si>
    <t>Octubre-noviembre</t>
  </si>
  <si>
    <t>Sacar cajas cosechadas</t>
  </si>
  <si>
    <t>Análisis</t>
  </si>
  <si>
    <t>Julio</t>
  </si>
  <si>
    <t>Acaricida:</t>
  </si>
  <si>
    <t>Octubre</t>
  </si>
  <si>
    <t>Octubre-marzo</t>
  </si>
  <si>
    <t>Diciembre-enero</t>
  </si>
  <si>
    <t>Mayo-enero</t>
  </si>
  <si>
    <t>Diciembre</t>
  </si>
  <si>
    <t>Enero-diciembre</t>
  </si>
  <si>
    <t>Enero-febrero</t>
  </si>
  <si>
    <t>Octubre-enero</t>
  </si>
  <si>
    <t>Agosto</t>
  </si>
  <si>
    <t>Septiembre-octubre</t>
  </si>
  <si>
    <t>Mayo-julio</t>
  </si>
  <si>
    <t>Octubre-diciembre</t>
  </si>
  <si>
    <t>Noviembre-diciembre</t>
  </si>
  <si>
    <t>Agosto-octubre</t>
  </si>
  <si>
    <t>Abril-julio</t>
  </si>
  <si>
    <t xml:space="preserve">Poda  </t>
  </si>
  <si>
    <t>Enero-julio</t>
  </si>
  <si>
    <t>Marzo-diciembre</t>
  </si>
  <si>
    <t>Poda de vigor</t>
  </si>
  <si>
    <t xml:space="preserve">  Mezcla NPK</t>
  </si>
  <si>
    <t xml:space="preserve">  Frutaliv</t>
  </si>
  <si>
    <t xml:space="preserve">  Fosfimat 40 20</t>
  </si>
  <si>
    <t xml:space="preserve">  Nitrofoska </t>
  </si>
  <si>
    <t xml:space="preserve">  Oxicloruro de cobre</t>
  </si>
  <si>
    <t xml:space="preserve">  Podexal</t>
  </si>
  <si>
    <t xml:space="preserve">  Bravo 720</t>
  </si>
  <si>
    <t xml:space="preserve">  Rovral</t>
  </si>
  <si>
    <t xml:space="preserve">  Farmon</t>
  </si>
  <si>
    <t xml:space="preserve">  Rango</t>
  </si>
  <si>
    <t xml:space="preserve">  Lorsban 4E</t>
  </si>
  <si>
    <t xml:space="preserve">  Vertimec 018 EC</t>
  </si>
  <si>
    <t xml:space="preserve">  Certificación</t>
  </si>
  <si>
    <t xml:space="preserve">  Baños químicos (arriendo)</t>
  </si>
  <si>
    <t xml:space="preserve">  Analisis foliar</t>
  </si>
  <si>
    <t xml:space="preserve">  Analisis de suelo (3)</t>
  </si>
  <si>
    <t xml:space="preserve">  Aceite Sunspray</t>
  </si>
  <si>
    <t>1 ha diciembre 2013</t>
  </si>
  <si>
    <t>Región del BíoBío</t>
  </si>
  <si>
    <t>Precio($/Un)</t>
  </si>
  <si>
    <t xml:space="preserve">  Troya 4 EC</t>
  </si>
  <si>
    <t xml:space="preserve">  Abejorros</t>
  </si>
  <si>
    <t>Régimen hídrico: riego por surco</t>
  </si>
  <si>
    <t>Fecha plantación: plena producción</t>
  </si>
  <si>
    <t xml:space="preserve">Fecha cosecha: diciembre </t>
  </si>
  <si>
    <t>Tipo de producción: consumo fresco y exportación.</t>
  </si>
  <si>
    <t xml:space="preserve">Tecnología: media </t>
  </si>
  <si>
    <t>Foliares</t>
  </si>
  <si>
    <t xml:space="preserve">  BC - 1000 (fungicida-bactericida)</t>
  </si>
  <si>
    <t>Fertilizantes (3):</t>
  </si>
  <si>
    <t xml:space="preserve">  Defender K</t>
  </si>
  <si>
    <t xml:space="preserve"> (1) El precio del kilo de cereza corresponde al promedio de exportación (70%) y mercado interno (30%) de la región durante el periodo de cosecha en la temporada 2012.</t>
  </si>
  <si>
    <t>Densidad (plantas/ha): 888 (2,5m x 4,5m)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</si>
</sst>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32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67" applyNumberFormat="1" applyFont="1" applyFill="1" applyAlignment="1" applyProtection="1">
      <alignment horizontal="right"/>
      <protection/>
    </xf>
    <xf numFmtId="3" fontId="9" fillId="34" borderId="0" xfId="56" applyNumberFormat="1" applyFont="1" applyFill="1" applyAlignment="1">
      <alignment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2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4" fillId="35" borderId="12" xfId="0" applyFont="1" applyFill="1" applyBorder="1" applyAlignment="1">
      <alignment horizontal="center"/>
    </xf>
    <xf numFmtId="17" fontId="9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5" fillId="0" borderId="0" xfId="56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6" applyFont="1" applyFill="1" applyBorder="1" applyAlignment="1" applyProtection="1">
      <alignment horizontal="center"/>
      <protection/>
    </xf>
    <xf numFmtId="4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81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6" applyFont="1" applyFill="1" applyBorder="1" applyAlignment="1">
      <alignment horizontal="left"/>
      <protection/>
    </xf>
    <xf numFmtId="0" fontId="56" fillId="0" borderId="0" xfId="56" applyFont="1" applyFill="1" applyBorder="1" applyAlignment="1">
      <alignment horizont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56" fillId="0" borderId="0" xfId="56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 applyProtection="1">
      <alignment horizontal="center"/>
      <protection/>
    </xf>
    <xf numFmtId="180" fontId="56" fillId="0" borderId="0" xfId="67" applyFont="1" applyFill="1" applyBorder="1" applyAlignment="1" applyProtection="1">
      <alignment horizontal="right"/>
      <protection/>
    </xf>
    <xf numFmtId="3" fontId="56" fillId="0" borderId="0" xfId="56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0" fontId="57" fillId="34" borderId="0" xfId="67" applyNumberFormat="1" applyFont="1" applyFill="1" applyBorder="1" applyAlignment="1" applyProtection="1">
      <alignment horizontal="left"/>
      <protection/>
    </xf>
    <xf numFmtId="0" fontId="57" fillId="34" borderId="11" xfId="67" applyNumberFormat="1" applyFont="1" applyFill="1" applyBorder="1" applyAlignment="1" applyProtection="1">
      <alignment horizontal="left"/>
      <protection/>
    </xf>
    <xf numFmtId="181" fontId="9" fillId="34" borderId="15" xfId="56" applyNumberFormat="1" applyFont="1" applyFill="1" applyBorder="1" applyAlignment="1" applyProtection="1">
      <alignment horizontal="right"/>
      <protection/>
    </xf>
    <xf numFmtId="181" fontId="9" fillId="34" borderId="11" xfId="56" applyNumberFormat="1" applyFont="1" applyFill="1" applyBorder="1" applyAlignment="1" applyProtection="1">
      <alignment horizontal="right"/>
      <protection/>
    </xf>
    <xf numFmtId="3" fontId="9" fillId="34" borderId="11" xfId="56" applyNumberFormat="1" applyFont="1" applyFill="1" applyBorder="1" applyAlignment="1" applyProtection="1">
      <alignment horizontal="right" vertical="center"/>
      <protection/>
    </xf>
    <xf numFmtId="3" fontId="9" fillId="34" borderId="0" xfId="56" applyNumberFormat="1" applyFont="1" applyFill="1" applyBorder="1">
      <alignment/>
      <protection/>
    </xf>
    <xf numFmtId="3" fontId="52" fillId="34" borderId="0" xfId="0" applyNumberFormat="1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3" fillId="34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3" fontId="7" fillId="34" borderId="14" xfId="67" applyNumberFormat="1" applyFont="1" applyFill="1" applyBorder="1" applyAlignment="1">
      <alignment/>
      <protection/>
    </xf>
    <xf numFmtId="3" fontId="58" fillId="34" borderId="15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181" fontId="9" fillId="34" borderId="0" xfId="67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80" fontId="7" fillId="34" borderId="0" xfId="67" applyFont="1" applyFill="1" applyBorder="1" applyAlignment="1" applyProtection="1">
      <alignment/>
      <protection/>
    </xf>
    <xf numFmtId="180" fontId="58" fillId="34" borderId="11" xfId="67" applyFont="1" applyFill="1" applyBorder="1" applyAlignment="1" applyProtection="1">
      <alignment/>
      <protection/>
    </xf>
    <xf numFmtId="180" fontId="9" fillId="34" borderId="13" xfId="67" applyFont="1" applyFill="1" applyBorder="1" applyAlignment="1" applyProtection="1">
      <alignment/>
      <protection/>
    </xf>
    <xf numFmtId="180" fontId="7" fillId="34" borderId="13" xfId="67" applyFont="1" applyFill="1" applyBorder="1" applyAlignment="1" applyProtection="1">
      <alignment/>
      <protection/>
    </xf>
    <xf numFmtId="180" fontId="58" fillId="34" borderId="16" xfId="67" applyFont="1" applyFill="1" applyBorder="1" applyAlignment="1" applyProtection="1">
      <alignment/>
      <protection/>
    </xf>
    <xf numFmtId="0" fontId="53" fillId="34" borderId="13" xfId="0" applyFont="1" applyFill="1" applyBorder="1" applyAlignment="1">
      <alignment/>
    </xf>
    <xf numFmtId="3" fontId="7" fillId="36" borderId="17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6" xfId="56" applyFont="1" applyFill="1" applyBorder="1" applyAlignment="1" applyProtection="1">
      <alignment vertical="center"/>
      <protection/>
    </xf>
    <xf numFmtId="3" fontId="7" fillId="34" borderId="11" xfId="56" applyNumberFormat="1" applyFont="1" applyFill="1" applyBorder="1" applyAlignment="1">
      <alignment horizontal="right"/>
      <protection/>
    </xf>
    <xf numFmtId="3" fontId="7" fillId="34" borderId="16" xfId="56" applyNumberFormat="1" applyFont="1" applyFill="1" applyBorder="1" applyAlignment="1">
      <alignment horizontal="right"/>
      <protection/>
    </xf>
    <xf numFmtId="181" fontId="9" fillId="34" borderId="0" xfId="67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8" xfId="67" applyNumberFormat="1" applyFont="1" applyFill="1" applyBorder="1" applyAlignment="1">
      <alignment horizontal="left" vertical="center"/>
      <protection/>
    </xf>
    <xf numFmtId="0" fontId="9" fillId="34" borderId="14" xfId="55" applyFont="1" applyFill="1" applyBorder="1">
      <alignment/>
      <protection/>
    </xf>
    <xf numFmtId="3" fontId="7" fillId="34" borderId="15" xfId="55" applyNumberFormat="1" applyFont="1" applyFill="1" applyBorder="1" applyAlignment="1">
      <alignment horizontal="right"/>
      <protection/>
    </xf>
    <xf numFmtId="3" fontId="7" fillId="34" borderId="11" xfId="55" applyNumberFormat="1" applyFont="1" applyFill="1" applyBorder="1" applyAlignment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19" xfId="55" applyFont="1" applyFill="1" applyBorder="1" applyAlignment="1">
      <alignment horizontal="left"/>
      <protection/>
    </xf>
    <xf numFmtId="181" fontId="9" fillId="34" borderId="13" xfId="67" applyNumberFormat="1" applyFont="1" applyFill="1" applyBorder="1" applyAlignment="1">
      <alignment horizontal="center"/>
      <protection/>
    </xf>
    <xf numFmtId="0" fontId="7" fillId="34" borderId="16" xfId="55" applyFont="1" applyFill="1" applyBorder="1">
      <alignment/>
      <protection/>
    </xf>
    <xf numFmtId="181" fontId="7" fillId="34" borderId="18" xfId="0" applyNumberFormat="1" applyFont="1" applyFill="1" applyBorder="1" applyAlignment="1">
      <alignment/>
    </xf>
    <xf numFmtId="3" fontId="7" fillId="34" borderId="15" xfId="56" applyNumberFormat="1" applyFont="1" applyFill="1" applyBorder="1" applyAlignment="1">
      <alignment/>
      <protection/>
    </xf>
    <xf numFmtId="181" fontId="7" fillId="34" borderId="20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81" fontId="58" fillId="34" borderId="19" xfId="0" applyNumberFormat="1" applyFont="1" applyFill="1" applyBorder="1" applyAlignment="1">
      <alignment/>
    </xf>
    <xf numFmtId="3" fontId="9" fillId="34" borderId="13" xfId="56" applyNumberFormat="1" applyFont="1" applyFill="1" applyBorder="1" applyAlignment="1">
      <alignment/>
      <protection/>
    </xf>
    <xf numFmtId="183" fontId="7" fillId="34" borderId="16" xfId="56" applyNumberFormat="1" applyFont="1" applyFill="1" applyBorder="1" applyAlignment="1">
      <alignment/>
      <protection/>
    </xf>
    <xf numFmtId="181" fontId="56" fillId="23" borderId="21" xfId="56" applyNumberFormat="1" applyFont="1" applyFill="1" applyBorder="1" applyAlignment="1" applyProtection="1">
      <alignment horizontal="center" vertical="center" wrapText="1"/>
      <protection/>
    </xf>
    <xf numFmtId="0" fontId="56" fillId="23" borderId="21" xfId="56" applyFont="1" applyFill="1" applyBorder="1" applyAlignment="1" applyProtection="1">
      <alignment horizontal="center" vertical="center" wrapText="1"/>
      <protection/>
    </xf>
    <xf numFmtId="3" fontId="56" fillId="23" borderId="21" xfId="56" applyNumberFormat="1" applyFont="1" applyFill="1" applyBorder="1" applyAlignment="1" applyProtection="1">
      <alignment horizontal="center" vertical="center" wrapText="1"/>
      <protection/>
    </xf>
    <xf numFmtId="3" fontId="56" fillId="23" borderId="17" xfId="56" applyNumberFormat="1" applyFont="1" applyFill="1" applyBorder="1" applyAlignment="1" applyProtection="1">
      <alignment horizontal="center" vertical="center"/>
      <protection/>
    </xf>
    <xf numFmtId="180" fontId="7" fillId="34" borderId="0" xfId="67" applyFont="1" applyFill="1" applyBorder="1" applyAlignment="1" applyProtection="1">
      <alignment vertical="center"/>
      <protection/>
    </xf>
    <xf numFmtId="180" fontId="9" fillId="34" borderId="0" xfId="67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7" applyNumberFormat="1" applyFont="1" applyFill="1" applyBorder="1" applyAlignment="1">
      <alignment/>
      <protection/>
    </xf>
    <xf numFmtId="180" fontId="7" fillId="34" borderId="0" xfId="67" applyFont="1" applyFill="1" applyBorder="1" applyAlignment="1" applyProtection="1">
      <alignment horizontal="left"/>
      <protection/>
    </xf>
    <xf numFmtId="2" fontId="7" fillId="34" borderId="0" xfId="67" applyNumberFormat="1" applyFont="1" applyFill="1" applyBorder="1" applyAlignment="1">
      <alignment/>
      <protection/>
    </xf>
    <xf numFmtId="2" fontId="58" fillId="34" borderId="0" xfId="67" applyNumberFormat="1" applyFont="1" applyFill="1" applyBorder="1" applyAlignment="1">
      <alignment/>
      <protection/>
    </xf>
    <xf numFmtId="181" fontId="53" fillId="34" borderId="0" xfId="67" applyNumberFormat="1" applyFont="1" applyFill="1" applyBorder="1" applyAlignment="1">
      <alignment horizontal="center"/>
      <protection/>
    </xf>
    <xf numFmtId="3" fontId="53" fillId="34" borderId="0" xfId="56" applyNumberFormat="1" applyFont="1" applyFill="1" applyBorder="1" applyAlignment="1">
      <alignment/>
      <protection/>
    </xf>
    <xf numFmtId="0" fontId="7" fillId="34" borderId="0" xfId="56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6" xfId="56" applyNumberFormat="1" applyFont="1" applyFill="1" applyBorder="1" applyAlignment="1" applyProtection="1">
      <alignment horizontal="right"/>
      <protection/>
    </xf>
    <xf numFmtId="185" fontId="9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7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>
      <alignment horizontal="center"/>
      <protection/>
    </xf>
    <xf numFmtId="180" fontId="9" fillId="0" borderId="0" xfId="67" applyFont="1" applyFill="1" applyBorder="1" applyAlignment="1" applyProtection="1">
      <alignment/>
      <protection/>
    </xf>
    <xf numFmtId="180" fontId="58" fillId="34" borderId="0" xfId="67" applyFont="1" applyFill="1" applyBorder="1" applyAlignment="1" applyProtection="1">
      <alignment/>
      <protection/>
    </xf>
    <xf numFmtId="2" fontId="9" fillId="0" borderId="14" xfId="67" applyNumberFormat="1" applyFont="1" applyFill="1" applyBorder="1" applyAlignment="1">
      <alignment/>
      <protection/>
    </xf>
    <xf numFmtId="180" fontId="9" fillId="0" borderId="20" xfId="67" applyFont="1" applyFill="1" applyBorder="1" applyAlignment="1" applyProtection="1">
      <alignment/>
      <protection/>
    </xf>
    <xf numFmtId="0" fontId="53" fillId="0" borderId="19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3" fontId="9" fillId="34" borderId="18" xfId="67" applyNumberFormat="1" applyFont="1" applyFill="1" applyBorder="1" applyAlignment="1" applyProtection="1">
      <alignment horizontal="right"/>
      <protection/>
    </xf>
    <xf numFmtId="181" fontId="9" fillId="34" borderId="22" xfId="56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 vertical="center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horizontal="right"/>
      <protection/>
    </xf>
    <xf numFmtId="180" fontId="9" fillId="34" borderId="11" xfId="67" applyFont="1" applyFill="1" applyBorder="1" applyAlignment="1">
      <alignment horizontal="right"/>
      <protection/>
    </xf>
    <xf numFmtId="180" fontId="9" fillId="34" borderId="11" xfId="67" applyFont="1" applyFill="1" applyBorder="1" applyAlignment="1">
      <alignment horizontal="right" vertical="center"/>
      <protection/>
    </xf>
    <xf numFmtId="0" fontId="9" fillId="34" borderId="0" xfId="56" applyFont="1" applyFill="1" applyBorder="1" applyAlignment="1" applyProtection="1">
      <alignment/>
      <protection/>
    </xf>
    <xf numFmtId="17" fontId="9" fillId="34" borderId="18" xfId="67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81" fontId="36" fillId="34" borderId="0" xfId="0" applyNumberFormat="1" applyFont="1" applyFill="1" applyBorder="1" applyAlignment="1">
      <alignment/>
    </xf>
    <xf numFmtId="0" fontId="7" fillId="34" borderId="20" xfId="55" applyFont="1" applyFill="1" applyBorder="1" applyAlignment="1">
      <alignment horizontal="left"/>
      <protection/>
    </xf>
    <xf numFmtId="0" fontId="7" fillId="34" borderId="20" xfId="55" applyFont="1" applyFill="1" applyBorder="1" applyAlignment="1">
      <alignment/>
      <protection/>
    </xf>
    <xf numFmtId="0" fontId="7" fillId="34" borderId="0" xfId="55" applyFont="1" applyFill="1" applyBorder="1" applyAlignment="1">
      <alignment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>
      <alignment horizontal="center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7" fillId="34" borderId="11" xfId="67" applyNumberFormat="1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7" fillId="34" borderId="20" xfId="67" applyNumberFormat="1" applyFont="1" applyFill="1" applyBorder="1" applyAlignment="1" applyProtection="1">
      <alignment horizontal="left"/>
      <protection/>
    </xf>
    <xf numFmtId="3" fontId="6" fillId="34" borderId="0" xfId="56" applyNumberFormat="1" applyFont="1" applyFill="1" applyAlignment="1">
      <alignment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53" fillId="34" borderId="20" xfId="0" applyFont="1" applyFill="1" applyBorder="1" applyAlignment="1">
      <alignment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181" fontId="9" fillId="34" borderId="22" xfId="67" applyNumberFormat="1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 horizontal="left"/>
    </xf>
    <xf numFmtId="181" fontId="56" fillId="23" borderId="14" xfId="56" applyNumberFormat="1" applyFont="1" applyFill="1" applyBorder="1" applyAlignment="1" applyProtection="1">
      <alignment horizontal="center" vertical="center" wrapText="1"/>
      <protection/>
    </xf>
    <xf numFmtId="0" fontId="56" fillId="23" borderId="14" xfId="56" applyFont="1" applyFill="1" applyBorder="1" applyAlignment="1" applyProtection="1">
      <alignment horizontal="center" vertical="center" wrapText="1"/>
      <protection/>
    </xf>
    <xf numFmtId="3" fontId="56" fillId="23" borderId="14" xfId="56" applyNumberFormat="1" applyFont="1" applyFill="1" applyBorder="1" applyAlignment="1" applyProtection="1">
      <alignment horizontal="center" vertical="center" wrapText="1"/>
      <protection/>
    </xf>
    <xf numFmtId="3" fontId="56" fillId="23" borderId="15" xfId="56" applyNumberFormat="1" applyFont="1" applyFill="1" applyBorder="1" applyAlignment="1" applyProtection="1">
      <alignment horizontal="center" vertical="center"/>
      <protection/>
    </xf>
    <xf numFmtId="181" fontId="9" fillId="34" borderId="16" xfId="56" applyNumberFormat="1" applyFont="1" applyFill="1" applyBorder="1" applyAlignment="1" applyProtection="1">
      <alignment horizontal="right"/>
      <protection/>
    </xf>
    <xf numFmtId="3" fontId="9" fillId="34" borderId="15" xfId="67" applyNumberFormat="1" applyFont="1" applyFill="1" applyBorder="1" applyAlignment="1" applyProtection="1">
      <alignment horizontal="right"/>
      <protection/>
    </xf>
    <xf numFmtId="3" fontId="9" fillId="34" borderId="11" xfId="67" applyNumberFormat="1" applyFont="1" applyFill="1" applyBorder="1" applyAlignment="1" applyProtection="1">
      <alignment horizontal="right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7" fillId="34" borderId="20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11" xfId="56" applyFont="1" applyFill="1" applyBorder="1" applyAlignment="1" applyProtection="1">
      <alignment horizontal="left"/>
      <protection/>
    </xf>
    <xf numFmtId="0" fontId="7" fillId="34" borderId="20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7" fillId="34" borderId="11" xfId="67" applyNumberFormat="1" applyFont="1" applyFill="1" applyBorder="1" applyAlignment="1" applyProtection="1">
      <alignment horizontal="left" vertical="center" wrapText="1"/>
      <protection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1" xfId="67" applyNumberFormat="1" applyFont="1" applyFill="1" applyBorder="1" applyAlignment="1" applyProtection="1">
      <alignment horizontal="left"/>
      <protection/>
    </xf>
    <xf numFmtId="0" fontId="7" fillId="34" borderId="18" xfId="67" applyNumberFormat="1" applyFont="1" applyFill="1" applyBorder="1" applyAlignment="1" applyProtection="1">
      <alignment horizontal="left"/>
      <protection/>
    </xf>
    <xf numFmtId="0" fontId="7" fillId="34" borderId="14" xfId="67" applyNumberFormat="1" applyFont="1" applyFill="1" applyBorder="1" applyAlignment="1" applyProtection="1">
      <alignment horizontal="left"/>
      <protection/>
    </xf>
    <xf numFmtId="0" fontId="7" fillId="34" borderId="15" xfId="67" applyNumberFormat="1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55" fillId="23" borderId="18" xfId="56" applyFont="1" applyFill="1" applyBorder="1" applyAlignment="1" applyProtection="1">
      <alignment horizontal="left"/>
      <protection/>
    </xf>
    <xf numFmtId="0" fontId="55" fillId="23" borderId="1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>
      <alignment horizontal="center"/>
      <protection/>
    </xf>
    <xf numFmtId="0" fontId="7" fillId="36" borderId="25" xfId="56" applyFont="1" applyFill="1" applyBorder="1" applyAlignment="1" applyProtection="1">
      <alignment horizontal="left" vertical="center"/>
      <protection/>
    </xf>
    <xf numFmtId="0" fontId="7" fillId="36" borderId="21" xfId="56" applyFont="1" applyFill="1" applyBorder="1" applyAlignment="1" applyProtection="1">
      <alignment horizontal="left" vertical="center"/>
      <protection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21" xfId="0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55" fillId="23" borderId="25" xfId="56" applyFont="1" applyFill="1" applyBorder="1" applyAlignment="1" applyProtection="1">
      <alignment horizontal="left"/>
      <protection/>
    </xf>
    <xf numFmtId="0" fontId="55" fillId="23" borderId="21" xfId="56" applyFont="1" applyFill="1" applyBorder="1" applyAlignment="1" applyProtection="1">
      <alignment horizontal="left"/>
      <protection/>
    </xf>
    <xf numFmtId="3" fontId="9" fillId="34" borderId="12" xfId="0" applyNumberFormat="1" applyFont="1" applyFill="1" applyBorder="1" applyAlignment="1">
      <alignment horizontal="center"/>
    </xf>
    <xf numFmtId="0" fontId="55" fillId="37" borderId="18" xfId="0" applyFont="1" applyFill="1" applyBorder="1" applyAlignment="1">
      <alignment horizontal="center"/>
    </xf>
    <xf numFmtId="0" fontId="55" fillId="37" borderId="14" xfId="0" applyFont="1" applyFill="1" applyBorder="1" applyAlignment="1">
      <alignment horizontal="center"/>
    </xf>
    <xf numFmtId="0" fontId="55" fillId="37" borderId="15" xfId="0" applyFont="1" applyFill="1" applyBorder="1" applyAlignment="1">
      <alignment horizont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6" borderId="18" xfId="56" applyFont="1" applyFill="1" applyBorder="1" applyAlignment="1" applyProtection="1">
      <alignment horizontal="left" vertical="center"/>
      <protection/>
    </xf>
    <xf numFmtId="0" fontId="7" fillId="36" borderId="14" xfId="56" applyFont="1" applyFill="1" applyBorder="1" applyAlignment="1" applyProtection="1">
      <alignment horizontal="left" vertical="center"/>
      <protection/>
    </xf>
    <xf numFmtId="0" fontId="7" fillId="36" borderId="19" xfId="56" applyFont="1" applyFill="1" applyBorder="1" applyAlignment="1" applyProtection="1">
      <alignment horizontal="left" vertical="center"/>
      <protection/>
    </xf>
    <xf numFmtId="0" fontId="7" fillId="36" borderId="13" xfId="56" applyFont="1" applyFill="1" applyBorder="1" applyAlignment="1" applyProtection="1">
      <alignment horizontal="left" vertic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61" fillId="34" borderId="20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3" fontId="11" fillId="34" borderId="18" xfId="56" applyNumberFormat="1" applyFont="1" applyFill="1" applyBorder="1" applyAlignment="1">
      <alignment horizontal="left"/>
      <protection/>
    </xf>
    <xf numFmtId="3" fontId="11" fillId="34" borderId="14" xfId="56" applyNumberFormat="1" applyFont="1" applyFill="1" applyBorder="1" applyAlignment="1">
      <alignment horizontal="left"/>
      <protection/>
    </xf>
    <xf numFmtId="3" fontId="11" fillId="34" borderId="15" xfId="56" applyNumberFormat="1" applyFont="1" applyFill="1" applyBorder="1" applyAlignment="1">
      <alignment horizontal="left"/>
      <protection/>
    </xf>
    <xf numFmtId="0" fontId="9" fillId="0" borderId="2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11" xfId="56" applyFont="1" applyFill="1" applyBorder="1" applyAlignment="1">
      <alignment horizontal="left" vertical="top" wrapText="1"/>
      <protection/>
    </xf>
    <xf numFmtId="3" fontId="7" fillId="38" borderId="18" xfId="0" applyNumberFormat="1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56" fillId="23" borderId="14" xfId="56" applyFont="1" applyFill="1" applyBorder="1" applyAlignment="1" applyProtection="1">
      <alignment horizontal="center" vertical="center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>
      <alignment horizontal="center"/>
      <protection/>
    </xf>
    <xf numFmtId="0" fontId="9" fillId="34" borderId="15" xfId="56" applyFont="1" applyFill="1" applyBorder="1" applyAlignment="1">
      <alignment horizontal="center"/>
      <protection/>
    </xf>
    <xf numFmtId="0" fontId="56" fillId="23" borderId="25" xfId="56" applyFont="1" applyFill="1" applyBorder="1" applyAlignment="1" applyProtection="1">
      <alignment horizontal="center" vertical="center"/>
      <protection/>
    </xf>
    <xf numFmtId="0" fontId="56" fillId="23" borderId="21" xfId="56" applyFont="1" applyFill="1" applyBorder="1" applyAlignment="1" applyProtection="1">
      <alignment horizontal="center" vertic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0" borderId="18" xfId="56" applyFont="1" applyFill="1" applyBorder="1" applyAlignment="1" applyProtection="1">
      <alignment horizontal="left"/>
      <protection/>
    </xf>
    <xf numFmtId="0" fontId="9" fillId="0" borderId="14" xfId="56" applyFont="1" applyFill="1" applyBorder="1" applyAlignment="1" applyProtection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55" fillId="39" borderId="25" xfId="55" applyFont="1" applyFill="1" applyBorder="1" applyAlignment="1">
      <alignment horizontal="center"/>
      <protection/>
    </xf>
    <xf numFmtId="0" fontId="55" fillId="39" borderId="21" xfId="55" applyFont="1" applyFill="1" applyBorder="1" applyAlignment="1">
      <alignment horizontal="center"/>
      <protection/>
    </xf>
    <xf numFmtId="0" fontId="55" fillId="39" borderId="17" xfId="55" applyFont="1" applyFill="1" applyBorder="1" applyAlignment="1">
      <alignment horizontal="center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3" fontId="7" fillId="36" borderId="15" xfId="56" applyNumberFormat="1" applyFont="1" applyFill="1" applyBorder="1" applyAlignment="1" applyProtection="1">
      <alignment horizontal="right" vertical="center"/>
      <protection/>
    </xf>
    <xf numFmtId="3" fontId="7" fillId="36" borderId="16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17" fontId="55" fillId="39" borderId="18" xfId="67" applyNumberFormat="1" applyFont="1" applyFill="1" applyBorder="1" applyAlignment="1" applyProtection="1">
      <alignment horizontal="center"/>
      <protection/>
    </xf>
    <xf numFmtId="17" fontId="55" fillId="39" borderId="14" xfId="67" applyNumberFormat="1" applyFont="1" applyFill="1" applyBorder="1" applyAlignment="1" applyProtection="1">
      <alignment horizontal="center"/>
      <protection/>
    </xf>
    <xf numFmtId="17" fontId="55" fillId="39" borderId="15" xfId="67" applyNumberFormat="1" applyFont="1" applyFill="1" applyBorder="1" applyAlignment="1" applyProtection="1">
      <alignment horizontal="center"/>
      <protection/>
    </xf>
    <xf numFmtId="0" fontId="61" fillId="34" borderId="19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7" fillId="36" borderId="25" xfId="56" applyFont="1" applyFill="1" applyBorder="1" applyAlignment="1" applyProtection="1">
      <alignment horizontal="left"/>
      <protection/>
    </xf>
    <xf numFmtId="0" fontId="7" fillId="36" borderId="21" xfId="56" applyFont="1" applyFill="1" applyBorder="1" applyAlignment="1" applyProtection="1">
      <alignment horizontal="left"/>
      <protection/>
    </xf>
    <xf numFmtId="0" fontId="55" fillId="37" borderId="19" xfId="0" applyFont="1" applyFill="1" applyBorder="1" applyAlignment="1">
      <alignment horizontal="center"/>
    </xf>
    <xf numFmtId="0" fontId="55" fillId="37" borderId="13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55" fillId="37" borderId="18" xfId="0" applyFont="1" applyFill="1" applyBorder="1" applyAlignment="1">
      <alignment horizontal="center" vertical="center"/>
    </xf>
    <xf numFmtId="0" fontId="55" fillId="37" borderId="14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 vertical="center"/>
    </xf>
    <xf numFmtId="0" fontId="55" fillId="37" borderId="13" xfId="0" applyFont="1" applyFill="1" applyBorder="1" applyAlignment="1">
      <alignment horizontal="center" vertical="center"/>
    </xf>
    <xf numFmtId="0" fontId="55" fillId="37" borderId="16" xfId="0" applyFont="1" applyFill="1" applyBorder="1" applyAlignment="1">
      <alignment horizontal="center" vertical="center"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048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1390650</xdr:colOff>
      <xdr:row>114</xdr:row>
      <xdr:rowOff>228600</xdr:rowOff>
    </xdr:from>
    <xdr:to>
      <xdr:col>3</xdr:col>
      <xdr:colOff>19050</xdr:colOff>
      <xdr:row>115</xdr:row>
      <xdr:rowOff>95250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90650" y="27022425"/>
          <a:ext cx="25336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6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21.140625" style="3" customWidth="1"/>
    <col min="2" max="4" width="18.7109375" style="0" customWidth="1"/>
    <col min="5" max="5" width="15.710937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21.0039062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96" t="s">
        <v>9</v>
      </c>
      <c r="C2" s="296"/>
      <c r="D2" s="296"/>
      <c r="E2" s="296"/>
      <c r="F2" s="296"/>
      <c r="G2" s="296"/>
      <c r="H2" s="296"/>
      <c r="I2" s="296"/>
      <c r="J2" s="296"/>
    </row>
    <row r="3" spans="2:11" s="3" customFormat="1" ht="18" customHeight="1">
      <c r="B3" s="89"/>
      <c r="C3" s="123"/>
      <c r="D3" s="123"/>
      <c r="E3" s="297" t="s">
        <v>74</v>
      </c>
      <c r="F3" s="297"/>
      <c r="G3" s="297"/>
      <c r="H3" s="123"/>
      <c r="I3" s="124"/>
      <c r="J3" s="123"/>
      <c r="K3" s="10"/>
    </row>
    <row r="4" spans="2:11" s="3" customFormat="1" ht="18" customHeight="1">
      <c r="B4" s="89"/>
      <c r="C4" s="123"/>
      <c r="D4" s="301" t="s">
        <v>126</v>
      </c>
      <c r="E4" s="301"/>
      <c r="F4" s="301"/>
      <c r="G4" s="301"/>
      <c r="H4" s="301"/>
      <c r="I4" s="123"/>
      <c r="J4" s="123"/>
      <c r="K4" s="10"/>
    </row>
    <row r="5" spans="2:11" s="3" customFormat="1" ht="18" customHeight="1">
      <c r="B5" s="36"/>
      <c r="C5" s="36"/>
      <c r="D5" s="125"/>
      <c r="E5" s="38"/>
      <c r="F5" s="38"/>
      <c r="G5" s="101"/>
      <c r="H5" s="38"/>
      <c r="I5" s="36"/>
      <c r="J5" s="126"/>
      <c r="K5" s="12"/>
    </row>
    <row r="6" spans="2:11" s="3" customFormat="1" ht="18" customHeight="1">
      <c r="B6" s="36"/>
      <c r="C6" s="36"/>
      <c r="D6" s="305" t="s">
        <v>51</v>
      </c>
      <c r="E6" s="306"/>
      <c r="F6" s="306"/>
      <c r="G6" s="306"/>
      <c r="H6" s="306"/>
      <c r="I6" s="306"/>
      <c r="J6" s="307"/>
      <c r="K6" s="12"/>
    </row>
    <row r="7" spans="2:11" s="3" customFormat="1" ht="18" customHeight="1">
      <c r="B7" s="36"/>
      <c r="C7" s="36"/>
      <c r="D7" s="163" t="s">
        <v>125</v>
      </c>
      <c r="E7" s="83"/>
      <c r="F7" s="83"/>
      <c r="G7" s="147" t="s">
        <v>75</v>
      </c>
      <c r="H7" s="84"/>
      <c r="I7" s="85"/>
      <c r="J7" s="86"/>
      <c r="K7" s="12"/>
    </row>
    <row r="8" spans="2:11" s="3" customFormat="1" ht="18" customHeight="1">
      <c r="B8" s="36"/>
      <c r="C8" s="36"/>
      <c r="D8" s="148" t="s">
        <v>130</v>
      </c>
      <c r="E8" s="145"/>
      <c r="F8" s="87"/>
      <c r="G8" s="145" t="s">
        <v>133</v>
      </c>
      <c r="H8" s="89"/>
      <c r="I8" s="90"/>
      <c r="J8" s="91"/>
      <c r="K8" s="12"/>
    </row>
    <row r="9" spans="2:11" s="3" customFormat="1" ht="18" customHeight="1">
      <c r="B9" s="36"/>
      <c r="C9" s="36"/>
      <c r="D9" s="150" t="s">
        <v>131</v>
      </c>
      <c r="E9" s="87"/>
      <c r="F9" s="87"/>
      <c r="G9" s="145" t="s">
        <v>134</v>
      </c>
      <c r="H9" s="89"/>
      <c r="I9" s="90"/>
      <c r="J9" s="91"/>
      <c r="K9" s="14"/>
    </row>
    <row r="10" spans="2:11" s="3" customFormat="1" ht="18" customHeight="1">
      <c r="B10" s="36"/>
      <c r="C10" s="36"/>
      <c r="D10" s="149" t="s">
        <v>132</v>
      </c>
      <c r="E10" s="92"/>
      <c r="F10" s="92"/>
      <c r="G10" s="95" t="s">
        <v>140</v>
      </c>
      <c r="H10" s="95"/>
      <c r="I10" s="93"/>
      <c r="J10" s="94"/>
      <c r="K10" s="14"/>
    </row>
    <row r="11" spans="2:11" s="3" customFormat="1" ht="18" customHeight="1">
      <c r="B11" s="36"/>
      <c r="C11" s="36"/>
      <c r="D11" s="87"/>
      <c r="E11" s="87"/>
      <c r="F11" s="87"/>
      <c r="G11" s="88"/>
      <c r="H11" s="89"/>
      <c r="I11" s="90"/>
      <c r="J11" s="146"/>
      <c r="K11" s="14"/>
    </row>
    <row r="12" spans="2:11" s="3" customFormat="1" ht="18" customHeight="1">
      <c r="B12" s="127"/>
      <c r="C12" s="35"/>
      <c r="D12" s="23"/>
      <c r="E12" s="128"/>
      <c r="F12" s="129"/>
      <c r="G12" s="130"/>
      <c r="H12" s="36"/>
      <c r="I12" s="131"/>
      <c r="J12" s="132"/>
      <c r="K12" s="15"/>
    </row>
    <row r="13" spans="2:11" ht="18">
      <c r="B13" s="298" t="s">
        <v>52</v>
      </c>
      <c r="C13" s="299"/>
      <c r="D13" s="299"/>
      <c r="E13" s="300"/>
      <c r="F13" s="35"/>
      <c r="G13" s="298" t="s">
        <v>15</v>
      </c>
      <c r="H13" s="299"/>
      <c r="I13" s="299"/>
      <c r="J13" s="300"/>
      <c r="K13" s="12"/>
    </row>
    <row r="14" spans="2:11" ht="18" customHeight="1">
      <c r="B14" s="103" t="s">
        <v>61</v>
      </c>
      <c r="C14" s="104"/>
      <c r="D14" s="83"/>
      <c r="E14" s="105">
        <v>8000</v>
      </c>
      <c r="F14" s="36"/>
      <c r="G14" s="112" t="s">
        <v>7</v>
      </c>
      <c r="H14" s="83"/>
      <c r="I14" s="83"/>
      <c r="J14" s="113">
        <f>E14*E15</f>
        <v>11520000</v>
      </c>
      <c r="K14" s="12"/>
    </row>
    <row r="15" spans="2:11" ht="18" customHeight="1">
      <c r="B15" s="172" t="s">
        <v>62</v>
      </c>
      <c r="C15" s="173"/>
      <c r="D15" s="173"/>
      <c r="E15" s="106">
        <v>1440</v>
      </c>
      <c r="F15" s="36"/>
      <c r="G15" s="114" t="s">
        <v>11</v>
      </c>
      <c r="H15" s="36"/>
      <c r="I15" s="36"/>
      <c r="J15" s="115">
        <f>J31+J38+J76</f>
        <v>4516084</v>
      </c>
      <c r="K15" s="12"/>
    </row>
    <row r="16" spans="2:11" ht="18" customHeight="1">
      <c r="B16" s="171" t="s">
        <v>10</v>
      </c>
      <c r="C16" s="37"/>
      <c r="D16" s="36"/>
      <c r="E16" s="106">
        <v>9000</v>
      </c>
      <c r="F16" s="36"/>
      <c r="G16" s="114" t="s">
        <v>12</v>
      </c>
      <c r="H16" s="38"/>
      <c r="I16" s="36"/>
      <c r="J16" s="115">
        <f>J31+J38+J76+J87</f>
        <v>5148335.76</v>
      </c>
      <c r="K16" s="12"/>
    </row>
    <row r="17" spans="2:11" ht="18" customHeight="1">
      <c r="B17" s="171" t="s">
        <v>4</v>
      </c>
      <c r="C17" s="39"/>
      <c r="D17" s="36"/>
      <c r="E17" s="107">
        <v>0.015</v>
      </c>
      <c r="F17" s="36"/>
      <c r="G17" s="114" t="s">
        <v>13</v>
      </c>
      <c r="H17" s="36"/>
      <c r="I17" s="36"/>
      <c r="J17" s="115">
        <f>J14-J15</f>
        <v>7003916</v>
      </c>
      <c r="K17" s="12"/>
    </row>
    <row r="18" spans="2:11" ht="18" customHeight="1">
      <c r="B18" s="171" t="s">
        <v>8</v>
      </c>
      <c r="C18" s="39"/>
      <c r="D18" s="36"/>
      <c r="E18" s="108">
        <v>0.5</v>
      </c>
      <c r="F18" s="36"/>
      <c r="G18" s="114" t="s">
        <v>14</v>
      </c>
      <c r="H18" s="36"/>
      <c r="I18" s="36"/>
      <c r="J18" s="115">
        <f>J14-J16</f>
        <v>6371664.24</v>
      </c>
      <c r="K18" s="12"/>
    </row>
    <row r="19" spans="2:11" ht="18" customHeight="1">
      <c r="B19" s="109" t="s">
        <v>5</v>
      </c>
      <c r="C19" s="110"/>
      <c r="D19" s="95"/>
      <c r="E19" s="111">
        <v>12</v>
      </c>
      <c r="F19" s="36"/>
      <c r="G19" s="116" t="s">
        <v>48</v>
      </c>
      <c r="H19" s="95"/>
      <c r="I19" s="117"/>
      <c r="J19" s="118">
        <f>G105</f>
        <v>643.54197</v>
      </c>
      <c r="K19" s="12"/>
    </row>
    <row r="20" spans="2:11" s="3" customFormat="1" ht="18" customHeight="1">
      <c r="B20" s="36"/>
      <c r="C20" s="36"/>
      <c r="D20" s="36"/>
      <c r="E20" s="17"/>
      <c r="F20" s="17"/>
      <c r="G20" s="18"/>
      <c r="H20" s="19"/>
      <c r="I20" s="20"/>
      <c r="J20" s="20"/>
      <c r="K20" s="12"/>
    </row>
    <row r="21" spans="2:11" s="3" customFormat="1" ht="18" customHeight="1">
      <c r="B21" s="135" t="s">
        <v>49</v>
      </c>
      <c r="C21" s="133"/>
      <c r="D21" s="133"/>
      <c r="E21" s="304" t="s">
        <v>16</v>
      </c>
      <c r="F21" s="304"/>
      <c r="G21" s="136" t="s">
        <v>17</v>
      </c>
      <c r="H21" s="137" t="s">
        <v>18</v>
      </c>
      <c r="I21" s="138" t="s">
        <v>127</v>
      </c>
      <c r="J21" s="139" t="s">
        <v>3</v>
      </c>
      <c r="K21" s="12"/>
    </row>
    <row r="22" spans="2:11" s="3" customFormat="1" ht="18" customHeight="1">
      <c r="B22" s="245" t="s">
        <v>19</v>
      </c>
      <c r="C22" s="246"/>
      <c r="D22" s="246"/>
      <c r="E22" s="292"/>
      <c r="F22" s="292"/>
      <c r="G22" s="119"/>
      <c r="H22" s="120"/>
      <c r="I22" s="121"/>
      <c r="J22" s="122"/>
      <c r="K22" s="12"/>
    </row>
    <row r="23" spans="2:11" s="3" customFormat="1" ht="18" customHeight="1">
      <c r="B23" s="294" t="s">
        <v>80</v>
      </c>
      <c r="C23" s="295"/>
      <c r="D23" s="295"/>
      <c r="E23" s="293" t="s">
        <v>90</v>
      </c>
      <c r="F23" s="290"/>
      <c r="G23" s="76">
        <v>15</v>
      </c>
      <c r="H23" s="76" t="s">
        <v>6</v>
      </c>
      <c r="I23" s="151">
        <v>9000</v>
      </c>
      <c r="J23" s="189">
        <f>G23*I23</f>
        <v>135000</v>
      </c>
      <c r="K23" s="12"/>
    </row>
    <row r="24" spans="2:11" s="3" customFormat="1" ht="18" customHeight="1">
      <c r="B24" s="242" t="s">
        <v>107</v>
      </c>
      <c r="C24" s="243"/>
      <c r="D24" s="244"/>
      <c r="E24" s="233" t="s">
        <v>91</v>
      </c>
      <c r="F24" s="234"/>
      <c r="G24" s="152">
        <v>888</v>
      </c>
      <c r="H24" s="152" t="s">
        <v>63</v>
      </c>
      <c r="I24" s="153">
        <v>300</v>
      </c>
      <c r="J24" s="154">
        <f aca="true" t="shared" si="0" ref="J24:J30">G24*I24</f>
        <v>266400</v>
      </c>
      <c r="K24" s="12"/>
    </row>
    <row r="25" spans="2:11" s="3" customFormat="1" ht="18" customHeight="1">
      <c r="B25" s="194" t="s">
        <v>104</v>
      </c>
      <c r="C25" s="195"/>
      <c r="D25" s="196"/>
      <c r="E25" s="233" t="s">
        <v>99</v>
      </c>
      <c r="F25" s="234"/>
      <c r="G25" s="152">
        <v>888</v>
      </c>
      <c r="H25" s="152" t="s">
        <v>63</v>
      </c>
      <c r="I25" s="153">
        <v>300</v>
      </c>
      <c r="J25" s="154">
        <f t="shared" si="0"/>
        <v>266400</v>
      </c>
      <c r="K25" s="12"/>
    </row>
    <row r="26" spans="2:11" s="3" customFormat="1" ht="18" customHeight="1">
      <c r="B26" s="174" t="s">
        <v>64</v>
      </c>
      <c r="C26" s="175"/>
      <c r="D26" s="176"/>
      <c r="E26" s="233" t="s">
        <v>92</v>
      </c>
      <c r="F26" s="234"/>
      <c r="G26" s="152">
        <v>6</v>
      </c>
      <c r="H26" s="152" t="s">
        <v>6</v>
      </c>
      <c r="I26" s="153">
        <v>9000</v>
      </c>
      <c r="J26" s="154">
        <f>G26*I26</f>
        <v>54000</v>
      </c>
      <c r="K26" s="12"/>
    </row>
    <row r="27" spans="2:11" s="3" customFormat="1" ht="18" customHeight="1">
      <c r="B27" s="186" t="s">
        <v>83</v>
      </c>
      <c r="C27" s="187"/>
      <c r="D27" s="188"/>
      <c r="E27" s="233" t="s">
        <v>84</v>
      </c>
      <c r="F27" s="234"/>
      <c r="G27" s="152">
        <v>888</v>
      </c>
      <c r="H27" s="152" t="s">
        <v>63</v>
      </c>
      <c r="I27" s="153">
        <v>300</v>
      </c>
      <c r="J27" s="154">
        <f t="shared" si="0"/>
        <v>266400</v>
      </c>
      <c r="K27" s="12"/>
    </row>
    <row r="28" spans="2:11" s="3" customFormat="1" ht="18" customHeight="1">
      <c r="B28" s="174" t="s">
        <v>65</v>
      </c>
      <c r="C28" s="175"/>
      <c r="D28" s="176"/>
      <c r="E28" s="233" t="s">
        <v>72</v>
      </c>
      <c r="F28" s="234"/>
      <c r="G28" s="152">
        <v>6</v>
      </c>
      <c r="H28" s="152" t="s">
        <v>6</v>
      </c>
      <c r="I28" s="153">
        <v>9000</v>
      </c>
      <c r="J28" s="154">
        <f>G28*I28</f>
        <v>54000</v>
      </c>
      <c r="K28" s="12"/>
    </row>
    <row r="29" spans="2:11" s="3" customFormat="1" ht="18" customHeight="1">
      <c r="B29" s="198" t="s">
        <v>66</v>
      </c>
      <c r="C29" s="199"/>
      <c r="D29" s="200"/>
      <c r="E29" s="233" t="s">
        <v>93</v>
      </c>
      <c r="F29" s="234"/>
      <c r="G29" s="152">
        <f>Hoja1!D5*Hoja1!C2</f>
        <v>8000</v>
      </c>
      <c r="H29" s="152" t="s">
        <v>46</v>
      </c>
      <c r="I29" s="153">
        <v>180</v>
      </c>
      <c r="J29" s="154">
        <f t="shared" si="0"/>
        <v>1440000</v>
      </c>
      <c r="K29" s="12"/>
    </row>
    <row r="30" spans="2:18" s="3" customFormat="1" ht="18" customHeight="1">
      <c r="B30" s="242" t="s">
        <v>81</v>
      </c>
      <c r="C30" s="243"/>
      <c r="D30" s="244"/>
      <c r="E30" s="233" t="s">
        <v>93</v>
      </c>
      <c r="F30" s="234"/>
      <c r="G30" s="152">
        <f>Hoja1!D6*Hoja1!C2</f>
        <v>8000</v>
      </c>
      <c r="H30" s="152" t="s">
        <v>46</v>
      </c>
      <c r="I30" s="153">
        <v>50</v>
      </c>
      <c r="J30" s="155">
        <f t="shared" si="0"/>
        <v>400000</v>
      </c>
      <c r="K30" s="12"/>
      <c r="R30" s="23"/>
    </row>
    <row r="31" spans="2:11" ht="18" customHeight="1">
      <c r="B31" s="238" t="s">
        <v>20</v>
      </c>
      <c r="C31" s="239"/>
      <c r="D31" s="239"/>
      <c r="E31" s="239"/>
      <c r="F31" s="239"/>
      <c r="G31" s="239"/>
      <c r="H31" s="239"/>
      <c r="I31" s="239"/>
      <c r="J31" s="96">
        <f>SUM(J23:J30)</f>
        <v>2882200</v>
      </c>
      <c r="K31" s="12"/>
    </row>
    <row r="32" spans="2:11" s="3" customFormat="1" ht="18" customHeight="1">
      <c r="B32" s="81"/>
      <c r="C32" s="81"/>
      <c r="D32" s="81"/>
      <c r="E32" s="81"/>
      <c r="F32" s="81"/>
      <c r="G32" s="22"/>
      <c r="H32" s="81"/>
      <c r="I32" s="81"/>
      <c r="J32" s="24"/>
      <c r="K32" s="12"/>
    </row>
    <row r="33" spans="2:11" s="25" customFormat="1" ht="18" customHeight="1">
      <c r="B33" s="235" t="s">
        <v>21</v>
      </c>
      <c r="C33" s="236"/>
      <c r="D33" s="236"/>
      <c r="E33" s="285"/>
      <c r="F33" s="285"/>
      <c r="G33" s="208"/>
      <c r="H33" s="209"/>
      <c r="I33" s="210"/>
      <c r="J33" s="211"/>
      <c r="K33" s="12"/>
    </row>
    <row r="34" spans="2:11" s="3" customFormat="1" ht="18" customHeight="1">
      <c r="B34" s="286" t="s">
        <v>58</v>
      </c>
      <c r="C34" s="287"/>
      <c r="D34" s="288"/>
      <c r="E34" s="289" t="s">
        <v>94</v>
      </c>
      <c r="F34" s="290"/>
      <c r="G34" s="76">
        <v>6</v>
      </c>
      <c r="H34" s="76" t="s">
        <v>67</v>
      </c>
      <c r="I34" s="213">
        <v>25000</v>
      </c>
      <c r="J34" s="213">
        <f>G34*I34</f>
        <v>150000</v>
      </c>
      <c r="K34" s="12"/>
    </row>
    <row r="35" spans="2:11" s="3" customFormat="1" ht="18" customHeight="1">
      <c r="B35" s="198" t="s">
        <v>79</v>
      </c>
      <c r="C35" s="199"/>
      <c r="D35" s="200"/>
      <c r="E35" s="237" t="s">
        <v>105</v>
      </c>
      <c r="F35" s="234"/>
      <c r="G35" s="77">
        <v>2</v>
      </c>
      <c r="H35" s="77" t="s">
        <v>67</v>
      </c>
      <c r="I35" s="214">
        <v>40000</v>
      </c>
      <c r="J35" s="214">
        <f>G35*I35</f>
        <v>80000</v>
      </c>
      <c r="K35" s="12"/>
    </row>
    <row r="36" spans="2:11" s="3" customFormat="1" ht="18" customHeight="1">
      <c r="B36" s="242" t="s">
        <v>59</v>
      </c>
      <c r="C36" s="243"/>
      <c r="D36" s="244"/>
      <c r="E36" s="237" t="s">
        <v>95</v>
      </c>
      <c r="F36" s="234"/>
      <c r="G36" s="77">
        <v>1</v>
      </c>
      <c r="H36" s="77" t="s">
        <v>47</v>
      </c>
      <c r="I36" s="214">
        <v>50000</v>
      </c>
      <c r="J36" s="214">
        <f>G36*I36</f>
        <v>50000</v>
      </c>
      <c r="K36" s="12"/>
    </row>
    <row r="37" spans="2:11" s="3" customFormat="1" ht="18" customHeight="1">
      <c r="B37" s="201" t="s">
        <v>85</v>
      </c>
      <c r="C37" s="202"/>
      <c r="D37" s="203"/>
      <c r="E37" s="231" t="s">
        <v>93</v>
      </c>
      <c r="F37" s="232"/>
      <c r="G37" s="212">
        <f>Hoja1!D7*Hoja1!C2</f>
        <v>8000</v>
      </c>
      <c r="H37" s="212" t="s">
        <v>46</v>
      </c>
      <c r="I37" s="215">
        <v>25</v>
      </c>
      <c r="J37" s="215">
        <f>G37*I37</f>
        <v>200000</v>
      </c>
      <c r="K37" s="12"/>
    </row>
    <row r="38" spans="2:12" ht="18" customHeight="1">
      <c r="B38" s="258" t="s">
        <v>22</v>
      </c>
      <c r="C38" s="259"/>
      <c r="D38" s="259"/>
      <c r="E38" s="259"/>
      <c r="F38" s="259"/>
      <c r="G38" s="259"/>
      <c r="H38" s="259"/>
      <c r="I38" s="259"/>
      <c r="J38" s="140">
        <f>SUM(J34:J37)</f>
        <v>480000</v>
      </c>
      <c r="K38" s="12"/>
      <c r="L38" s="12"/>
    </row>
    <row r="39" spans="2:12" s="3" customFormat="1" ht="18" customHeight="1">
      <c r="B39" s="81"/>
      <c r="C39" s="81"/>
      <c r="D39" s="81"/>
      <c r="E39" s="81"/>
      <c r="F39" s="81"/>
      <c r="G39" s="22"/>
      <c r="H39" s="81"/>
      <c r="I39" s="81"/>
      <c r="J39" s="24"/>
      <c r="K39" s="12"/>
      <c r="L39" s="16"/>
    </row>
    <row r="40" spans="2:12" s="3" customFormat="1" ht="18" customHeight="1">
      <c r="B40" s="245" t="s">
        <v>68</v>
      </c>
      <c r="C40" s="246"/>
      <c r="D40" s="246"/>
      <c r="E40" s="292"/>
      <c r="F40" s="292"/>
      <c r="G40" s="119"/>
      <c r="H40" s="120"/>
      <c r="I40" s="121"/>
      <c r="J40" s="122"/>
      <c r="K40" s="12"/>
      <c r="L40" s="21"/>
    </row>
    <row r="41" spans="2:12" s="3" customFormat="1" ht="18" customHeight="1">
      <c r="B41" s="228" t="s">
        <v>137</v>
      </c>
      <c r="C41" s="229"/>
      <c r="D41" s="230"/>
      <c r="E41" s="237"/>
      <c r="F41" s="234"/>
      <c r="G41" s="156"/>
      <c r="H41" s="160"/>
      <c r="I41" s="7"/>
      <c r="J41" s="7"/>
      <c r="K41" s="12"/>
      <c r="L41" s="21"/>
    </row>
    <row r="42" spans="2:12" s="3" customFormat="1" ht="18" customHeight="1">
      <c r="B42" s="225" t="s">
        <v>60</v>
      </c>
      <c r="C42" s="226"/>
      <c r="D42" s="227"/>
      <c r="E42" s="237" t="s">
        <v>96</v>
      </c>
      <c r="F42" s="234"/>
      <c r="G42" s="77">
        <v>260</v>
      </c>
      <c r="H42" s="159" t="s">
        <v>46</v>
      </c>
      <c r="I42" s="7">
        <v>363</v>
      </c>
      <c r="J42" s="7">
        <f aca="true" t="shared" si="1" ref="J42:J75">G42*I42</f>
        <v>94380</v>
      </c>
      <c r="K42" s="12"/>
      <c r="L42" s="185"/>
    </row>
    <row r="43" spans="2:12" s="3" customFormat="1" ht="18" customHeight="1">
      <c r="B43" s="225" t="s">
        <v>108</v>
      </c>
      <c r="C43" s="178"/>
      <c r="D43" s="181"/>
      <c r="E43" s="237" t="s">
        <v>97</v>
      </c>
      <c r="F43" s="237"/>
      <c r="G43" s="205">
        <v>200</v>
      </c>
      <c r="H43" s="160" t="s">
        <v>46</v>
      </c>
      <c r="I43" s="7">
        <v>340</v>
      </c>
      <c r="J43" s="7">
        <f t="shared" si="1"/>
        <v>68000</v>
      </c>
      <c r="K43" s="12"/>
      <c r="L43" s="185"/>
    </row>
    <row r="44" spans="2:12" s="3" customFormat="1" ht="18" customHeight="1">
      <c r="B44" s="225"/>
      <c r="C44" s="178"/>
      <c r="D44" s="181"/>
      <c r="E44" s="183"/>
      <c r="F44" s="182"/>
      <c r="G44" s="156"/>
      <c r="H44" s="160"/>
      <c r="I44" s="7"/>
      <c r="J44" s="7"/>
      <c r="K44" s="12"/>
      <c r="L44" s="185"/>
    </row>
    <row r="45" spans="2:12" s="3" customFormat="1" ht="18" customHeight="1">
      <c r="B45" s="184" t="s">
        <v>135</v>
      </c>
      <c r="C45" s="178"/>
      <c r="D45" s="181"/>
      <c r="E45" s="183"/>
      <c r="F45" s="182"/>
      <c r="G45" s="156"/>
      <c r="H45" s="160"/>
      <c r="I45" s="7"/>
      <c r="J45" s="7"/>
      <c r="K45" s="12"/>
      <c r="L45" s="185"/>
    </row>
    <row r="46" spans="2:12" s="3" customFormat="1" ht="18" customHeight="1">
      <c r="B46" s="225" t="s">
        <v>109</v>
      </c>
      <c r="C46" s="178"/>
      <c r="D46" s="181"/>
      <c r="E46" s="233" t="s">
        <v>98</v>
      </c>
      <c r="F46" s="234"/>
      <c r="G46" s="156">
        <v>6</v>
      </c>
      <c r="H46" s="160" t="s">
        <v>41</v>
      </c>
      <c r="I46" s="7">
        <v>7876</v>
      </c>
      <c r="J46" s="7">
        <f t="shared" si="1"/>
        <v>47256</v>
      </c>
      <c r="K46" s="12"/>
      <c r="L46" s="185"/>
    </row>
    <row r="47" spans="2:12" s="3" customFormat="1" ht="18" customHeight="1">
      <c r="B47" s="225" t="s">
        <v>110</v>
      </c>
      <c r="C47" s="178"/>
      <c r="D47" s="181"/>
      <c r="E47" s="233" t="s">
        <v>84</v>
      </c>
      <c r="F47" s="234"/>
      <c r="G47" s="156">
        <v>8</v>
      </c>
      <c r="H47" s="160" t="s">
        <v>41</v>
      </c>
      <c r="I47" s="7">
        <v>6870</v>
      </c>
      <c r="J47" s="7">
        <f t="shared" si="1"/>
        <v>54960</v>
      </c>
      <c r="K47" s="12"/>
      <c r="L47" s="185"/>
    </row>
    <row r="48" spans="2:12" s="3" customFormat="1" ht="18" customHeight="1">
      <c r="B48" s="225" t="s">
        <v>111</v>
      </c>
      <c r="C48" s="178"/>
      <c r="D48" s="181"/>
      <c r="E48" s="233" t="s">
        <v>84</v>
      </c>
      <c r="F48" s="234"/>
      <c r="G48" s="156">
        <v>6</v>
      </c>
      <c r="H48" s="160" t="s">
        <v>46</v>
      </c>
      <c r="I48" s="7">
        <v>1528</v>
      </c>
      <c r="J48" s="7">
        <f t="shared" si="1"/>
        <v>9168</v>
      </c>
      <c r="K48" s="12"/>
      <c r="L48" s="185"/>
    </row>
    <row r="49" spans="2:12" s="3" customFormat="1" ht="18" customHeight="1">
      <c r="B49" s="225" t="s">
        <v>138</v>
      </c>
      <c r="C49" s="178"/>
      <c r="D49" s="181"/>
      <c r="E49" s="233" t="s">
        <v>89</v>
      </c>
      <c r="F49" s="234"/>
      <c r="G49" s="156">
        <v>4</v>
      </c>
      <c r="H49" s="160" t="s">
        <v>41</v>
      </c>
      <c r="I49" s="7">
        <v>4587</v>
      </c>
      <c r="J49" s="7">
        <v>18348</v>
      </c>
      <c r="K49" s="12"/>
      <c r="L49" s="185"/>
    </row>
    <row r="50" spans="2:12" s="3" customFormat="1" ht="18" customHeight="1">
      <c r="B50" s="225"/>
      <c r="C50" s="226"/>
      <c r="D50" s="227"/>
      <c r="E50" s="177"/>
      <c r="F50" s="144"/>
      <c r="G50" s="77"/>
      <c r="H50" s="159"/>
      <c r="I50" s="7"/>
      <c r="J50" s="7"/>
      <c r="K50" s="12"/>
      <c r="L50" s="185"/>
    </row>
    <row r="51" spans="2:12" s="3" customFormat="1" ht="18" customHeight="1">
      <c r="B51" s="222" t="s">
        <v>44</v>
      </c>
      <c r="C51" s="223"/>
      <c r="D51" s="224"/>
      <c r="E51" s="237"/>
      <c r="F51" s="234"/>
      <c r="G51" s="157"/>
      <c r="H51" s="161"/>
      <c r="I51" s="78"/>
      <c r="J51" s="78"/>
      <c r="K51" s="12"/>
      <c r="L51" s="185"/>
    </row>
    <row r="52" spans="2:12" s="3" customFormat="1" ht="18" customHeight="1">
      <c r="B52" s="216" t="s">
        <v>112</v>
      </c>
      <c r="C52" s="217"/>
      <c r="D52" s="218"/>
      <c r="E52" s="233" t="s">
        <v>99</v>
      </c>
      <c r="F52" s="234"/>
      <c r="G52" s="77">
        <v>6</v>
      </c>
      <c r="H52" s="159" t="s">
        <v>46</v>
      </c>
      <c r="I52" s="7">
        <v>5500</v>
      </c>
      <c r="J52" s="7">
        <f t="shared" si="1"/>
        <v>33000</v>
      </c>
      <c r="K52" s="12"/>
      <c r="L52" s="185"/>
    </row>
    <row r="53" spans="2:12" s="3" customFormat="1" ht="18" customHeight="1">
      <c r="B53" s="216" t="s">
        <v>113</v>
      </c>
      <c r="C53" s="217"/>
      <c r="D53" s="218"/>
      <c r="E53" s="233" t="s">
        <v>105</v>
      </c>
      <c r="F53" s="234"/>
      <c r="G53" s="77">
        <v>3</v>
      </c>
      <c r="H53" s="159" t="s">
        <v>41</v>
      </c>
      <c r="I53" s="7">
        <v>1800</v>
      </c>
      <c r="J53" s="7">
        <f t="shared" si="1"/>
        <v>5400</v>
      </c>
      <c r="K53" s="12"/>
      <c r="L53" s="185"/>
    </row>
    <row r="54" spans="2:12" s="3" customFormat="1" ht="18" customHeight="1">
      <c r="B54" s="197" t="s">
        <v>114</v>
      </c>
      <c r="C54" s="217"/>
      <c r="D54" s="218"/>
      <c r="E54" s="233" t="s">
        <v>100</v>
      </c>
      <c r="F54" s="234"/>
      <c r="G54" s="77">
        <v>2</v>
      </c>
      <c r="H54" s="159" t="s">
        <v>41</v>
      </c>
      <c r="I54" s="7">
        <v>8939</v>
      </c>
      <c r="J54" s="7">
        <f t="shared" si="1"/>
        <v>17878</v>
      </c>
      <c r="K54" s="12"/>
      <c r="L54" s="185"/>
    </row>
    <row r="55" spans="2:12" s="3" customFormat="1" ht="18" customHeight="1">
      <c r="B55" s="216" t="s">
        <v>115</v>
      </c>
      <c r="C55" s="217"/>
      <c r="D55" s="218"/>
      <c r="E55" s="233" t="s">
        <v>101</v>
      </c>
      <c r="F55" s="234"/>
      <c r="G55" s="77">
        <v>2</v>
      </c>
      <c r="H55" s="159" t="s">
        <v>46</v>
      </c>
      <c r="I55" s="7">
        <v>48807</v>
      </c>
      <c r="J55" s="7">
        <f t="shared" si="1"/>
        <v>97614</v>
      </c>
      <c r="K55" s="12"/>
      <c r="L55" s="185"/>
    </row>
    <row r="56" spans="2:12" s="3" customFormat="1" ht="18" customHeight="1">
      <c r="B56" s="216" t="s">
        <v>136</v>
      </c>
      <c r="C56" s="217"/>
      <c r="D56" s="218"/>
      <c r="E56" s="233" t="s">
        <v>101</v>
      </c>
      <c r="F56" s="234"/>
      <c r="G56" s="77">
        <v>1</v>
      </c>
      <c r="H56" s="159" t="s">
        <v>41</v>
      </c>
      <c r="I56" s="7">
        <v>52200</v>
      </c>
      <c r="J56" s="7">
        <f t="shared" si="1"/>
        <v>52200</v>
      </c>
      <c r="K56" s="12"/>
      <c r="L56" s="185"/>
    </row>
    <row r="57" spans="2:12" s="3" customFormat="1" ht="18" customHeight="1">
      <c r="B57" s="216"/>
      <c r="C57" s="217"/>
      <c r="D57" s="218"/>
      <c r="E57" s="180"/>
      <c r="F57" s="179"/>
      <c r="G57" s="77"/>
      <c r="H57" s="159"/>
      <c r="I57" s="7"/>
      <c r="J57" s="7"/>
      <c r="K57" s="12"/>
      <c r="L57" s="185"/>
    </row>
    <row r="58" spans="2:12" s="3" customFormat="1" ht="18" customHeight="1">
      <c r="B58" s="219" t="s">
        <v>43</v>
      </c>
      <c r="C58" s="217"/>
      <c r="D58" s="218"/>
      <c r="E58" s="237"/>
      <c r="F58" s="234"/>
      <c r="G58" s="77"/>
      <c r="H58" s="159"/>
      <c r="I58" s="7"/>
      <c r="J58" s="7"/>
      <c r="K58" s="12"/>
      <c r="L58" s="185"/>
    </row>
    <row r="59" spans="2:12" s="3" customFormat="1" ht="18" customHeight="1">
      <c r="B59" s="216" t="s">
        <v>116</v>
      </c>
      <c r="C59" s="217"/>
      <c r="D59" s="218"/>
      <c r="E59" s="233" t="s">
        <v>102</v>
      </c>
      <c r="F59" s="234"/>
      <c r="G59" s="77">
        <v>2</v>
      </c>
      <c r="H59" s="159" t="s">
        <v>41</v>
      </c>
      <c r="I59" s="7">
        <v>10450</v>
      </c>
      <c r="J59" s="7">
        <f t="shared" si="1"/>
        <v>20900</v>
      </c>
      <c r="K59" s="12"/>
      <c r="L59" s="185"/>
    </row>
    <row r="60" spans="2:12" s="3" customFormat="1" ht="18" customHeight="1">
      <c r="B60" s="216" t="s">
        <v>117</v>
      </c>
      <c r="C60" s="217"/>
      <c r="D60" s="218"/>
      <c r="E60" s="233" t="s">
        <v>103</v>
      </c>
      <c r="F60" s="234"/>
      <c r="G60" s="77">
        <v>3</v>
      </c>
      <c r="H60" s="159" t="s">
        <v>41</v>
      </c>
      <c r="I60" s="7">
        <v>3050</v>
      </c>
      <c r="J60" s="7">
        <f t="shared" si="1"/>
        <v>9150</v>
      </c>
      <c r="K60" s="12"/>
      <c r="L60" s="185"/>
    </row>
    <row r="61" spans="2:12" s="3" customFormat="1" ht="18">
      <c r="B61" s="216"/>
      <c r="C61" s="217"/>
      <c r="D61" s="218"/>
      <c r="E61" s="177"/>
      <c r="F61" s="144"/>
      <c r="G61" s="77"/>
      <c r="H61" s="159"/>
      <c r="I61" s="7"/>
      <c r="J61" s="7"/>
      <c r="K61" s="12"/>
      <c r="L61" s="185"/>
    </row>
    <row r="62" spans="2:12" s="3" customFormat="1" ht="18">
      <c r="B62" s="219" t="s">
        <v>45</v>
      </c>
      <c r="C62" s="217"/>
      <c r="D62" s="218"/>
      <c r="E62" s="237"/>
      <c r="F62" s="234"/>
      <c r="G62" s="77"/>
      <c r="H62" s="159"/>
      <c r="I62" s="7"/>
      <c r="J62" s="7"/>
      <c r="K62" s="12"/>
      <c r="L62" s="185"/>
    </row>
    <row r="63" spans="2:12" s="3" customFormat="1" ht="18">
      <c r="B63" s="216" t="s">
        <v>118</v>
      </c>
      <c r="C63" s="217"/>
      <c r="D63" s="218"/>
      <c r="E63" s="233" t="s">
        <v>87</v>
      </c>
      <c r="F63" s="234"/>
      <c r="G63" s="77">
        <v>2</v>
      </c>
      <c r="H63" s="159" t="s">
        <v>41</v>
      </c>
      <c r="I63" s="7">
        <v>5348</v>
      </c>
      <c r="J63" s="7">
        <f t="shared" si="1"/>
        <v>10696</v>
      </c>
      <c r="K63" s="12"/>
      <c r="L63" s="185"/>
    </row>
    <row r="64" spans="2:12" s="3" customFormat="1" ht="18">
      <c r="B64" s="216" t="s">
        <v>128</v>
      </c>
      <c r="C64" s="217"/>
      <c r="D64" s="218"/>
      <c r="E64" s="233" t="s">
        <v>97</v>
      </c>
      <c r="F64" s="234"/>
      <c r="G64" s="77">
        <v>2</v>
      </c>
      <c r="H64" s="159" t="s">
        <v>41</v>
      </c>
      <c r="I64" s="7">
        <v>8808</v>
      </c>
      <c r="J64" s="7">
        <v>17616</v>
      </c>
      <c r="K64" s="12"/>
      <c r="L64" s="185"/>
    </row>
    <row r="65" spans="2:12" s="3" customFormat="1" ht="18">
      <c r="B65" s="216" t="s">
        <v>124</v>
      </c>
      <c r="C65" s="217"/>
      <c r="D65" s="218"/>
      <c r="E65" s="233" t="s">
        <v>99</v>
      </c>
      <c r="F65" s="234"/>
      <c r="G65" s="77">
        <v>35</v>
      </c>
      <c r="H65" s="159" t="s">
        <v>41</v>
      </c>
      <c r="I65" s="7">
        <v>1550</v>
      </c>
      <c r="J65" s="7">
        <f t="shared" si="1"/>
        <v>54250</v>
      </c>
      <c r="K65" s="12"/>
      <c r="L65" s="185"/>
    </row>
    <row r="66" spans="2:12" s="3" customFormat="1" ht="18">
      <c r="B66" s="216"/>
      <c r="C66" s="217"/>
      <c r="D66" s="218"/>
      <c r="E66" s="191"/>
      <c r="F66" s="190"/>
      <c r="G66" s="77"/>
      <c r="H66" s="159"/>
      <c r="I66" s="7"/>
      <c r="J66" s="7"/>
      <c r="K66" s="12"/>
      <c r="L66" s="185"/>
    </row>
    <row r="67" spans="2:12" s="3" customFormat="1" ht="18">
      <c r="B67" s="219" t="s">
        <v>88</v>
      </c>
      <c r="C67" s="217"/>
      <c r="D67" s="218"/>
      <c r="E67" s="192"/>
      <c r="F67" s="193"/>
      <c r="G67" s="77"/>
      <c r="H67" s="159"/>
      <c r="I67" s="7"/>
      <c r="J67" s="7"/>
      <c r="K67" s="12"/>
      <c r="L67" s="185"/>
    </row>
    <row r="68" spans="2:12" s="3" customFormat="1" ht="18">
      <c r="B68" s="216" t="s">
        <v>119</v>
      </c>
      <c r="C68" s="217"/>
      <c r="D68" s="218"/>
      <c r="E68" s="233" t="s">
        <v>89</v>
      </c>
      <c r="F68" s="234"/>
      <c r="G68" s="77">
        <v>2</v>
      </c>
      <c r="H68" s="159" t="s">
        <v>41</v>
      </c>
      <c r="I68" s="7">
        <v>15534</v>
      </c>
      <c r="J68" s="7">
        <f t="shared" si="1"/>
        <v>31068</v>
      </c>
      <c r="K68" s="12"/>
      <c r="L68" s="185"/>
    </row>
    <row r="69" spans="2:12" s="3" customFormat="1" ht="18">
      <c r="B69" s="216"/>
      <c r="C69" s="217"/>
      <c r="D69" s="218"/>
      <c r="E69" s="177"/>
      <c r="F69" s="144"/>
      <c r="G69" s="77"/>
      <c r="H69" s="159"/>
      <c r="I69" s="7"/>
      <c r="J69" s="7"/>
      <c r="K69" s="12"/>
      <c r="L69" s="185"/>
    </row>
    <row r="70" spans="2:12" s="3" customFormat="1" ht="18">
      <c r="B70" s="219" t="s">
        <v>42</v>
      </c>
      <c r="C70" s="220"/>
      <c r="D70" s="221"/>
      <c r="E70" s="237"/>
      <c r="F70" s="234"/>
      <c r="G70" s="77"/>
      <c r="H70" s="159"/>
      <c r="I70" s="7"/>
      <c r="J70" s="7"/>
      <c r="K70" s="12"/>
      <c r="L70" s="185"/>
    </row>
    <row r="71" spans="2:12" s="3" customFormat="1" ht="18">
      <c r="B71" s="216" t="s">
        <v>129</v>
      </c>
      <c r="C71" s="217"/>
      <c r="D71" s="221"/>
      <c r="E71" s="233" t="s">
        <v>89</v>
      </c>
      <c r="F71" s="234"/>
      <c r="G71" s="77">
        <v>3</v>
      </c>
      <c r="H71" s="159" t="s">
        <v>82</v>
      </c>
      <c r="I71" s="7">
        <v>45000</v>
      </c>
      <c r="J71" s="7">
        <f t="shared" si="1"/>
        <v>135000</v>
      </c>
      <c r="K71" s="12"/>
      <c r="L71" s="185"/>
    </row>
    <row r="72" spans="2:12" s="3" customFormat="1" ht="18">
      <c r="B72" s="216" t="s">
        <v>120</v>
      </c>
      <c r="C72" s="217"/>
      <c r="D72" s="221"/>
      <c r="E72" s="233" t="s">
        <v>106</v>
      </c>
      <c r="F72" s="234"/>
      <c r="G72" s="77">
        <v>3</v>
      </c>
      <c r="H72" s="159" t="s">
        <v>47</v>
      </c>
      <c r="I72" s="7">
        <v>50000</v>
      </c>
      <c r="J72" s="7">
        <f t="shared" si="1"/>
        <v>150000</v>
      </c>
      <c r="K72" s="12"/>
      <c r="L72" s="185"/>
    </row>
    <row r="73" spans="2:12" s="3" customFormat="1" ht="18">
      <c r="B73" s="216" t="s">
        <v>121</v>
      </c>
      <c r="C73" s="217"/>
      <c r="D73" s="221"/>
      <c r="E73" s="233" t="s">
        <v>93</v>
      </c>
      <c r="F73" s="234"/>
      <c r="G73" s="77">
        <v>2</v>
      </c>
      <c r="H73" s="159" t="s">
        <v>18</v>
      </c>
      <c r="I73" s="7">
        <v>90000</v>
      </c>
      <c r="J73" s="7">
        <f t="shared" si="1"/>
        <v>180000</v>
      </c>
      <c r="K73" s="12"/>
      <c r="L73" s="185"/>
    </row>
    <row r="74" spans="2:12" s="3" customFormat="1" ht="18">
      <c r="B74" s="216" t="s">
        <v>123</v>
      </c>
      <c r="C74" s="217"/>
      <c r="D74" s="221"/>
      <c r="E74" s="233" t="s">
        <v>97</v>
      </c>
      <c r="F74" s="234"/>
      <c r="G74" s="77">
        <v>1</v>
      </c>
      <c r="H74" s="159" t="s">
        <v>86</v>
      </c>
      <c r="I74" s="7">
        <v>25000</v>
      </c>
      <c r="J74" s="7">
        <f t="shared" si="1"/>
        <v>25000</v>
      </c>
      <c r="K74" s="12"/>
      <c r="L74" s="185"/>
    </row>
    <row r="75" spans="2:12" s="3" customFormat="1" ht="18">
      <c r="B75" s="216" t="s">
        <v>122</v>
      </c>
      <c r="C75" s="217"/>
      <c r="D75" s="218"/>
      <c r="E75" s="233" t="s">
        <v>95</v>
      </c>
      <c r="F75" s="234"/>
      <c r="G75" s="77">
        <v>1</v>
      </c>
      <c r="H75" s="159" t="s">
        <v>18</v>
      </c>
      <c r="I75" s="7">
        <v>22000</v>
      </c>
      <c r="J75" s="206">
        <f t="shared" si="1"/>
        <v>22000</v>
      </c>
      <c r="K75" s="12"/>
      <c r="L75" s="185"/>
    </row>
    <row r="76" spans="2:14" ht="18" customHeight="1">
      <c r="B76" s="240" t="s">
        <v>23</v>
      </c>
      <c r="C76" s="241"/>
      <c r="D76" s="241"/>
      <c r="E76" s="241"/>
      <c r="F76" s="241"/>
      <c r="G76" s="241"/>
      <c r="H76" s="241"/>
      <c r="I76" s="241"/>
      <c r="J76" s="158">
        <f>SUM(J41:J75)</f>
        <v>1153884</v>
      </c>
      <c r="M76" s="12"/>
      <c r="N76" s="12"/>
    </row>
    <row r="77" spans="2:14" s="3" customFormat="1" ht="18" customHeight="1">
      <c r="B77" s="26"/>
      <c r="C77" s="26"/>
      <c r="D77" s="26"/>
      <c r="E77" s="26"/>
      <c r="F77" s="26"/>
      <c r="G77" s="27"/>
      <c r="H77" s="26"/>
      <c r="I77" s="26"/>
      <c r="J77" s="28"/>
      <c r="M77" s="12"/>
      <c r="N77" s="12"/>
    </row>
    <row r="78" spans="2:16" ht="18" customHeight="1">
      <c r="B78" s="311" t="s">
        <v>24</v>
      </c>
      <c r="C78" s="312"/>
      <c r="D78" s="312"/>
      <c r="E78" s="312"/>
      <c r="F78" s="312"/>
      <c r="G78" s="312"/>
      <c r="H78" s="312"/>
      <c r="I78" s="312"/>
      <c r="J78" s="96">
        <f>J31+J38+J76</f>
        <v>4516084</v>
      </c>
      <c r="M78" s="12"/>
      <c r="N78" s="12"/>
      <c r="O78" s="6"/>
      <c r="P78" s="6"/>
    </row>
    <row r="79" spans="2:14" s="3" customFormat="1" ht="18" customHeight="1">
      <c r="B79" s="82"/>
      <c r="C79" s="82"/>
      <c r="D79" s="82"/>
      <c r="E79" s="82"/>
      <c r="F79" s="82"/>
      <c r="G79" s="29"/>
      <c r="H79" s="82"/>
      <c r="I79" s="82"/>
      <c r="J79" s="24"/>
      <c r="M79" s="12"/>
      <c r="N79" s="12"/>
    </row>
    <row r="80" spans="2:14" s="3" customFormat="1" ht="18" customHeight="1">
      <c r="B80" s="135" t="s">
        <v>56</v>
      </c>
      <c r="C80" s="133"/>
      <c r="D80" s="133"/>
      <c r="E80" s="17"/>
      <c r="F80" s="17"/>
      <c r="G80" s="18"/>
      <c r="H80" s="19"/>
      <c r="I80" s="20"/>
      <c r="J80" s="20"/>
      <c r="K80" s="6"/>
      <c r="M80" s="12"/>
      <c r="N80" s="12"/>
    </row>
    <row r="81" spans="2:14" s="3" customFormat="1" ht="18" customHeight="1">
      <c r="B81" s="291" t="s">
        <v>53</v>
      </c>
      <c r="C81" s="292"/>
      <c r="D81" s="292"/>
      <c r="E81" s="292" t="s">
        <v>16</v>
      </c>
      <c r="F81" s="292"/>
      <c r="G81" s="119" t="s">
        <v>17</v>
      </c>
      <c r="H81" s="120" t="s">
        <v>18</v>
      </c>
      <c r="I81" s="121" t="s">
        <v>127</v>
      </c>
      <c r="J81" s="122" t="s">
        <v>3</v>
      </c>
      <c r="K81" s="6"/>
      <c r="M81" s="12"/>
      <c r="N81" s="12"/>
    </row>
    <row r="82" spans="2:12" s="3" customFormat="1" ht="18" customHeight="1">
      <c r="B82" s="134" t="s">
        <v>57</v>
      </c>
      <c r="C82" s="74"/>
      <c r="D82" s="75"/>
      <c r="E82" s="233" t="s">
        <v>72</v>
      </c>
      <c r="F82" s="234"/>
      <c r="G82" s="143">
        <v>0.05</v>
      </c>
      <c r="H82" s="5" t="s">
        <v>1</v>
      </c>
      <c r="I82" s="7"/>
      <c r="J82" s="7">
        <f>J78*G82</f>
        <v>225804.2</v>
      </c>
      <c r="K82" s="12"/>
      <c r="L82" s="21"/>
    </row>
    <row r="83" spans="2:15" s="3" customFormat="1" ht="18" customHeight="1">
      <c r="B83" s="242" t="s">
        <v>54</v>
      </c>
      <c r="C83" s="243"/>
      <c r="D83" s="244"/>
      <c r="E83" s="233" t="s">
        <v>72</v>
      </c>
      <c r="F83" s="234"/>
      <c r="G83" s="141">
        <f>E17</f>
        <v>0.015</v>
      </c>
      <c r="H83" s="5" t="s">
        <v>1</v>
      </c>
      <c r="I83" s="142"/>
      <c r="J83" s="7">
        <f>E17*E18*E19*J78</f>
        <v>406447.56</v>
      </c>
      <c r="K83" s="6"/>
      <c r="L83" s="243"/>
      <c r="M83" s="243"/>
      <c r="N83" s="243"/>
      <c r="O83" s="243"/>
    </row>
    <row r="84" spans="2:14" s="3" customFormat="1" ht="18" customHeight="1">
      <c r="B84" s="242" t="s">
        <v>26</v>
      </c>
      <c r="C84" s="243"/>
      <c r="D84" s="244"/>
      <c r="E84" s="254"/>
      <c r="F84" s="255"/>
      <c r="G84" s="97"/>
      <c r="H84" s="97"/>
      <c r="I84" s="97"/>
      <c r="J84" s="99"/>
      <c r="K84" s="6"/>
      <c r="M84" s="12"/>
      <c r="N84" s="12"/>
    </row>
    <row r="85" spans="2:14" s="3" customFormat="1" ht="18" customHeight="1">
      <c r="B85" s="242" t="s">
        <v>2</v>
      </c>
      <c r="C85" s="243"/>
      <c r="D85" s="244"/>
      <c r="E85" s="254"/>
      <c r="F85" s="255"/>
      <c r="G85" s="97"/>
      <c r="H85" s="97"/>
      <c r="I85" s="97"/>
      <c r="J85" s="99"/>
      <c r="K85" s="6"/>
      <c r="M85" s="12"/>
      <c r="N85" s="12"/>
    </row>
    <row r="86" spans="2:14" s="3" customFormat="1" ht="18" customHeight="1">
      <c r="B86" s="324" t="s">
        <v>27</v>
      </c>
      <c r="C86" s="325"/>
      <c r="D86" s="326"/>
      <c r="E86" s="327"/>
      <c r="F86" s="328"/>
      <c r="G86" s="98"/>
      <c r="H86" s="98"/>
      <c r="I86" s="98"/>
      <c r="J86" s="100"/>
      <c r="K86" s="6"/>
      <c r="M86" s="12"/>
      <c r="N86" s="12"/>
    </row>
    <row r="87" spans="2:14" ht="18" customHeight="1">
      <c r="B87" s="258" t="s">
        <v>50</v>
      </c>
      <c r="C87" s="259"/>
      <c r="D87" s="259"/>
      <c r="E87" s="259"/>
      <c r="F87" s="259"/>
      <c r="G87" s="259"/>
      <c r="H87" s="259"/>
      <c r="I87" s="259"/>
      <c r="J87" s="140">
        <f>SUM(J82:J86)</f>
        <v>632251.76</v>
      </c>
      <c r="M87" s="12"/>
      <c r="N87" s="12"/>
    </row>
    <row r="88" spans="2:12" s="3" customFormat="1" ht="18" customHeight="1">
      <c r="B88" s="81"/>
      <c r="C88" s="81"/>
      <c r="D88" s="81"/>
      <c r="E88" s="81"/>
      <c r="F88" s="81"/>
      <c r="G88" s="22"/>
      <c r="H88" s="81"/>
      <c r="I88" s="81"/>
      <c r="J88" s="24"/>
      <c r="K88" s="12"/>
      <c r="L88" s="12"/>
    </row>
    <row r="89" spans="2:12" ht="18" customHeight="1">
      <c r="B89" s="256" t="s">
        <v>28</v>
      </c>
      <c r="C89" s="257"/>
      <c r="D89" s="257"/>
      <c r="E89" s="257"/>
      <c r="F89" s="257"/>
      <c r="G89" s="257"/>
      <c r="H89" s="257"/>
      <c r="I89" s="257"/>
      <c r="J89" s="302">
        <f>J78+J87</f>
        <v>5148335.76</v>
      </c>
      <c r="K89" s="12"/>
      <c r="L89" s="12"/>
    </row>
    <row r="90" spans="2:12" s="3" customFormat="1" ht="18" customHeight="1">
      <c r="B90" s="258"/>
      <c r="C90" s="259"/>
      <c r="D90" s="259"/>
      <c r="E90" s="259"/>
      <c r="F90" s="259"/>
      <c r="G90" s="259"/>
      <c r="H90" s="259"/>
      <c r="I90" s="259"/>
      <c r="J90" s="303"/>
      <c r="K90" s="12"/>
      <c r="L90" s="12"/>
    </row>
    <row r="91" spans="2:12" s="3" customFormat="1" ht="18" customHeight="1">
      <c r="B91" s="81"/>
      <c r="C91" s="81"/>
      <c r="D91" s="81"/>
      <c r="E91" s="81"/>
      <c r="F91" s="81"/>
      <c r="G91" s="22"/>
      <c r="H91" s="81"/>
      <c r="I91" s="81"/>
      <c r="J91" s="24"/>
      <c r="K91" s="12"/>
      <c r="L91" s="12"/>
    </row>
    <row r="92" spans="2:12" s="3" customFormat="1" ht="18" customHeight="1">
      <c r="B92" s="81"/>
      <c r="C92" s="81"/>
      <c r="D92" s="81"/>
      <c r="E92" s="81"/>
      <c r="F92" s="81"/>
      <c r="G92" s="22"/>
      <c r="H92" s="81"/>
      <c r="I92" s="81"/>
      <c r="J92" s="24"/>
      <c r="K92" s="12"/>
      <c r="L92" s="12"/>
    </row>
    <row r="93" spans="2:12" ht="18" customHeight="1">
      <c r="B93" s="248" t="s">
        <v>29</v>
      </c>
      <c r="C93" s="249"/>
      <c r="D93" s="249"/>
      <c r="E93" s="249"/>
      <c r="F93" s="249"/>
      <c r="G93" s="249"/>
      <c r="H93" s="249"/>
      <c r="I93" s="249"/>
      <c r="J93" s="250"/>
      <c r="K93" s="12"/>
      <c r="L93" s="21"/>
    </row>
    <row r="94" spans="2:12" ht="18" customHeight="1">
      <c r="B94" s="313" t="s">
        <v>77</v>
      </c>
      <c r="C94" s="314"/>
      <c r="D94" s="314"/>
      <c r="E94" s="314"/>
      <c r="F94" s="314"/>
      <c r="G94" s="314"/>
      <c r="H94" s="314"/>
      <c r="I94" s="314"/>
      <c r="J94" s="315"/>
      <c r="K94" s="12"/>
      <c r="L94" s="21"/>
    </row>
    <row r="95" spans="2:12" s="3" customFormat="1" ht="18" customHeight="1">
      <c r="B95" s="253" t="s">
        <v>31</v>
      </c>
      <c r="C95" s="253"/>
      <c r="D95" s="253"/>
      <c r="E95" s="272" t="s">
        <v>40</v>
      </c>
      <c r="F95" s="273"/>
      <c r="G95" s="273"/>
      <c r="H95" s="273"/>
      <c r="I95" s="273"/>
      <c r="J95" s="274"/>
      <c r="K95" s="12"/>
      <c r="L95" s="21"/>
    </row>
    <row r="96" spans="2:12" s="3" customFormat="1" ht="18" customHeight="1">
      <c r="B96" s="253"/>
      <c r="C96" s="253"/>
      <c r="D96" s="253"/>
      <c r="E96" s="252">
        <f>G96*0.9</f>
        <v>1296</v>
      </c>
      <c r="F96" s="252"/>
      <c r="G96" s="251">
        <f>E15</f>
        <v>1440</v>
      </c>
      <c r="H96" s="251"/>
      <c r="I96" s="252">
        <f>G96*1.1</f>
        <v>1584.0000000000002</v>
      </c>
      <c r="J96" s="252"/>
      <c r="K96" s="12"/>
      <c r="L96" s="21"/>
    </row>
    <row r="97" spans="2:12" s="3" customFormat="1" ht="18" customHeight="1">
      <c r="B97" s="252">
        <f>B98*0.9</f>
        <v>7200</v>
      </c>
      <c r="C97" s="252"/>
      <c r="D97" s="252"/>
      <c r="E97" s="247">
        <f>E$96*$B$97-Hoja1!$C$41</f>
        <v>4454232.995999999</v>
      </c>
      <c r="F97" s="247"/>
      <c r="G97" s="247">
        <f>G$96*$B$97-Hoja1!$C$41</f>
        <v>5491032.995999999</v>
      </c>
      <c r="H97" s="247"/>
      <c r="I97" s="247">
        <f>I$96*$B$97-Hoja1!$C$41</f>
        <v>6527832.996000001</v>
      </c>
      <c r="J97" s="247"/>
      <c r="K97" s="12"/>
      <c r="L97" s="21"/>
    </row>
    <row r="98" spans="2:12" s="3" customFormat="1" ht="18" customHeight="1">
      <c r="B98" s="252">
        <f>E14</f>
        <v>8000</v>
      </c>
      <c r="C98" s="252"/>
      <c r="D98" s="252"/>
      <c r="E98" s="247">
        <f>E$96*$B$98-$J$89</f>
        <v>5219664.24</v>
      </c>
      <c r="F98" s="247"/>
      <c r="G98" s="247">
        <f>G$96*$B$98-$J$89</f>
        <v>6371664.24</v>
      </c>
      <c r="H98" s="247"/>
      <c r="I98" s="247">
        <f>I$96*$B$98-$J$89</f>
        <v>7523664.240000002</v>
      </c>
      <c r="J98" s="247"/>
      <c r="K98" s="12"/>
      <c r="L98" s="21"/>
    </row>
    <row r="99" spans="2:12" s="3" customFormat="1" ht="18" customHeight="1">
      <c r="B99" s="252">
        <f>B98*1.1</f>
        <v>8800</v>
      </c>
      <c r="C99" s="252"/>
      <c r="D99" s="252"/>
      <c r="E99" s="247">
        <f>E$96*$B$99-Hoja1!$D$41</f>
        <v>5957823.064</v>
      </c>
      <c r="F99" s="247"/>
      <c r="G99" s="247">
        <f>G$96*$B$99-Hoja1!$D$41</f>
        <v>7225023.064</v>
      </c>
      <c r="H99" s="247"/>
      <c r="I99" s="247">
        <f>I$96*$B$99-Hoja1!$D$41</f>
        <v>8492223.064000003</v>
      </c>
      <c r="J99" s="247"/>
      <c r="K99" s="12"/>
      <c r="L99" s="21"/>
    </row>
    <row r="100" spans="2:12" s="3" customFormat="1" ht="18" customHeight="1">
      <c r="B100" s="31"/>
      <c r="C100" s="31"/>
      <c r="D100" s="32"/>
      <c r="E100" s="32"/>
      <c r="F100" s="32"/>
      <c r="G100" s="33"/>
      <c r="H100" s="8"/>
      <c r="I100" s="11"/>
      <c r="J100" s="11"/>
      <c r="K100" s="12"/>
      <c r="L100" s="21"/>
    </row>
    <row r="101" spans="2:12" s="3" customFormat="1" ht="18" customHeight="1">
      <c r="B101" s="318" t="s">
        <v>78</v>
      </c>
      <c r="C101" s="319"/>
      <c r="D101" s="319"/>
      <c r="E101" s="319"/>
      <c r="F101" s="319"/>
      <c r="G101" s="319"/>
      <c r="H101" s="319"/>
      <c r="I101" s="319"/>
      <c r="J101" s="320"/>
      <c r="K101" s="12"/>
      <c r="L101" s="21"/>
    </row>
    <row r="102" spans="2:12" s="3" customFormat="1" ht="18" customHeight="1">
      <c r="B102" s="321"/>
      <c r="C102" s="322"/>
      <c r="D102" s="322"/>
      <c r="E102" s="322"/>
      <c r="F102" s="322"/>
      <c r="G102" s="322"/>
      <c r="H102" s="322"/>
      <c r="I102" s="322"/>
      <c r="J102" s="323"/>
      <c r="K102" s="12"/>
      <c r="L102" s="21"/>
    </row>
    <row r="103" spans="2:12" s="3" customFormat="1" ht="18" customHeight="1">
      <c r="B103" s="281" t="s">
        <v>31</v>
      </c>
      <c r="C103" s="282"/>
      <c r="D103" s="282"/>
      <c r="E103" s="282">
        <f>B97</f>
        <v>7200</v>
      </c>
      <c r="F103" s="282"/>
      <c r="G103" s="282">
        <f>E14</f>
        <v>8000</v>
      </c>
      <c r="H103" s="282"/>
      <c r="I103" s="282">
        <f>B99</f>
        <v>8800</v>
      </c>
      <c r="J103" s="316"/>
      <c r="K103" s="12"/>
      <c r="L103" s="21"/>
    </row>
    <row r="104" spans="2:12" ht="18" customHeight="1">
      <c r="B104" s="283"/>
      <c r="C104" s="284"/>
      <c r="D104" s="284"/>
      <c r="E104" s="284"/>
      <c r="F104" s="284"/>
      <c r="G104" s="284"/>
      <c r="H104" s="284"/>
      <c r="I104" s="284"/>
      <c r="J104" s="317"/>
      <c r="K104" s="12"/>
      <c r="L104" s="21"/>
    </row>
    <row r="105" spans="2:12" ht="18" customHeight="1">
      <c r="B105" s="264" t="s">
        <v>55</v>
      </c>
      <c r="C105" s="265"/>
      <c r="D105" s="265"/>
      <c r="E105" s="268">
        <f>Hoja1!C41/Ficha!E103</f>
        <v>677.3565283333335</v>
      </c>
      <c r="F105" s="268"/>
      <c r="G105" s="269">
        <f>$J$89/G103</f>
        <v>643.54197</v>
      </c>
      <c r="H105" s="269"/>
      <c r="I105" s="268">
        <f>Hoja1!D41/Ficha!I103</f>
        <v>618.9746518181818</v>
      </c>
      <c r="J105" s="270"/>
      <c r="K105" s="12"/>
      <c r="L105" s="21"/>
    </row>
    <row r="106" spans="2:12" ht="18" customHeight="1">
      <c r="B106" s="266"/>
      <c r="C106" s="267"/>
      <c r="D106" s="267"/>
      <c r="E106" s="269"/>
      <c r="F106" s="269"/>
      <c r="G106" s="269"/>
      <c r="H106" s="269"/>
      <c r="I106" s="269"/>
      <c r="J106" s="271"/>
      <c r="K106" s="12"/>
      <c r="L106" s="21"/>
    </row>
    <row r="107" spans="2:12" ht="12.75" customHeight="1">
      <c r="B107" s="40"/>
      <c r="C107" s="1"/>
      <c r="D107" s="3"/>
      <c r="E107" s="3"/>
      <c r="F107" s="102"/>
      <c r="G107" s="102"/>
      <c r="H107" s="102"/>
      <c r="I107" s="11"/>
      <c r="J107" s="11"/>
      <c r="K107" s="12"/>
      <c r="L107" s="21"/>
    </row>
    <row r="108" spans="2:11" s="3" customFormat="1" ht="26.25" customHeight="1">
      <c r="B108" s="275" t="s">
        <v>30</v>
      </c>
      <c r="C108" s="276"/>
      <c r="D108" s="276"/>
      <c r="E108" s="276"/>
      <c r="F108" s="276"/>
      <c r="G108" s="276"/>
      <c r="H108" s="276"/>
      <c r="I108" s="276"/>
      <c r="J108" s="277"/>
      <c r="K108" s="79"/>
    </row>
    <row r="109" spans="2:11" s="3" customFormat="1" ht="39.75" customHeight="1">
      <c r="B109" s="261" t="s">
        <v>139</v>
      </c>
      <c r="C109" s="262"/>
      <c r="D109" s="262"/>
      <c r="E109" s="262"/>
      <c r="F109" s="262"/>
      <c r="G109" s="262"/>
      <c r="H109" s="262"/>
      <c r="I109" s="262"/>
      <c r="J109" s="263"/>
      <c r="K109" s="80"/>
    </row>
    <row r="110" spans="2:11" s="3" customFormat="1" ht="54" customHeight="1">
      <c r="B110" s="261" t="s">
        <v>76</v>
      </c>
      <c r="C110" s="262"/>
      <c r="D110" s="262"/>
      <c r="E110" s="262"/>
      <c r="F110" s="262"/>
      <c r="G110" s="262"/>
      <c r="H110" s="262"/>
      <c r="I110" s="262"/>
      <c r="J110" s="263"/>
      <c r="K110" s="79"/>
    </row>
    <row r="111" spans="2:11" s="3" customFormat="1" ht="18" customHeight="1">
      <c r="B111" s="278" t="s">
        <v>73</v>
      </c>
      <c r="C111" s="279"/>
      <c r="D111" s="279"/>
      <c r="E111" s="279"/>
      <c r="F111" s="279"/>
      <c r="G111" s="279"/>
      <c r="H111" s="279"/>
      <c r="I111" s="279"/>
      <c r="J111" s="280"/>
      <c r="K111" s="79"/>
    </row>
    <row r="112" spans="2:11" s="3" customFormat="1" ht="18" customHeight="1">
      <c r="B112" s="261" t="s">
        <v>69</v>
      </c>
      <c r="C112" s="262"/>
      <c r="D112" s="262"/>
      <c r="E112" s="262"/>
      <c r="F112" s="262"/>
      <c r="G112" s="262"/>
      <c r="H112" s="262"/>
      <c r="I112" s="262"/>
      <c r="J112" s="263"/>
      <c r="K112" s="79"/>
    </row>
    <row r="113" spans="2:11" s="3" customFormat="1" ht="18" customHeight="1">
      <c r="B113" s="261" t="s">
        <v>70</v>
      </c>
      <c r="C113" s="262"/>
      <c r="D113" s="262"/>
      <c r="E113" s="262"/>
      <c r="F113" s="262"/>
      <c r="G113" s="262"/>
      <c r="H113" s="262"/>
      <c r="I113" s="262"/>
      <c r="J113" s="263"/>
      <c r="K113" s="30"/>
    </row>
    <row r="114" spans="2:11" s="3" customFormat="1" ht="18" customHeight="1">
      <c r="B114" s="308" t="s">
        <v>71</v>
      </c>
      <c r="C114" s="309"/>
      <c r="D114" s="309"/>
      <c r="E114" s="309"/>
      <c r="F114" s="309"/>
      <c r="G114" s="309"/>
      <c r="H114" s="309"/>
      <c r="I114" s="309"/>
      <c r="J114" s="310"/>
      <c r="K114" s="6"/>
    </row>
    <row r="115" spans="2:11" s="3" customFormat="1" ht="18.75" customHeight="1">
      <c r="B115" s="164"/>
      <c r="C115" s="165"/>
      <c r="D115" s="165"/>
      <c r="E115" s="165"/>
      <c r="F115" s="165"/>
      <c r="G115" s="166"/>
      <c r="H115" s="165"/>
      <c r="I115" s="165"/>
      <c r="K115" s="6"/>
    </row>
    <row r="116" spans="3:11" s="3" customFormat="1" ht="18.75" customHeight="1">
      <c r="C116" s="167"/>
      <c r="D116" s="167"/>
      <c r="E116" s="167"/>
      <c r="F116" s="167"/>
      <c r="G116" s="168"/>
      <c r="H116" s="167"/>
      <c r="I116" s="167"/>
      <c r="J116" s="167"/>
      <c r="K116" s="34"/>
    </row>
    <row r="117" spans="2:11" s="3" customFormat="1" ht="18.75" customHeight="1">
      <c r="B117" s="164"/>
      <c r="C117" s="167"/>
      <c r="D117" s="167"/>
      <c r="E117" s="167"/>
      <c r="F117" s="167"/>
      <c r="G117" s="168"/>
      <c r="H117" s="167"/>
      <c r="I117" s="167"/>
      <c r="J117" s="167"/>
      <c r="K117" s="6"/>
    </row>
    <row r="118" spans="2:11" s="3" customFormat="1" ht="18.75" customHeight="1">
      <c r="B118" s="164"/>
      <c r="C118" s="167"/>
      <c r="D118" s="167"/>
      <c r="E118" s="167"/>
      <c r="F118" s="167"/>
      <c r="G118" s="168"/>
      <c r="H118" s="167"/>
      <c r="I118" s="167"/>
      <c r="J118" s="167"/>
      <c r="K118" s="6"/>
    </row>
    <row r="119" spans="2:12" s="3" customFormat="1" ht="18" customHeight="1">
      <c r="B119" s="169"/>
      <c r="C119" s="169"/>
      <c r="D119" s="169"/>
      <c r="E119" s="169"/>
      <c r="F119" s="169"/>
      <c r="G119" s="170"/>
      <c r="H119" s="169"/>
      <c r="I119" s="169"/>
      <c r="J119" s="169"/>
      <c r="K119" s="63"/>
      <c r="L119" s="61"/>
    </row>
    <row r="120" spans="2:12" s="3" customFormat="1" ht="18" customHeight="1">
      <c r="B120" s="61"/>
      <c r="C120" s="61"/>
      <c r="D120" s="61"/>
      <c r="E120" s="61"/>
      <c r="F120" s="61"/>
      <c r="G120" s="62"/>
      <c r="H120" s="61"/>
      <c r="I120" s="61"/>
      <c r="J120" s="61"/>
      <c r="K120" s="63"/>
      <c r="L120" s="61"/>
    </row>
    <row r="121" spans="2:12" s="3" customFormat="1" ht="15">
      <c r="B121" s="61"/>
      <c r="C121" s="61"/>
      <c r="D121" s="61"/>
      <c r="E121" s="61"/>
      <c r="F121" s="61"/>
      <c r="G121" s="62"/>
      <c r="H121" s="61"/>
      <c r="I121" s="61"/>
      <c r="J121" s="61"/>
      <c r="K121" s="63"/>
      <c r="L121" s="61"/>
    </row>
    <row r="122" spans="2:12" s="3" customFormat="1" ht="15">
      <c r="B122" s="61"/>
      <c r="C122" s="61"/>
      <c r="D122" s="61"/>
      <c r="E122" s="61"/>
      <c r="F122" s="61"/>
      <c r="G122" s="62"/>
      <c r="H122" s="61"/>
      <c r="I122" s="61"/>
      <c r="J122" s="61"/>
      <c r="K122" s="63"/>
      <c r="L122" s="61"/>
    </row>
    <row r="123" spans="2:12" ht="18">
      <c r="B123" s="50"/>
      <c r="C123" s="50"/>
      <c r="D123" s="51"/>
      <c r="E123" s="51"/>
      <c r="F123" s="52"/>
      <c r="G123" s="52"/>
      <c r="H123" s="52"/>
      <c r="I123" s="61"/>
      <c r="J123" s="61"/>
      <c r="K123" s="63"/>
      <c r="L123" s="61"/>
    </row>
    <row r="124" spans="2:12" ht="18">
      <c r="B124" s="50"/>
      <c r="C124" s="53"/>
      <c r="D124" s="53"/>
      <c r="E124" s="54"/>
      <c r="F124" s="53"/>
      <c r="G124" s="55"/>
      <c r="H124" s="56"/>
      <c r="I124" s="61"/>
      <c r="J124" s="61"/>
      <c r="K124" s="63"/>
      <c r="L124" s="61"/>
    </row>
    <row r="125" spans="2:12" ht="18">
      <c r="B125" s="51"/>
      <c r="C125" s="51"/>
      <c r="D125" s="51"/>
      <c r="E125" s="51"/>
      <c r="F125" s="51"/>
      <c r="G125" s="51"/>
      <c r="H125" s="51"/>
      <c r="I125" s="61"/>
      <c r="J125" s="61"/>
      <c r="K125" s="63"/>
      <c r="L125" s="61"/>
    </row>
    <row r="126" spans="2:12" ht="18">
      <c r="B126" s="50"/>
      <c r="C126" s="51"/>
      <c r="D126" s="51"/>
      <c r="E126" s="51"/>
      <c r="F126" s="51"/>
      <c r="G126" s="51"/>
      <c r="H126" s="51"/>
      <c r="I126" s="61"/>
      <c r="J126" s="61"/>
      <c r="K126" s="63"/>
      <c r="L126" s="61"/>
    </row>
    <row r="127" spans="2:12" ht="18">
      <c r="B127" s="64"/>
      <c r="C127" s="65"/>
      <c r="D127" s="65"/>
      <c r="E127" s="57"/>
      <c r="F127" s="57"/>
      <c r="G127" s="57"/>
      <c r="H127" s="57"/>
      <c r="I127" s="61"/>
      <c r="J127" s="63"/>
      <c r="K127" s="63"/>
      <c r="L127" s="61"/>
    </row>
    <row r="128" spans="2:12" ht="18">
      <c r="B128" s="64"/>
      <c r="C128" s="65"/>
      <c r="D128" s="65"/>
      <c r="E128" s="57"/>
      <c r="F128" s="57"/>
      <c r="G128" s="57"/>
      <c r="H128" s="57"/>
      <c r="I128" s="61"/>
      <c r="J128" s="63"/>
      <c r="K128" s="63"/>
      <c r="L128" s="61"/>
    </row>
    <row r="129" spans="2:12" ht="18">
      <c r="B129" s="58"/>
      <c r="C129" s="59"/>
      <c r="D129" s="59"/>
      <c r="E129" s="58"/>
      <c r="F129" s="58"/>
      <c r="G129" s="58"/>
      <c r="H129" s="60"/>
      <c r="I129" s="61"/>
      <c r="J129" s="61"/>
      <c r="K129" s="63"/>
      <c r="L129" s="61"/>
    </row>
    <row r="130" spans="2:12" ht="18">
      <c r="B130" s="51"/>
      <c r="C130" s="51"/>
      <c r="D130" s="51"/>
      <c r="E130" s="51"/>
      <c r="F130" s="51"/>
      <c r="G130" s="51"/>
      <c r="H130" s="51"/>
      <c r="I130" s="61"/>
      <c r="J130" s="61"/>
      <c r="K130" s="63"/>
      <c r="L130" s="61"/>
    </row>
    <row r="131" spans="2:12" ht="18">
      <c r="B131" s="50"/>
      <c r="C131" s="51"/>
      <c r="D131" s="51"/>
      <c r="E131" s="51"/>
      <c r="F131" s="51"/>
      <c r="G131" s="51"/>
      <c r="H131" s="51"/>
      <c r="I131" s="61"/>
      <c r="J131" s="61"/>
      <c r="K131" s="63"/>
      <c r="L131" s="61"/>
    </row>
    <row r="132" spans="2:12" ht="18">
      <c r="B132" s="66"/>
      <c r="C132" s="67"/>
      <c r="D132" s="68"/>
      <c r="E132" s="69"/>
      <c r="F132" s="68"/>
      <c r="G132" s="70"/>
      <c r="H132" s="70"/>
      <c r="I132" s="61"/>
      <c r="J132" s="61"/>
      <c r="K132" s="63"/>
      <c r="L132" s="61"/>
    </row>
    <row r="133" spans="2:12" ht="18">
      <c r="B133" s="66"/>
      <c r="C133" s="67"/>
      <c r="D133" s="68"/>
      <c r="E133" s="69"/>
      <c r="F133" s="68"/>
      <c r="G133" s="70"/>
      <c r="H133" s="70"/>
      <c r="I133" s="61"/>
      <c r="J133" s="61"/>
      <c r="K133" s="63"/>
      <c r="L133" s="61"/>
    </row>
    <row r="134" spans="2:12" ht="18">
      <c r="B134" s="260"/>
      <c r="C134" s="260"/>
      <c r="D134" s="68"/>
      <c r="E134" s="69"/>
      <c r="F134" s="68"/>
      <c r="G134" s="70"/>
      <c r="H134" s="70"/>
      <c r="I134" s="61"/>
      <c r="J134" s="61"/>
      <c r="K134" s="63"/>
      <c r="L134" s="61"/>
    </row>
    <row r="135" spans="2:12" ht="18">
      <c r="B135" s="66"/>
      <c r="C135" s="67"/>
      <c r="D135" s="68"/>
      <c r="E135" s="69"/>
      <c r="F135" s="68"/>
      <c r="G135" s="70"/>
      <c r="H135" s="70"/>
      <c r="I135" s="61"/>
      <c r="J135" s="61"/>
      <c r="K135" s="63"/>
      <c r="L135" s="61"/>
    </row>
    <row r="136" spans="2:12" ht="18">
      <c r="B136" s="66"/>
      <c r="C136" s="67"/>
      <c r="D136" s="68"/>
      <c r="E136" s="69"/>
      <c r="F136" s="68"/>
      <c r="G136" s="70"/>
      <c r="H136" s="70"/>
      <c r="I136" s="61"/>
      <c r="J136" s="61"/>
      <c r="K136" s="63"/>
      <c r="L136" s="61"/>
    </row>
    <row r="137" spans="2:12" ht="18">
      <c r="B137" s="66"/>
      <c r="C137" s="67"/>
      <c r="D137" s="68"/>
      <c r="E137" s="69"/>
      <c r="F137" s="68"/>
      <c r="G137" s="70"/>
      <c r="H137" s="70"/>
      <c r="I137" s="61"/>
      <c r="J137" s="61"/>
      <c r="K137" s="63"/>
      <c r="L137" s="61"/>
    </row>
    <row r="138" spans="2:12" ht="18">
      <c r="B138" s="66"/>
      <c r="C138" s="67"/>
      <c r="D138" s="68"/>
      <c r="E138" s="69"/>
      <c r="F138" s="68"/>
      <c r="G138" s="70"/>
      <c r="H138" s="70"/>
      <c r="I138" s="61"/>
      <c r="J138" s="61"/>
      <c r="K138" s="63"/>
      <c r="L138" s="61"/>
    </row>
    <row r="139" spans="2:12" ht="18">
      <c r="B139" s="66"/>
      <c r="C139" s="67"/>
      <c r="D139" s="68"/>
      <c r="E139" s="69"/>
      <c r="F139" s="68"/>
      <c r="G139" s="70"/>
      <c r="H139" s="70"/>
      <c r="I139" s="61"/>
      <c r="J139" s="61"/>
      <c r="K139" s="63"/>
      <c r="L139" s="61"/>
    </row>
    <row r="140" spans="2:12" ht="18">
      <c r="B140" s="66"/>
      <c r="C140" s="67"/>
      <c r="D140" s="68"/>
      <c r="E140" s="69"/>
      <c r="F140" s="68"/>
      <c r="G140" s="70"/>
      <c r="H140" s="70"/>
      <c r="I140" s="61"/>
      <c r="J140" s="61"/>
      <c r="K140" s="63"/>
      <c r="L140" s="61"/>
    </row>
    <row r="141" spans="2:12" ht="18">
      <c r="B141" s="66"/>
      <c r="C141" s="67"/>
      <c r="D141" s="68"/>
      <c r="E141" s="69"/>
      <c r="F141" s="68"/>
      <c r="G141" s="70"/>
      <c r="H141" s="70"/>
      <c r="I141" s="61"/>
      <c r="J141" s="61"/>
      <c r="K141" s="63"/>
      <c r="L141" s="61"/>
    </row>
    <row r="142" spans="2:12" ht="18">
      <c r="B142" s="66"/>
      <c r="C142" s="67"/>
      <c r="D142" s="68"/>
      <c r="E142" s="69"/>
      <c r="F142" s="68"/>
      <c r="G142" s="70"/>
      <c r="H142" s="70"/>
      <c r="I142" s="61"/>
      <c r="J142" s="61"/>
      <c r="K142" s="63"/>
      <c r="L142" s="61"/>
    </row>
    <row r="143" spans="2:12" ht="18">
      <c r="B143" s="66"/>
      <c r="C143" s="67"/>
      <c r="D143" s="68"/>
      <c r="E143" s="69"/>
      <c r="F143" s="68"/>
      <c r="G143" s="70"/>
      <c r="H143" s="70"/>
      <c r="I143" s="61"/>
      <c r="J143" s="61"/>
      <c r="K143" s="63"/>
      <c r="L143" s="61"/>
    </row>
    <row r="144" spans="2:12" ht="18">
      <c r="B144" s="66"/>
      <c r="C144" s="67"/>
      <c r="D144" s="68"/>
      <c r="E144" s="69"/>
      <c r="F144" s="68"/>
      <c r="G144" s="70"/>
      <c r="H144" s="70"/>
      <c r="I144" s="61"/>
      <c r="J144" s="61"/>
      <c r="K144" s="63"/>
      <c r="L144" s="61"/>
    </row>
    <row r="145" spans="2:12" ht="18">
      <c r="B145" s="58"/>
      <c r="C145" s="59"/>
      <c r="D145" s="59"/>
      <c r="E145" s="58"/>
      <c r="F145" s="58"/>
      <c r="G145" s="58"/>
      <c r="H145" s="60"/>
      <c r="I145" s="61"/>
      <c r="J145" s="61"/>
      <c r="K145" s="63"/>
      <c r="L145" s="61"/>
    </row>
    <row r="146" spans="2:12" ht="18">
      <c r="B146" s="51"/>
      <c r="C146" s="51"/>
      <c r="D146" s="51"/>
      <c r="E146" s="51"/>
      <c r="F146" s="51"/>
      <c r="G146" s="51"/>
      <c r="H146" s="51"/>
      <c r="I146" s="61"/>
      <c r="J146" s="61"/>
      <c r="K146" s="63"/>
      <c r="L146" s="61"/>
    </row>
    <row r="147" spans="2:12" ht="18">
      <c r="B147" s="58"/>
      <c r="C147" s="59"/>
      <c r="D147" s="59"/>
      <c r="E147" s="58"/>
      <c r="F147" s="58"/>
      <c r="G147" s="58"/>
      <c r="H147" s="60"/>
      <c r="I147" s="61"/>
      <c r="J147" s="61"/>
      <c r="K147" s="63"/>
      <c r="L147" s="61"/>
    </row>
    <row r="148" spans="2:12" s="3" customFormat="1" ht="15">
      <c r="B148" s="61"/>
      <c r="C148" s="61"/>
      <c r="D148" s="61"/>
      <c r="E148" s="61"/>
      <c r="F148" s="61"/>
      <c r="G148" s="62"/>
      <c r="H148" s="61"/>
      <c r="I148" s="61"/>
      <c r="J148" s="61"/>
      <c r="K148" s="63"/>
      <c r="L148" s="61"/>
    </row>
    <row r="149" spans="2:12" s="3" customFormat="1" ht="15">
      <c r="B149" s="61"/>
      <c r="C149" s="61"/>
      <c r="D149" s="61"/>
      <c r="E149" s="61"/>
      <c r="F149" s="61"/>
      <c r="G149" s="62"/>
      <c r="H149" s="61"/>
      <c r="I149" s="61"/>
      <c r="J149" s="61"/>
      <c r="K149" s="63"/>
      <c r="L149" s="61"/>
    </row>
    <row r="150" spans="2:12" s="3" customFormat="1" ht="15">
      <c r="B150" s="61"/>
      <c r="C150" s="61"/>
      <c r="D150" s="61"/>
      <c r="E150" s="61"/>
      <c r="F150" s="61"/>
      <c r="G150" s="62"/>
      <c r="H150" s="61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1"/>
      <c r="C156" s="61"/>
      <c r="D156" s="61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1"/>
      <c r="D157" s="61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71"/>
      <c r="C158" s="71"/>
      <c r="D158" s="71"/>
      <c r="E158" s="71"/>
      <c r="F158" s="7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3"/>
      <c r="D161" s="63"/>
      <c r="E161" s="63"/>
      <c r="F161" s="63"/>
      <c r="G161" s="62"/>
      <c r="H161" s="61"/>
      <c r="I161" s="61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3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3"/>
      <c r="D168" s="63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1"/>
      <c r="D170" s="61"/>
      <c r="E170" s="61"/>
      <c r="F170" s="61"/>
      <c r="G170" s="62"/>
      <c r="H170" s="61"/>
      <c r="I170" s="61"/>
      <c r="J170" s="61"/>
      <c r="K170" s="63"/>
      <c r="L170" s="61"/>
    </row>
    <row r="171" spans="2:12" s="3" customFormat="1" ht="15">
      <c r="B171" s="61"/>
      <c r="C171" s="61"/>
      <c r="D171" s="61"/>
      <c r="E171" s="61"/>
      <c r="F171" s="61"/>
      <c r="G171" s="62"/>
      <c r="H171" s="61"/>
      <c r="I171" s="61"/>
      <c r="J171" s="61"/>
      <c r="K171" s="63"/>
      <c r="L171" s="61"/>
    </row>
    <row r="172" spans="2:12" s="3" customFormat="1" ht="15">
      <c r="B172" s="61"/>
      <c r="C172" s="61"/>
      <c r="D172" s="61"/>
      <c r="E172" s="61"/>
      <c r="F172" s="61"/>
      <c r="G172" s="62"/>
      <c r="H172" s="61"/>
      <c r="I172" s="62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1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1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3"/>
      <c r="C181" s="63"/>
      <c r="D181" s="63"/>
      <c r="E181" s="63"/>
      <c r="F181" s="63"/>
      <c r="G181" s="63"/>
      <c r="H181" s="63"/>
      <c r="I181" s="63"/>
      <c r="J181" s="61"/>
      <c r="K181" s="63"/>
      <c r="L181" s="61"/>
    </row>
    <row r="182" spans="2:12" s="3" customFormat="1" ht="15">
      <c r="B182" s="63"/>
      <c r="C182" s="63"/>
      <c r="D182" s="63"/>
      <c r="E182" s="63"/>
      <c r="F182" s="63"/>
      <c r="G182" s="72"/>
      <c r="H182" s="63"/>
      <c r="I182" s="63"/>
      <c r="J182" s="61"/>
      <c r="K182" s="63"/>
      <c r="L182" s="72"/>
    </row>
    <row r="183" spans="2:12" s="3" customFormat="1" ht="15">
      <c r="B183" s="63"/>
      <c r="C183" s="63"/>
      <c r="D183" s="63"/>
      <c r="E183" s="63"/>
      <c r="F183" s="63"/>
      <c r="G183" s="63"/>
      <c r="H183" s="63"/>
      <c r="I183" s="73"/>
      <c r="J183" s="61"/>
      <c r="K183" s="63"/>
      <c r="L183" s="61"/>
    </row>
    <row r="184" spans="2:12" s="3" customFormat="1" ht="15">
      <c r="B184" s="61"/>
      <c r="C184" s="61"/>
      <c r="D184" s="61"/>
      <c r="E184" s="61"/>
      <c r="F184" s="61"/>
      <c r="G184" s="62"/>
      <c r="H184" s="61"/>
      <c r="I184" s="61"/>
      <c r="J184" s="61"/>
      <c r="K184" s="63"/>
      <c r="L184" s="61"/>
    </row>
    <row r="185" spans="2:12" s="3" customFormat="1" ht="15">
      <c r="B185" s="61"/>
      <c r="C185" s="61"/>
      <c r="D185" s="61"/>
      <c r="E185" s="61"/>
      <c r="F185" s="61"/>
      <c r="G185" s="62"/>
      <c r="H185" s="61"/>
      <c r="I185" s="61"/>
      <c r="J185" s="61"/>
      <c r="K185" s="63"/>
      <c r="L185" s="61"/>
    </row>
    <row r="186" spans="2:12" s="3" customFormat="1" ht="15">
      <c r="B186" s="61"/>
      <c r="C186" s="61"/>
      <c r="D186" s="61"/>
      <c r="E186" s="61"/>
      <c r="F186" s="61"/>
      <c r="G186" s="62"/>
      <c r="H186" s="61"/>
      <c r="I186" s="61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3"/>
      <c r="I190" s="63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3"/>
      <c r="I191" s="63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3"/>
      <c r="I192" s="63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1"/>
      <c r="I193" s="61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1"/>
      <c r="I194" s="61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1"/>
      <c r="I195" s="61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3"/>
      <c r="I199" s="63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3"/>
      <c r="I200" s="63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3"/>
      <c r="I201" s="63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1"/>
      <c r="I202" s="61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1"/>
      <c r="I203" s="61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1"/>
      <c r="I204" s="61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s="3" customFormat="1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s="3" customFormat="1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s="3" customFormat="1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s="3" customFormat="1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s="3" customFormat="1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s="3" customFormat="1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s="3" customFormat="1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s="3" customFormat="1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s="3" customFormat="1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s="3" customFormat="1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s="3" customFormat="1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s="3" customFormat="1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s="3" customFormat="1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s="3" customFormat="1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s="3" customFormat="1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  <row r="301" spans="2:12" s="3" customFormat="1" ht="15">
      <c r="B301" s="61"/>
      <c r="C301" s="61"/>
      <c r="D301" s="61"/>
      <c r="E301" s="61"/>
      <c r="F301" s="61"/>
      <c r="G301" s="62"/>
      <c r="H301" s="61"/>
      <c r="I301" s="61"/>
      <c r="J301" s="61"/>
      <c r="K301" s="63"/>
      <c r="L301" s="61"/>
    </row>
    <row r="302" spans="2:12" s="3" customFormat="1" ht="15">
      <c r="B302" s="61"/>
      <c r="C302" s="61"/>
      <c r="D302" s="61"/>
      <c r="E302" s="61"/>
      <c r="F302" s="61"/>
      <c r="G302" s="62"/>
      <c r="H302" s="61"/>
      <c r="I302" s="61"/>
      <c r="J302" s="61"/>
      <c r="K302" s="63"/>
      <c r="L302" s="61"/>
    </row>
    <row r="303" spans="2:12" s="3" customFormat="1" ht="15">
      <c r="B303" s="61"/>
      <c r="C303" s="61"/>
      <c r="D303" s="61"/>
      <c r="E303" s="61"/>
      <c r="F303" s="61"/>
      <c r="G303" s="62"/>
      <c r="H303" s="61"/>
      <c r="I303" s="61"/>
      <c r="J303" s="61"/>
      <c r="K303" s="63"/>
      <c r="L303" s="61"/>
    </row>
    <row r="304" spans="2:12" s="3" customFormat="1" ht="15">
      <c r="B304" s="61"/>
      <c r="C304" s="61"/>
      <c r="D304" s="61"/>
      <c r="E304" s="61"/>
      <c r="F304" s="61"/>
      <c r="G304" s="62"/>
      <c r="H304" s="61"/>
      <c r="I304" s="61"/>
      <c r="J304" s="61"/>
      <c r="K304" s="63"/>
      <c r="L304" s="61"/>
    </row>
    <row r="305" spans="2:12" s="3" customFormat="1" ht="15">
      <c r="B305" s="61"/>
      <c r="C305" s="61"/>
      <c r="D305" s="61"/>
      <c r="E305" s="61"/>
      <c r="F305" s="61"/>
      <c r="G305" s="62"/>
      <c r="H305" s="61"/>
      <c r="I305" s="61"/>
      <c r="J305" s="61"/>
      <c r="K305" s="63"/>
      <c r="L305" s="61"/>
    </row>
    <row r="306" spans="2:12" s="3" customFormat="1" ht="15">
      <c r="B306" s="61"/>
      <c r="C306" s="61"/>
      <c r="D306" s="61"/>
      <c r="E306" s="61"/>
      <c r="F306" s="61"/>
      <c r="G306" s="62"/>
      <c r="H306" s="61"/>
      <c r="I306" s="61"/>
      <c r="J306" s="61"/>
      <c r="K306" s="63"/>
      <c r="L306" s="61"/>
    </row>
    <row r="307" spans="2:12" s="3" customFormat="1" ht="15">
      <c r="B307" s="61"/>
      <c r="C307" s="61"/>
      <c r="D307" s="61"/>
      <c r="E307" s="61"/>
      <c r="F307" s="61"/>
      <c r="G307" s="62"/>
      <c r="H307" s="61"/>
      <c r="I307" s="61"/>
      <c r="J307" s="61"/>
      <c r="K307" s="63"/>
      <c r="L307" s="61"/>
    </row>
    <row r="308" spans="2:12" s="3" customFormat="1" ht="15">
      <c r="B308" s="61"/>
      <c r="C308" s="61"/>
      <c r="D308" s="61"/>
      <c r="E308" s="61"/>
      <c r="F308" s="61"/>
      <c r="G308" s="62"/>
      <c r="H308" s="61"/>
      <c r="I308" s="61"/>
      <c r="J308" s="61"/>
      <c r="K308" s="63"/>
      <c r="L308" s="61"/>
    </row>
    <row r="309" spans="2:12" s="3" customFormat="1" ht="15">
      <c r="B309" s="61"/>
      <c r="C309" s="61"/>
      <c r="D309" s="61"/>
      <c r="E309" s="61"/>
      <c r="F309" s="61"/>
      <c r="G309" s="62"/>
      <c r="H309" s="61"/>
      <c r="I309" s="61"/>
      <c r="J309" s="61"/>
      <c r="K309" s="63"/>
      <c r="L309" s="61"/>
    </row>
    <row r="310" spans="2:12" s="3" customFormat="1" ht="15">
      <c r="B310" s="61"/>
      <c r="C310" s="61"/>
      <c r="D310" s="61"/>
      <c r="E310" s="61"/>
      <c r="F310" s="61"/>
      <c r="G310" s="62"/>
      <c r="H310" s="61"/>
      <c r="I310" s="61"/>
      <c r="J310" s="61"/>
      <c r="K310" s="63"/>
      <c r="L310" s="61"/>
    </row>
    <row r="311" spans="2:12" s="3" customFormat="1" ht="15">
      <c r="B311" s="61"/>
      <c r="C311" s="61"/>
      <c r="D311" s="61"/>
      <c r="E311" s="61"/>
      <c r="F311" s="61"/>
      <c r="G311" s="62"/>
      <c r="H311" s="61"/>
      <c r="I311" s="61"/>
      <c r="J311" s="61"/>
      <c r="K311" s="63"/>
      <c r="L311" s="61"/>
    </row>
    <row r="312" spans="2:12" ht="15">
      <c r="B312" s="61"/>
      <c r="C312" s="61"/>
      <c r="D312" s="61"/>
      <c r="E312" s="61"/>
      <c r="F312" s="61"/>
      <c r="G312" s="62"/>
      <c r="H312" s="61"/>
      <c r="I312" s="61"/>
      <c r="J312" s="61"/>
      <c r="K312" s="63"/>
      <c r="L312" s="61"/>
    </row>
    <row r="313" spans="2:12" ht="15">
      <c r="B313" s="61"/>
      <c r="C313" s="61"/>
      <c r="D313" s="61"/>
      <c r="E313" s="61"/>
      <c r="F313" s="61"/>
      <c r="G313" s="62"/>
      <c r="H313" s="61"/>
      <c r="I313" s="61"/>
      <c r="J313" s="61"/>
      <c r="K313" s="63"/>
      <c r="L313" s="61"/>
    </row>
    <row r="314" spans="2:12" ht="15">
      <c r="B314" s="61"/>
      <c r="C314" s="61"/>
      <c r="D314" s="61"/>
      <c r="E314" s="61"/>
      <c r="F314" s="61"/>
      <c r="G314" s="62"/>
      <c r="H314" s="61"/>
      <c r="I314" s="61"/>
      <c r="J314" s="61"/>
      <c r="K314" s="63"/>
      <c r="L314" s="61"/>
    </row>
    <row r="315" spans="2:12" ht="15">
      <c r="B315" s="61"/>
      <c r="C315" s="61"/>
      <c r="D315" s="61"/>
      <c r="E315" s="61"/>
      <c r="F315" s="61"/>
      <c r="G315" s="62"/>
      <c r="H315" s="61"/>
      <c r="I315" s="61"/>
      <c r="J315" s="61"/>
      <c r="K315" s="63"/>
      <c r="L315" s="61"/>
    </row>
    <row r="316" spans="2:12" ht="15">
      <c r="B316" s="61"/>
      <c r="C316" s="61"/>
      <c r="D316" s="61"/>
      <c r="E316" s="61"/>
      <c r="F316" s="61"/>
      <c r="G316" s="62"/>
      <c r="H316" s="61"/>
      <c r="I316" s="61"/>
      <c r="J316" s="61"/>
      <c r="K316" s="63"/>
      <c r="L316" s="61"/>
    </row>
    <row r="317" spans="2:12" ht="15">
      <c r="B317" s="61"/>
      <c r="C317" s="61"/>
      <c r="D317" s="61"/>
      <c r="E317" s="61"/>
      <c r="F317" s="61"/>
      <c r="G317" s="62"/>
      <c r="H317" s="61"/>
      <c r="I317" s="61"/>
      <c r="J317" s="61"/>
      <c r="K317" s="63"/>
      <c r="L317" s="61"/>
    </row>
    <row r="318" spans="2:12" ht="15">
      <c r="B318" s="61"/>
      <c r="C318" s="61"/>
      <c r="D318" s="61"/>
      <c r="E318" s="61"/>
      <c r="F318" s="61"/>
      <c r="G318" s="62"/>
      <c r="H318" s="61"/>
      <c r="I318" s="61"/>
      <c r="J318" s="61"/>
      <c r="K318" s="63"/>
      <c r="L318" s="61"/>
    </row>
    <row r="319" spans="2:12" ht="15">
      <c r="B319" s="61"/>
      <c r="C319" s="61"/>
      <c r="D319" s="61"/>
      <c r="E319" s="61"/>
      <c r="F319" s="61"/>
      <c r="G319" s="62"/>
      <c r="H319" s="61"/>
      <c r="I319" s="61"/>
      <c r="J319" s="61"/>
      <c r="K319" s="63"/>
      <c r="L319" s="61"/>
    </row>
    <row r="320" spans="2:12" ht="15">
      <c r="B320" s="61"/>
      <c r="C320" s="61"/>
      <c r="D320" s="61"/>
      <c r="E320" s="61"/>
      <c r="F320" s="61"/>
      <c r="G320" s="62"/>
      <c r="H320" s="61"/>
      <c r="I320" s="61"/>
      <c r="J320" s="61"/>
      <c r="K320" s="63"/>
      <c r="L320" s="61"/>
    </row>
    <row r="321" spans="2:12" ht="15">
      <c r="B321" s="61"/>
      <c r="C321" s="61"/>
      <c r="D321" s="61"/>
      <c r="E321" s="61"/>
      <c r="F321" s="61"/>
      <c r="G321" s="62"/>
      <c r="H321" s="61"/>
      <c r="I321" s="61"/>
      <c r="J321" s="61"/>
      <c r="K321" s="63"/>
      <c r="L321" s="61"/>
    </row>
    <row r="322" spans="2:12" ht="15">
      <c r="B322" s="61"/>
      <c r="C322" s="61"/>
      <c r="D322" s="61"/>
      <c r="E322" s="61"/>
      <c r="F322" s="61"/>
      <c r="G322" s="62"/>
      <c r="H322" s="61"/>
      <c r="I322" s="61"/>
      <c r="J322" s="61"/>
      <c r="K322" s="63"/>
      <c r="L322" s="61"/>
    </row>
    <row r="323" spans="2:12" ht="15">
      <c r="B323" s="61"/>
      <c r="C323" s="61"/>
      <c r="D323" s="61"/>
      <c r="E323" s="61"/>
      <c r="F323" s="61"/>
      <c r="G323" s="62"/>
      <c r="H323" s="61"/>
      <c r="I323" s="61"/>
      <c r="J323" s="61"/>
      <c r="K323" s="63"/>
      <c r="L323" s="61"/>
    </row>
    <row r="324" spans="2:12" ht="15">
      <c r="B324" s="61"/>
      <c r="C324" s="61"/>
      <c r="D324" s="61"/>
      <c r="E324" s="61"/>
      <c r="F324" s="61"/>
      <c r="G324" s="62"/>
      <c r="H324" s="61"/>
      <c r="I324" s="61"/>
      <c r="J324" s="61"/>
      <c r="K324" s="63"/>
      <c r="L324" s="61"/>
    </row>
    <row r="325" spans="2:12" ht="15">
      <c r="B325" s="61"/>
      <c r="C325" s="61"/>
      <c r="D325" s="61"/>
      <c r="E325" s="61"/>
      <c r="F325" s="61"/>
      <c r="G325" s="62"/>
      <c r="H325" s="61"/>
      <c r="I325" s="61"/>
      <c r="J325" s="61"/>
      <c r="K325" s="63"/>
      <c r="L325" s="61"/>
    </row>
    <row r="326" spans="2:12" ht="15">
      <c r="B326" s="61"/>
      <c r="C326" s="61"/>
      <c r="D326" s="61"/>
      <c r="E326" s="61"/>
      <c r="F326" s="61"/>
      <c r="G326" s="62"/>
      <c r="H326" s="61"/>
      <c r="I326" s="61"/>
      <c r="J326" s="61"/>
      <c r="K326" s="63"/>
      <c r="L326" s="61"/>
    </row>
  </sheetData>
  <sheetProtection/>
  <mergeCells count="112">
    <mergeCell ref="E60:F60"/>
    <mergeCell ref="E62:F62"/>
    <mergeCell ref="B99:D99"/>
    <mergeCell ref="B98:D98"/>
    <mergeCell ref="B86:D86"/>
    <mergeCell ref="E85:F85"/>
    <mergeCell ref="E86:F86"/>
    <mergeCell ref="E64:F64"/>
    <mergeCell ref="E63:F63"/>
    <mergeCell ref="I99:J99"/>
    <mergeCell ref="B101:J102"/>
    <mergeCell ref="E74:F74"/>
    <mergeCell ref="B85:D85"/>
    <mergeCell ref="B84:D84"/>
    <mergeCell ref="B87:I87"/>
    <mergeCell ref="G103:H104"/>
    <mergeCell ref="E46:F46"/>
    <mergeCell ref="B114:J114"/>
    <mergeCell ref="B78:I78"/>
    <mergeCell ref="E82:F82"/>
    <mergeCell ref="B94:J94"/>
    <mergeCell ref="I103:J104"/>
    <mergeCell ref="E48:F48"/>
    <mergeCell ref="I96:J96"/>
    <mergeCell ref="G99:H99"/>
    <mergeCell ref="B2:J2"/>
    <mergeCell ref="E3:G3"/>
    <mergeCell ref="B13:E13"/>
    <mergeCell ref="G13:J13"/>
    <mergeCell ref="D4:H4"/>
    <mergeCell ref="J89:J90"/>
    <mergeCell ref="E75:F75"/>
    <mergeCell ref="E21:F21"/>
    <mergeCell ref="D6:J6"/>
    <mergeCell ref="B22:D22"/>
    <mergeCell ref="E22:F22"/>
    <mergeCell ref="E23:F23"/>
    <mergeCell ref="B23:D23"/>
    <mergeCell ref="E24:F24"/>
    <mergeCell ref="E47:F47"/>
    <mergeCell ref="E40:F40"/>
    <mergeCell ref="B38:I38"/>
    <mergeCell ref="B36:D36"/>
    <mergeCell ref="E42:F42"/>
    <mergeCell ref="L83:O83"/>
    <mergeCell ref="B81:D81"/>
    <mergeCell ref="E81:F81"/>
    <mergeCell ref="E83:F83"/>
    <mergeCell ref="E43:F43"/>
    <mergeCell ref="B24:D24"/>
    <mergeCell ref="E52:F52"/>
    <mergeCell ref="E65:F65"/>
    <mergeCell ref="E71:F71"/>
    <mergeCell ref="E49:F49"/>
    <mergeCell ref="E99:F99"/>
    <mergeCell ref="G98:H98"/>
    <mergeCell ref="B103:D104"/>
    <mergeCell ref="I98:J98"/>
    <mergeCell ref="E33:F33"/>
    <mergeCell ref="B34:D34"/>
    <mergeCell ref="E34:F34"/>
    <mergeCell ref="E35:F35"/>
    <mergeCell ref="E41:F41"/>
    <mergeCell ref="E103:F104"/>
    <mergeCell ref="I105:J106"/>
    <mergeCell ref="G97:H97"/>
    <mergeCell ref="E95:J95"/>
    <mergeCell ref="E98:F98"/>
    <mergeCell ref="B112:J112"/>
    <mergeCell ref="B110:J110"/>
    <mergeCell ref="B109:J109"/>
    <mergeCell ref="B108:J108"/>
    <mergeCell ref="B111:J111"/>
    <mergeCell ref="B97:D97"/>
    <mergeCell ref="E96:F96"/>
    <mergeCell ref="B95:D96"/>
    <mergeCell ref="E84:F84"/>
    <mergeCell ref="B89:I90"/>
    <mergeCell ref="B134:C134"/>
    <mergeCell ref="B83:D83"/>
    <mergeCell ref="B113:J113"/>
    <mergeCell ref="B105:D106"/>
    <mergeCell ref="E105:F106"/>
    <mergeCell ref="G105:H106"/>
    <mergeCell ref="E68:F68"/>
    <mergeCell ref="B40:D40"/>
    <mergeCell ref="E30:F30"/>
    <mergeCell ref="E53:F53"/>
    <mergeCell ref="I97:J97"/>
    <mergeCell ref="E97:F97"/>
    <mergeCell ref="B93:J93"/>
    <mergeCell ref="E73:F73"/>
    <mergeCell ref="E70:F70"/>
    <mergeCell ref="G96:H96"/>
    <mergeCell ref="E25:F25"/>
    <mergeCell ref="E26:F26"/>
    <mergeCell ref="E28:F28"/>
    <mergeCell ref="E29:F29"/>
    <mergeCell ref="B31:I31"/>
    <mergeCell ref="B76:I76"/>
    <mergeCell ref="E72:F72"/>
    <mergeCell ref="E55:F55"/>
    <mergeCell ref="E56:F56"/>
    <mergeCell ref="B30:D30"/>
    <mergeCell ref="E37:F37"/>
    <mergeCell ref="E27:F27"/>
    <mergeCell ref="E59:F59"/>
    <mergeCell ref="B33:D33"/>
    <mergeCell ref="E36:F36"/>
    <mergeCell ref="E54:F54"/>
    <mergeCell ref="E51:F51"/>
    <mergeCell ref="E58:F5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1" r:id="rId2"/>
  <rowBreaks count="1" manualBreakCount="1">
    <brk id="76" max="10" man="1"/>
  </rowBreaks>
  <ignoredErrors>
    <ignoredError sqref="E9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28">
      <selection activeCell="C36" sqref="C36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1" t="s">
        <v>33</v>
      </c>
      <c r="C2" s="44">
        <f>((Ficha!E14-8000)/8000)+1</f>
        <v>1</v>
      </c>
    </row>
    <row r="3" ht="18">
      <c r="B3" s="9"/>
    </row>
    <row r="4" spans="2:3" ht="18">
      <c r="B4" s="329" t="s">
        <v>34</v>
      </c>
      <c r="C4" s="329"/>
    </row>
    <row r="5" spans="2:4" ht="18">
      <c r="B5" s="331" t="s">
        <v>66</v>
      </c>
      <c r="C5" s="331"/>
      <c r="D5" s="162">
        <v>8000</v>
      </c>
    </row>
    <row r="6" spans="2:4" ht="18">
      <c r="B6" s="207" t="s">
        <v>81</v>
      </c>
      <c r="C6" s="162"/>
      <c r="D6" s="162">
        <v>8000</v>
      </c>
    </row>
    <row r="7" spans="2:4" ht="18">
      <c r="B7" s="207" t="s">
        <v>85</v>
      </c>
      <c r="C7" s="23"/>
      <c r="D7" s="162">
        <v>8000</v>
      </c>
    </row>
    <row r="8" ht="15">
      <c r="B8" s="204"/>
    </row>
    <row r="15" spans="2:4" ht="15">
      <c r="B15" s="330" t="s">
        <v>29</v>
      </c>
      <c r="C15" s="330"/>
      <c r="D15" s="330"/>
    </row>
    <row r="17" spans="2:4" ht="18">
      <c r="B17" s="43" t="s">
        <v>32</v>
      </c>
      <c r="C17" s="42">
        <f>Ficha!B97</f>
        <v>7200</v>
      </c>
      <c r="D17" s="42">
        <f>Ficha!B99</f>
        <v>8800</v>
      </c>
    </row>
    <row r="18" ht="15">
      <c r="B18" s="21"/>
    </row>
    <row r="19" spans="2:4" ht="15">
      <c r="B19" s="41" t="s">
        <v>33</v>
      </c>
      <c r="C19" s="44">
        <f>((C17-Ficha!E14)/Ficha!E14)+1</f>
        <v>0.9</v>
      </c>
      <c r="D19" s="44">
        <f>((D17-Ficha!E14)/Ficha!E14)+1</f>
        <v>1.1</v>
      </c>
    </row>
    <row r="20" spans="2:4" ht="18">
      <c r="B20" s="13"/>
      <c r="C20" s="42"/>
      <c r="D20" s="42"/>
    </row>
    <row r="21" spans="2:4" ht="18">
      <c r="B21" s="43" t="s">
        <v>19</v>
      </c>
      <c r="C21" s="42"/>
      <c r="D21" s="42"/>
    </row>
    <row r="22" spans="2:4" ht="18">
      <c r="B22" s="13" t="s">
        <v>35</v>
      </c>
      <c r="C22" s="6">
        <f>SUM(Ficha!J23:J28)</f>
        <v>1042200</v>
      </c>
      <c r="D22" s="6">
        <f>SUM(Ficha!J23:J28)</f>
        <v>1042200</v>
      </c>
    </row>
    <row r="23" spans="2:4" ht="18">
      <c r="B23" s="45" t="s">
        <v>36</v>
      </c>
      <c r="C23" s="46">
        <f>C19*Ficha!G29*Ficha!I29+Hoja1!C19*Ficha!G30*Ficha!I30</f>
        <v>1656000</v>
      </c>
      <c r="D23" s="46">
        <f>D19*Ficha!G29*Ficha!I29+Hoja1!D19*Ficha!G30*Ficha!I30</f>
        <v>2024000</v>
      </c>
    </row>
    <row r="24" spans="2:4" ht="18">
      <c r="B24" s="13" t="s">
        <v>37</v>
      </c>
      <c r="C24" s="6">
        <f>SUM(C22:C23)</f>
        <v>2698200</v>
      </c>
      <c r="D24" s="6">
        <f>SUM(D22:D23)</f>
        <v>3066200</v>
      </c>
    </row>
    <row r="25" ht="18">
      <c r="B25" s="13"/>
    </row>
    <row r="26" ht="18">
      <c r="B26" s="43" t="s">
        <v>21</v>
      </c>
    </row>
    <row r="27" spans="2:4" ht="18">
      <c r="B27" s="13" t="s">
        <v>35</v>
      </c>
      <c r="C27" s="6">
        <f>SUM(Ficha!J34:J36)</f>
        <v>280000</v>
      </c>
      <c r="D27" s="6">
        <f>SUM(Ficha!J34:J36)</f>
        <v>280000</v>
      </c>
    </row>
    <row r="28" spans="2:4" ht="18">
      <c r="B28" s="45" t="s">
        <v>36</v>
      </c>
      <c r="C28" s="46">
        <f>C19*Ficha!G37*Ficha!I37</f>
        <v>180000</v>
      </c>
      <c r="D28" s="46">
        <f>D19*Ficha!G37*Ficha!I37</f>
        <v>220000</v>
      </c>
    </row>
    <row r="29" spans="2:4" ht="18">
      <c r="B29" s="13" t="s">
        <v>37</v>
      </c>
      <c r="C29" s="6">
        <f>SUM(C27:C28)</f>
        <v>460000</v>
      </c>
      <c r="D29" s="6">
        <f>SUM(D27:D28)</f>
        <v>500000</v>
      </c>
    </row>
    <row r="31" ht="18">
      <c r="B31" s="43" t="s">
        <v>38</v>
      </c>
    </row>
    <row r="32" spans="2:4" ht="18">
      <c r="B32" s="13" t="s">
        <v>35</v>
      </c>
      <c r="C32" s="6">
        <f>SUM(Ficha!J41:J75)</f>
        <v>1153884</v>
      </c>
      <c r="D32" s="6">
        <f>SUM(Ficha!J41:J75)</f>
        <v>1153884</v>
      </c>
    </row>
    <row r="33" spans="2:4" ht="18">
      <c r="B33" s="45" t="s">
        <v>36</v>
      </c>
      <c r="C33" s="46">
        <v>0</v>
      </c>
      <c r="D33" s="46">
        <v>0</v>
      </c>
    </row>
    <row r="34" spans="2:4" ht="18">
      <c r="B34" s="13" t="s">
        <v>37</v>
      </c>
      <c r="C34" s="6">
        <f>SUM(C32:C33)</f>
        <v>1153884</v>
      </c>
      <c r="D34" s="6">
        <f>SUM(D32:D33)</f>
        <v>1153884</v>
      </c>
    </row>
    <row r="35" spans="2:4" ht="15">
      <c r="B35" s="21"/>
      <c r="C35" s="25"/>
      <c r="D35" s="25"/>
    </row>
    <row r="36" spans="2:4" ht="18">
      <c r="B36" s="48" t="s">
        <v>39</v>
      </c>
      <c r="C36" s="49">
        <f>C24+C29+C34</f>
        <v>4312084</v>
      </c>
      <c r="D36" s="49">
        <f>D24+D29+D34</f>
        <v>4720084</v>
      </c>
    </row>
    <row r="37" ht="15">
      <c r="B37" s="21"/>
    </row>
    <row r="38" spans="2:4" ht="18">
      <c r="B38" s="47" t="s">
        <v>0</v>
      </c>
      <c r="C38" s="6">
        <f>C36*Ficha!G82</f>
        <v>215604.2</v>
      </c>
      <c r="D38" s="6">
        <f>D36*D19*Ficha!G82</f>
        <v>259604.62000000002</v>
      </c>
    </row>
    <row r="39" spans="2:4" ht="18">
      <c r="B39" s="47" t="s">
        <v>25</v>
      </c>
      <c r="C39" s="6">
        <f>C36*C19*Ficha!E17*Ficha!E18*Ficha!E19</f>
        <v>349278.804</v>
      </c>
      <c r="D39" s="6">
        <f>D36*D19*Ficha!E17*Ficha!E18*Ficha!E19</f>
        <v>467288.316</v>
      </c>
    </row>
    <row r="40" ht="15">
      <c r="B40" s="21"/>
    </row>
    <row r="41" spans="2:4" ht="18">
      <c r="B41" s="48" t="s">
        <v>28</v>
      </c>
      <c r="C41" s="49">
        <f>C36+C38+C39</f>
        <v>4876967.004000001</v>
      </c>
      <c r="D41" s="49">
        <f>D36+D38+D39</f>
        <v>5446976.936</v>
      </c>
    </row>
  </sheetData>
  <sheetProtection/>
  <mergeCells count="3">
    <mergeCell ref="B4:C4"/>
    <mergeCell ref="B15:D15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2014-02-12T14:41:32Z</cp:lastPrinted>
  <dcterms:created xsi:type="dcterms:W3CDTF">2012-07-09T18:51:50Z</dcterms:created>
  <dcterms:modified xsi:type="dcterms:W3CDTF">2017-10-06T19:45:12Z</dcterms:modified>
  <cp:category/>
  <cp:version/>
  <cp:contentType/>
  <cp:contentStatus/>
</cp:coreProperties>
</file>