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'Ficha'!$A$1:$K$106</definedName>
  </definedNames>
  <calcPr fullCalcOnLoad="1"/>
</workbook>
</file>

<file path=xl/sharedStrings.xml><?xml version="1.0" encoding="utf-8"?>
<sst xmlns="http://schemas.openxmlformats.org/spreadsheetml/2006/main" count="185" uniqueCount="134">
  <si>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</si>
  <si>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</si>
  <si>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</si>
  <si>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</si>
  <si>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</si>
  <si>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</si>
  <si>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</si>
  <si>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</si>
  <si>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</si>
  <si>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</si>
  <si>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</si>
  <si>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</si>
  <si>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</si>
  <si>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</si>
  <si>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</si>
  <si>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</si>
  <si>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</si>
  <si>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</si>
  <si>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</si>
  <si>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</si>
  <si>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</si>
  <si>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</si>
  <si>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</si>
  <si>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</si>
  <si>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</si>
  <si>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</si>
  <si>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</si>
  <si>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</si>
  <si>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</si>
  <si>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</si>
  <si>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</si>
  <si>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</si>
  <si>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</si>
  <si>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</si>
  <si>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</si>
  <si>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</si>
  <si>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</si>
  <si>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</si>
  <si>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</si>
  <si>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</si>
  <si>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</si>
  <si>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</si>
  <si>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</si>
  <si>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</si>
  <si>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</si>
  <si>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</si>
  <si>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</si>
  <si>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</si>
  <si>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</si>
  <si>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Cosecha</t>
  </si>
  <si>
    <t>Tipo de producción: consumo fresco</t>
  </si>
  <si>
    <t>Precio ($/Kg)</t>
  </si>
  <si>
    <t xml:space="preserve">Rastraje 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</si>
  <si>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</si>
  <si>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</si>
  <si>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</si>
  <si>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</si>
  <si>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Durazno conservero</t>
  </si>
  <si>
    <t>Un</t>
  </si>
  <si>
    <t>Poda en verde</t>
  </si>
  <si>
    <t>Flete</t>
  </si>
  <si>
    <t>Traslado de persona</t>
  </si>
  <si>
    <t>Cosecha: sacar bins y cargar a camión.</t>
  </si>
  <si>
    <t>Julio</t>
  </si>
  <si>
    <t>L</t>
  </si>
  <si>
    <t>Riegos y limpia acequias</t>
  </si>
  <si>
    <t>Poda y pintar cortes</t>
  </si>
  <si>
    <t xml:space="preserve">Variedad: Dixon </t>
  </si>
  <si>
    <t>Precio de venta por contrato ($/Kg): (1)</t>
  </si>
  <si>
    <t xml:space="preserve">Enero </t>
  </si>
  <si>
    <t>Raleo</t>
  </si>
  <si>
    <t>Régimen hídrico: riego por surco</t>
  </si>
  <si>
    <t xml:space="preserve">Fecha cosecha: enero </t>
  </si>
  <si>
    <t>Año producción: plena producción</t>
  </si>
  <si>
    <t>Tecnología: media</t>
  </si>
  <si>
    <t>Octubre-noviembre</t>
  </si>
  <si>
    <t>Noviembre-enero</t>
  </si>
  <si>
    <t>Febrero-diciembre</t>
  </si>
  <si>
    <t>Agosto-marzo</t>
  </si>
  <si>
    <t>Junio-julio</t>
  </si>
  <si>
    <t>Octubre-marzo</t>
  </si>
  <si>
    <t>Septiembre-marzo</t>
  </si>
  <si>
    <t>Control de malezas</t>
  </si>
  <si>
    <t>Junio-agosto</t>
  </si>
  <si>
    <t>Mayo-diciembre</t>
  </si>
  <si>
    <t>Fertilizantes(3):</t>
  </si>
  <si>
    <t xml:space="preserve">  Urea</t>
  </si>
  <si>
    <t xml:space="preserve">  Superfosfato  triple</t>
  </si>
  <si>
    <t>Fungicidas:</t>
  </si>
  <si>
    <t xml:space="preserve">  Ferbam 76 WG</t>
  </si>
  <si>
    <t xml:space="preserve">  Oxicloruro de cobre ( 2 aplicaciones)</t>
  </si>
  <si>
    <t xml:space="preserve">  Azufre floable AN 600 ( 2 aplicaciones)</t>
  </si>
  <si>
    <t xml:space="preserve">  Bravo 720 ( 2 aplicaciones)</t>
  </si>
  <si>
    <t>Herbicidas:</t>
  </si>
  <si>
    <t xml:space="preserve">  Roundup</t>
  </si>
  <si>
    <t>Insecticidas:</t>
  </si>
  <si>
    <t xml:space="preserve">  Lorsban 4E</t>
  </si>
  <si>
    <t xml:space="preserve">  Karate Zeon</t>
  </si>
  <si>
    <t xml:space="preserve">  Punto 70 WP</t>
  </si>
  <si>
    <t xml:space="preserve">  Fosfimat 40 20</t>
  </si>
  <si>
    <t>Otros:</t>
  </si>
  <si>
    <t xml:space="preserve">  Aceite sunspray</t>
  </si>
  <si>
    <t xml:space="preserve">  Materiales: Capachos, escaleras.</t>
  </si>
  <si>
    <t>Mayo-junio</t>
  </si>
  <si>
    <t>Marzo-mayo</t>
  </si>
  <si>
    <t xml:space="preserve">Septiembre-diciembre </t>
  </si>
  <si>
    <t>Octubre-diciembre</t>
  </si>
  <si>
    <t>Octubre-febrero</t>
  </si>
  <si>
    <t>Septiembre-octubre</t>
  </si>
  <si>
    <t>Enero-febrero</t>
  </si>
  <si>
    <t>Junio-Julio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</si>
  <si>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</si>
  <si>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</si>
  <si>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</si>
  <si>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</si>
  <si>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</si>
  <si>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</si>
  <si>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</si>
  <si>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</si>
  <si>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Julio-febrero</t>
  </si>
  <si>
    <t xml:space="preserve"> (3) Las dosis de fertilización promedio podrían variar de acuerdo a los resultados de los distintos análisis( foliar, suelo, etc.)</t>
  </si>
  <si>
    <t>Triturar despunte( producto de la poda)</t>
  </si>
  <si>
    <t xml:space="preserve">Destino Mercado: agroindustria </t>
  </si>
  <si>
    <t>Región de O'Higgins</t>
  </si>
  <si>
    <t>Junio - Agosto</t>
  </si>
  <si>
    <t>Margen neto ($/ha) (4)</t>
  </si>
  <si>
    <t>Punto de equilibrio (5)</t>
  </si>
  <si>
    <t>Acequiadura y desagues</t>
  </si>
  <si>
    <t xml:space="preserve">  Frutaliv( 2 aplicaciones)</t>
  </si>
  <si>
    <t xml:space="preserve"> (1) El precio del  kilo de durazno conservero utilizado en el análisis de sensibilidad, corresponde al promedio de la región durante el periodo de cosecha en la temporada 2011/12.</t>
  </si>
  <si>
    <t>Mayo-septiembre</t>
  </si>
  <si>
    <t>Densidad (plantas/ha): 650</t>
  </si>
  <si>
    <t xml:space="preserve">  Analisis foliar (hoja del tercio medio de la ramilla del año)</t>
  </si>
  <si>
    <t>Foliares: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</si>
</sst>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3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6" fillId="36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72" fontId="7" fillId="34" borderId="0" xfId="67" applyFont="1" applyFill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9" xfId="0" applyNumberFormat="1" applyFont="1" applyFill="1" applyBorder="1" applyAlignment="1">
      <alignment horizontal="center" vertical="center"/>
    </xf>
    <xf numFmtId="172" fontId="9" fillId="0" borderId="0" xfId="67" applyFont="1" applyFill="1" applyAlignment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9" fillId="0" borderId="0" xfId="67" applyNumberFormat="1" applyFont="1" applyFill="1" applyAlignment="1">
      <alignment horizontal="center"/>
      <protection/>
    </xf>
    <xf numFmtId="173" fontId="9" fillId="34" borderId="16" xfId="67" applyNumberFormat="1" applyFont="1" applyFill="1" applyBorder="1" applyAlignment="1" applyProtection="1">
      <alignment horizontal="right"/>
      <protection/>
    </xf>
    <xf numFmtId="173" fontId="9" fillId="34" borderId="17" xfId="67" applyNumberFormat="1" applyFont="1" applyFill="1" applyBorder="1" applyAlignment="1" applyProtection="1">
      <alignment horizontal="right" vertical="center"/>
      <protection/>
    </xf>
    <xf numFmtId="172" fontId="9" fillId="34" borderId="20" xfId="67" applyFont="1" applyFill="1" applyBorder="1" applyAlignment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0" fontId="9" fillId="34" borderId="22" xfId="56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34" borderId="26" xfId="67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Alignment="1">
      <alignment/>
      <protection/>
    </xf>
    <xf numFmtId="0" fontId="44" fillId="34" borderId="0" xfId="0" applyFont="1" applyFill="1" applyAlignment="1">
      <alignment/>
    </xf>
    <xf numFmtId="0" fontId="7" fillId="34" borderId="25" xfId="67" applyNumberFormat="1" applyFont="1" applyFill="1" applyBorder="1" applyAlignment="1" applyProtection="1">
      <alignment horizontal="left"/>
      <protection/>
    </xf>
    <xf numFmtId="0" fontId="7" fillId="34" borderId="28" xfId="67" applyNumberFormat="1" applyFont="1" applyFill="1" applyBorder="1" applyAlignment="1" applyProtection="1">
      <alignment horizontal="left"/>
      <protection/>
    </xf>
    <xf numFmtId="0" fontId="7" fillId="34" borderId="24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7" fillId="34" borderId="24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4" borderId="2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0" xfId="56" applyNumberFormat="1" applyFont="1" applyFill="1" applyBorder="1" applyAlignment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34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46" fillId="36" borderId="34" xfId="56" applyFont="1" applyFill="1" applyBorder="1" applyAlignment="1" applyProtection="1">
      <alignment horizontal="center" vertical="center"/>
      <protection/>
    </xf>
    <xf numFmtId="0" fontId="46" fillId="36" borderId="35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46" fillId="36" borderId="31" xfId="55" applyFont="1" applyFill="1" applyBorder="1" applyAlignment="1">
      <alignment horizont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4" fontId="46" fillId="36" borderId="35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0" fontId="46" fillId="36" borderId="35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3" fontId="46" fillId="36" borderId="35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6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2</xdr:col>
      <xdr:colOff>704850</xdr:colOff>
      <xdr:row>7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6200"/>
          <a:ext cx="1895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104</xdr:row>
      <xdr:rowOff>180975</xdr:rowOff>
    </xdr:from>
    <xdr:to>
      <xdr:col>2</xdr:col>
      <xdr:colOff>628650</xdr:colOff>
      <xdr:row>105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793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5.57421875" style="114" customWidth="1"/>
    <col min="2" max="10" width="18.7109375" style="0" customWidth="1"/>
    <col min="11" max="11" width="16.8515625" style="0" customWidth="1"/>
  </cols>
  <sheetData>
    <row r="1" spans="1:10" ht="23.25">
      <c r="A1" s="115"/>
      <c r="B1" s="194" t="s">
        <v>16</v>
      </c>
      <c r="C1" s="194"/>
      <c r="D1" s="194"/>
      <c r="E1" s="194"/>
      <c r="F1" s="194"/>
      <c r="G1" s="194"/>
      <c r="H1" s="194"/>
      <c r="I1" s="194"/>
      <c r="J1" s="194"/>
    </row>
    <row r="2" spans="1:12" ht="19.5">
      <c r="A2" s="80"/>
      <c r="B2" s="7"/>
      <c r="C2" s="4"/>
      <c r="D2" s="4"/>
      <c r="E2" s="196" t="s">
        <v>57</v>
      </c>
      <c r="F2" s="196"/>
      <c r="G2" s="196"/>
      <c r="H2" s="4"/>
      <c r="I2" s="4"/>
      <c r="J2" s="4"/>
      <c r="K2" s="4"/>
      <c r="L2" s="4"/>
    </row>
    <row r="3" spans="1:11" ht="18.75">
      <c r="A3" s="80"/>
      <c r="B3" s="5"/>
      <c r="C3" s="6"/>
      <c r="D3" s="7"/>
      <c r="E3" s="195" t="s">
        <v>123</v>
      </c>
      <c r="F3" s="195"/>
      <c r="G3" s="195"/>
      <c r="H3" s="6"/>
      <c r="I3" s="6"/>
      <c r="J3" s="5"/>
      <c r="K3" s="8"/>
    </row>
    <row r="4" spans="1:11" ht="18.75">
      <c r="A4" s="80"/>
      <c r="B4" s="5"/>
      <c r="C4" s="6"/>
      <c r="D4" s="7"/>
      <c r="E4" s="87"/>
      <c r="F4" s="87"/>
      <c r="G4" s="87"/>
      <c r="H4" s="6"/>
      <c r="I4" s="6"/>
      <c r="J4" s="5"/>
      <c r="K4" s="8"/>
    </row>
    <row r="5" spans="1:11" ht="18.75">
      <c r="A5" s="80"/>
      <c r="B5" s="5"/>
      <c r="C5" s="5"/>
      <c r="D5" s="7"/>
      <c r="E5" s="9"/>
      <c r="F5" s="9"/>
      <c r="G5" s="123" t="s">
        <v>122</v>
      </c>
      <c r="H5" s="123"/>
      <c r="I5" s="124"/>
      <c r="J5" s="10"/>
      <c r="K5" s="11"/>
    </row>
    <row r="6" spans="1:11" ht="18.75">
      <c r="A6" s="80"/>
      <c r="B6" s="5"/>
      <c r="C6" s="5"/>
      <c r="D6" s="12" t="s">
        <v>56</v>
      </c>
      <c r="E6" s="5"/>
      <c r="F6" s="5"/>
      <c r="G6" s="10" t="s">
        <v>67</v>
      </c>
      <c r="H6" s="7"/>
      <c r="I6" s="9"/>
      <c r="J6" s="13"/>
      <c r="K6" s="11"/>
    </row>
    <row r="7" spans="1:11" ht="18.75">
      <c r="A7" s="80"/>
      <c r="B7" s="5"/>
      <c r="C7" s="5"/>
      <c r="D7" s="12" t="s">
        <v>71</v>
      </c>
      <c r="E7" s="12"/>
      <c r="F7" s="12"/>
      <c r="G7" s="12" t="s">
        <v>50</v>
      </c>
      <c r="H7" s="7"/>
      <c r="I7" s="14"/>
      <c r="J7" s="14"/>
      <c r="K7" s="11"/>
    </row>
    <row r="8" spans="1:11" ht="18.75">
      <c r="A8" s="80"/>
      <c r="B8" s="5"/>
      <c r="C8" s="5"/>
      <c r="D8" s="12" t="s">
        <v>73</v>
      </c>
      <c r="E8" s="12"/>
      <c r="F8" s="12"/>
      <c r="G8" s="12" t="s">
        <v>74</v>
      </c>
      <c r="H8" s="7"/>
      <c r="I8" s="14"/>
      <c r="J8" s="14"/>
      <c r="K8" s="15"/>
    </row>
    <row r="9" spans="1:11" ht="18.75">
      <c r="A9" s="80"/>
      <c r="B9" s="16"/>
      <c r="C9" s="17"/>
      <c r="D9" s="5" t="s">
        <v>72</v>
      </c>
      <c r="E9" s="18"/>
      <c r="F9" s="18"/>
      <c r="G9" s="84" t="s">
        <v>131</v>
      </c>
      <c r="H9" s="5"/>
      <c r="I9" s="20"/>
      <c r="J9" s="82"/>
      <c r="K9" s="21"/>
    </row>
    <row r="10" spans="1:11" ht="19.5" thickBot="1">
      <c r="A10" s="80"/>
      <c r="B10" s="16"/>
      <c r="C10" s="17"/>
      <c r="D10" s="5"/>
      <c r="E10" s="18"/>
      <c r="F10" s="18"/>
      <c r="G10" s="19"/>
      <c r="H10" s="5"/>
      <c r="I10" s="20"/>
      <c r="J10" s="82"/>
      <c r="K10" s="21"/>
    </row>
    <row r="11" spans="1:11" ht="19.5" thickBot="1">
      <c r="A11" s="80"/>
      <c r="B11" s="205" t="s">
        <v>46</v>
      </c>
      <c r="C11" s="206"/>
      <c r="D11" s="206"/>
      <c r="E11" s="207"/>
      <c r="F11" s="22"/>
      <c r="G11" s="205" t="s">
        <v>22</v>
      </c>
      <c r="H11" s="206"/>
      <c r="I11" s="206"/>
      <c r="J11" s="207"/>
      <c r="K11" s="23"/>
    </row>
    <row r="12" spans="1:11" ht="18.75">
      <c r="A12" s="80"/>
      <c r="B12" s="24" t="s">
        <v>8</v>
      </c>
      <c r="C12" s="25"/>
      <c r="D12" s="26"/>
      <c r="E12" s="27">
        <v>35000</v>
      </c>
      <c r="F12" s="26"/>
      <c r="G12" s="28" t="s">
        <v>18</v>
      </c>
      <c r="H12" s="26"/>
      <c r="I12" s="26"/>
      <c r="J12" s="29">
        <f>J31+J41+J70</f>
        <v>2292479.5</v>
      </c>
      <c r="K12" s="23"/>
    </row>
    <row r="13" spans="1:11" ht="18.75">
      <c r="A13" s="80"/>
      <c r="B13" s="30" t="s">
        <v>68</v>
      </c>
      <c r="C13" s="25"/>
      <c r="D13" s="26"/>
      <c r="E13" s="27">
        <v>101</v>
      </c>
      <c r="F13" s="26"/>
      <c r="G13" s="28" t="s">
        <v>19</v>
      </c>
      <c r="H13" s="31"/>
      <c r="I13" s="26"/>
      <c r="J13" s="29">
        <f>J31+J41+J70+J80</f>
        <v>2544652.245</v>
      </c>
      <c r="K13" s="23"/>
    </row>
    <row r="14" spans="1:11" ht="18.75">
      <c r="A14" s="80"/>
      <c r="B14" s="30" t="s">
        <v>17</v>
      </c>
      <c r="C14" s="25"/>
      <c r="D14" s="26"/>
      <c r="E14" s="27">
        <v>12000</v>
      </c>
      <c r="F14" s="26"/>
      <c r="G14" s="32" t="s">
        <v>13</v>
      </c>
      <c r="H14" s="33"/>
      <c r="I14" s="33"/>
      <c r="J14" s="34">
        <f>E12*E13</f>
        <v>3535000</v>
      </c>
      <c r="K14" s="23"/>
    </row>
    <row r="15" spans="1:11" ht="18.75">
      <c r="A15" s="80"/>
      <c r="B15" s="30" t="s">
        <v>9</v>
      </c>
      <c r="C15" s="35"/>
      <c r="D15" s="26"/>
      <c r="E15" s="36">
        <v>0.01</v>
      </c>
      <c r="F15" s="26"/>
      <c r="G15" s="28" t="s">
        <v>20</v>
      </c>
      <c r="H15" s="26"/>
      <c r="I15" s="26"/>
      <c r="J15" s="29">
        <f>J14-J12</f>
        <v>1242520.5</v>
      </c>
      <c r="K15" s="23"/>
    </row>
    <row r="16" spans="1:11" ht="18.75">
      <c r="A16" s="80"/>
      <c r="B16" s="30" t="s">
        <v>15</v>
      </c>
      <c r="C16" s="35"/>
      <c r="D16" s="26"/>
      <c r="E16" s="37">
        <v>0.5</v>
      </c>
      <c r="F16" s="26"/>
      <c r="G16" s="28" t="s">
        <v>21</v>
      </c>
      <c r="H16" s="26"/>
      <c r="I16" s="26"/>
      <c r="J16" s="29">
        <f>J14-J13</f>
        <v>990347.7549999999</v>
      </c>
      <c r="K16" s="23"/>
    </row>
    <row r="17" spans="1:11" ht="19.5" thickBot="1">
      <c r="A17" s="80"/>
      <c r="B17" s="38" t="s">
        <v>10</v>
      </c>
      <c r="C17" s="39"/>
      <c r="D17" s="40"/>
      <c r="E17" s="41">
        <v>12</v>
      </c>
      <c r="F17" s="5"/>
      <c r="G17" s="42"/>
      <c r="H17" s="40"/>
      <c r="I17" s="43"/>
      <c r="J17" s="44"/>
      <c r="K17" s="23"/>
    </row>
    <row r="18" spans="1:11" ht="19.5" thickBot="1">
      <c r="A18" s="80"/>
      <c r="B18" s="16"/>
      <c r="C18" s="17"/>
      <c r="D18" s="17"/>
      <c r="E18" s="18"/>
      <c r="F18" s="18"/>
      <c r="G18" s="19"/>
      <c r="H18" s="9"/>
      <c r="I18" s="20"/>
      <c r="J18" s="45"/>
      <c r="K18" s="23"/>
    </row>
    <row r="19" spans="1:12" ht="18.75">
      <c r="A19" s="80"/>
      <c r="B19" s="201" t="s">
        <v>32</v>
      </c>
      <c r="C19" s="202"/>
      <c r="D19" s="202"/>
      <c r="E19" s="202" t="s">
        <v>23</v>
      </c>
      <c r="F19" s="202"/>
      <c r="G19" s="208" t="s">
        <v>24</v>
      </c>
      <c r="H19" s="210" t="s">
        <v>25</v>
      </c>
      <c r="I19" s="212" t="s">
        <v>26</v>
      </c>
      <c r="J19" s="214" t="s">
        <v>6</v>
      </c>
      <c r="K19" s="23"/>
      <c r="L19" s="1"/>
    </row>
    <row r="20" spans="1:12" ht="19.5" thickBot="1">
      <c r="A20" s="80"/>
      <c r="B20" s="203"/>
      <c r="C20" s="204"/>
      <c r="D20" s="204"/>
      <c r="E20" s="204"/>
      <c r="F20" s="204"/>
      <c r="G20" s="209"/>
      <c r="H20" s="211"/>
      <c r="I20" s="213"/>
      <c r="J20" s="215"/>
      <c r="K20" s="23"/>
      <c r="L20" s="1"/>
    </row>
    <row r="21" spans="1:12" ht="18.75">
      <c r="A21" s="80"/>
      <c r="B21" s="46"/>
      <c r="C21" s="46"/>
      <c r="D21" s="46"/>
      <c r="E21" s="46"/>
      <c r="F21" s="46"/>
      <c r="G21" s="47"/>
      <c r="H21" s="48"/>
      <c r="I21" s="49"/>
      <c r="J21" s="49"/>
      <c r="K21" s="23"/>
      <c r="L21" s="1"/>
    </row>
    <row r="22" spans="1:12" ht="18.75">
      <c r="A22" s="80"/>
      <c r="B22" s="46" t="s">
        <v>27</v>
      </c>
      <c r="C22" s="46"/>
      <c r="D22" s="46"/>
      <c r="E22" s="46"/>
      <c r="F22" s="46"/>
      <c r="G22" s="47"/>
      <c r="H22" s="48"/>
      <c r="I22" s="49"/>
      <c r="J22" s="49"/>
      <c r="K22" s="23"/>
      <c r="L22" s="1"/>
    </row>
    <row r="23" spans="1:13" ht="18.75">
      <c r="A23" s="80"/>
      <c r="B23" s="197" t="s">
        <v>65</v>
      </c>
      <c r="C23" s="198"/>
      <c r="D23" s="198"/>
      <c r="E23" s="199" t="s">
        <v>81</v>
      </c>
      <c r="F23" s="200"/>
      <c r="G23" s="74">
        <v>6</v>
      </c>
      <c r="H23" s="74" t="s">
        <v>11</v>
      </c>
      <c r="I23" s="98">
        <v>12000</v>
      </c>
      <c r="J23" s="50">
        <f>G23*I23</f>
        <v>72000</v>
      </c>
      <c r="K23" s="23"/>
      <c r="L23" s="1"/>
      <c r="M23" s="69"/>
    </row>
    <row r="24" spans="1:13" ht="18.75">
      <c r="A24" s="80"/>
      <c r="B24" s="187" t="s">
        <v>48</v>
      </c>
      <c r="C24" s="188"/>
      <c r="D24" s="189"/>
      <c r="E24" s="140" t="s">
        <v>77</v>
      </c>
      <c r="F24" s="141"/>
      <c r="G24" s="70">
        <v>4</v>
      </c>
      <c r="H24" s="70" t="s">
        <v>11</v>
      </c>
      <c r="I24" s="99">
        <v>12000</v>
      </c>
      <c r="J24" s="51">
        <f aca="true" t="shared" si="0" ref="J24:J30">G24*I24</f>
        <v>48000</v>
      </c>
      <c r="K24" s="23"/>
      <c r="L24" s="1"/>
      <c r="M24" s="69"/>
    </row>
    <row r="25" spans="1:12" ht="18.75">
      <c r="A25" s="80"/>
      <c r="B25" s="187" t="s">
        <v>44</v>
      </c>
      <c r="C25" s="188"/>
      <c r="D25" s="189"/>
      <c r="E25" s="140" t="s">
        <v>78</v>
      </c>
      <c r="F25" s="141"/>
      <c r="G25" s="70">
        <v>2</v>
      </c>
      <c r="H25" s="70" t="s">
        <v>11</v>
      </c>
      <c r="I25" s="99">
        <v>12000</v>
      </c>
      <c r="J25" s="51">
        <f t="shared" si="0"/>
        <v>24000</v>
      </c>
      <c r="K25" s="23"/>
      <c r="L25" s="1"/>
    </row>
    <row r="26" spans="1:12" ht="18.75">
      <c r="A26" s="80"/>
      <c r="B26" s="85" t="s">
        <v>66</v>
      </c>
      <c r="C26" s="86"/>
      <c r="D26" s="86"/>
      <c r="E26" s="140" t="s">
        <v>79</v>
      </c>
      <c r="F26" s="141"/>
      <c r="G26" s="75">
        <v>650</v>
      </c>
      <c r="H26" s="75" t="s">
        <v>58</v>
      </c>
      <c r="I26" s="99">
        <v>500</v>
      </c>
      <c r="J26" s="51">
        <f t="shared" si="0"/>
        <v>325000</v>
      </c>
      <c r="K26" s="23"/>
      <c r="L26" s="1"/>
    </row>
    <row r="27" spans="1:12" ht="18.75">
      <c r="A27" s="80"/>
      <c r="B27" s="85" t="s">
        <v>82</v>
      </c>
      <c r="C27" s="86"/>
      <c r="D27" s="86"/>
      <c r="E27" s="140" t="s">
        <v>80</v>
      </c>
      <c r="F27" s="141"/>
      <c r="G27" s="75">
        <v>3</v>
      </c>
      <c r="H27" s="75" t="s">
        <v>11</v>
      </c>
      <c r="I27" s="99">
        <v>12000</v>
      </c>
      <c r="J27" s="51">
        <f t="shared" si="0"/>
        <v>36000</v>
      </c>
      <c r="K27" s="23"/>
      <c r="L27" s="1"/>
    </row>
    <row r="28" spans="1:12" ht="18.75">
      <c r="A28" s="80"/>
      <c r="B28" s="85" t="s">
        <v>70</v>
      </c>
      <c r="C28" s="86"/>
      <c r="D28" s="86"/>
      <c r="E28" s="140" t="s">
        <v>75</v>
      </c>
      <c r="F28" s="141"/>
      <c r="G28" s="75">
        <v>10</v>
      </c>
      <c r="H28" s="75" t="s">
        <v>11</v>
      </c>
      <c r="I28" s="99">
        <v>12000</v>
      </c>
      <c r="J28" s="51">
        <f t="shared" si="0"/>
        <v>120000</v>
      </c>
      <c r="K28" s="23"/>
      <c r="L28" s="1"/>
    </row>
    <row r="29" spans="1:12" ht="18.75">
      <c r="A29" s="80"/>
      <c r="B29" s="85" t="s">
        <v>59</v>
      </c>
      <c r="C29" s="86"/>
      <c r="D29" s="86"/>
      <c r="E29" s="140" t="s">
        <v>76</v>
      </c>
      <c r="F29" s="141"/>
      <c r="G29" s="75">
        <v>6</v>
      </c>
      <c r="H29" s="75" t="s">
        <v>11</v>
      </c>
      <c r="I29" s="99">
        <v>12000</v>
      </c>
      <c r="J29" s="51">
        <f t="shared" si="0"/>
        <v>72000</v>
      </c>
      <c r="K29" s="23"/>
      <c r="L29" s="1"/>
    </row>
    <row r="30" spans="1:12" ht="18.75">
      <c r="A30" s="80"/>
      <c r="B30" s="187" t="s">
        <v>49</v>
      </c>
      <c r="C30" s="188"/>
      <c r="D30" s="189"/>
      <c r="E30" s="192" t="s">
        <v>69</v>
      </c>
      <c r="F30" s="193"/>
      <c r="G30" s="70">
        <f>Hoja1!C5*Hoja1!C2</f>
        <v>35000</v>
      </c>
      <c r="H30" s="70" t="s">
        <v>12</v>
      </c>
      <c r="I30" s="99">
        <v>10</v>
      </c>
      <c r="J30" s="79">
        <f t="shared" si="0"/>
        <v>350000</v>
      </c>
      <c r="K30" s="23"/>
      <c r="L30" s="1"/>
    </row>
    <row r="31" spans="1:12" ht="18.75">
      <c r="A31" s="80"/>
      <c r="B31" s="168" t="s">
        <v>28</v>
      </c>
      <c r="C31" s="169"/>
      <c r="D31" s="169"/>
      <c r="E31" s="169"/>
      <c r="F31" s="169"/>
      <c r="G31" s="169"/>
      <c r="H31" s="169"/>
      <c r="I31" s="169"/>
      <c r="J31" s="100">
        <f>SUM(J23:J30)</f>
        <v>1047000</v>
      </c>
      <c r="K31" s="23"/>
      <c r="L31" s="1"/>
    </row>
    <row r="32" spans="1:12" s="2" customFormat="1" ht="18.75">
      <c r="A32" s="80"/>
      <c r="B32" s="46"/>
      <c r="C32" s="46"/>
      <c r="D32" s="46"/>
      <c r="E32" s="46"/>
      <c r="F32" s="46"/>
      <c r="G32" s="47"/>
      <c r="H32" s="48"/>
      <c r="I32" s="49"/>
      <c r="J32" s="49"/>
      <c r="K32" s="23"/>
      <c r="L32" s="1"/>
    </row>
    <row r="33" spans="1:12" s="3" customFormat="1" ht="18.75">
      <c r="A33" s="116"/>
      <c r="B33" s="46" t="s">
        <v>29</v>
      </c>
      <c r="C33" s="46"/>
      <c r="D33" s="46"/>
      <c r="E33" s="46"/>
      <c r="F33" s="46"/>
      <c r="G33" s="47"/>
      <c r="H33" s="48"/>
      <c r="I33" s="49"/>
      <c r="J33" s="49"/>
      <c r="K33" s="23"/>
      <c r="L33" s="1"/>
    </row>
    <row r="34" spans="1:12" ht="18.75">
      <c r="A34" s="80"/>
      <c r="B34" s="120" t="s">
        <v>121</v>
      </c>
      <c r="C34" s="121"/>
      <c r="D34" s="121"/>
      <c r="E34" s="199" t="s">
        <v>79</v>
      </c>
      <c r="F34" s="200"/>
      <c r="G34" s="122">
        <v>1</v>
      </c>
      <c r="H34" s="122" t="s">
        <v>47</v>
      </c>
      <c r="I34" s="98">
        <v>40000</v>
      </c>
      <c r="J34" s="50">
        <f>G34*I34</f>
        <v>40000</v>
      </c>
      <c r="K34" s="23"/>
      <c r="L34" s="1"/>
    </row>
    <row r="35" spans="1:12" ht="18.75">
      <c r="A35" s="80"/>
      <c r="B35" s="187" t="s">
        <v>52</v>
      </c>
      <c r="C35" s="188"/>
      <c r="D35" s="189"/>
      <c r="E35" s="140" t="s">
        <v>83</v>
      </c>
      <c r="F35" s="141"/>
      <c r="G35" s="70">
        <v>1</v>
      </c>
      <c r="H35" s="70" t="s">
        <v>47</v>
      </c>
      <c r="I35" s="99">
        <v>30000</v>
      </c>
      <c r="J35" s="51">
        <f aca="true" t="shared" si="1" ref="J35:J40">G35*I35</f>
        <v>30000</v>
      </c>
      <c r="L35" s="1"/>
    </row>
    <row r="36" spans="1:12" ht="18.75">
      <c r="A36" s="80"/>
      <c r="B36" s="117" t="s">
        <v>127</v>
      </c>
      <c r="C36" s="118"/>
      <c r="D36" s="119"/>
      <c r="E36" s="140" t="s">
        <v>130</v>
      </c>
      <c r="F36" s="141"/>
      <c r="G36" s="70">
        <v>2</v>
      </c>
      <c r="H36" s="70" t="s">
        <v>47</v>
      </c>
      <c r="I36" s="99">
        <v>5000</v>
      </c>
      <c r="J36" s="51">
        <v>10000</v>
      </c>
      <c r="L36" s="1"/>
    </row>
    <row r="37" spans="1:12" ht="18.75">
      <c r="A37" s="80"/>
      <c r="B37" s="187" t="s">
        <v>53</v>
      </c>
      <c r="C37" s="188"/>
      <c r="D37" s="189"/>
      <c r="E37" s="140" t="s">
        <v>84</v>
      </c>
      <c r="F37" s="141"/>
      <c r="G37" s="70">
        <v>8</v>
      </c>
      <c r="H37" s="70" t="s">
        <v>47</v>
      </c>
      <c r="I37" s="99">
        <v>30000</v>
      </c>
      <c r="J37" s="51">
        <f t="shared" si="1"/>
        <v>240000</v>
      </c>
      <c r="K37" s="23"/>
      <c r="L37" s="1"/>
    </row>
    <row r="38" spans="1:12" ht="18.75">
      <c r="A38" s="80"/>
      <c r="B38" s="187" t="s">
        <v>61</v>
      </c>
      <c r="C38" s="188"/>
      <c r="D38" s="189"/>
      <c r="E38" s="140" t="s">
        <v>69</v>
      </c>
      <c r="F38" s="141"/>
      <c r="G38" s="70">
        <f>ROUNDDOWN(Hoja1!C6*Hoja1!C2,0)</f>
        <v>4</v>
      </c>
      <c r="H38" s="70" t="s">
        <v>47</v>
      </c>
      <c r="I38" s="99">
        <v>20000</v>
      </c>
      <c r="J38" s="51">
        <f t="shared" si="1"/>
        <v>80000</v>
      </c>
      <c r="K38" s="23"/>
      <c r="L38" s="1"/>
    </row>
    <row r="39" spans="1:12" ht="18.75">
      <c r="A39" s="80"/>
      <c r="B39" s="187" t="s">
        <v>62</v>
      </c>
      <c r="C39" s="188"/>
      <c r="D39" s="189"/>
      <c r="E39" s="140" t="s">
        <v>69</v>
      </c>
      <c r="F39" s="141"/>
      <c r="G39" s="70">
        <f>Hoja1!C7*Hoja1!C2</f>
        <v>35000</v>
      </c>
      <c r="H39" s="70" t="s">
        <v>12</v>
      </c>
      <c r="I39" s="99">
        <v>3</v>
      </c>
      <c r="J39" s="51">
        <f t="shared" si="1"/>
        <v>105000</v>
      </c>
      <c r="K39" s="23"/>
      <c r="L39" s="1"/>
    </row>
    <row r="40" spans="1:12" ht="18.75">
      <c r="A40" s="80"/>
      <c r="B40" s="190" t="s">
        <v>60</v>
      </c>
      <c r="C40" s="191"/>
      <c r="D40" s="191"/>
      <c r="E40" s="192" t="s">
        <v>69</v>
      </c>
      <c r="F40" s="193"/>
      <c r="G40" s="78">
        <f>Hoja1!C8*Hoja1!C2</f>
        <v>35000</v>
      </c>
      <c r="H40" s="78" t="s">
        <v>12</v>
      </c>
      <c r="I40" s="101">
        <v>5</v>
      </c>
      <c r="J40" s="79">
        <f t="shared" si="1"/>
        <v>175000</v>
      </c>
      <c r="K40" s="23"/>
      <c r="L40" s="1"/>
    </row>
    <row r="41" spans="1:12" ht="18.75">
      <c r="A41" s="80"/>
      <c r="B41" s="168" t="s">
        <v>30</v>
      </c>
      <c r="C41" s="169"/>
      <c r="D41" s="169"/>
      <c r="E41" s="169"/>
      <c r="F41" s="169"/>
      <c r="G41" s="169"/>
      <c r="H41" s="169"/>
      <c r="I41" s="169"/>
      <c r="J41" s="100">
        <f>SUM(J34:J40)</f>
        <v>680000</v>
      </c>
      <c r="K41" s="23"/>
      <c r="L41" s="1"/>
    </row>
    <row r="42" spans="1:12" s="2" customFormat="1" ht="18.75">
      <c r="A42" s="80"/>
      <c r="B42" s="46"/>
      <c r="C42" s="46"/>
      <c r="D42" s="46"/>
      <c r="E42" s="46"/>
      <c r="F42" s="46"/>
      <c r="G42" s="47"/>
      <c r="H42" s="48"/>
      <c r="I42" s="49"/>
      <c r="J42" s="49"/>
      <c r="K42" s="23"/>
      <c r="L42" s="1"/>
    </row>
    <row r="43" spans="1:12" ht="18.75">
      <c r="A43" s="80"/>
      <c r="B43" s="46" t="s">
        <v>31</v>
      </c>
      <c r="C43" s="46"/>
      <c r="D43" s="46"/>
      <c r="E43" s="46"/>
      <c r="F43" s="46"/>
      <c r="G43" s="47"/>
      <c r="H43" s="48"/>
      <c r="I43" s="49"/>
      <c r="J43" s="49"/>
      <c r="K43" s="23"/>
      <c r="L43" s="1"/>
    </row>
    <row r="44" spans="1:12" ht="18.75">
      <c r="A44" s="80"/>
      <c r="B44" s="125" t="s">
        <v>85</v>
      </c>
      <c r="C44" s="126"/>
      <c r="D44" s="126"/>
      <c r="E44" s="199"/>
      <c r="F44" s="200"/>
      <c r="G44" s="88"/>
      <c r="H44" s="90"/>
      <c r="I44" s="94"/>
      <c r="J44" s="55"/>
      <c r="K44" s="23"/>
      <c r="L44" s="1"/>
    </row>
    <row r="45" spans="1:12" ht="18.75">
      <c r="A45" s="80"/>
      <c r="B45" s="129" t="s">
        <v>86</v>
      </c>
      <c r="C45" s="130"/>
      <c r="D45" s="130"/>
      <c r="E45" s="140" t="s">
        <v>119</v>
      </c>
      <c r="F45" s="141"/>
      <c r="G45" s="70">
        <v>400</v>
      </c>
      <c r="H45" s="91" t="s">
        <v>12</v>
      </c>
      <c r="I45" s="95">
        <v>235</v>
      </c>
      <c r="J45" s="56">
        <f>G45*I45</f>
        <v>94000</v>
      </c>
      <c r="K45" s="23"/>
      <c r="L45" s="1"/>
    </row>
    <row r="46" spans="1:12" ht="18.75">
      <c r="A46" s="80"/>
      <c r="B46" s="129" t="s">
        <v>87</v>
      </c>
      <c r="C46" s="130"/>
      <c r="D46" s="137"/>
      <c r="E46" s="140" t="s">
        <v>103</v>
      </c>
      <c r="F46" s="141"/>
      <c r="G46" s="70">
        <v>150</v>
      </c>
      <c r="H46" s="91" t="s">
        <v>12</v>
      </c>
      <c r="I46" s="95">
        <v>330</v>
      </c>
      <c r="J46" s="56">
        <f>G46*I46</f>
        <v>49500</v>
      </c>
      <c r="K46" s="23"/>
      <c r="L46" s="1"/>
    </row>
    <row r="47" spans="1:12" ht="18.75">
      <c r="A47" s="80"/>
      <c r="B47" s="129"/>
      <c r="C47" s="130"/>
      <c r="D47" s="130"/>
      <c r="E47" s="138"/>
      <c r="F47" s="139"/>
      <c r="G47" s="70"/>
      <c r="H47" s="91"/>
      <c r="I47" s="95"/>
      <c r="J47" s="56"/>
      <c r="K47" s="23"/>
      <c r="L47" s="1"/>
    </row>
    <row r="48" spans="1:12" ht="18.75">
      <c r="A48" s="80"/>
      <c r="B48" s="133" t="s">
        <v>133</v>
      </c>
      <c r="C48" s="132"/>
      <c r="D48" s="132"/>
      <c r="E48" s="140"/>
      <c r="F48" s="141"/>
      <c r="G48" s="70"/>
      <c r="H48" s="91"/>
      <c r="I48" s="95"/>
      <c r="J48" s="56"/>
      <c r="K48" s="23"/>
      <c r="L48" s="1"/>
    </row>
    <row r="49" spans="1:12" ht="18.75">
      <c r="A49" s="80"/>
      <c r="B49" s="129" t="s">
        <v>128</v>
      </c>
      <c r="C49" s="130"/>
      <c r="D49" s="130"/>
      <c r="E49" s="140" t="s">
        <v>108</v>
      </c>
      <c r="F49" s="141"/>
      <c r="G49" s="70">
        <v>4</v>
      </c>
      <c r="H49" s="91" t="s">
        <v>64</v>
      </c>
      <c r="I49" s="95">
        <v>7876</v>
      </c>
      <c r="J49" s="56">
        <f>G49*I49</f>
        <v>31504</v>
      </c>
      <c r="K49" s="23"/>
      <c r="L49" s="1"/>
    </row>
    <row r="50" spans="1:12" ht="18.75">
      <c r="A50" s="80"/>
      <c r="B50" s="129" t="s">
        <v>99</v>
      </c>
      <c r="C50" s="130"/>
      <c r="D50" s="130"/>
      <c r="E50" s="140" t="s">
        <v>75</v>
      </c>
      <c r="F50" s="141"/>
      <c r="G50" s="70">
        <v>3</v>
      </c>
      <c r="H50" s="91" t="s">
        <v>64</v>
      </c>
      <c r="I50" s="95">
        <v>6870</v>
      </c>
      <c r="J50" s="56">
        <f>G50*I50</f>
        <v>20610</v>
      </c>
      <c r="K50" s="23"/>
      <c r="L50" s="1"/>
    </row>
    <row r="51" spans="1:12" ht="18.75">
      <c r="A51" s="80"/>
      <c r="B51" s="129"/>
      <c r="C51" s="130"/>
      <c r="D51" s="130"/>
      <c r="E51" s="140"/>
      <c r="F51" s="141"/>
      <c r="G51" s="70"/>
      <c r="H51" s="91"/>
      <c r="I51" s="95"/>
      <c r="J51" s="56"/>
      <c r="K51" s="23"/>
      <c r="L51" s="1"/>
    </row>
    <row r="52" spans="1:12" ht="18.75">
      <c r="A52" s="80"/>
      <c r="B52" s="127" t="s">
        <v>88</v>
      </c>
      <c r="C52" s="128"/>
      <c r="D52" s="128"/>
      <c r="E52" s="140"/>
      <c r="F52" s="141"/>
      <c r="G52" s="89"/>
      <c r="H52" s="92"/>
      <c r="I52" s="96"/>
      <c r="J52" s="56"/>
      <c r="K52" s="23"/>
      <c r="L52" s="1"/>
    </row>
    <row r="53" spans="1:12" ht="18.75">
      <c r="A53" s="80"/>
      <c r="B53" s="131" t="s">
        <v>89</v>
      </c>
      <c r="C53" s="132"/>
      <c r="D53" s="132"/>
      <c r="E53" s="140" t="s">
        <v>124</v>
      </c>
      <c r="F53" s="141"/>
      <c r="G53" s="70">
        <v>5</v>
      </c>
      <c r="H53" s="91" t="s">
        <v>12</v>
      </c>
      <c r="I53" s="95">
        <v>5540</v>
      </c>
      <c r="J53" s="56">
        <f>G53*I53</f>
        <v>27700</v>
      </c>
      <c r="K53" s="23"/>
      <c r="L53" s="1"/>
    </row>
    <row r="54" spans="1:12" ht="18.75">
      <c r="A54" s="80"/>
      <c r="B54" s="131" t="s">
        <v>90</v>
      </c>
      <c r="C54" s="132"/>
      <c r="D54" s="132"/>
      <c r="E54" s="140" t="s">
        <v>104</v>
      </c>
      <c r="F54" s="141"/>
      <c r="G54" s="70">
        <v>16</v>
      </c>
      <c r="H54" s="91" t="s">
        <v>12</v>
      </c>
      <c r="I54" s="95">
        <v>5100</v>
      </c>
      <c r="J54" s="56">
        <f>G54*I54</f>
        <v>81600</v>
      </c>
      <c r="K54" s="23"/>
      <c r="L54" s="1"/>
    </row>
    <row r="55" spans="1:12" ht="18.75">
      <c r="A55" s="80"/>
      <c r="B55" s="131" t="s">
        <v>91</v>
      </c>
      <c r="C55" s="132"/>
      <c r="D55" s="132"/>
      <c r="E55" s="140" t="s">
        <v>105</v>
      </c>
      <c r="F55" s="141"/>
      <c r="G55" s="70">
        <v>8</v>
      </c>
      <c r="H55" s="91" t="s">
        <v>64</v>
      </c>
      <c r="I55" s="95">
        <v>1237</v>
      </c>
      <c r="J55" s="56">
        <f>G55*I55</f>
        <v>9896</v>
      </c>
      <c r="K55" s="23"/>
      <c r="L55" s="1"/>
    </row>
    <row r="56" spans="1:12" ht="18.75">
      <c r="A56" s="80"/>
      <c r="B56" s="131" t="s">
        <v>92</v>
      </c>
      <c r="C56" s="132"/>
      <c r="D56" s="132"/>
      <c r="E56" s="140" t="s">
        <v>106</v>
      </c>
      <c r="F56" s="141"/>
      <c r="G56" s="70">
        <v>6</v>
      </c>
      <c r="H56" s="91" t="s">
        <v>64</v>
      </c>
      <c r="I56" s="95">
        <v>8939</v>
      </c>
      <c r="J56" s="56">
        <f>G56*I56</f>
        <v>53634</v>
      </c>
      <c r="K56" s="23"/>
      <c r="L56" s="1"/>
    </row>
    <row r="57" spans="1:12" ht="18.75">
      <c r="A57" s="80"/>
      <c r="B57" s="131"/>
      <c r="C57" s="132"/>
      <c r="D57" s="132"/>
      <c r="E57" s="140"/>
      <c r="F57" s="141"/>
      <c r="G57" s="70"/>
      <c r="H57" s="91"/>
      <c r="I57" s="95"/>
      <c r="J57" s="56"/>
      <c r="K57" s="23"/>
      <c r="L57" s="1"/>
    </row>
    <row r="58" spans="1:12" ht="18.75">
      <c r="A58" s="80"/>
      <c r="B58" s="133" t="s">
        <v>93</v>
      </c>
      <c r="C58" s="132"/>
      <c r="D58" s="132"/>
      <c r="E58" s="140"/>
      <c r="F58" s="141"/>
      <c r="G58" s="70"/>
      <c r="H58" s="91"/>
      <c r="I58" s="95"/>
      <c r="J58" s="56"/>
      <c r="K58" s="23"/>
      <c r="L58" s="1"/>
    </row>
    <row r="59" spans="1:12" ht="18.75">
      <c r="A59" s="80"/>
      <c r="B59" s="131" t="s">
        <v>94</v>
      </c>
      <c r="C59" s="132"/>
      <c r="D59" s="132"/>
      <c r="E59" s="140" t="s">
        <v>107</v>
      </c>
      <c r="F59" s="141"/>
      <c r="G59" s="70">
        <v>3</v>
      </c>
      <c r="H59" s="91" t="s">
        <v>64</v>
      </c>
      <c r="I59" s="95">
        <v>5348</v>
      </c>
      <c r="J59" s="56">
        <f>G59*I59</f>
        <v>16044</v>
      </c>
      <c r="K59" s="23"/>
      <c r="L59" s="1"/>
    </row>
    <row r="60" spans="1:12" ht="18.75">
      <c r="A60" s="80"/>
      <c r="B60" s="133"/>
      <c r="C60" s="132"/>
      <c r="D60" s="132"/>
      <c r="E60" s="140"/>
      <c r="F60" s="141"/>
      <c r="G60" s="70"/>
      <c r="H60" s="91"/>
      <c r="I60" s="95"/>
      <c r="J60" s="56"/>
      <c r="K60" s="23"/>
      <c r="L60" s="1"/>
    </row>
    <row r="61" spans="1:12" ht="18.75">
      <c r="A61" s="80"/>
      <c r="B61" s="133" t="s">
        <v>95</v>
      </c>
      <c r="C61" s="132"/>
      <c r="D61" s="132"/>
      <c r="E61" s="140"/>
      <c r="F61" s="141"/>
      <c r="G61" s="70"/>
      <c r="H61" s="91"/>
      <c r="I61" s="95"/>
      <c r="J61" s="56"/>
      <c r="K61" s="23"/>
      <c r="L61" s="1"/>
    </row>
    <row r="62" spans="1:12" ht="18.75">
      <c r="A62" s="80"/>
      <c r="B62" s="131" t="s">
        <v>96</v>
      </c>
      <c r="C62" s="132"/>
      <c r="D62" s="132"/>
      <c r="E62" s="140" t="s">
        <v>63</v>
      </c>
      <c r="F62" s="141"/>
      <c r="G62" s="70">
        <v>2</v>
      </c>
      <c r="H62" s="91" t="s">
        <v>64</v>
      </c>
      <c r="I62" s="95">
        <v>5348</v>
      </c>
      <c r="J62" s="56">
        <f>G62*I62</f>
        <v>10696</v>
      </c>
      <c r="K62" s="23"/>
      <c r="L62" s="1"/>
    </row>
    <row r="63" spans="1:12" ht="18.75">
      <c r="A63" s="80"/>
      <c r="B63" s="131" t="s">
        <v>97</v>
      </c>
      <c r="C63" s="132"/>
      <c r="D63" s="132"/>
      <c r="E63" s="140" t="s">
        <v>75</v>
      </c>
      <c r="F63" s="141"/>
      <c r="G63" s="70">
        <v>0.5</v>
      </c>
      <c r="H63" s="91" t="s">
        <v>64</v>
      </c>
      <c r="I63" s="95">
        <v>33151</v>
      </c>
      <c r="J63" s="56">
        <f>G63*I63</f>
        <v>16575.5</v>
      </c>
      <c r="K63" s="23"/>
      <c r="L63" s="1"/>
    </row>
    <row r="64" spans="1:12" ht="18.75">
      <c r="A64" s="80"/>
      <c r="B64" s="131" t="s">
        <v>98</v>
      </c>
      <c r="C64" s="132"/>
      <c r="D64" s="132"/>
      <c r="E64" s="140" t="s">
        <v>75</v>
      </c>
      <c r="F64" s="141"/>
      <c r="G64" s="70">
        <v>0.5</v>
      </c>
      <c r="H64" s="91" t="s">
        <v>12</v>
      </c>
      <c r="I64" s="95">
        <v>76440</v>
      </c>
      <c r="J64" s="56">
        <f>G64*I64</f>
        <v>38220</v>
      </c>
      <c r="K64" s="23"/>
      <c r="L64" s="1"/>
    </row>
    <row r="65" spans="1:12" ht="18.75">
      <c r="A65" s="80"/>
      <c r="B65" s="131" t="s">
        <v>101</v>
      </c>
      <c r="C65" s="134"/>
      <c r="D65" s="135"/>
      <c r="E65" s="140" t="s">
        <v>110</v>
      </c>
      <c r="F65" s="141"/>
      <c r="G65" s="70">
        <v>30</v>
      </c>
      <c r="H65" s="91" t="s">
        <v>64</v>
      </c>
      <c r="I65" s="95">
        <v>1450</v>
      </c>
      <c r="J65" s="56">
        <f>G65*I65</f>
        <v>43500</v>
      </c>
      <c r="K65" s="23"/>
      <c r="L65" s="1"/>
    </row>
    <row r="66" spans="1:12" ht="18.75">
      <c r="A66" s="80"/>
      <c r="B66" s="131"/>
      <c r="C66" s="134"/>
      <c r="D66" s="135"/>
      <c r="E66" s="140"/>
      <c r="F66" s="141"/>
      <c r="G66" s="70"/>
      <c r="H66" s="91"/>
      <c r="I66" s="95"/>
      <c r="J66" s="56"/>
      <c r="K66" s="23"/>
      <c r="L66" s="1"/>
    </row>
    <row r="67" spans="1:12" ht="18.75">
      <c r="A67" s="80"/>
      <c r="B67" s="133" t="s">
        <v>100</v>
      </c>
      <c r="C67" s="134"/>
      <c r="D67" s="135"/>
      <c r="E67" s="140"/>
      <c r="F67" s="141"/>
      <c r="G67" s="70"/>
      <c r="H67" s="91"/>
      <c r="I67" s="95"/>
      <c r="J67" s="56"/>
      <c r="K67" s="23"/>
      <c r="L67" s="1"/>
    </row>
    <row r="68" spans="1:12" ht="18.75">
      <c r="A68" s="80"/>
      <c r="B68" s="131" t="s">
        <v>102</v>
      </c>
      <c r="C68" s="132"/>
      <c r="D68" s="136"/>
      <c r="E68" s="140" t="s">
        <v>69</v>
      </c>
      <c r="F68" s="141"/>
      <c r="G68" s="70">
        <v>10</v>
      </c>
      <c r="H68" s="91" t="s">
        <v>25</v>
      </c>
      <c r="I68" s="95">
        <v>5000</v>
      </c>
      <c r="J68" s="56">
        <f>G68*I68</f>
        <v>50000</v>
      </c>
      <c r="K68" s="23"/>
      <c r="L68" s="1"/>
    </row>
    <row r="69" spans="1:12" ht="18.75">
      <c r="A69" s="80"/>
      <c r="B69" s="131" t="s">
        <v>132</v>
      </c>
      <c r="C69" s="132"/>
      <c r="D69" s="136"/>
      <c r="E69" s="192" t="s">
        <v>109</v>
      </c>
      <c r="F69" s="193"/>
      <c r="G69" s="78">
        <v>1</v>
      </c>
      <c r="H69" s="93" t="s">
        <v>25</v>
      </c>
      <c r="I69" s="97">
        <v>22000</v>
      </c>
      <c r="J69" s="77">
        <f>G69*I69</f>
        <v>22000</v>
      </c>
      <c r="K69" s="23"/>
      <c r="L69" s="1"/>
    </row>
    <row r="70" spans="1:12" ht="18.75">
      <c r="A70" s="80"/>
      <c r="B70" s="216" t="s">
        <v>33</v>
      </c>
      <c r="C70" s="217"/>
      <c r="D70" s="217"/>
      <c r="E70" s="217"/>
      <c r="F70" s="217"/>
      <c r="G70" s="218"/>
      <c r="H70" s="218"/>
      <c r="I70" s="218"/>
      <c r="J70" s="76">
        <f>SUM(J44:J69)</f>
        <v>565479.5</v>
      </c>
      <c r="K70" s="23"/>
      <c r="L70" s="1"/>
    </row>
    <row r="71" spans="1:12" s="2" customFormat="1" ht="18.75">
      <c r="A71" s="80"/>
      <c r="B71" s="57"/>
      <c r="C71" s="57"/>
      <c r="D71" s="57"/>
      <c r="E71" s="57"/>
      <c r="F71" s="57"/>
      <c r="G71" s="57"/>
      <c r="H71" s="57"/>
      <c r="I71" s="57"/>
      <c r="J71" s="58"/>
      <c r="K71" s="23"/>
      <c r="L71" s="1"/>
    </row>
    <row r="72" spans="1:12" ht="18.75">
      <c r="A72" s="80"/>
      <c r="B72" s="161" t="s">
        <v>34</v>
      </c>
      <c r="C72" s="162"/>
      <c r="D72" s="162"/>
      <c r="E72" s="162"/>
      <c r="F72" s="162"/>
      <c r="G72" s="162"/>
      <c r="H72" s="162"/>
      <c r="I72" s="162"/>
      <c r="J72" s="52">
        <f>J31+J41+J70</f>
        <v>2292479.5</v>
      </c>
      <c r="K72" s="23"/>
      <c r="L72" s="1"/>
    </row>
    <row r="73" spans="1:12" s="2" customFormat="1" ht="18.75">
      <c r="A73" s="80"/>
      <c r="B73" s="46"/>
      <c r="C73" s="46"/>
      <c r="D73" s="46"/>
      <c r="E73" s="46"/>
      <c r="F73" s="47"/>
      <c r="G73" s="48"/>
      <c r="H73" s="49"/>
      <c r="I73" s="49"/>
      <c r="J73" s="46"/>
      <c r="K73" s="23"/>
      <c r="L73" s="1"/>
    </row>
    <row r="74" spans="1:12" ht="18.75">
      <c r="A74" s="80"/>
      <c r="B74" s="46" t="s">
        <v>35</v>
      </c>
      <c r="C74" s="46"/>
      <c r="D74" s="46"/>
      <c r="E74" s="72" t="s">
        <v>2</v>
      </c>
      <c r="F74" s="72"/>
      <c r="G74" s="73"/>
      <c r="H74" s="72"/>
      <c r="I74" s="71" t="s">
        <v>1</v>
      </c>
      <c r="J74" s="71" t="s">
        <v>6</v>
      </c>
      <c r="K74" s="23"/>
      <c r="L74" s="1"/>
    </row>
    <row r="75" spans="1:12" ht="18.75">
      <c r="A75" s="80"/>
      <c r="B75" s="177" t="s">
        <v>0</v>
      </c>
      <c r="C75" s="177"/>
      <c r="D75" s="177"/>
      <c r="E75" s="177" t="s">
        <v>3</v>
      </c>
      <c r="F75" s="177"/>
      <c r="G75" s="177"/>
      <c r="H75" s="177"/>
      <c r="I75" s="59">
        <v>0.05</v>
      </c>
      <c r="J75" s="60">
        <f>J72*I75</f>
        <v>114623.975</v>
      </c>
      <c r="K75" s="23"/>
      <c r="L75" s="1"/>
    </row>
    <row r="76" spans="1:12" ht="18.75">
      <c r="A76" s="80"/>
      <c r="B76" s="177" t="s">
        <v>36</v>
      </c>
      <c r="C76" s="177"/>
      <c r="D76" s="177"/>
      <c r="E76" s="177" t="s">
        <v>7</v>
      </c>
      <c r="F76" s="177"/>
      <c r="G76" s="177"/>
      <c r="H76" s="177"/>
      <c r="I76" s="61">
        <f>E15</f>
        <v>0.01</v>
      </c>
      <c r="J76" s="60">
        <f>E15*E16*E17*J72</f>
        <v>137548.77</v>
      </c>
      <c r="K76" s="23"/>
      <c r="L76" s="1"/>
    </row>
    <row r="77" spans="1:12" ht="18.75">
      <c r="A77" s="80"/>
      <c r="B77" s="177" t="s">
        <v>37</v>
      </c>
      <c r="C77" s="177"/>
      <c r="D77" s="177"/>
      <c r="E77" s="222" t="s">
        <v>5</v>
      </c>
      <c r="F77" s="222"/>
      <c r="G77" s="222"/>
      <c r="H77" s="222"/>
      <c r="I77" s="222"/>
      <c r="J77" s="62"/>
      <c r="K77" s="23"/>
      <c r="L77" s="1"/>
    </row>
    <row r="78" spans="1:12" ht="18.75">
      <c r="A78" s="80"/>
      <c r="B78" s="177" t="s">
        <v>4</v>
      </c>
      <c r="C78" s="177"/>
      <c r="D78" s="177"/>
      <c r="E78" s="222"/>
      <c r="F78" s="222"/>
      <c r="G78" s="222"/>
      <c r="H78" s="222"/>
      <c r="I78" s="222"/>
      <c r="J78" s="62"/>
      <c r="K78" s="23"/>
      <c r="L78" s="1"/>
    </row>
    <row r="79" spans="1:12" ht="18.75">
      <c r="A79" s="80"/>
      <c r="B79" s="177" t="s">
        <v>38</v>
      </c>
      <c r="C79" s="177"/>
      <c r="D79" s="177"/>
      <c r="E79" s="222"/>
      <c r="F79" s="222"/>
      <c r="G79" s="222"/>
      <c r="H79" s="222"/>
      <c r="I79" s="222"/>
      <c r="J79" s="62"/>
      <c r="K79" s="23"/>
      <c r="L79" s="1"/>
    </row>
    <row r="80" spans="1:12" ht="18.75">
      <c r="A80" s="80"/>
      <c r="B80" s="168" t="s">
        <v>39</v>
      </c>
      <c r="C80" s="169"/>
      <c r="D80" s="169"/>
      <c r="E80" s="169"/>
      <c r="F80" s="169"/>
      <c r="G80" s="169"/>
      <c r="H80" s="169"/>
      <c r="I80" s="169"/>
      <c r="J80" s="52">
        <f>SUM(J75:J79)</f>
        <v>252172.745</v>
      </c>
      <c r="K80" s="23"/>
      <c r="L80" s="1"/>
    </row>
    <row r="81" spans="1:12" s="2" customFormat="1" ht="18.75">
      <c r="A81" s="80"/>
      <c r="B81" s="48"/>
      <c r="C81" s="48"/>
      <c r="D81" s="48"/>
      <c r="E81" s="48"/>
      <c r="F81" s="48"/>
      <c r="G81" s="48"/>
      <c r="H81" s="48"/>
      <c r="I81" s="48"/>
      <c r="J81" s="54"/>
      <c r="K81" s="23"/>
      <c r="L81" s="1"/>
    </row>
    <row r="82" spans="1:12" ht="18.75">
      <c r="A82" s="80"/>
      <c r="B82" s="166" t="s">
        <v>40</v>
      </c>
      <c r="C82" s="167"/>
      <c r="D82" s="167"/>
      <c r="E82" s="167"/>
      <c r="F82" s="167"/>
      <c r="G82" s="167"/>
      <c r="H82" s="167"/>
      <c r="I82" s="167"/>
      <c r="J82" s="63">
        <f>J72+J80</f>
        <v>2544652.245</v>
      </c>
      <c r="K82" s="23"/>
      <c r="L82" s="1"/>
    </row>
    <row r="83" spans="1:12" s="2" customFormat="1" ht="19.5" thickBot="1">
      <c r="A83" s="80"/>
      <c r="B83" s="48"/>
      <c r="C83" s="48"/>
      <c r="D83" s="48"/>
      <c r="E83" s="48"/>
      <c r="F83" s="48"/>
      <c r="G83" s="48"/>
      <c r="H83" s="48"/>
      <c r="I83" s="48"/>
      <c r="J83" s="54"/>
      <c r="K83" s="23"/>
      <c r="L83" s="1"/>
    </row>
    <row r="84" spans="1:12" ht="19.5" thickBot="1">
      <c r="A84" s="80"/>
      <c r="B84" s="163" t="s">
        <v>41</v>
      </c>
      <c r="C84" s="164"/>
      <c r="D84" s="164"/>
      <c r="E84" s="164"/>
      <c r="F84" s="164"/>
      <c r="G84" s="164"/>
      <c r="H84" s="164"/>
      <c r="I84" s="164"/>
      <c r="J84" s="165"/>
      <c r="K84" s="23"/>
      <c r="L84" s="1"/>
    </row>
    <row r="85" spans="1:12" s="2" customFormat="1" ht="18.75">
      <c r="A85" s="80"/>
      <c r="B85" s="64"/>
      <c r="C85" s="64"/>
      <c r="D85" s="64"/>
      <c r="E85" s="64"/>
      <c r="F85" s="64"/>
      <c r="G85" s="64"/>
      <c r="H85" s="64"/>
      <c r="I85" s="64"/>
      <c r="J85" s="64"/>
      <c r="K85" s="23"/>
      <c r="L85" s="1"/>
    </row>
    <row r="86" spans="1:12" ht="18.75">
      <c r="A86" s="80"/>
      <c r="B86" s="7"/>
      <c r="C86" s="7"/>
      <c r="D86" s="155" t="s">
        <v>125</v>
      </c>
      <c r="E86" s="156"/>
      <c r="F86" s="156"/>
      <c r="G86" s="156"/>
      <c r="H86" s="157"/>
      <c r="I86" s="7"/>
      <c r="J86" s="7"/>
      <c r="K86" s="23"/>
      <c r="L86" s="1"/>
    </row>
    <row r="87" spans="1:12" ht="18.75">
      <c r="A87" s="80"/>
      <c r="B87" s="80"/>
      <c r="C87" s="7"/>
      <c r="D87" s="151" t="s">
        <v>43</v>
      </c>
      <c r="E87" s="152"/>
      <c r="F87" s="178" t="s">
        <v>51</v>
      </c>
      <c r="G87" s="179"/>
      <c r="H87" s="180"/>
      <c r="I87" s="7"/>
      <c r="J87" s="7"/>
      <c r="K87" s="23"/>
      <c r="L87" s="1"/>
    </row>
    <row r="88" spans="1:12" ht="18.75">
      <c r="A88" s="80"/>
      <c r="B88" s="7"/>
      <c r="C88" s="7"/>
      <c r="D88" s="153"/>
      <c r="E88" s="154"/>
      <c r="F88" s="103">
        <f>G88*0.9</f>
        <v>90.9</v>
      </c>
      <c r="G88" s="104">
        <f>E13</f>
        <v>101</v>
      </c>
      <c r="H88" s="103">
        <f>G88*1.1</f>
        <v>111.10000000000001</v>
      </c>
      <c r="I88" s="7"/>
      <c r="J88" s="7"/>
      <c r="K88" s="23"/>
      <c r="L88" s="1"/>
    </row>
    <row r="89" spans="1:12" ht="18.75">
      <c r="A89" s="80"/>
      <c r="B89" s="7"/>
      <c r="C89" s="7"/>
      <c r="D89" s="183">
        <f>D90*0.9</f>
        <v>31500</v>
      </c>
      <c r="E89" s="184"/>
      <c r="F89" s="102">
        <f>F$88*$D$89-Hoja1!$C$40</f>
        <v>397507.7549999999</v>
      </c>
      <c r="G89" s="102">
        <f>G$88*$D$89-Hoja1!$C$40</f>
        <v>715657.7549999999</v>
      </c>
      <c r="H89" s="102">
        <f>H$88*$D$89-Hoja1!$C$40</f>
        <v>1033807.7550000004</v>
      </c>
      <c r="I89" s="7"/>
      <c r="J89" s="7"/>
      <c r="K89" s="23"/>
      <c r="L89" s="1"/>
    </row>
    <row r="90" spans="1:12" s="2" customFormat="1" ht="18.75">
      <c r="A90" s="80"/>
      <c r="B90" s="80"/>
      <c r="C90" s="80"/>
      <c r="D90" s="185">
        <f>E12</f>
        <v>35000</v>
      </c>
      <c r="E90" s="186"/>
      <c r="F90" s="102">
        <f>F$88*$D90-$J$82</f>
        <v>636847.7549999999</v>
      </c>
      <c r="G90" s="102">
        <f>G$88*$D90-$J$82</f>
        <v>990347.7549999999</v>
      </c>
      <c r="H90" s="102">
        <f>H$88*$D90-$J$82</f>
        <v>1343847.7550000004</v>
      </c>
      <c r="I90" s="80"/>
      <c r="J90" s="80"/>
      <c r="K90" s="81"/>
      <c r="L90" s="1"/>
    </row>
    <row r="91" spans="1:12" ht="18.75">
      <c r="A91" s="80"/>
      <c r="B91" s="7"/>
      <c r="C91" s="7"/>
      <c r="D91" s="181">
        <f>D90*1.1</f>
        <v>38500</v>
      </c>
      <c r="E91" s="182"/>
      <c r="F91" s="102">
        <f>F$88*$D$91-Hoja1!$D$40</f>
        <v>876187.7549999999</v>
      </c>
      <c r="G91" s="102">
        <f>G$88*$D$91-Hoja1!$D$40</f>
        <v>1265037.755</v>
      </c>
      <c r="H91" s="102">
        <f>H$88*$D$91-Hoja1!$D$40</f>
        <v>1653887.755</v>
      </c>
      <c r="I91" s="5"/>
      <c r="J91" s="5"/>
      <c r="K91" s="23"/>
      <c r="L91" s="1"/>
    </row>
    <row r="92" spans="1:12" ht="18.75">
      <c r="A92" s="80"/>
      <c r="B92" s="65"/>
      <c r="C92" s="65"/>
      <c r="D92" s="66"/>
      <c r="E92" s="66"/>
      <c r="F92" s="66"/>
      <c r="G92" s="7"/>
      <c r="H92" s="7"/>
      <c r="I92" s="5"/>
      <c r="J92" s="5"/>
      <c r="K92" s="23"/>
      <c r="L92" s="1"/>
    </row>
    <row r="93" spans="1:12" ht="18.75">
      <c r="A93" s="80"/>
      <c r="B93" s="65"/>
      <c r="C93" s="65"/>
      <c r="D93" s="145" t="s">
        <v>126</v>
      </c>
      <c r="E93" s="146"/>
      <c r="F93" s="158" t="s">
        <v>14</v>
      </c>
      <c r="G93" s="159"/>
      <c r="H93" s="160"/>
      <c r="I93" s="5"/>
      <c r="J93" s="5"/>
      <c r="K93" s="23"/>
      <c r="L93" s="1"/>
    </row>
    <row r="94" spans="1:12" ht="18.75">
      <c r="A94" s="80"/>
      <c r="B94" s="53"/>
      <c r="C94" s="53"/>
      <c r="D94" s="147"/>
      <c r="E94" s="148"/>
      <c r="F94" s="83">
        <f>G94*0.9</f>
        <v>31500</v>
      </c>
      <c r="G94" s="83">
        <f>E12</f>
        <v>35000</v>
      </c>
      <c r="H94" s="83">
        <f>G94*1.1</f>
        <v>38500</v>
      </c>
      <c r="I94" s="5"/>
      <c r="J94" s="5"/>
      <c r="K94" s="23"/>
      <c r="L94" s="1"/>
    </row>
    <row r="95" spans="1:12" ht="18.75">
      <c r="A95" s="80"/>
      <c r="B95" s="7"/>
      <c r="C95" s="7"/>
      <c r="D95" s="149"/>
      <c r="E95" s="150"/>
      <c r="F95" s="67">
        <f>Hoja1!C40/Ficha!F94</f>
        <v>78.2807061904762</v>
      </c>
      <c r="G95" s="67">
        <f>$J$82/G$94</f>
        <v>72.70434985714286</v>
      </c>
      <c r="H95" s="67">
        <f>Hoja1!D40/Ficha!H94</f>
        <v>68.1418764935065</v>
      </c>
      <c r="I95" s="5"/>
      <c r="J95" s="5"/>
      <c r="K95" s="23"/>
      <c r="L95" s="1"/>
    </row>
    <row r="96" spans="1:11" ht="18.75">
      <c r="A96" s="80"/>
      <c r="B96" s="176" t="s">
        <v>42</v>
      </c>
      <c r="C96" s="176"/>
      <c r="D96" s="176"/>
      <c r="E96" s="176"/>
      <c r="F96" s="176"/>
      <c r="G96" s="176"/>
      <c r="H96" s="176"/>
      <c r="I96" s="176"/>
      <c r="J96" s="176"/>
      <c r="K96" s="68"/>
    </row>
    <row r="97" spans="1:11" ht="18.75">
      <c r="A97" s="80"/>
      <c r="B97" s="173" t="s">
        <v>129</v>
      </c>
      <c r="C97" s="174"/>
      <c r="D97" s="174"/>
      <c r="E97" s="174"/>
      <c r="F97" s="174"/>
      <c r="G97" s="174"/>
      <c r="H97" s="174"/>
      <c r="I97" s="174"/>
      <c r="J97" s="175"/>
      <c r="K97" s="68"/>
    </row>
    <row r="98" spans="1:11" ht="18.75">
      <c r="A98" s="80"/>
      <c r="B98" s="142"/>
      <c r="C98" s="143"/>
      <c r="D98" s="143"/>
      <c r="E98" s="143"/>
      <c r="F98" s="143"/>
      <c r="G98" s="143"/>
      <c r="H98" s="143"/>
      <c r="I98" s="143"/>
      <c r="J98" s="144"/>
      <c r="K98" s="68"/>
    </row>
    <row r="99" spans="1:11" ht="18.75">
      <c r="A99" s="80"/>
      <c r="B99" s="142" t="s">
        <v>45</v>
      </c>
      <c r="C99" s="143"/>
      <c r="D99" s="143"/>
      <c r="E99" s="143"/>
      <c r="F99" s="143"/>
      <c r="G99" s="143"/>
      <c r="H99" s="143"/>
      <c r="I99" s="143"/>
      <c r="J99" s="144"/>
      <c r="K99" s="68"/>
    </row>
    <row r="100" spans="1:11" ht="18.75">
      <c r="A100" s="80"/>
      <c r="B100" s="142"/>
      <c r="C100" s="143"/>
      <c r="D100" s="143"/>
      <c r="E100" s="143"/>
      <c r="F100" s="143"/>
      <c r="G100" s="143"/>
      <c r="H100" s="143"/>
      <c r="I100" s="143"/>
      <c r="J100" s="144"/>
      <c r="K100" s="68"/>
    </row>
    <row r="101" spans="1:11" ht="18.75">
      <c r="A101" s="80"/>
      <c r="B101" s="142"/>
      <c r="C101" s="143"/>
      <c r="D101" s="143"/>
      <c r="E101" s="143"/>
      <c r="F101" s="143"/>
      <c r="G101" s="143"/>
      <c r="H101" s="143"/>
      <c r="I101" s="143"/>
      <c r="J101" s="144"/>
      <c r="K101" s="7"/>
    </row>
    <row r="102" spans="1:11" ht="18.75">
      <c r="A102" s="80"/>
      <c r="B102" s="170" t="s">
        <v>120</v>
      </c>
      <c r="C102" s="171"/>
      <c r="D102" s="171"/>
      <c r="E102" s="171"/>
      <c r="F102" s="171"/>
      <c r="G102" s="171"/>
      <c r="H102" s="171"/>
      <c r="I102" s="171"/>
      <c r="J102" s="172"/>
      <c r="K102" s="7"/>
    </row>
    <row r="103" spans="1:11" ht="18.75">
      <c r="A103" s="80"/>
      <c r="B103" s="170" t="s">
        <v>54</v>
      </c>
      <c r="C103" s="171"/>
      <c r="D103" s="171"/>
      <c r="E103" s="171"/>
      <c r="F103" s="171"/>
      <c r="G103" s="171"/>
      <c r="H103" s="171"/>
      <c r="I103" s="171"/>
      <c r="J103" s="172"/>
      <c r="K103" s="7"/>
    </row>
    <row r="104" spans="1:11" ht="18.75">
      <c r="A104" s="80"/>
      <c r="B104" s="219" t="s">
        <v>55</v>
      </c>
      <c r="C104" s="220"/>
      <c r="D104" s="220"/>
      <c r="E104" s="220"/>
      <c r="F104" s="220"/>
      <c r="G104" s="220"/>
      <c r="H104" s="220"/>
      <c r="I104" s="220"/>
      <c r="J104" s="221"/>
      <c r="K104" s="7"/>
    </row>
    <row r="105" ht="15">
      <c r="A105" s="115"/>
    </row>
    <row r="106" ht="15">
      <c r="A106" s="115"/>
    </row>
    <row r="107" ht="15">
      <c r="A107" s="115"/>
    </row>
    <row r="108" ht="15">
      <c r="A108" s="115"/>
    </row>
    <row r="109" ht="15">
      <c r="A109" s="115"/>
    </row>
    <row r="110" ht="15">
      <c r="A110" s="115"/>
    </row>
    <row r="111" ht="15">
      <c r="A111" s="115"/>
    </row>
    <row r="112" ht="15">
      <c r="A112" s="115"/>
    </row>
    <row r="113" ht="15">
      <c r="A113" s="115"/>
    </row>
    <row r="114" ht="15">
      <c r="A114" s="115"/>
    </row>
    <row r="115" ht="15">
      <c r="A115" s="115"/>
    </row>
    <row r="116" ht="15">
      <c r="A116" s="115"/>
    </row>
  </sheetData>
  <sheetProtection/>
  <mergeCells count="89">
    <mergeCell ref="E46:F46"/>
    <mergeCell ref="E50:F50"/>
    <mergeCell ref="E63:F63"/>
    <mergeCell ref="E62:F62"/>
    <mergeCell ref="E27:F27"/>
    <mergeCell ref="E28:F28"/>
    <mergeCell ref="E55:F55"/>
    <mergeCell ref="E56:F56"/>
    <mergeCell ref="E59:F59"/>
    <mergeCell ref="E61:F61"/>
    <mergeCell ref="E58:F58"/>
    <mergeCell ref="E54:F54"/>
    <mergeCell ref="E53:F53"/>
    <mergeCell ref="E52:F52"/>
    <mergeCell ref="B104:J104"/>
    <mergeCell ref="B78:D78"/>
    <mergeCell ref="B75:D75"/>
    <mergeCell ref="B76:D76"/>
    <mergeCell ref="E77:I79"/>
    <mergeCell ref="E65:F65"/>
    <mergeCell ref="E44:F44"/>
    <mergeCell ref="E35:F35"/>
    <mergeCell ref="E45:F45"/>
    <mergeCell ref="E38:F38"/>
    <mergeCell ref="E67:F67"/>
    <mergeCell ref="B70:I70"/>
    <mergeCell ref="E64:F64"/>
    <mergeCell ref="E68:F68"/>
    <mergeCell ref="E69:F69"/>
    <mergeCell ref="B41:I41"/>
    <mergeCell ref="G19:G20"/>
    <mergeCell ref="H19:H20"/>
    <mergeCell ref="I19:I20"/>
    <mergeCell ref="J19:J20"/>
    <mergeCell ref="B39:D39"/>
    <mergeCell ref="E39:F39"/>
    <mergeCell ref="B35:D35"/>
    <mergeCell ref="E34:F34"/>
    <mergeCell ref="B37:D37"/>
    <mergeCell ref="B38:D38"/>
    <mergeCell ref="B1:J1"/>
    <mergeCell ref="E3:G3"/>
    <mergeCell ref="E2:G2"/>
    <mergeCell ref="B23:D23"/>
    <mergeCell ref="E23:F23"/>
    <mergeCell ref="B24:D24"/>
    <mergeCell ref="B19:D20"/>
    <mergeCell ref="E19:F20"/>
    <mergeCell ref="G11:J11"/>
    <mergeCell ref="B11:E11"/>
    <mergeCell ref="D91:E91"/>
    <mergeCell ref="D89:E89"/>
    <mergeCell ref="D90:E90"/>
    <mergeCell ref="B30:D30"/>
    <mergeCell ref="B25:D25"/>
    <mergeCell ref="B40:D40"/>
    <mergeCell ref="E40:F40"/>
    <mergeCell ref="E25:F25"/>
    <mergeCell ref="E30:F30"/>
    <mergeCell ref="E29:F29"/>
    <mergeCell ref="B103:J103"/>
    <mergeCell ref="B102:J102"/>
    <mergeCell ref="B97:J98"/>
    <mergeCell ref="B80:I80"/>
    <mergeCell ref="B96:J96"/>
    <mergeCell ref="E75:H75"/>
    <mergeCell ref="B77:D77"/>
    <mergeCell ref="B79:D79"/>
    <mergeCell ref="E76:H76"/>
    <mergeCell ref="F87:H87"/>
    <mergeCell ref="E36:F36"/>
    <mergeCell ref="E48:F48"/>
    <mergeCell ref="E51:F51"/>
    <mergeCell ref="E57:F57"/>
    <mergeCell ref="E60:F60"/>
    <mergeCell ref="E24:F24"/>
    <mergeCell ref="E26:F26"/>
    <mergeCell ref="B31:I31"/>
    <mergeCell ref="E37:F37"/>
    <mergeCell ref="E49:F49"/>
    <mergeCell ref="E66:F66"/>
    <mergeCell ref="B99:J101"/>
    <mergeCell ref="D93:E95"/>
    <mergeCell ref="D87:E88"/>
    <mergeCell ref="D86:H86"/>
    <mergeCell ref="F93:H93"/>
    <mergeCell ref="B72:I72"/>
    <mergeCell ref="B84:J84"/>
    <mergeCell ref="B82:I8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8">
      <selection activeCell="G43" sqref="G43"/>
    </sheetView>
  </sheetViews>
  <sheetFormatPr defaultColWidth="11.421875" defaultRowHeight="15"/>
  <cols>
    <col min="2" max="2" width="34.421875" style="0" bestFit="1" customWidth="1"/>
  </cols>
  <sheetData>
    <row r="2" spans="2:3" ht="15">
      <c r="B2" s="105" t="s">
        <v>111</v>
      </c>
      <c r="C2" s="106">
        <f>((Ficha!E12-35000)/35000)+1</f>
        <v>1</v>
      </c>
    </row>
    <row r="4" ht="15">
      <c r="B4" s="107" t="s">
        <v>112</v>
      </c>
    </row>
    <row r="5" spans="2:3" ht="15">
      <c r="B5" t="s">
        <v>49</v>
      </c>
      <c r="C5">
        <v>35000</v>
      </c>
    </row>
    <row r="6" spans="2:3" ht="15">
      <c r="B6" t="s">
        <v>61</v>
      </c>
      <c r="C6">
        <v>4</v>
      </c>
    </row>
    <row r="7" spans="2:3" ht="15">
      <c r="B7" t="s">
        <v>62</v>
      </c>
      <c r="C7">
        <v>35000</v>
      </c>
    </row>
    <row r="8" spans="2:3" ht="15">
      <c r="B8" t="s">
        <v>60</v>
      </c>
      <c r="C8">
        <v>35000</v>
      </c>
    </row>
    <row r="14" ht="15">
      <c r="B14" s="107" t="s">
        <v>41</v>
      </c>
    </row>
    <row r="16" spans="2:4" ht="15">
      <c r="B16" s="105" t="s">
        <v>113</v>
      </c>
      <c r="C16" s="108">
        <f>Ficha!D89</f>
        <v>31500</v>
      </c>
      <c r="D16" s="108">
        <f>Ficha!D91</f>
        <v>38500</v>
      </c>
    </row>
    <row r="18" spans="2:4" ht="15">
      <c r="B18" s="105" t="s">
        <v>111</v>
      </c>
      <c r="C18" s="106">
        <v>0.9</v>
      </c>
      <c r="D18" s="106">
        <v>1.1</v>
      </c>
    </row>
    <row r="20" ht="15">
      <c r="B20" t="s">
        <v>27</v>
      </c>
    </row>
    <row r="21" spans="2:4" ht="15">
      <c r="B21" t="s">
        <v>114</v>
      </c>
      <c r="C21" s="109">
        <f>SUM(Ficha!J23:J29)</f>
        <v>697000</v>
      </c>
      <c r="D21" s="109">
        <f>SUM(Ficha!J23:J29)</f>
        <v>697000</v>
      </c>
    </row>
    <row r="22" spans="2:4" ht="15">
      <c r="B22" s="110" t="s">
        <v>115</v>
      </c>
      <c r="C22" s="111">
        <f>C18*Ficha!G30*Ficha!I30</f>
        <v>315000</v>
      </c>
      <c r="D22" s="111">
        <f>D18*Ficha!G30*Ficha!I30</f>
        <v>385000</v>
      </c>
    </row>
    <row r="23" spans="2:4" ht="15">
      <c r="B23" t="s">
        <v>116</v>
      </c>
      <c r="C23" s="109">
        <f>SUM(C21:C22)</f>
        <v>1012000</v>
      </c>
      <c r="D23" s="109">
        <f>SUM(D21:D22)</f>
        <v>1082000</v>
      </c>
    </row>
    <row r="25" ht="15">
      <c r="B25" t="s">
        <v>29</v>
      </c>
    </row>
    <row r="26" spans="2:4" ht="15">
      <c r="B26" t="s">
        <v>114</v>
      </c>
      <c r="C26" s="109">
        <f>SUM(Ficha!J34:J37)</f>
        <v>320000</v>
      </c>
      <c r="D26" s="109">
        <f>SUM(Ficha!J34:J37)</f>
        <v>320000</v>
      </c>
    </row>
    <row r="27" spans="2:4" ht="15">
      <c r="B27" s="110" t="s">
        <v>115</v>
      </c>
      <c r="C27" s="110">
        <f>C18*Ficha!G38*Ficha!I38+Hoja1!C18*Ficha!G39*Ficha!I39+Hoja1!C18*Ficha!G40*Ficha!I40</f>
        <v>324000</v>
      </c>
      <c r="D27" s="110">
        <f>D18*Ficha!G38*Ficha!I38+Hoja1!D18*Ficha!G39*Ficha!I39+Hoja1!D18*Ficha!G40*Ficha!I40</f>
        <v>396000</v>
      </c>
    </row>
    <row r="28" spans="2:4" ht="15">
      <c r="B28" t="s">
        <v>116</v>
      </c>
      <c r="C28" s="109">
        <f>SUM(C26:C27)</f>
        <v>644000</v>
      </c>
      <c r="D28" s="109">
        <f>SUM(D26:D27)</f>
        <v>716000</v>
      </c>
    </row>
    <row r="30" ht="15">
      <c r="B30" t="s">
        <v>117</v>
      </c>
    </row>
    <row r="31" spans="2:4" ht="15">
      <c r="B31" t="s">
        <v>114</v>
      </c>
      <c r="C31" s="109">
        <f>SUM(Ficha!J45:J69)</f>
        <v>565479.5</v>
      </c>
      <c r="D31" s="109">
        <f>SUM(Ficha!J45:J69)</f>
        <v>565479.5</v>
      </c>
    </row>
    <row r="32" spans="2:4" ht="15">
      <c r="B32" s="110" t="s">
        <v>115</v>
      </c>
      <c r="C32" s="110">
        <v>0</v>
      </c>
      <c r="D32" s="110">
        <v>0</v>
      </c>
    </row>
    <row r="33" spans="2:4" ht="15">
      <c r="B33" t="s">
        <v>116</v>
      </c>
      <c r="C33" s="109">
        <f>SUM(C31:C32)</f>
        <v>565479.5</v>
      </c>
      <c r="D33" s="109">
        <f>SUM(D31:D32)</f>
        <v>565479.5</v>
      </c>
    </row>
    <row r="35" spans="2:4" ht="15">
      <c r="B35" s="107" t="s">
        <v>118</v>
      </c>
      <c r="C35" s="109">
        <f>C23+C28+C33</f>
        <v>2221479.5</v>
      </c>
      <c r="D35" s="109">
        <f>D23+D28+D33</f>
        <v>2363479.5</v>
      </c>
    </row>
    <row r="37" spans="2:4" ht="15">
      <c r="B37" t="s">
        <v>0</v>
      </c>
      <c r="C37" s="112">
        <f>C35*Ficha!I75</f>
        <v>111073.975</v>
      </c>
      <c r="D37" s="112">
        <f>D35*Ficha!I75</f>
        <v>118173.975</v>
      </c>
    </row>
    <row r="38" spans="2:4" ht="15">
      <c r="B38" t="s">
        <v>36</v>
      </c>
      <c r="C38" s="112">
        <f>C35*Ficha!E15*Ficha!E16*Ficha!E17</f>
        <v>133288.77000000002</v>
      </c>
      <c r="D38" s="112">
        <f>D35*Ficha!E15*Ficha!E16*Ficha!E17</f>
        <v>141808.77000000002</v>
      </c>
    </row>
    <row r="40" spans="2:4" ht="15">
      <c r="B40" s="107" t="s">
        <v>40</v>
      </c>
      <c r="C40" s="113">
        <f>C35+C37+C38</f>
        <v>2465842.245</v>
      </c>
      <c r="D40" s="113">
        <f>D35+D37+D38</f>
        <v>2623462.245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2012-11-28T12:58:06Z</cp:lastPrinted>
  <dcterms:created xsi:type="dcterms:W3CDTF">2012-07-09T18:51:50Z</dcterms:created>
  <dcterms:modified xsi:type="dcterms:W3CDTF">2018-03-19T19:15:03Z</dcterms:modified>
  <cp:category/>
  <cp:version/>
  <cp:contentType/>
  <cp:contentStatus/>
</cp:coreProperties>
</file>