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60" windowWidth="18810" windowHeight="7080" activeTab="0"/>
  </bookViews>
  <sheets>
    <sheet name="Durazno conservero" sheetId="1" r:id="rId1"/>
    <sheet name="Hoja1" sheetId="2" r:id="rId2"/>
  </sheets>
  <definedNames>
    <definedName name="_xlnm.Print_Area" localSheetId="0">'Durazno conservero'!$A$1:$K$112</definedName>
  </definedNames>
  <calcPr fullCalcOnLoad="1"/>
</workbook>
</file>

<file path=xl/sharedStrings.xml><?xml version="1.0" encoding="utf-8"?>
<sst xmlns="http://schemas.openxmlformats.org/spreadsheetml/2006/main" count="190" uniqueCount="136">
  <si>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</si>
  <si>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</si>
  <si>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</si>
  <si>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</si>
  <si>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</si>
  <si>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</si>
  <si>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</si>
  <si>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</si>
  <si>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</si>
  <si>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</si>
  <si>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</si>
  <si>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</si>
  <si>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</si>
  <si>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</si>
  <si>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</si>
  <si>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</si>
  <si>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</si>
  <si>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</si>
  <si>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</si>
  <si>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</si>
  <si>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</si>
  <si>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</si>
  <si>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</si>
  <si>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</si>
  <si>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</si>
  <si>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</si>
  <si>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</si>
  <si>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</si>
  <si>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</si>
  <si>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</si>
  <si>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</si>
  <si>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</si>
  <si>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</si>
  <si>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</si>
  <si>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</si>
  <si>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</si>
  <si>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</si>
  <si>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</si>
  <si>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</si>
  <si>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</si>
  <si>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</si>
  <si>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</si>
  <si>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</si>
  <si>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</si>
  <si>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</si>
  <si>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</si>
  <si>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</si>
  <si>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</si>
  <si>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</si>
  <si>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</si>
  <si>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</si>
  <si>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</si>
  <si>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</si>
  <si>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Otros</t>
  </si>
  <si>
    <t>Insumos (c) (2)</t>
  </si>
  <si>
    <t>Costo financiero (tasa de interés) (4)</t>
  </si>
  <si>
    <t>Análisis de sensibilidad (5)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</si>
  <si>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</si>
  <si>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</si>
  <si>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Precio($/Un)</t>
  </si>
  <si>
    <t>Región Valparaíso</t>
  </si>
  <si>
    <t>(4) 1,5% mensual simple, tasa de interés promedio de las empresas distribuidoras de insumos</t>
  </si>
  <si>
    <t>Herbicida:</t>
  </si>
  <si>
    <t>Aplicación fitosanitarios</t>
  </si>
  <si>
    <t>ha</t>
  </si>
  <si>
    <t>Roundup</t>
  </si>
  <si>
    <t xml:space="preserve"> </t>
  </si>
  <si>
    <t>Podexal</t>
  </si>
  <si>
    <t>Aceite Citroliv</t>
  </si>
  <si>
    <t>Análisis(3)</t>
  </si>
  <si>
    <t>Rendimiento (Kg/ha):</t>
  </si>
  <si>
    <t>Precio de venta mercado interno ($/Kg): (1)</t>
  </si>
  <si>
    <t>Precio ($/Kg)</t>
  </si>
  <si>
    <t>Rendimiento (Kg/ha)</t>
  </si>
  <si>
    <t>Costo Unitario ($/Kg) (6)</t>
  </si>
  <si>
    <t>Costo Unitario ($/Kg)</t>
  </si>
  <si>
    <t>Urea</t>
  </si>
  <si>
    <t>Lorsban  4EC</t>
  </si>
  <si>
    <t xml:space="preserve">Análisis foliar  </t>
  </si>
  <si>
    <t>(3) La dosis de fertilización promedio podría variar de acuerdo a los resultados del análisis foliar.</t>
  </si>
  <si>
    <t>Agosto-abril</t>
  </si>
  <si>
    <t>Planta</t>
  </si>
  <si>
    <t>Septiembre-febrero</t>
  </si>
  <si>
    <t>Muriato de Potasio</t>
  </si>
  <si>
    <t>Enero-diciembre</t>
  </si>
  <si>
    <t>Acaricida</t>
  </si>
  <si>
    <t>Mejorar calibre</t>
  </si>
  <si>
    <t>Fosfimax 40 20</t>
  </si>
  <si>
    <t>Cosecha: Febrero</t>
  </si>
  <si>
    <t>Azufre mojable</t>
  </si>
  <si>
    <t>Zintrac</t>
  </si>
  <si>
    <t xml:space="preserve">Poda </t>
  </si>
  <si>
    <t>Rastraje</t>
  </si>
  <si>
    <t>0.4</t>
  </si>
  <si>
    <t>Abamectina</t>
  </si>
  <si>
    <t>Topas</t>
  </si>
  <si>
    <t>0.6</t>
  </si>
  <si>
    <t>Junio-julio</t>
  </si>
  <si>
    <t>Octubre</t>
  </si>
  <si>
    <t>mayo-octubre</t>
  </si>
  <si>
    <t>Septiembre</t>
  </si>
  <si>
    <t>junio-julio</t>
  </si>
  <si>
    <t>Densidad (Plantas/ha): 635 (3.5m X 4.5 m)</t>
  </si>
  <si>
    <t>Tecnología: Media</t>
  </si>
  <si>
    <t>Destino de producción: Agroindustria</t>
  </si>
  <si>
    <t>Durazno conservero</t>
  </si>
  <si>
    <t>Riego y limpias de acequias</t>
  </si>
  <si>
    <t>Febrero-diciembre</t>
  </si>
  <si>
    <t>Aplicación fertilizantes</t>
  </si>
  <si>
    <t>Octubre-diciembre</t>
  </si>
  <si>
    <t>Triturar los restos de la poda</t>
  </si>
  <si>
    <t>Sacar cosecha y cargar a camión</t>
  </si>
  <si>
    <t>Flete</t>
  </si>
  <si>
    <t>Cobre nordox</t>
  </si>
  <si>
    <t>Enero-febrero</t>
  </si>
  <si>
    <t>Agua</t>
  </si>
  <si>
    <t>Anual</t>
  </si>
  <si>
    <t>Septiembre-enero</t>
  </si>
  <si>
    <t>Septiembre-octubre</t>
  </si>
  <si>
    <t>Septiembre-noviembre</t>
  </si>
  <si>
    <t>Abril-septiembre</t>
  </si>
  <si>
    <t>Septiembre-diciembre</t>
  </si>
  <si>
    <t>Aplicación de agroquímicos</t>
  </si>
  <si>
    <t xml:space="preserve">Raleo </t>
  </si>
  <si>
    <t>Surqueadura</t>
  </si>
  <si>
    <t>Calipso 480  SC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</si>
  <si>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predio, especialmente  considerando la carencia de los pesticidas, según lo indicado por la agroindustria de contrato. El productor puede cambiar los parámetros a través de la ficha de simulación. </t>
  </si>
  <si>
    <t>1 hectárea febrero 2014</t>
  </si>
  <si>
    <t>Controles de malezas:alrededor de la planta</t>
  </si>
  <si>
    <t xml:space="preserve">Cosecha </t>
  </si>
  <si>
    <t>Superfosfato Triple</t>
  </si>
  <si>
    <t>Mayo-julio</t>
  </si>
  <si>
    <t xml:space="preserve"> (1) El precio del kilo  de durazno conservero  corresponde al promedio estimado de las entrevistas  de la región a nivel predial durante el periodo de cosecha en la temporada  en el 2013/ 2014. </t>
  </si>
  <si>
    <t>Tecnología de riego: Riego por surco</t>
  </si>
  <si>
    <t>Huerto en plena producción</t>
  </si>
  <si>
    <t>Variedad: Andross; Dr. David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</si>
</sst>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02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81" fontId="56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7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7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9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0" fillId="0" borderId="0" xfId="56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56" applyFont="1" applyFill="1" applyBorder="1" applyAlignment="1" applyProtection="1">
      <alignment horizontal="center"/>
      <protection/>
    </xf>
    <xf numFmtId="4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>
      <alignment horizontal="righ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3" fontId="60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81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1" fillId="0" borderId="0" xfId="56" applyFont="1" applyFill="1" applyBorder="1" applyAlignment="1">
      <alignment horizontal="left"/>
      <protection/>
    </xf>
    <xf numFmtId="0" fontId="61" fillId="0" borderId="0" xfId="56" applyFont="1" applyFill="1" applyBorder="1" applyAlignment="1">
      <alignment horizontal="center"/>
      <protection/>
    </xf>
    <xf numFmtId="180" fontId="61" fillId="0" borderId="0" xfId="67" applyFont="1" applyFill="1" applyBorder="1" applyAlignment="1" applyProtection="1">
      <alignment horizontal="left"/>
      <protection/>
    </xf>
    <xf numFmtId="0" fontId="61" fillId="0" borderId="0" xfId="56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180" fontId="61" fillId="0" borderId="0" xfId="67" applyFont="1" applyFill="1" applyBorder="1" applyAlignment="1" applyProtection="1">
      <alignment horizontal="right"/>
      <protection/>
    </xf>
    <xf numFmtId="3" fontId="61" fillId="0" borderId="0" xfId="56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181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58" fillId="34" borderId="14" xfId="0" applyFont="1" applyFill="1" applyBorder="1" applyAlignment="1">
      <alignment/>
    </xf>
    <xf numFmtId="3" fontId="62" fillId="34" borderId="15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57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2" fillId="34" borderId="11" xfId="67" applyFont="1" applyFill="1" applyBorder="1" applyAlignment="1" applyProtection="1">
      <alignment/>
      <protection/>
    </xf>
    <xf numFmtId="180" fontId="62" fillId="34" borderId="16" xfId="67" applyFont="1" applyFill="1" applyBorder="1" applyAlignment="1" applyProtection="1">
      <alignment/>
      <protection/>
    </xf>
    <xf numFmtId="0" fontId="58" fillId="34" borderId="13" xfId="0" applyFont="1" applyFill="1" applyBorder="1" applyAlignment="1">
      <alignment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6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6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8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9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8" xfId="0" applyNumberFormat="1" applyFont="1" applyFill="1" applyBorder="1" applyAlignment="1">
      <alignment/>
    </xf>
    <xf numFmtId="3" fontId="8" fillId="34" borderId="15" xfId="56" applyNumberFormat="1" applyFont="1" applyFill="1" applyBorder="1" applyAlignment="1">
      <alignment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2" fillId="34" borderId="19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3" fontId="8" fillId="34" borderId="16" xfId="56" applyNumberFormat="1" applyFont="1" applyFill="1" applyBorder="1" applyAlignment="1">
      <alignment/>
      <protection/>
    </xf>
    <xf numFmtId="181" fontId="61" fillId="23" borderId="21" xfId="56" applyNumberFormat="1" applyFont="1" applyFill="1" applyBorder="1" applyAlignment="1" applyProtection="1">
      <alignment horizontal="center" vertical="center" wrapText="1"/>
      <protection/>
    </xf>
    <xf numFmtId="0" fontId="61" fillId="23" borderId="21" xfId="56" applyFont="1" applyFill="1" applyBorder="1" applyAlignment="1" applyProtection="1">
      <alignment horizontal="center" vertical="center" wrapText="1"/>
      <protection/>
    </xf>
    <xf numFmtId="3" fontId="61" fillId="23" borderId="21" xfId="56" applyNumberFormat="1" applyFont="1" applyFill="1" applyBorder="1" applyAlignment="1" applyProtection="1">
      <alignment horizontal="center" vertical="center" wrapText="1"/>
      <protection/>
    </xf>
    <xf numFmtId="3" fontId="61" fillId="23" borderId="17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7" fillId="34" borderId="0" xfId="0" applyNumberFormat="1" applyFont="1" applyFill="1" applyBorder="1" applyAlignment="1">
      <alignment/>
    </xf>
    <xf numFmtId="2" fontId="58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7" xfId="0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2" fillId="34" borderId="0" xfId="67" applyFont="1" applyFill="1" applyBorder="1" applyAlignment="1" applyProtection="1">
      <alignment/>
      <protection/>
    </xf>
    <xf numFmtId="181" fontId="10" fillId="0" borderId="22" xfId="56" applyNumberFormat="1" applyFont="1" applyFill="1" applyBorder="1" applyAlignment="1" applyProtection="1">
      <alignment horizontal="right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181" fontId="10" fillId="0" borderId="18" xfId="56" applyNumberFormat="1" applyFont="1" applyFill="1" applyBorder="1" applyAlignment="1" applyProtection="1">
      <alignment horizontal="right"/>
      <protection/>
    </xf>
    <xf numFmtId="181" fontId="10" fillId="0" borderId="23" xfId="56" applyNumberFormat="1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/>
      <protection/>
    </xf>
    <xf numFmtId="180" fontId="10" fillId="34" borderId="23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181" fontId="10" fillId="0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0" borderId="18" xfId="67" applyNumberFormat="1" applyFont="1" applyFill="1" applyBorder="1" applyAlignment="1" applyProtection="1">
      <alignment horizontal="right"/>
      <protection/>
    </xf>
    <xf numFmtId="3" fontId="10" fillId="0" borderId="20" xfId="67" applyNumberFormat="1" applyFont="1" applyFill="1" applyBorder="1" applyAlignment="1" applyProtection="1">
      <alignment horizontal="right"/>
      <protection/>
    </xf>
    <xf numFmtId="3" fontId="61" fillId="23" borderId="15" xfId="56" applyNumberFormat="1" applyFont="1" applyFill="1" applyBorder="1" applyAlignment="1" applyProtection="1">
      <alignment horizontal="center" vertical="center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3" fillId="34" borderId="21" xfId="67" applyNumberFormat="1" applyFont="1" applyFill="1" applyBorder="1" applyAlignment="1" applyProtection="1">
      <alignment horizontal="left"/>
      <protection/>
    </xf>
    <xf numFmtId="0" fontId="63" fillId="34" borderId="17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17" fontId="10" fillId="34" borderId="18" xfId="67" applyNumberFormat="1" applyFont="1" applyFill="1" applyBorder="1" applyAlignment="1" applyProtection="1">
      <alignment/>
      <protection/>
    </xf>
    <xf numFmtId="181" fontId="10" fillId="34" borderId="14" xfId="67" applyNumberFormat="1" applyFont="1" applyFill="1" applyBorder="1" applyAlignment="1">
      <alignment/>
      <protection/>
    </xf>
    <xf numFmtId="0" fontId="57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180" fontId="10" fillId="34" borderId="2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3" fontId="8" fillId="34" borderId="16" xfId="55" applyNumberFormat="1" applyFont="1" applyFill="1" applyBorder="1" applyAlignment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3" fontId="8" fillId="34" borderId="15" xfId="55" applyNumberFormat="1" applyFont="1" applyFill="1" applyBorder="1" applyAlignment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8" fillId="34" borderId="11" xfId="67" applyNumberFormat="1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61" fillId="23" borderId="21" xfId="56" applyFont="1" applyFill="1" applyBorder="1" applyAlignment="1" applyProtection="1">
      <alignment horizontal="center" vertical="center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0" borderId="20" xfId="5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0" fontId="60" fillId="23" borderId="25" xfId="56" applyFont="1" applyFill="1" applyBorder="1" applyAlignment="1" applyProtection="1">
      <alignment horizontal="left"/>
      <protection/>
    </xf>
    <xf numFmtId="0" fontId="60" fillId="23" borderId="21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0" fillId="37" borderId="18" xfId="55" applyFont="1" applyFill="1" applyBorder="1" applyAlignment="1">
      <alignment horizontal="center"/>
      <protection/>
    </xf>
    <xf numFmtId="0" fontId="60" fillId="37" borderId="14" xfId="55" applyFont="1" applyFill="1" applyBorder="1" applyAlignment="1">
      <alignment horizontal="center"/>
      <protection/>
    </xf>
    <xf numFmtId="0" fontId="60" fillId="37" borderId="15" xfId="55" applyFont="1" applyFill="1" applyBorder="1" applyAlignment="1">
      <alignment horizontal="center"/>
      <protection/>
    </xf>
    <xf numFmtId="0" fontId="60" fillId="37" borderId="25" xfId="55" applyFont="1" applyFill="1" applyBorder="1" applyAlignment="1">
      <alignment horizontal="center"/>
      <protection/>
    </xf>
    <xf numFmtId="0" fontId="60" fillId="37" borderId="21" xfId="55" applyFont="1" applyFill="1" applyBorder="1" applyAlignment="1">
      <alignment horizontal="center"/>
      <protection/>
    </xf>
    <xf numFmtId="0" fontId="60" fillId="37" borderId="17" xfId="55" applyFont="1" applyFill="1" applyBorder="1" applyAlignment="1">
      <alignment horizontal="center"/>
      <protection/>
    </xf>
    <xf numFmtId="17" fontId="60" fillId="37" borderId="18" xfId="67" applyNumberFormat="1" applyFont="1" applyFill="1" applyBorder="1" applyAlignment="1" applyProtection="1">
      <alignment horizontal="center"/>
      <protection/>
    </xf>
    <xf numFmtId="17" fontId="60" fillId="37" borderId="14" xfId="67" applyNumberFormat="1" applyFont="1" applyFill="1" applyBorder="1" applyAlignment="1" applyProtection="1">
      <alignment horizontal="center"/>
      <protection/>
    </xf>
    <xf numFmtId="17" fontId="60" fillId="37" borderId="15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0" borderId="18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center"/>
      <protection/>
    </xf>
    <xf numFmtId="0" fontId="15" fillId="34" borderId="11" xfId="56" applyFont="1" applyFill="1" applyBorder="1" applyAlignment="1">
      <alignment horizontal="center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8" fillId="36" borderId="21" xfId="56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3" fontId="8" fillId="36" borderId="15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0" fontId="8" fillId="38" borderId="12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60" fillId="39" borderId="18" xfId="0" applyFont="1" applyFill="1" applyBorder="1" applyAlignment="1">
      <alignment horizontal="center" vertical="center"/>
    </xf>
    <xf numFmtId="0" fontId="60" fillId="39" borderId="14" xfId="0" applyFont="1" applyFill="1" applyBorder="1" applyAlignment="1">
      <alignment horizontal="center" vertical="center"/>
    </xf>
    <xf numFmtId="0" fontId="60" fillId="39" borderId="15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/>
    </xf>
    <xf numFmtId="0" fontId="60" fillId="39" borderId="13" xfId="0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9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0" fillId="39" borderId="18" xfId="0" applyFont="1" applyFill="1" applyBorder="1" applyAlignment="1">
      <alignment horizontal="center"/>
    </xf>
    <xf numFmtId="0" fontId="60" fillId="39" borderId="14" xfId="0" applyFont="1" applyFill="1" applyBorder="1" applyAlignment="1">
      <alignment horizontal="center"/>
    </xf>
    <xf numFmtId="0" fontId="60" fillId="39" borderId="15" xfId="0" applyFont="1" applyFill="1" applyBorder="1" applyAlignment="1">
      <alignment horizontal="center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2" xfId="0" applyNumberFormat="1" applyFont="1" applyFill="1" applyBorder="1" applyAlignment="1">
      <alignment horizontal="center"/>
    </xf>
    <xf numFmtId="180" fontId="61" fillId="0" borderId="0" xfId="67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12" fillId="34" borderId="18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5" xfId="56" applyNumberFormat="1" applyFont="1" applyFill="1" applyBorder="1" applyAlignment="1">
      <alignment horizontal="left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8" fillId="38" borderId="15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/>
    </xf>
    <xf numFmtId="0" fontId="60" fillId="39" borderId="13" xfId="0" applyFont="1" applyFill="1" applyBorder="1" applyAlignment="1">
      <alignment horizontal="center"/>
    </xf>
    <xf numFmtId="0" fontId="60" fillId="39" borderId="16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61" fillId="23" borderId="25" xfId="56" applyFont="1" applyFill="1" applyBorder="1" applyAlignment="1" applyProtection="1">
      <alignment horizontal="center" vertical="center"/>
      <protection/>
    </xf>
    <xf numFmtId="0" fontId="10" fillId="34" borderId="12" xfId="56" applyFont="1" applyFill="1" applyBorder="1" applyAlignment="1">
      <alignment horizontal="center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>
      <alignment horizontal="center"/>
    </xf>
    <xf numFmtId="0" fontId="10" fillId="34" borderId="12" xfId="56" applyFont="1" applyFill="1" applyBorder="1" applyAlignment="1" applyProtection="1">
      <alignment horizontal="left"/>
      <protection/>
    </xf>
    <xf numFmtId="0" fontId="10" fillId="34" borderId="25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628650</xdr:colOff>
      <xdr:row>111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609725" y="254317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4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24.140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14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12" t="s">
        <v>8</v>
      </c>
      <c r="C2" s="212"/>
      <c r="D2" s="212"/>
      <c r="E2" s="212"/>
      <c r="F2" s="212"/>
      <c r="G2" s="212"/>
      <c r="H2" s="212"/>
      <c r="I2" s="212"/>
      <c r="J2" s="212"/>
    </row>
    <row r="3" spans="2:11" s="3" customFormat="1" ht="18" customHeight="1">
      <c r="B3" s="89"/>
      <c r="C3" s="117"/>
      <c r="D3" s="117"/>
      <c r="E3" s="213" t="s">
        <v>105</v>
      </c>
      <c r="F3" s="213"/>
      <c r="G3" s="213"/>
      <c r="H3" s="117"/>
      <c r="I3" s="118"/>
      <c r="J3" s="117"/>
      <c r="K3" s="15"/>
    </row>
    <row r="4" spans="2:11" s="3" customFormat="1" ht="18" customHeight="1">
      <c r="B4" s="89"/>
      <c r="C4" s="117"/>
      <c r="D4" s="213" t="s">
        <v>60</v>
      </c>
      <c r="E4" s="213"/>
      <c r="F4" s="213"/>
      <c r="G4" s="213"/>
      <c r="H4" s="213"/>
      <c r="I4" s="117"/>
      <c r="J4" s="117"/>
      <c r="K4" s="15"/>
    </row>
    <row r="5" spans="2:11" s="3" customFormat="1" ht="18" customHeight="1">
      <c r="B5" s="43"/>
      <c r="C5" s="43"/>
      <c r="D5" s="119"/>
      <c r="E5" s="45"/>
      <c r="F5" s="45"/>
      <c r="G5" s="99"/>
      <c r="H5" s="45"/>
      <c r="I5" s="43"/>
      <c r="J5" s="120"/>
      <c r="K5" s="17"/>
    </row>
    <row r="6" spans="2:11" s="3" customFormat="1" ht="18" customHeight="1">
      <c r="B6" s="43"/>
      <c r="C6" s="43"/>
      <c r="D6" s="220" t="s">
        <v>48</v>
      </c>
      <c r="E6" s="221"/>
      <c r="F6" s="221"/>
      <c r="G6" s="221"/>
      <c r="H6" s="221"/>
      <c r="I6" s="221"/>
      <c r="J6" s="222"/>
      <c r="K6" s="17"/>
    </row>
    <row r="7" spans="2:11" s="3" customFormat="1" ht="18" customHeight="1">
      <c r="B7" s="43"/>
      <c r="C7" s="43"/>
      <c r="D7" s="165" t="s">
        <v>127</v>
      </c>
      <c r="E7" s="86"/>
      <c r="F7" s="86"/>
      <c r="G7" s="166" t="s">
        <v>135</v>
      </c>
      <c r="H7" s="167"/>
      <c r="I7" s="168"/>
      <c r="J7" s="87"/>
      <c r="K7" s="17"/>
    </row>
    <row r="8" spans="2:11" s="3" customFormat="1" ht="18" customHeight="1">
      <c r="B8" s="43"/>
      <c r="C8" s="43"/>
      <c r="D8" s="169" t="s">
        <v>133</v>
      </c>
      <c r="E8" s="88"/>
      <c r="F8" s="88"/>
      <c r="G8" s="170" t="s">
        <v>104</v>
      </c>
      <c r="H8" s="89"/>
      <c r="I8" s="90"/>
      <c r="J8" s="91"/>
      <c r="K8" s="17"/>
    </row>
    <row r="9" spans="2:11" s="3" customFormat="1" ht="18" customHeight="1">
      <c r="B9" s="43"/>
      <c r="C9" s="43"/>
      <c r="D9" s="169" t="s">
        <v>102</v>
      </c>
      <c r="E9" s="88"/>
      <c r="F9" s="88"/>
      <c r="G9" s="170" t="s">
        <v>103</v>
      </c>
      <c r="H9" s="89"/>
      <c r="I9" s="90"/>
      <c r="J9" s="91"/>
      <c r="K9" s="19"/>
    </row>
    <row r="10" spans="2:11" s="3" customFormat="1" ht="18" customHeight="1">
      <c r="B10" s="43"/>
      <c r="C10" s="43"/>
      <c r="D10" s="171" t="s">
        <v>134</v>
      </c>
      <c r="E10" s="172"/>
      <c r="F10" s="172"/>
      <c r="G10" s="173" t="s">
        <v>88</v>
      </c>
      <c r="H10" s="174"/>
      <c r="I10" s="175"/>
      <c r="J10" s="92"/>
      <c r="K10" s="19"/>
    </row>
    <row r="11" spans="2:11" s="3" customFormat="1" ht="18" customHeight="1">
      <c r="B11" s="43"/>
      <c r="C11" s="43"/>
      <c r="D11" s="27"/>
      <c r="E11" s="88"/>
      <c r="F11" s="88"/>
      <c r="G11" s="27"/>
      <c r="H11" s="89"/>
      <c r="I11" s="90"/>
      <c r="J11" s="136"/>
      <c r="K11" s="19"/>
    </row>
    <row r="12" spans="2:11" ht="18">
      <c r="B12" s="214" t="s">
        <v>49</v>
      </c>
      <c r="C12" s="215"/>
      <c r="D12" s="215"/>
      <c r="E12" s="216"/>
      <c r="F12" s="42"/>
      <c r="G12" s="217" t="s">
        <v>14</v>
      </c>
      <c r="H12" s="218"/>
      <c r="I12" s="218"/>
      <c r="J12" s="219"/>
      <c r="K12" s="17"/>
    </row>
    <row r="13" spans="2:11" ht="18" customHeight="1">
      <c r="B13" s="102" t="s">
        <v>70</v>
      </c>
      <c r="C13" s="103"/>
      <c r="D13" s="86"/>
      <c r="E13" s="181">
        <v>30000</v>
      </c>
      <c r="F13" s="43"/>
      <c r="G13" s="106" t="s">
        <v>7</v>
      </c>
      <c r="H13" s="86"/>
      <c r="I13" s="86"/>
      <c r="J13" s="107">
        <f>E13*E14</f>
        <v>4800000</v>
      </c>
      <c r="K13" s="17"/>
    </row>
    <row r="14" spans="2:11" ht="18" customHeight="1">
      <c r="B14" s="224" t="s">
        <v>71</v>
      </c>
      <c r="C14" s="225"/>
      <c r="D14" s="225"/>
      <c r="E14" s="176">
        <v>160</v>
      </c>
      <c r="F14" s="43"/>
      <c r="G14" s="108" t="s">
        <v>10</v>
      </c>
      <c r="H14" s="43"/>
      <c r="I14" s="43"/>
      <c r="J14" s="109">
        <f>J29+J38+J70+J74</f>
        <v>2881856.25</v>
      </c>
      <c r="K14" s="17"/>
    </row>
    <row r="15" spans="2:11" ht="18" customHeight="1">
      <c r="B15" s="152" t="s">
        <v>9</v>
      </c>
      <c r="C15" s="44"/>
      <c r="D15" s="43"/>
      <c r="E15" s="176">
        <v>15000</v>
      </c>
      <c r="F15" s="43"/>
      <c r="G15" s="108" t="s">
        <v>11</v>
      </c>
      <c r="H15" s="45"/>
      <c r="I15" s="43"/>
      <c r="J15" s="109">
        <f>J29+J38+J70+J82+J74</f>
        <v>3128872.5</v>
      </c>
      <c r="K15" s="17"/>
    </row>
    <row r="16" spans="2:11" ht="18" customHeight="1">
      <c r="B16" s="152" t="s">
        <v>4</v>
      </c>
      <c r="C16" s="46"/>
      <c r="D16" s="43"/>
      <c r="E16" s="177">
        <v>0.015</v>
      </c>
      <c r="F16" s="43"/>
      <c r="G16" s="108" t="s">
        <v>12</v>
      </c>
      <c r="H16" s="43"/>
      <c r="I16" s="43"/>
      <c r="J16" s="109">
        <f>J13-J14</f>
        <v>1918143.75</v>
      </c>
      <c r="K16" s="17"/>
    </row>
    <row r="17" spans="2:11" ht="18" customHeight="1">
      <c r="B17" s="104" t="s">
        <v>5</v>
      </c>
      <c r="C17" s="105"/>
      <c r="D17" s="93"/>
      <c r="E17" s="178">
        <v>12</v>
      </c>
      <c r="F17" s="43"/>
      <c r="G17" s="108" t="s">
        <v>13</v>
      </c>
      <c r="H17" s="43"/>
      <c r="I17" s="43"/>
      <c r="J17" s="109">
        <f>J13-J15</f>
        <v>1671127.5</v>
      </c>
      <c r="K17" s="17"/>
    </row>
    <row r="18" spans="2:11" ht="18" customHeight="1">
      <c r="B18" s="153"/>
      <c r="C18" s="46"/>
      <c r="D18" s="43"/>
      <c r="E18" s="164"/>
      <c r="F18" s="43"/>
      <c r="G18" s="110" t="s">
        <v>45</v>
      </c>
      <c r="H18" s="93"/>
      <c r="I18" s="111"/>
      <c r="J18" s="112">
        <f>G100</f>
        <v>104.29575</v>
      </c>
      <c r="K18" s="17"/>
    </row>
    <row r="19" spans="2:11" s="3" customFormat="1" ht="18" customHeight="1">
      <c r="B19" s="43"/>
      <c r="C19" s="43"/>
      <c r="D19" s="43"/>
      <c r="E19" s="21"/>
      <c r="F19" s="21"/>
      <c r="G19" s="22"/>
      <c r="H19" s="23"/>
      <c r="I19" s="24"/>
      <c r="J19" s="24"/>
      <c r="K19" s="17"/>
    </row>
    <row r="20" spans="2:11" s="3" customFormat="1" ht="18" customHeight="1">
      <c r="B20" s="122" t="s">
        <v>46</v>
      </c>
      <c r="C20" s="121"/>
      <c r="D20" s="121"/>
      <c r="E20" s="223" t="s">
        <v>15</v>
      </c>
      <c r="F20" s="223"/>
      <c r="G20" s="123" t="s">
        <v>16</v>
      </c>
      <c r="H20" s="124" t="s">
        <v>17</v>
      </c>
      <c r="I20" s="147" t="s">
        <v>59</v>
      </c>
      <c r="J20" s="125" t="s">
        <v>3</v>
      </c>
      <c r="K20" s="17"/>
    </row>
    <row r="21" spans="2:11" s="3" customFormat="1" ht="18" customHeight="1">
      <c r="B21" s="207" t="s">
        <v>19</v>
      </c>
      <c r="C21" s="208"/>
      <c r="D21" s="208"/>
      <c r="E21" s="201"/>
      <c r="F21" s="201"/>
      <c r="G21" s="113"/>
      <c r="H21" s="114"/>
      <c r="I21" s="115"/>
      <c r="J21" s="116"/>
      <c r="K21" s="17"/>
    </row>
    <row r="22" spans="2:11" s="3" customFormat="1" ht="18" customHeight="1">
      <c r="B22" s="202" t="s">
        <v>91</v>
      </c>
      <c r="C22" s="203"/>
      <c r="D22" s="204"/>
      <c r="E22" s="209" t="s">
        <v>97</v>
      </c>
      <c r="F22" s="210"/>
      <c r="G22" s="138">
        <f>+I22</f>
        <v>600</v>
      </c>
      <c r="H22" s="139" t="s">
        <v>81</v>
      </c>
      <c r="I22" s="142">
        <v>600</v>
      </c>
      <c r="J22" s="11">
        <f>G22*I22</f>
        <v>360000</v>
      </c>
      <c r="K22" s="17"/>
    </row>
    <row r="23" spans="2:11" s="3" customFormat="1" ht="18" customHeight="1">
      <c r="B23" s="202" t="s">
        <v>122</v>
      </c>
      <c r="C23" s="203"/>
      <c r="D23" s="204"/>
      <c r="E23" s="209" t="s">
        <v>107</v>
      </c>
      <c r="F23" s="210"/>
      <c r="G23" s="138">
        <v>4</v>
      </c>
      <c r="H23" s="139" t="s">
        <v>6</v>
      </c>
      <c r="I23" s="142">
        <v>13000</v>
      </c>
      <c r="J23" s="11">
        <f aca="true" t="shared" si="0" ref="J23:J28">G23*I23</f>
        <v>52000</v>
      </c>
      <c r="K23" s="17"/>
    </row>
    <row r="24" spans="2:11" s="3" customFormat="1" ht="18" customHeight="1">
      <c r="B24" s="183" t="s">
        <v>106</v>
      </c>
      <c r="C24" s="182"/>
      <c r="D24" s="184"/>
      <c r="E24" s="209" t="s">
        <v>80</v>
      </c>
      <c r="F24" s="210"/>
      <c r="G24" s="138">
        <v>8</v>
      </c>
      <c r="H24" s="139" t="s">
        <v>6</v>
      </c>
      <c r="I24" s="142">
        <v>13000</v>
      </c>
      <c r="J24" s="11">
        <f t="shared" si="0"/>
        <v>104000</v>
      </c>
      <c r="K24" s="17"/>
    </row>
    <row r="25" spans="2:11" s="3" customFormat="1" ht="18" customHeight="1">
      <c r="B25" s="183" t="s">
        <v>108</v>
      </c>
      <c r="C25" s="182"/>
      <c r="D25" s="184"/>
      <c r="E25" s="209" t="s">
        <v>109</v>
      </c>
      <c r="F25" s="210"/>
      <c r="G25" s="138">
        <v>3</v>
      </c>
      <c r="H25" s="139" t="s">
        <v>6</v>
      </c>
      <c r="I25" s="142">
        <v>13000</v>
      </c>
      <c r="J25" s="11">
        <f t="shared" si="0"/>
        <v>39000</v>
      </c>
      <c r="K25" s="17"/>
    </row>
    <row r="26" spans="2:11" s="3" customFormat="1" ht="18" customHeight="1">
      <c r="B26" s="202" t="s">
        <v>128</v>
      </c>
      <c r="C26" s="203"/>
      <c r="D26" s="204"/>
      <c r="E26" s="209" t="s">
        <v>82</v>
      </c>
      <c r="F26" s="210"/>
      <c r="G26" s="138">
        <v>3</v>
      </c>
      <c r="H26" s="139" t="s">
        <v>6</v>
      </c>
      <c r="I26" s="142">
        <v>13000</v>
      </c>
      <c r="J26" s="11">
        <f t="shared" si="0"/>
        <v>39000</v>
      </c>
      <c r="K26" s="17"/>
    </row>
    <row r="27" spans="2:11" s="3" customFormat="1" ht="18" customHeight="1">
      <c r="B27" s="183" t="s">
        <v>123</v>
      </c>
      <c r="C27" s="182"/>
      <c r="D27" s="184"/>
      <c r="E27" s="209" t="s">
        <v>98</v>
      </c>
      <c r="F27" s="210"/>
      <c r="G27" s="138">
        <v>635</v>
      </c>
      <c r="H27" s="139" t="s">
        <v>81</v>
      </c>
      <c r="I27" s="142">
        <v>600</v>
      </c>
      <c r="J27" s="11">
        <f t="shared" si="0"/>
        <v>381000</v>
      </c>
      <c r="K27" s="17"/>
    </row>
    <row r="28" spans="2:11" s="3" customFormat="1" ht="18" customHeight="1">
      <c r="B28" s="202" t="s">
        <v>129</v>
      </c>
      <c r="C28" s="203"/>
      <c r="D28" s="204"/>
      <c r="E28" s="209" t="s">
        <v>114</v>
      </c>
      <c r="F28" s="210"/>
      <c r="G28" s="138">
        <f>Hoja1!E5*Hoja1!C2</f>
        <v>30000</v>
      </c>
      <c r="H28" s="139" t="s">
        <v>44</v>
      </c>
      <c r="I28" s="142">
        <v>14</v>
      </c>
      <c r="J28" s="11">
        <f t="shared" si="0"/>
        <v>420000</v>
      </c>
      <c r="K28" s="17"/>
    </row>
    <row r="29" spans="2:11" ht="18" customHeight="1">
      <c r="B29" s="199" t="s">
        <v>20</v>
      </c>
      <c r="C29" s="200"/>
      <c r="D29" s="200"/>
      <c r="E29" s="200"/>
      <c r="F29" s="200"/>
      <c r="G29" s="200"/>
      <c r="H29" s="200"/>
      <c r="I29" s="200"/>
      <c r="J29" s="94">
        <f>SUM(J22:J28)</f>
        <v>1395000</v>
      </c>
      <c r="K29" s="17"/>
    </row>
    <row r="30" spans="2:11" s="3" customFormat="1" ht="18" customHeight="1">
      <c r="B30" s="84"/>
      <c r="C30" s="84"/>
      <c r="D30" s="84"/>
      <c r="E30" s="84"/>
      <c r="F30" s="84"/>
      <c r="G30" s="26"/>
      <c r="H30" s="84"/>
      <c r="I30" s="84"/>
      <c r="J30" s="28"/>
      <c r="K30" s="17"/>
    </row>
    <row r="31" spans="2:11" s="29" customFormat="1" ht="18" customHeight="1">
      <c r="B31" s="207" t="s">
        <v>21</v>
      </c>
      <c r="C31" s="208"/>
      <c r="D31" s="208"/>
      <c r="E31" s="201"/>
      <c r="F31" s="201"/>
      <c r="G31" s="113"/>
      <c r="H31" s="114"/>
      <c r="I31" s="115"/>
      <c r="J31" s="156"/>
      <c r="K31" s="17"/>
    </row>
    <row r="32" spans="2:11" s="3" customFormat="1" ht="18" customHeight="1">
      <c r="B32" s="226" t="s">
        <v>63</v>
      </c>
      <c r="C32" s="227"/>
      <c r="D32" s="227"/>
      <c r="E32" s="228" t="s">
        <v>80</v>
      </c>
      <c r="F32" s="229"/>
      <c r="G32" s="140">
        <v>10</v>
      </c>
      <c r="H32" s="137" t="s">
        <v>64</v>
      </c>
      <c r="I32" s="154">
        <v>30000</v>
      </c>
      <c r="J32" s="145">
        <f aca="true" t="shared" si="1" ref="J32:J37">G32*I32</f>
        <v>300000</v>
      </c>
      <c r="K32" s="17"/>
    </row>
    <row r="33" spans="2:11" s="3" customFormat="1" ht="18" customHeight="1">
      <c r="B33" s="183" t="s">
        <v>92</v>
      </c>
      <c r="C33" s="182"/>
      <c r="D33" s="182"/>
      <c r="E33" s="205" t="s">
        <v>99</v>
      </c>
      <c r="F33" s="206"/>
      <c r="G33" s="148">
        <v>2</v>
      </c>
      <c r="H33" s="141" t="s">
        <v>64</v>
      </c>
      <c r="I33" s="155">
        <v>20000</v>
      </c>
      <c r="J33" s="146">
        <f t="shared" si="1"/>
        <v>40000</v>
      </c>
      <c r="K33" s="17"/>
    </row>
    <row r="34" spans="2:11" s="3" customFormat="1" ht="18" customHeight="1">
      <c r="B34" s="183" t="s">
        <v>124</v>
      </c>
      <c r="C34" s="182"/>
      <c r="D34" s="182"/>
      <c r="E34" s="205" t="s">
        <v>99</v>
      </c>
      <c r="F34" s="206"/>
      <c r="G34" s="148">
        <v>2</v>
      </c>
      <c r="H34" s="141" t="s">
        <v>64</v>
      </c>
      <c r="I34" s="155">
        <v>15000</v>
      </c>
      <c r="J34" s="146">
        <f t="shared" si="1"/>
        <v>30000</v>
      </c>
      <c r="K34" s="17"/>
    </row>
    <row r="35" spans="2:11" s="3" customFormat="1" ht="18" customHeight="1">
      <c r="B35" s="183" t="s">
        <v>110</v>
      </c>
      <c r="C35" s="182"/>
      <c r="D35" s="182"/>
      <c r="E35" s="205" t="s">
        <v>97</v>
      </c>
      <c r="F35" s="206"/>
      <c r="G35" s="148">
        <v>1</v>
      </c>
      <c r="H35" s="141" t="s">
        <v>64</v>
      </c>
      <c r="I35" s="155">
        <v>40000</v>
      </c>
      <c r="J35" s="146">
        <f t="shared" si="1"/>
        <v>40000</v>
      </c>
      <c r="K35" s="17"/>
    </row>
    <row r="36" spans="2:11" s="3" customFormat="1" ht="18" customHeight="1">
      <c r="B36" s="183" t="s">
        <v>111</v>
      </c>
      <c r="C36" s="182"/>
      <c r="D36" s="182"/>
      <c r="E36" s="205" t="s">
        <v>114</v>
      </c>
      <c r="F36" s="206"/>
      <c r="G36" s="148">
        <f>Hoja1!E6*Hoja1!C2</f>
        <v>30000</v>
      </c>
      <c r="H36" s="141" t="s">
        <v>44</v>
      </c>
      <c r="I36" s="155">
        <v>4</v>
      </c>
      <c r="J36" s="146">
        <f t="shared" si="1"/>
        <v>120000</v>
      </c>
      <c r="K36" s="17"/>
    </row>
    <row r="37" spans="2:11" s="3" customFormat="1" ht="18" customHeight="1">
      <c r="B37" s="202" t="s">
        <v>112</v>
      </c>
      <c r="C37" s="203"/>
      <c r="D37" s="203"/>
      <c r="E37" s="205" t="s">
        <v>114</v>
      </c>
      <c r="F37" s="206"/>
      <c r="G37" s="141">
        <f>Hoja1!E7*Hoja1!C2</f>
        <v>30000</v>
      </c>
      <c r="H37" s="141" t="s">
        <v>44</v>
      </c>
      <c r="I37" s="155">
        <v>6</v>
      </c>
      <c r="J37" s="157">
        <f t="shared" si="1"/>
        <v>180000</v>
      </c>
      <c r="K37" s="17"/>
    </row>
    <row r="38" spans="2:12" ht="18" customHeight="1">
      <c r="B38" s="199" t="s">
        <v>22</v>
      </c>
      <c r="C38" s="200"/>
      <c r="D38" s="200"/>
      <c r="E38" s="200"/>
      <c r="F38" s="200"/>
      <c r="G38" s="200"/>
      <c r="H38" s="200"/>
      <c r="I38" s="200"/>
      <c r="J38" s="126">
        <f>SUM(J32:J37)</f>
        <v>710000</v>
      </c>
      <c r="K38" s="17"/>
      <c r="L38" s="17"/>
    </row>
    <row r="39" spans="2:12" s="3" customFormat="1" ht="18" customHeight="1">
      <c r="B39" s="84"/>
      <c r="C39" s="84"/>
      <c r="D39" s="84"/>
      <c r="E39" s="84"/>
      <c r="F39" s="84"/>
      <c r="G39" s="26" t="s">
        <v>66</v>
      </c>
      <c r="H39" s="84"/>
      <c r="I39" s="84"/>
      <c r="J39" s="28"/>
      <c r="K39" s="17"/>
      <c r="L39" s="20"/>
    </row>
    <row r="40" spans="2:12" s="3" customFormat="1" ht="18" customHeight="1">
      <c r="B40" s="207" t="s">
        <v>54</v>
      </c>
      <c r="C40" s="208"/>
      <c r="D40" s="208"/>
      <c r="E40" s="201"/>
      <c r="F40" s="201"/>
      <c r="G40" s="113"/>
      <c r="H40" s="114"/>
      <c r="I40" s="115"/>
      <c r="J40" s="116"/>
      <c r="K40" s="17"/>
      <c r="L40" s="25"/>
    </row>
    <row r="41" spans="2:12" s="3" customFormat="1" ht="18" customHeight="1">
      <c r="B41" s="196" t="s">
        <v>41</v>
      </c>
      <c r="C41" s="197"/>
      <c r="D41" s="198"/>
      <c r="E41" s="211"/>
      <c r="F41" s="210"/>
      <c r="G41" s="143"/>
      <c r="H41" s="144"/>
      <c r="I41" s="146"/>
      <c r="J41" s="12"/>
      <c r="K41" s="17"/>
      <c r="L41" s="25"/>
    </row>
    <row r="42" spans="2:12" s="3" customFormat="1" ht="18" customHeight="1">
      <c r="B42" s="187" t="s">
        <v>76</v>
      </c>
      <c r="C42" s="188"/>
      <c r="D42" s="189"/>
      <c r="E42" s="211" t="s">
        <v>109</v>
      </c>
      <c r="F42" s="230"/>
      <c r="G42" s="81">
        <v>350</v>
      </c>
      <c r="H42" s="139" t="s">
        <v>44</v>
      </c>
      <c r="I42" s="146">
        <v>330</v>
      </c>
      <c r="J42" s="12">
        <f>G42*I42</f>
        <v>115500</v>
      </c>
      <c r="K42" s="17"/>
      <c r="L42" s="25"/>
    </row>
    <row r="43" spans="2:12" s="3" customFormat="1" ht="18" customHeight="1">
      <c r="B43" s="187" t="s">
        <v>83</v>
      </c>
      <c r="C43" s="188"/>
      <c r="D43" s="189"/>
      <c r="E43" s="211" t="s">
        <v>109</v>
      </c>
      <c r="F43" s="210"/>
      <c r="G43" s="81">
        <v>380</v>
      </c>
      <c r="H43" s="139" t="s">
        <v>44</v>
      </c>
      <c r="I43" s="146">
        <v>270</v>
      </c>
      <c r="J43" s="12">
        <f>G43*I43</f>
        <v>102600</v>
      </c>
      <c r="K43" s="17"/>
      <c r="L43" s="25"/>
    </row>
    <row r="44" spans="2:12" s="3" customFormat="1" ht="18" customHeight="1">
      <c r="B44" s="187" t="s">
        <v>130</v>
      </c>
      <c r="C44" s="188"/>
      <c r="D44" s="189"/>
      <c r="E44" s="209" t="s">
        <v>131</v>
      </c>
      <c r="F44" s="210"/>
      <c r="G44" s="81">
        <v>100</v>
      </c>
      <c r="H44" s="139" t="s">
        <v>44</v>
      </c>
      <c r="I44" s="146">
        <v>374</v>
      </c>
      <c r="J44" s="12">
        <f>G44*I44</f>
        <v>37400</v>
      </c>
      <c r="K44" s="17"/>
      <c r="L44" s="25"/>
    </row>
    <row r="45" spans="2:12" s="3" customFormat="1" ht="18" customHeight="1">
      <c r="B45" s="187"/>
      <c r="C45" s="188"/>
      <c r="D45" s="189"/>
      <c r="E45" s="186"/>
      <c r="F45" s="185"/>
      <c r="G45" s="81"/>
      <c r="H45" s="139"/>
      <c r="I45" s="146"/>
      <c r="J45" s="12"/>
      <c r="K45" s="17"/>
      <c r="L45" s="25"/>
    </row>
    <row r="46" spans="2:12" s="3" customFormat="1" ht="18" customHeight="1">
      <c r="B46" s="193" t="s">
        <v>42</v>
      </c>
      <c r="C46" s="194"/>
      <c r="D46" s="195"/>
      <c r="E46" s="209"/>
      <c r="F46" s="210"/>
      <c r="G46" s="81"/>
      <c r="H46" s="139"/>
      <c r="I46" s="146"/>
      <c r="J46" s="12"/>
      <c r="K46" s="17"/>
      <c r="L46" s="25"/>
    </row>
    <row r="47" spans="2:12" s="3" customFormat="1" ht="18" customHeight="1">
      <c r="B47" s="190" t="s">
        <v>113</v>
      </c>
      <c r="C47" s="191"/>
      <c r="D47" s="192"/>
      <c r="E47" s="209" t="s">
        <v>120</v>
      </c>
      <c r="F47" s="210"/>
      <c r="G47" s="81">
        <v>9</v>
      </c>
      <c r="H47" s="139" t="s">
        <v>44</v>
      </c>
      <c r="I47" s="146">
        <v>5160</v>
      </c>
      <c r="J47" s="12">
        <v>46440</v>
      </c>
      <c r="K47" s="17"/>
      <c r="L47" s="25"/>
    </row>
    <row r="48" spans="2:12" s="3" customFormat="1" ht="18" customHeight="1">
      <c r="B48" s="190" t="s">
        <v>67</v>
      </c>
      <c r="C48" s="191"/>
      <c r="D48" s="192"/>
      <c r="E48" s="209" t="s">
        <v>97</v>
      </c>
      <c r="F48" s="210"/>
      <c r="G48" s="81">
        <v>2</v>
      </c>
      <c r="H48" s="139" t="s">
        <v>40</v>
      </c>
      <c r="I48" s="146">
        <v>3721</v>
      </c>
      <c r="J48" s="12">
        <v>7442</v>
      </c>
      <c r="K48" s="17"/>
      <c r="L48" s="25"/>
    </row>
    <row r="49" spans="2:12" s="3" customFormat="1" ht="18" customHeight="1">
      <c r="B49" s="190" t="s">
        <v>89</v>
      </c>
      <c r="C49" s="191"/>
      <c r="D49" s="192"/>
      <c r="E49" s="209" t="s">
        <v>121</v>
      </c>
      <c r="F49" s="210"/>
      <c r="G49" s="81">
        <v>20</v>
      </c>
      <c r="H49" s="139" t="s">
        <v>40</v>
      </c>
      <c r="I49" s="146">
        <v>1237</v>
      </c>
      <c r="J49" s="12">
        <v>24740</v>
      </c>
      <c r="K49" s="17"/>
      <c r="L49" s="25"/>
    </row>
    <row r="50" spans="2:12" s="3" customFormat="1" ht="18" customHeight="1">
      <c r="B50" s="190" t="s">
        <v>95</v>
      </c>
      <c r="C50" s="191"/>
      <c r="D50" s="192"/>
      <c r="E50" s="209" t="s">
        <v>100</v>
      </c>
      <c r="F50" s="210"/>
      <c r="G50" s="81" t="s">
        <v>96</v>
      </c>
      <c r="H50" s="139" t="s">
        <v>40</v>
      </c>
      <c r="I50" s="146">
        <v>66582</v>
      </c>
      <c r="J50" s="12">
        <v>39949</v>
      </c>
      <c r="K50" s="17"/>
      <c r="L50" s="25"/>
    </row>
    <row r="51" spans="2:12" s="3" customFormat="1" ht="18" customHeight="1">
      <c r="B51" s="190"/>
      <c r="C51" s="191"/>
      <c r="D51" s="192"/>
      <c r="E51" s="130"/>
      <c r="F51" s="131"/>
      <c r="G51" s="81"/>
      <c r="H51" s="139"/>
      <c r="I51" s="146"/>
      <c r="J51" s="12"/>
      <c r="K51" s="17"/>
      <c r="L51" s="25"/>
    </row>
    <row r="52" spans="2:12" s="3" customFormat="1" ht="18" customHeight="1">
      <c r="B52" s="193" t="s">
        <v>43</v>
      </c>
      <c r="C52" s="194"/>
      <c r="D52" s="195"/>
      <c r="E52" s="209"/>
      <c r="F52" s="210"/>
      <c r="G52" s="81"/>
      <c r="H52" s="139"/>
      <c r="I52" s="146"/>
      <c r="J52" s="12"/>
      <c r="K52" s="17"/>
      <c r="L52" s="25"/>
    </row>
    <row r="53" spans="2:12" s="3" customFormat="1" ht="18" customHeight="1">
      <c r="B53" s="190" t="s">
        <v>68</v>
      </c>
      <c r="C53" s="191"/>
      <c r="D53" s="192"/>
      <c r="E53" s="209" t="s">
        <v>101</v>
      </c>
      <c r="F53" s="210"/>
      <c r="G53" s="143">
        <v>23</v>
      </c>
      <c r="H53" s="144" t="s">
        <v>40</v>
      </c>
      <c r="I53" s="146">
        <v>1398</v>
      </c>
      <c r="J53" s="12">
        <v>32154</v>
      </c>
      <c r="K53" s="17"/>
      <c r="L53" s="25"/>
    </row>
    <row r="54" spans="2:12" s="3" customFormat="1" ht="18" customHeight="1">
      <c r="B54" s="190" t="s">
        <v>77</v>
      </c>
      <c r="C54" s="191"/>
      <c r="D54" s="192"/>
      <c r="E54" s="209" t="s">
        <v>101</v>
      </c>
      <c r="F54" s="210"/>
      <c r="G54" s="143">
        <v>2</v>
      </c>
      <c r="H54" s="144" t="s">
        <v>40</v>
      </c>
      <c r="I54" s="146">
        <v>2541</v>
      </c>
      <c r="J54" s="12">
        <v>5082</v>
      </c>
      <c r="K54" s="17"/>
      <c r="L54" s="25"/>
    </row>
    <row r="55" spans="2:12" s="3" customFormat="1" ht="18" customHeight="1">
      <c r="B55" s="190" t="s">
        <v>125</v>
      </c>
      <c r="C55" s="191"/>
      <c r="D55" s="192"/>
      <c r="E55" s="209" t="s">
        <v>119</v>
      </c>
      <c r="F55" s="210"/>
      <c r="G55" s="143" t="s">
        <v>93</v>
      </c>
      <c r="H55" s="144" t="s">
        <v>40</v>
      </c>
      <c r="I55" s="146">
        <v>98334</v>
      </c>
      <c r="J55" s="12">
        <v>39334</v>
      </c>
      <c r="K55" s="17"/>
      <c r="L55" s="25"/>
    </row>
    <row r="56" spans="2:12" s="3" customFormat="1" ht="18" customHeight="1">
      <c r="B56" s="190"/>
      <c r="C56" s="191"/>
      <c r="D56" s="192"/>
      <c r="E56" s="150"/>
      <c r="F56" s="149"/>
      <c r="G56" s="143"/>
      <c r="H56" s="144"/>
      <c r="I56" s="146"/>
      <c r="J56" s="12"/>
      <c r="K56" s="17"/>
      <c r="L56" s="25"/>
    </row>
    <row r="57" spans="2:12" s="3" customFormat="1" ht="18" customHeight="1">
      <c r="B57" s="193" t="s">
        <v>62</v>
      </c>
      <c r="C57" s="191"/>
      <c r="D57" s="192"/>
      <c r="E57" s="150"/>
      <c r="F57" s="149"/>
      <c r="G57" s="143"/>
      <c r="H57" s="144"/>
      <c r="I57" s="146"/>
      <c r="J57" s="12"/>
      <c r="K57" s="17"/>
      <c r="L57" s="25"/>
    </row>
    <row r="58" spans="2:12" s="3" customFormat="1" ht="18" customHeight="1">
      <c r="B58" s="190" t="s">
        <v>65</v>
      </c>
      <c r="C58" s="191"/>
      <c r="D58" s="192"/>
      <c r="E58" s="209" t="s">
        <v>84</v>
      </c>
      <c r="F58" s="210"/>
      <c r="G58" s="143">
        <v>6</v>
      </c>
      <c r="H58" s="144" t="s">
        <v>40</v>
      </c>
      <c r="I58" s="146">
        <v>3200</v>
      </c>
      <c r="J58" s="12">
        <f>G58*I58</f>
        <v>19200</v>
      </c>
      <c r="K58" s="17"/>
      <c r="L58" s="25"/>
    </row>
    <row r="59" spans="2:12" s="3" customFormat="1" ht="18" customHeight="1">
      <c r="B59" s="190"/>
      <c r="C59" s="191"/>
      <c r="D59" s="192"/>
      <c r="E59" s="180"/>
      <c r="F59" s="179"/>
      <c r="G59" s="143"/>
      <c r="H59" s="144"/>
      <c r="I59" s="146"/>
      <c r="J59" s="12"/>
      <c r="K59" s="17"/>
      <c r="L59" s="25"/>
    </row>
    <row r="60" spans="2:12" s="3" customFormat="1" ht="18" customHeight="1">
      <c r="B60" s="193" t="s">
        <v>85</v>
      </c>
      <c r="C60" s="191"/>
      <c r="D60" s="192"/>
      <c r="E60" s="180"/>
      <c r="F60" s="179"/>
      <c r="G60" s="143"/>
      <c r="H60" s="144"/>
      <c r="I60" s="146"/>
      <c r="J60" s="12"/>
      <c r="K60" s="17"/>
      <c r="L60" s="25"/>
    </row>
    <row r="61" spans="2:12" s="3" customFormat="1" ht="18" customHeight="1">
      <c r="B61" s="190" t="s">
        <v>94</v>
      </c>
      <c r="C61" s="191"/>
      <c r="D61" s="192"/>
      <c r="E61" s="209" t="s">
        <v>98</v>
      </c>
      <c r="F61" s="210"/>
      <c r="G61" s="143">
        <v>2</v>
      </c>
      <c r="H61" s="144" t="s">
        <v>40</v>
      </c>
      <c r="I61" s="146">
        <v>6544</v>
      </c>
      <c r="J61" s="12">
        <v>13088</v>
      </c>
      <c r="K61" s="17"/>
      <c r="L61" s="25"/>
    </row>
    <row r="62" spans="2:12" s="3" customFormat="1" ht="18" customHeight="1">
      <c r="B62" s="190"/>
      <c r="C62" s="191"/>
      <c r="D62" s="192"/>
      <c r="E62" s="180"/>
      <c r="F62" s="179"/>
      <c r="G62" s="143"/>
      <c r="H62" s="144"/>
      <c r="I62" s="146"/>
      <c r="J62" s="12"/>
      <c r="K62" s="17"/>
      <c r="L62" s="25"/>
    </row>
    <row r="63" spans="2:12" s="3" customFormat="1" ht="18" customHeight="1">
      <c r="B63" s="193" t="s">
        <v>86</v>
      </c>
      <c r="C63" s="191"/>
      <c r="D63" s="192"/>
      <c r="E63" s="180"/>
      <c r="F63" s="179"/>
      <c r="G63" s="143"/>
      <c r="H63" s="144"/>
      <c r="I63" s="146"/>
      <c r="J63" s="12"/>
      <c r="K63" s="17"/>
      <c r="L63" s="25"/>
    </row>
    <row r="64" spans="2:12" s="3" customFormat="1" ht="18" customHeight="1">
      <c r="B64" s="190" t="s">
        <v>90</v>
      </c>
      <c r="C64" s="191"/>
      <c r="D64" s="192"/>
      <c r="E64" s="209" t="s">
        <v>118</v>
      </c>
      <c r="F64" s="210"/>
      <c r="G64" s="143">
        <v>4</v>
      </c>
      <c r="H64" s="144" t="s">
        <v>40</v>
      </c>
      <c r="I64" s="146">
        <v>6674</v>
      </c>
      <c r="J64" s="12">
        <v>26696</v>
      </c>
      <c r="K64" s="17"/>
      <c r="L64" s="25"/>
    </row>
    <row r="65" spans="2:12" s="3" customFormat="1" ht="18" customHeight="1">
      <c r="B65" s="190" t="s">
        <v>87</v>
      </c>
      <c r="C65" s="191"/>
      <c r="D65" s="192"/>
      <c r="E65" s="209" t="s">
        <v>117</v>
      </c>
      <c r="F65" s="210"/>
      <c r="G65" s="143">
        <v>10</v>
      </c>
      <c r="H65" s="144" t="s">
        <v>40</v>
      </c>
      <c r="I65" s="146">
        <v>6500</v>
      </c>
      <c r="J65" s="12">
        <v>65000</v>
      </c>
      <c r="K65" s="17"/>
      <c r="L65" s="25"/>
    </row>
    <row r="66" spans="2:12" s="3" customFormat="1" ht="18">
      <c r="B66" s="187"/>
      <c r="C66" s="188"/>
      <c r="D66" s="189"/>
      <c r="E66" s="132"/>
      <c r="F66" s="131"/>
      <c r="G66" s="143"/>
      <c r="H66" s="144"/>
      <c r="I66" s="146"/>
      <c r="J66" s="12"/>
      <c r="K66" s="17"/>
      <c r="L66" s="25"/>
    </row>
    <row r="67" spans="2:12" s="3" customFormat="1" ht="18">
      <c r="B67" s="196" t="s">
        <v>53</v>
      </c>
      <c r="C67" s="188"/>
      <c r="D67" s="189"/>
      <c r="E67" s="132"/>
      <c r="F67" s="131"/>
      <c r="G67" s="143"/>
      <c r="H67" s="144"/>
      <c r="I67" s="146"/>
      <c r="J67" s="12"/>
      <c r="K67" s="17"/>
      <c r="L67" s="25"/>
    </row>
    <row r="68" spans="2:12" s="3" customFormat="1" ht="18">
      <c r="B68" s="187" t="s">
        <v>115</v>
      </c>
      <c r="C68" s="188"/>
      <c r="D68" s="189"/>
      <c r="E68" s="209" t="s">
        <v>116</v>
      </c>
      <c r="F68" s="210"/>
      <c r="G68" s="143">
        <v>40000</v>
      </c>
      <c r="H68" s="144" t="s">
        <v>64</v>
      </c>
      <c r="I68" s="146">
        <v>1</v>
      </c>
      <c r="J68" s="12">
        <f>G68*I68</f>
        <v>40000</v>
      </c>
      <c r="K68" s="17"/>
      <c r="L68" s="25"/>
    </row>
    <row r="69" spans="2:12" s="3" customFormat="1" ht="18">
      <c r="B69" s="133" t="s">
        <v>78</v>
      </c>
      <c r="C69" s="134"/>
      <c r="D69" s="135"/>
      <c r="E69" s="209" t="s">
        <v>114</v>
      </c>
      <c r="F69" s="210"/>
      <c r="G69" s="143">
        <v>1</v>
      </c>
      <c r="H69" s="144" t="s">
        <v>69</v>
      </c>
      <c r="I69" s="146">
        <v>25000</v>
      </c>
      <c r="J69" s="12">
        <f>G69*I69</f>
        <v>25000</v>
      </c>
      <c r="K69" s="17"/>
      <c r="L69" s="25"/>
    </row>
    <row r="70" spans="2:14" ht="18" customHeight="1">
      <c r="B70" s="231" t="s">
        <v>23</v>
      </c>
      <c r="C70" s="232"/>
      <c r="D70" s="232"/>
      <c r="E70" s="232"/>
      <c r="F70" s="232"/>
      <c r="G70" s="232"/>
      <c r="H70" s="232"/>
      <c r="I70" s="232"/>
      <c r="J70" s="129">
        <f>SUM(J41:J69)</f>
        <v>639625</v>
      </c>
      <c r="K70" s="17"/>
      <c r="M70" s="17"/>
      <c r="N70" s="17"/>
    </row>
    <row r="71" spans="2:14" s="3" customFormat="1" ht="18" customHeight="1">
      <c r="B71" s="30"/>
      <c r="C71" s="30"/>
      <c r="D71" s="30"/>
      <c r="E71" s="30"/>
      <c r="F71" s="30"/>
      <c r="G71" s="31"/>
      <c r="H71" s="30"/>
      <c r="I71" s="30"/>
      <c r="J71" s="32"/>
      <c r="K71" s="17"/>
      <c r="M71" s="17"/>
      <c r="N71" s="17"/>
    </row>
    <row r="72" spans="2:16" ht="18" customHeight="1">
      <c r="B72" s="233" t="s">
        <v>24</v>
      </c>
      <c r="C72" s="234"/>
      <c r="D72" s="234"/>
      <c r="E72" s="234"/>
      <c r="F72" s="234"/>
      <c r="G72" s="234"/>
      <c r="H72" s="234"/>
      <c r="I72" s="234"/>
      <c r="J72" s="94">
        <f>J29+J38+J70</f>
        <v>2744625</v>
      </c>
      <c r="K72" s="17"/>
      <c r="M72" s="17"/>
      <c r="N72" s="17"/>
      <c r="O72" s="10"/>
      <c r="P72" s="10"/>
    </row>
    <row r="73" spans="2:14" s="3" customFormat="1" ht="18" customHeight="1">
      <c r="B73" s="85"/>
      <c r="C73" s="85"/>
      <c r="D73" s="85"/>
      <c r="E73" s="85"/>
      <c r="F73" s="85"/>
      <c r="G73" s="33"/>
      <c r="H73" s="85"/>
      <c r="I73" s="85"/>
      <c r="J73" s="28"/>
      <c r="K73" s="17"/>
      <c r="M73" s="17"/>
      <c r="N73" s="17"/>
    </row>
    <row r="74" spans="2:14" s="3" customFormat="1" ht="18" customHeight="1">
      <c r="B74" s="158" t="s">
        <v>52</v>
      </c>
      <c r="C74" s="159"/>
      <c r="D74" s="160"/>
      <c r="E74" s="283"/>
      <c r="F74" s="283"/>
      <c r="G74" s="161">
        <v>0.05</v>
      </c>
      <c r="H74" s="162" t="s">
        <v>1</v>
      </c>
      <c r="I74" s="163"/>
      <c r="J74" s="163">
        <f>J72*G74</f>
        <v>137231.25</v>
      </c>
      <c r="K74" s="17"/>
      <c r="M74" s="17"/>
      <c r="N74" s="17"/>
    </row>
    <row r="75" spans="2:14" s="3" customFormat="1" ht="18" customHeight="1">
      <c r="B75" s="151"/>
      <c r="C75" s="151"/>
      <c r="D75" s="151"/>
      <c r="E75" s="151"/>
      <c r="F75" s="151"/>
      <c r="G75" s="33"/>
      <c r="H75" s="151"/>
      <c r="I75" s="151"/>
      <c r="J75" s="28"/>
      <c r="K75" s="17"/>
      <c r="M75" s="17"/>
      <c r="N75" s="17"/>
    </row>
    <row r="76" spans="2:14" s="3" customFormat="1" ht="18" customHeight="1">
      <c r="B76" s="122" t="s">
        <v>51</v>
      </c>
      <c r="C76" s="121"/>
      <c r="D76" s="121"/>
      <c r="E76" s="21"/>
      <c r="F76" s="21"/>
      <c r="G76" s="22"/>
      <c r="H76" s="23"/>
      <c r="I76" s="24"/>
      <c r="J76" s="24"/>
      <c r="K76" s="17"/>
      <c r="M76" s="17"/>
      <c r="N76" s="17"/>
    </row>
    <row r="77" spans="2:14" s="3" customFormat="1" ht="18" customHeight="1">
      <c r="B77" s="282" t="s">
        <v>50</v>
      </c>
      <c r="C77" s="201"/>
      <c r="D77" s="201"/>
      <c r="E77" s="201" t="s">
        <v>15</v>
      </c>
      <c r="F77" s="201"/>
      <c r="G77" s="113" t="s">
        <v>16</v>
      </c>
      <c r="H77" s="114" t="s">
        <v>17</v>
      </c>
      <c r="I77" s="115" t="s">
        <v>18</v>
      </c>
      <c r="J77" s="116" t="s">
        <v>3</v>
      </c>
      <c r="K77" s="17"/>
      <c r="M77" s="17"/>
      <c r="N77" s="17"/>
    </row>
    <row r="78" spans="2:15" s="3" customFormat="1" ht="18" customHeight="1">
      <c r="B78" s="202" t="s">
        <v>55</v>
      </c>
      <c r="C78" s="203"/>
      <c r="D78" s="204"/>
      <c r="E78" s="209" t="s">
        <v>84</v>
      </c>
      <c r="F78" s="210"/>
      <c r="G78" s="127">
        <f>E16</f>
        <v>0.015</v>
      </c>
      <c r="H78" s="9" t="s">
        <v>1</v>
      </c>
      <c r="I78" s="128"/>
      <c r="J78" s="12">
        <f>J72*E16*E17*0.5</f>
        <v>247016.25</v>
      </c>
      <c r="K78" s="17"/>
      <c r="L78" s="203"/>
      <c r="M78" s="203"/>
      <c r="N78" s="203"/>
      <c r="O78" s="203"/>
    </row>
    <row r="79" spans="2:14" s="3" customFormat="1" ht="18" customHeight="1">
      <c r="B79" s="202" t="s">
        <v>26</v>
      </c>
      <c r="C79" s="203"/>
      <c r="D79" s="204"/>
      <c r="E79" s="235"/>
      <c r="F79" s="236"/>
      <c r="G79" s="95"/>
      <c r="H79" s="95"/>
      <c r="I79" s="95"/>
      <c r="J79" s="97"/>
      <c r="K79" s="17"/>
      <c r="M79" s="17"/>
      <c r="N79" s="17"/>
    </row>
    <row r="80" spans="2:14" s="3" customFormat="1" ht="18" customHeight="1">
      <c r="B80" s="202" t="s">
        <v>2</v>
      </c>
      <c r="C80" s="203"/>
      <c r="D80" s="204"/>
      <c r="E80" s="235"/>
      <c r="F80" s="236"/>
      <c r="G80" s="95"/>
      <c r="H80" s="95"/>
      <c r="I80" s="95"/>
      <c r="J80" s="97"/>
      <c r="K80" s="17"/>
      <c r="M80" s="17"/>
      <c r="N80" s="17"/>
    </row>
    <row r="81" spans="2:14" s="3" customFormat="1" ht="18" customHeight="1">
      <c r="B81" s="287" t="s">
        <v>27</v>
      </c>
      <c r="C81" s="288"/>
      <c r="D81" s="289"/>
      <c r="E81" s="280"/>
      <c r="F81" s="281"/>
      <c r="G81" s="96"/>
      <c r="H81" s="96"/>
      <c r="I81" s="96"/>
      <c r="J81" s="98"/>
      <c r="K81" s="17"/>
      <c r="M81" s="17"/>
      <c r="N81" s="17"/>
    </row>
    <row r="82" spans="2:14" ht="18" customHeight="1">
      <c r="B82" s="256" t="s">
        <v>47</v>
      </c>
      <c r="C82" s="257"/>
      <c r="D82" s="257"/>
      <c r="E82" s="257"/>
      <c r="F82" s="257"/>
      <c r="G82" s="257"/>
      <c r="H82" s="257"/>
      <c r="I82" s="257"/>
      <c r="J82" s="126">
        <f>SUM(J78:J81)</f>
        <v>247016.25</v>
      </c>
      <c r="K82" s="17"/>
      <c r="M82" s="17"/>
      <c r="N82" s="17"/>
    </row>
    <row r="83" spans="2:12" s="3" customFormat="1" ht="18" customHeight="1">
      <c r="B83" s="84"/>
      <c r="C83" s="84"/>
      <c r="D83" s="84"/>
      <c r="E83" s="84"/>
      <c r="F83" s="84"/>
      <c r="G83" s="26"/>
      <c r="H83" s="84"/>
      <c r="I83" s="84"/>
      <c r="J83" s="28"/>
      <c r="K83" s="17"/>
      <c r="L83" s="17"/>
    </row>
    <row r="84" spans="2:12" ht="18" customHeight="1">
      <c r="B84" s="254" t="s">
        <v>28</v>
      </c>
      <c r="C84" s="255"/>
      <c r="D84" s="255"/>
      <c r="E84" s="255"/>
      <c r="F84" s="255"/>
      <c r="G84" s="255"/>
      <c r="H84" s="255"/>
      <c r="I84" s="255"/>
      <c r="J84" s="242">
        <f>J72+J74+J82</f>
        <v>3128872.5</v>
      </c>
      <c r="K84" s="17"/>
      <c r="L84" s="17"/>
    </row>
    <row r="85" spans="2:12" s="3" customFormat="1" ht="18" customHeight="1">
      <c r="B85" s="256"/>
      <c r="C85" s="257"/>
      <c r="D85" s="257"/>
      <c r="E85" s="257"/>
      <c r="F85" s="257"/>
      <c r="G85" s="257"/>
      <c r="H85" s="257"/>
      <c r="I85" s="257"/>
      <c r="J85" s="243"/>
      <c r="K85" s="17"/>
      <c r="L85" s="17"/>
    </row>
    <row r="86" spans="2:12" s="3" customFormat="1" ht="18" customHeight="1">
      <c r="B86" s="30"/>
      <c r="C86" s="30"/>
      <c r="D86" s="30"/>
      <c r="E86" s="30"/>
      <c r="F86" s="30"/>
      <c r="G86" s="31"/>
      <c r="H86" s="30"/>
      <c r="I86" s="30"/>
      <c r="J86" s="32"/>
      <c r="K86" s="17"/>
      <c r="L86" s="17"/>
    </row>
    <row r="87" spans="2:12" s="3" customFormat="1" ht="18" customHeight="1">
      <c r="B87" s="84"/>
      <c r="C87" s="84"/>
      <c r="D87" s="84"/>
      <c r="E87" s="84"/>
      <c r="F87" s="84"/>
      <c r="G87" s="26"/>
      <c r="H87" s="84"/>
      <c r="I87" s="84"/>
      <c r="J87" s="28"/>
      <c r="K87" s="17"/>
      <c r="L87" s="17"/>
    </row>
    <row r="88" spans="2:12" ht="18" customHeight="1">
      <c r="B88" s="261" t="s">
        <v>56</v>
      </c>
      <c r="C88" s="262"/>
      <c r="D88" s="262"/>
      <c r="E88" s="262"/>
      <c r="F88" s="262"/>
      <c r="G88" s="262"/>
      <c r="H88" s="262"/>
      <c r="I88" s="262"/>
      <c r="J88" s="263"/>
      <c r="K88" s="17"/>
      <c r="L88" s="25"/>
    </row>
    <row r="89" spans="2:12" ht="18" customHeight="1">
      <c r="B89" s="277" t="s">
        <v>34</v>
      </c>
      <c r="C89" s="278"/>
      <c r="D89" s="278"/>
      <c r="E89" s="278"/>
      <c r="F89" s="278"/>
      <c r="G89" s="278"/>
      <c r="H89" s="278"/>
      <c r="I89" s="278"/>
      <c r="J89" s="279"/>
      <c r="K89" s="17"/>
      <c r="L89" s="25"/>
    </row>
    <row r="90" spans="2:12" s="3" customFormat="1" ht="18" customHeight="1">
      <c r="B90" s="244" t="s">
        <v>73</v>
      </c>
      <c r="C90" s="244"/>
      <c r="D90" s="244"/>
      <c r="E90" s="245" t="s">
        <v>72</v>
      </c>
      <c r="F90" s="246"/>
      <c r="G90" s="246"/>
      <c r="H90" s="246"/>
      <c r="I90" s="246"/>
      <c r="J90" s="247"/>
      <c r="K90" s="17"/>
      <c r="L90" s="25"/>
    </row>
    <row r="91" spans="2:12" s="3" customFormat="1" ht="18" customHeight="1">
      <c r="B91" s="244"/>
      <c r="C91" s="244"/>
      <c r="D91" s="244"/>
      <c r="E91" s="265">
        <f>G91*0.9</f>
        <v>144</v>
      </c>
      <c r="F91" s="265"/>
      <c r="G91" s="264">
        <v>160</v>
      </c>
      <c r="H91" s="264"/>
      <c r="I91" s="265">
        <f>G91*1.1</f>
        <v>176</v>
      </c>
      <c r="J91" s="265"/>
      <c r="K91" s="17"/>
      <c r="L91" s="25"/>
    </row>
    <row r="92" spans="2:12" s="3" customFormat="1" ht="18" customHeight="1">
      <c r="B92" s="265">
        <f>B93*0.9</f>
        <v>27000</v>
      </c>
      <c r="C92" s="265"/>
      <c r="D92" s="265"/>
      <c r="E92" s="241">
        <f>E$91*$B$92-Hoja1!$C$40</f>
        <v>841207.5</v>
      </c>
      <c r="F92" s="241"/>
      <c r="G92" s="241">
        <f>G$91*$B$92-Hoja1!$C$40</f>
        <v>1273207.5</v>
      </c>
      <c r="H92" s="241"/>
      <c r="I92" s="241">
        <f>I$91*$B$92-Hoja1!$C$40</f>
        <v>1705207.5</v>
      </c>
      <c r="J92" s="241"/>
      <c r="K92" s="17"/>
      <c r="L92" s="25"/>
    </row>
    <row r="93" spans="2:12" s="3" customFormat="1" ht="18" customHeight="1">
      <c r="B93" s="265">
        <f>E13</f>
        <v>30000</v>
      </c>
      <c r="C93" s="265"/>
      <c r="D93" s="265"/>
      <c r="E93" s="241">
        <f>E$91*$B$93-$J$84</f>
        <v>1191127.5</v>
      </c>
      <c r="F93" s="241"/>
      <c r="G93" s="241">
        <f>G$91*$B$93-$J$84</f>
        <v>1671127.5</v>
      </c>
      <c r="H93" s="241"/>
      <c r="I93" s="241">
        <f>I$91*$B$93-$J$84</f>
        <v>2151127.5</v>
      </c>
      <c r="J93" s="241"/>
      <c r="K93" s="17"/>
      <c r="L93" s="25"/>
    </row>
    <row r="94" spans="2:12" s="3" customFormat="1" ht="18" customHeight="1">
      <c r="B94" s="265">
        <f>B93*1.1</f>
        <v>33000</v>
      </c>
      <c r="C94" s="265"/>
      <c r="D94" s="265"/>
      <c r="E94" s="241">
        <f>E$91*$B$94-Hoja1!$D$40</f>
        <v>1541047.5</v>
      </c>
      <c r="F94" s="241"/>
      <c r="G94" s="241">
        <f>G$91*$B$94-Hoja1!$D$40</f>
        <v>2069047.5</v>
      </c>
      <c r="H94" s="241"/>
      <c r="I94" s="241">
        <f>I$91*$B$94-Hoja1!$D$40</f>
        <v>2597047.5</v>
      </c>
      <c r="J94" s="241"/>
      <c r="K94" s="17"/>
      <c r="L94" s="25"/>
    </row>
    <row r="95" spans="2:12" s="3" customFormat="1" ht="18" customHeight="1">
      <c r="B95" s="35"/>
      <c r="C95" s="35"/>
      <c r="D95" s="36"/>
      <c r="E95" s="36"/>
      <c r="F95" s="36"/>
      <c r="G95" s="37"/>
      <c r="H95" s="13"/>
      <c r="I95" s="16"/>
      <c r="J95" s="16"/>
      <c r="K95" s="17"/>
      <c r="L95" s="25"/>
    </row>
    <row r="96" spans="2:12" s="3" customFormat="1" ht="18" customHeight="1">
      <c r="B96" s="248" t="s">
        <v>74</v>
      </c>
      <c r="C96" s="249"/>
      <c r="D96" s="249"/>
      <c r="E96" s="249"/>
      <c r="F96" s="249"/>
      <c r="G96" s="249"/>
      <c r="H96" s="249"/>
      <c r="I96" s="249"/>
      <c r="J96" s="250"/>
      <c r="K96" s="17"/>
      <c r="L96" s="25"/>
    </row>
    <row r="97" spans="2:12" s="3" customFormat="1" ht="18" customHeight="1">
      <c r="B97" s="251"/>
      <c r="C97" s="252"/>
      <c r="D97" s="252"/>
      <c r="E97" s="252"/>
      <c r="F97" s="252"/>
      <c r="G97" s="252"/>
      <c r="H97" s="252"/>
      <c r="I97" s="252"/>
      <c r="J97" s="253"/>
      <c r="K97" s="17"/>
      <c r="L97" s="25"/>
    </row>
    <row r="98" spans="2:12" s="3" customFormat="1" ht="18" customHeight="1">
      <c r="B98" s="237" t="s">
        <v>73</v>
      </c>
      <c r="C98" s="238"/>
      <c r="D98" s="238"/>
      <c r="E98" s="238">
        <f>B92</f>
        <v>27000</v>
      </c>
      <c r="F98" s="238"/>
      <c r="G98" s="238">
        <f>E13</f>
        <v>30000</v>
      </c>
      <c r="H98" s="238"/>
      <c r="I98" s="238">
        <f>B94</f>
        <v>33000</v>
      </c>
      <c r="J98" s="275"/>
      <c r="K98" s="17"/>
      <c r="L98" s="25"/>
    </row>
    <row r="99" spans="2:12" ht="18" customHeight="1">
      <c r="B99" s="239"/>
      <c r="C99" s="240"/>
      <c r="D99" s="240"/>
      <c r="E99" s="240"/>
      <c r="F99" s="240"/>
      <c r="G99" s="240"/>
      <c r="H99" s="240"/>
      <c r="I99" s="240"/>
      <c r="J99" s="276"/>
      <c r="K99" s="17"/>
      <c r="L99" s="25"/>
    </row>
    <row r="100" spans="2:12" ht="18" customHeight="1">
      <c r="B100" s="290" t="s">
        <v>75</v>
      </c>
      <c r="C100" s="291"/>
      <c r="D100" s="291"/>
      <c r="E100" s="267">
        <f>Hoja1!C40/'Durazno conservero'!E98</f>
        <v>112.84416666666667</v>
      </c>
      <c r="F100" s="267"/>
      <c r="G100" s="268">
        <f>$J$84/G98</f>
        <v>104.29575</v>
      </c>
      <c r="H100" s="268"/>
      <c r="I100" s="267">
        <f>Hoja1!D40/'Durazno conservero'!I98</f>
        <v>97.3015909090909</v>
      </c>
      <c r="J100" s="294"/>
      <c r="K100" s="17"/>
      <c r="L100" s="25"/>
    </row>
    <row r="101" spans="2:12" ht="18" customHeight="1">
      <c r="B101" s="292"/>
      <c r="C101" s="293"/>
      <c r="D101" s="293"/>
      <c r="E101" s="268"/>
      <c r="F101" s="268"/>
      <c r="G101" s="268"/>
      <c r="H101" s="268"/>
      <c r="I101" s="268"/>
      <c r="J101" s="295"/>
      <c r="K101" s="17"/>
      <c r="L101" s="25"/>
    </row>
    <row r="102" spans="2:12" ht="18" customHeight="1">
      <c r="B102" s="47"/>
      <c r="C102" s="1"/>
      <c r="D102" s="3"/>
      <c r="E102" s="3"/>
      <c r="F102" s="100"/>
      <c r="G102" s="100"/>
      <c r="H102" s="100"/>
      <c r="I102" s="16"/>
      <c r="J102" s="16"/>
      <c r="K102" s="17"/>
      <c r="L102" s="25"/>
    </row>
    <row r="103" spans="2:11" s="3" customFormat="1" ht="18" customHeight="1">
      <c r="B103" s="269" t="s">
        <v>30</v>
      </c>
      <c r="C103" s="270"/>
      <c r="D103" s="270"/>
      <c r="E103" s="270"/>
      <c r="F103" s="270"/>
      <c r="G103" s="270"/>
      <c r="H103" s="270"/>
      <c r="I103" s="270"/>
      <c r="J103" s="271"/>
      <c r="K103" s="82"/>
    </row>
    <row r="104" spans="2:14" s="3" customFormat="1" ht="18">
      <c r="B104" s="258" t="s">
        <v>132</v>
      </c>
      <c r="C104" s="259"/>
      <c r="D104" s="259"/>
      <c r="E104" s="259"/>
      <c r="F104" s="259"/>
      <c r="G104" s="259"/>
      <c r="H104" s="259"/>
      <c r="I104" s="259"/>
      <c r="J104" s="260"/>
      <c r="K104" s="82"/>
      <c r="N104" s="101"/>
    </row>
    <row r="105" spans="2:11" s="3" customFormat="1" ht="35.25" customHeight="1">
      <c r="B105" s="258" t="s">
        <v>126</v>
      </c>
      <c r="C105" s="259"/>
      <c r="D105" s="259"/>
      <c r="E105" s="259"/>
      <c r="F105" s="259"/>
      <c r="G105" s="259"/>
      <c r="H105" s="259"/>
      <c r="I105" s="259"/>
      <c r="J105" s="260"/>
      <c r="K105" s="83"/>
    </row>
    <row r="106" spans="2:11" s="3" customFormat="1" ht="8.25" customHeight="1">
      <c r="B106" s="258"/>
      <c r="C106" s="259"/>
      <c r="D106" s="259"/>
      <c r="E106" s="259"/>
      <c r="F106" s="259"/>
      <c r="G106" s="259"/>
      <c r="H106" s="259"/>
      <c r="I106" s="259"/>
      <c r="J106" s="260"/>
      <c r="K106" s="82"/>
    </row>
    <row r="107" spans="2:11" s="3" customFormat="1" ht="18" customHeight="1">
      <c r="B107" s="258" t="s">
        <v>79</v>
      </c>
      <c r="C107" s="259"/>
      <c r="D107" s="259"/>
      <c r="E107" s="259"/>
      <c r="F107" s="259"/>
      <c r="G107" s="259"/>
      <c r="H107" s="259"/>
      <c r="I107" s="259"/>
      <c r="J107" s="260"/>
      <c r="K107" s="82"/>
    </row>
    <row r="108" spans="2:11" s="3" customFormat="1" ht="18" customHeight="1">
      <c r="B108" s="258" t="s">
        <v>61</v>
      </c>
      <c r="C108" s="259"/>
      <c r="D108" s="259"/>
      <c r="E108" s="259"/>
      <c r="F108" s="259"/>
      <c r="G108" s="259"/>
      <c r="H108" s="259"/>
      <c r="I108" s="259"/>
      <c r="J108" s="260"/>
      <c r="K108" s="82"/>
    </row>
    <row r="109" spans="2:11" s="3" customFormat="1" ht="18">
      <c r="B109" s="284" t="s">
        <v>57</v>
      </c>
      <c r="C109" s="285"/>
      <c r="D109" s="285"/>
      <c r="E109" s="285"/>
      <c r="F109" s="285"/>
      <c r="G109" s="285"/>
      <c r="H109" s="285"/>
      <c r="I109" s="285"/>
      <c r="J109" s="286"/>
      <c r="K109" s="82"/>
    </row>
    <row r="110" spans="2:11" s="3" customFormat="1" ht="18" customHeight="1">
      <c r="B110" s="272" t="s">
        <v>58</v>
      </c>
      <c r="C110" s="273"/>
      <c r="D110" s="273"/>
      <c r="E110" s="273"/>
      <c r="F110" s="273"/>
      <c r="G110" s="273"/>
      <c r="H110" s="273"/>
      <c r="I110" s="273"/>
      <c r="J110" s="274"/>
      <c r="K110" s="83"/>
    </row>
    <row r="111" spans="2:11" s="3" customFormat="1" ht="18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4"/>
    </row>
    <row r="112" spans="2:11" s="3" customFormat="1" ht="16.5" customHeight="1">
      <c r="B112" s="40"/>
      <c r="C112" s="40"/>
      <c r="D112" s="40"/>
      <c r="E112" s="40"/>
      <c r="F112" s="40"/>
      <c r="G112" s="41"/>
      <c r="H112" s="40"/>
      <c r="I112" s="40"/>
      <c r="J112" s="40"/>
      <c r="K112" s="10"/>
    </row>
    <row r="113" spans="2:11" s="3" customFormat="1" ht="15">
      <c r="B113" s="4"/>
      <c r="C113" s="4"/>
      <c r="D113" s="4"/>
      <c r="E113" s="4"/>
      <c r="F113" s="4"/>
      <c r="G113" s="5"/>
      <c r="H113" s="4"/>
      <c r="I113" s="4"/>
      <c r="J113" s="4"/>
      <c r="K113" s="10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10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10"/>
    </row>
    <row r="116" spans="2:11" s="3" customFormat="1" ht="15">
      <c r="B116" s="6"/>
      <c r="C116" s="6"/>
      <c r="D116" s="6"/>
      <c r="E116" s="6"/>
      <c r="F116" s="6"/>
      <c r="G116" s="7"/>
      <c r="H116" s="6"/>
      <c r="I116" s="6"/>
      <c r="J116" s="6"/>
      <c r="K116" s="10"/>
    </row>
    <row r="117" spans="2:12" s="3" customFormat="1" ht="15">
      <c r="B117" s="68"/>
      <c r="C117" s="68"/>
      <c r="D117" s="68"/>
      <c r="E117" s="68"/>
      <c r="F117" s="68"/>
      <c r="G117" s="69"/>
      <c r="H117" s="68"/>
      <c r="I117" s="68"/>
      <c r="J117" s="68"/>
      <c r="K117" s="70"/>
      <c r="L117" s="68"/>
    </row>
    <row r="118" spans="2:12" s="3" customFormat="1" ht="15">
      <c r="B118" s="68"/>
      <c r="C118" s="68"/>
      <c r="D118" s="68"/>
      <c r="E118" s="68"/>
      <c r="F118" s="68"/>
      <c r="G118" s="69"/>
      <c r="H118" s="68"/>
      <c r="I118" s="68"/>
      <c r="J118" s="68"/>
      <c r="K118" s="70"/>
      <c r="L118" s="68"/>
    </row>
    <row r="119" spans="2:12" s="3" customFormat="1" ht="15">
      <c r="B119" s="68"/>
      <c r="C119" s="68"/>
      <c r="D119" s="68"/>
      <c r="E119" s="68"/>
      <c r="F119" s="68"/>
      <c r="G119" s="69"/>
      <c r="H119" s="68"/>
      <c r="I119" s="68"/>
      <c r="J119" s="68"/>
      <c r="K119" s="70"/>
      <c r="L119" s="68"/>
    </row>
    <row r="120" spans="2:12" s="3" customFormat="1" ht="15">
      <c r="B120" s="68"/>
      <c r="C120" s="68"/>
      <c r="D120" s="68"/>
      <c r="E120" s="68"/>
      <c r="F120" s="68"/>
      <c r="G120" s="69"/>
      <c r="H120" s="68"/>
      <c r="I120" s="68"/>
      <c r="J120" s="68"/>
      <c r="K120" s="70"/>
      <c r="L120" s="68"/>
    </row>
    <row r="121" spans="2:12" ht="18">
      <c r="B121" s="57"/>
      <c r="C121" s="57"/>
      <c r="D121" s="58"/>
      <c r="E121" s="58"/>
      <c r="F121" s="59"/>
      <c r="G121" s="59"/>
      <c r="H121" s="59"/>
      <c r="I121" s="68"/>
      <c r="J121" s="68"/>
      <c r="K121" s="70"/>
      <c r="L121" s="68"/>
    </row>
    <row r="122" spans="2:12" ht="18">
      <c r="B122" s="57"/>
      <c r="C122" s="60"/>
      <c r="D122" s="60"/>
      <c r="E122" s="61"/>
      <c r="F122" s="60"/>
      <c r="G122" s="62"/>
      <c r="H122" s="63"/>
      <c r="I122" s="68"/>
      <c r="J122" s="68"/>
      <c r="K122" s="70"/>
      <c r="L122" s="68"/>
    </row>
    <row r="123" spans="2:12" ht="18">
      <c r="B123" s="58"/>
      <c r="C123" s="58"/>
      <c r="D123" s="58"/>
      <c r="E123" s="58"/>
      <c r="F123" s="58"/>
      <c r="G123" s="58"/>
      <c r="H123" s="58"/>
      <c r="I123" s="68"/>
      <c r="J123" s="68"/>
      <c r="K123" s="70"/>
      <c r="L123" s="68"/>
    </row>
    <row r="124" spans="2:12" ht="18">
      <c r="B124" s="57"/>
      <c r="C124" s="58"/>
      <c r="D124" s="58"/>
      <c r="E124" s="58"/>
      <c r="F124" s="58"/>
      <c r="G124" s="58"/>
      <c r="H124" s="58"/>
      <c r="I124" s="68"/>
      <c r="J124" s="68"/>
      <c r="K124" s="70"/>
      <c r="L124" s="68"/>
    </row>
    <row r="125" spans="2:12" ht="18">
      <c r="B125" s="71"/>
      <c r="C125" s="72"/>
      <c r="D125" s="72"/>
      <c r="E125" s="64"/>
      <c r="F125" s="64"/>
      <c r="G125" s="64"/>
      <c r="H125" s="64"/>
      <c r="I125" s="68"/>
      <c r="J125" s="70"/>
      <c r="K125" s="70"/>
      <c r="L125" s="68"/>
    </row>
    <row r="126" spans="2:12" ht="18">
      <c r="B126" s="71"/>
      <c r="C126" s="72"/>
      <c r="D126" s="72"/>
      <c r="E126" s="64"/>
      <c r="F126" s="64"/>
      <c r="G126" s="64"/>
      <c r="H126" s="64"/>
      <c r="I126" s="68"/>
      <c r="J126" s="70"/>
      <c r="K126" s="70"/>
      <c r="L126" s="68"/>
    </row>
    <row r="127" spans="2:12" ht="18">
      <c r="B127" s="65"/>
      <c r="C127" s="66"/>
      <c r="D127" s="66"/>
      <c r="E127" s="65"/>
      <c r="F127" s="65"/>
      <c r="G127" s="65"/>
      <c r="H127" s="67"/>
      <c r="I127" s="68"/>
      <c r="J127" s="68"/>
      <c r="K127" s="70"/>
      <c r="L127" s="68"/>
    </row>
    <row r="128" spans="2:12" ht="18">
      <c r="B128" s="58"/>
      <c r="C128" s="58"/>
      <c r="D128" s="58"/>
      <c r="E128" s="58"/>
      <c r="F128" s="58"/>
      <c r="G128" s="58"/>
      <c r="H128" s="58"/>
      <c r="I128" s="68"/>
      <c r="J128" s="68"/>
      <c r="K128" s="70"/>
      <c r="L128" s="68"/>
    </row>
    <row r="129" spans="2:12" ht="18">
      <c r="B129" s="57"/>
      <c r="C129" s="58"/>
      <c r="D129" s="58"/>
      <c r="E129" s="58"/>
      <c r="F129" s="58"/>
      <c r="G129" s="58"/>
      <c r="H129" s="58"/>
      <c r="I129" s="68"/>
      <c r="J129" s="68"/>
      <c r="K129" s="70"/>
      <c r="L129" s="68"/>
    </row>
    <row r="130" spans="2:12" ht="18">
      <c r="B130" s="73"/>
      <c r="C130" s="74"/>
      <c r="D130" s="75"/>
      <c r="E130" s="76"/>
      <c r="F130" s="75"/>
      <c r="G130" s="77"/>
      <c r="H130" s="77"/>
      <c r="I130" s="68"/>
      <c r="J130" s="68"/>
      <c r="K130" s="70"/>
      <c r="L130" s="68"/>
    </row>
    <row r="131" spans="2:12" ht="18">
      <c r="B131" s="73"/>
      <c r="C131" s="74"/>
      <c r="D131" s="75"/>
      <c r="E131" s="76"/>
      <c r="F131" s="75"/>
      <c r="G131" s="77"/>
      <c r="H131" s="77"/>
      <c r="I131" s="68"/>
      <c r="J131" s="68"/>
      <c r="K131" s="70"/>
      <c r="L131" s="68"/>
    </row>
    <row r="132" spans="2:12" ht="18">
      <c r="B132" s="266"/>
      <c r="C132" s="266"/>
      <c r="D132" s="75"/>
      <c r="E132" s="76"/>
      <c r="F132" s="75"/>
      <c r="G132" s="77"/>
      <c r="H132" s="77"/>
      <c r="I132" s="68"/>
      <c r="J132" s="68"/>
      <c r="K132" s="70"/>
      <c r="L132" s="68"/>
    </row>
    <row r="133" spans="2:12" ht="18">
      <c r="B133" s="73"/>
      <c r="C133" s="74"/>
      <c r="D133" s="75"/>
      <c r="E133" s="76"/>
      <c r="F133" s="75"/>
      <c r="G133" s="77"/>
      <c r="H133" s="77"/>
      <c r="I133" s="68"/>
      <c r="J133" s="68"/>
      <c r="K133" s="70"/>
      <c r="L133" s="68"/>
    </row>
    <row r="134" spans="2:12" ht="18">
      <c r="B134" s="73"/>
      <c r="C134" s="74"/>
      <c r="D134" s="75"/>
      <c r="E134" s="76"/>
      <c r="F134" s="75"/>
      <c r="G134" s="77"/>
      <c r="H134" s="77"/>
      <c r="I134" s="68"/>
      <c r="J134" s="68"/>
      <c r="K134" s="70"/>
      <c r="L134" s="68"/>
    </row>
    <row r="135" spans="2:12" ht="18">
      <c r="B135" s="73"/>
      <c r="C135" s="74"/>
      <c r="D135" s="75"/>
      <c r="E135" s="76"/>
      <c r="F135" s="75"/>
      <c r="G135" s="77"/>
      <c r="H135" s="77"/>
      <c r="I135" s="68"/>
      <c r="J135" s="68"/>
      <c r="K135" s="70"/>
      <c r="L135" s="68"/>
    </row>
    <row r="136" spans="2:12" ht="18">
      <c r="B136" s="73"/>
      <c r="C136" s="74"/>
      <c r="D136" s="75"/>
      <c r="E136" s="76"/>
      <c r="F136" s="75"/>
      <c r="G136" s="77"/>
      <c r="H136" s="77"/>
      <c r="I136" s="68"/>
      <c r="J136" s="68"/>
      <c r="K136" s="70"/>
      <c r="L136" s="68"/>
    </row>
    <row r="137" spans="2:12" ht="18">
      <c r="B137" s="73"/>
      <c r="C137" s="74"/>
      <c r="D137" s="75"/>
      <c r="E137" s="76"/>
      <c r="F137" s="75"/>
      <c r="G137" s="77"/>
      <c r="H137" s="77"/>
      <c r="I137" s="68"/>
      <c r="J137" s="68"/>
      <c r="K137" s="70"/>
      <c r="L137" s="68"/>
    </row>
    <row r="138" spans="2:12" ht="18">
      <c r="B138" s="73"/>
      <c r="C138" s="74"/>
      <c r="D138" s="75"/>
      <c r="E138" s="76"/>
      <c r="F138" s="75"/>
      <c r="G138" s="77"/>
      <c r="H138" s="77"/>
      <c r="I138" s="68"/>
      <c r="J138" s="68"/>
      <c r="K138" s="70"/>
      <c r="L138" s="68"/>
    </row>
    <row r="139" spans="2:12" ht="18">
      <c r="B139" s="73"/>
      <c r="C139" s="74"/>
      <c r="D139" s="75"/>
      <c r="E139" s="76"/>
      <c r="F139" s="75"/>
      <c r="G139" s="77"/>
      <c r="H139" s="77"/>
      <c r="I139" s="68"/>
      <c r="J139" s="68"/>
      <c r="K139" s="70"/>
      <c r="L139" s="68"/>
    </row>
    <row r="140" spans="2:12" ht="18">
      <c r="B140" s="73"/>
      <c r="C140" s="74"/>
      <c r="D140" s="75"/>
      <c r="E140" s="76"/>
      <c r="F140" s="75"/>
      <c r="G140" s="77"/>
      <c r="H140" s="77"/>
      <c r="I140" s="68"/>
      <c r="J140" s="68"/>
      <c r="K140" s="70"/>
      <c r="L140" s="68"/>
    </row>
    <row r="141" spans="2:12" ht="18">
      <c r="B141" s="73"/>
      <c r="C141" s="74"/>
      <c r="D141" s="75"/>
      <c r="E141" s="76"/>
      <c r="F141" s="75"/>
      <c r="G141" s="77"/>
      <c r="H141" s="77"/>
      <c r="I141" s="68"/>
      <c r="J141" s="68"/>
      <c r="K141" s="70"/>
      <c r="L141" s="68"/>
    </row>
    <row r="142" spans="2:12" ht="18">
      <c r="B142" s="73"/>
      <c r="C142" s="74"/>
      <c r="D142" s="75"/>
      <c r="E142" s="76"/>
      <c r="F142" s="75"/>
      <c r="G142" s="77"/>
      <c r="H142" s="77"/>
      <c r="I142" s="68"/>
      <c r="J142" s="68"/>
      <c r="K142" s="70"/>
      <c r="L142" s="68"/>
    </row>
    <row r="143" spans="2:12" ht="18">
      <c r="B143" s="65"/>
      <c r="C143" s="66"/>
      <c r="D143" s="66"/>
      <c r="E143" s="65"/>
      <c r="F143" s="65"/>
      <c r="G143" s="65"/>
      <c r="H143" s="67"/>
      <c r="I143" s="68"/>
      <c r="J143" s="68"/>
      <c r="K143" s="70"/>
      <c r="L143" s="68"/>
    </row>
    <row r="144" spans="2:12" ht="18">
      <c r="B144" s="58"/>
      <c r="C144" s="58"/>
      <c r="D144" s="58"/>
      <c r="E144" s="58"/>
      <c r="F144" s="58"/>
      <c r="G144" s="58"/>
      <c r="H144" s="58"/>
      <c r="I144" s="68"/>
      <c r="J144" s="68"/>
      <c r="K144" s="70"/>
      <c r="L144" s="68"/>
    </row>
    <row r="145" spans="2:12" ht="18">
      <c r="B145" s="65"/>
      <c r="C145" s="66"/>
      <c r="D145" s="66"/>
      <c r="E145" s="65"/>
      <c r="F145" s="65"/>
      <c r="G145" s="65"/>
      <c r="H145" s="67"/>
      <c r="I145" s="68"/>
      <c r="J145" s="68"/>
      <c r="K145" s="70"/>
      <c r="L145" s="68"/>
    </row>
    <row r="146" spans="2:12" s="3" customFormat="1" ht="15">
      <c r="B146" s="68"/>
      <c r="C146" s="68"/>
      <c r="D146" s="68"/>
      <c r="E146" s="68"/>
      <c r="F146" s="68"/>
      <c r="G146" s="69"/>
      <c r="H146" s="68"/>
      <c r="I146" s="68"/>
      <c r="J146" s="68"/>
      <c r="K146" s="70"/>
      <c r="L146" s="68"/>
    </row>
    <row r="147" spans="2:12" s="3" customFormat="1" ht="15">
      <c r="B147" s="68"/>
      <c r="C147" s="68"/>
      <c r="D147" s="68"/>
      <c r="E147" s="68"/>
      <c r="F147" s="68"/>
      <c r="G147" s="69"/>
      <c r="H147" s="68"/>
      <c r="I147" s="68"/>
      <c r="J147" s="68"/>
      <c r="K147" s="70"/>
      <c r="L147" s="68"/>
    </row>
    <row r="148" spans="2:12" s="3" customFormat="1" ht="15">
      <c r="B148" s="68"/>
      <c r="C148" s="68"/>
      <c r="D148" s="68"/>
      <c r="E148" s="68"/>
      <c r="F148" s="68"/>
      <c r="G148" s="69"/>
      <c r="H148" s="68"/>
      <c r="I148" s="68"/>
      <c r="J148" s="68"/>
      <c r="K148" s="70"/>
      <c r="L148" s="68"/>
    </row>
    <row r="149" spans="2:12" s="3" customFormat="1" ht="15">
      <c r="B149" s="68"/>
      <c r="C149" s="68"/>
      <c r="D149" s="68"/>
      <c r="E149" s="68"/>
      <c r="F149" s="68"/>
      <c r="G149" s="69"/>
      <c r="H149" s="68"/>
      <c r="I149" s="68"/>
      <c r="J149" s="68"/>
      <c r="K149" s="70"/>
      <c r="L149" s="68"/>
    </row>
    <row r="150" spans="2:12" s="3" customFormat="1" ht="15">
      <c r="B150" s="68"/>
      <c r="C150" s="68"/>
      <c r="D150" s="68"/>
      <c r="E150" s="68"/>
      <c r="F150" s="68"/>
      <c r="G150" s="69"/>
      <c r="H150" s="68"/>
      <c r="I150" s="68"/>
      <c r="J150" s="68"/>
      <c r="K150" s="70"/>
      <c r="L150" s="68"/>
    </row>
    <row r="151" spans="2:12" s="3" customFormat="1" ht="15">
      <c r="B151" s="68"/>
      <c r="C151" s="68"/>
      <c r="D151" s="68"/>
      <c r="E151" s="68"/>
      <c r="F151" s="68"/>
      <c r="G151" s="69"/>
      <c r="H151" s="68"/>
      <c r="I151" s="68"/>
      <c r="J151" s="68"/>
      <c r="K151" s="70"/>
      <c r="L151" s="68"/>
    </row>
    <row r="152" spans="2:12" s="3" customFormat="1" ht="15">
      <c r="B152" s="68"/>
      <c r="C152" s="68"/>
      <c r="D152" s="68"/>
      <c r="E152" s="68"/>
      <c r="F152" s="68"/>
      <c r="G152" s="69"/>
      <c r="H152" s="68"/>
      <c r="I152" s="68"/>
      <c r="J152" s="68"/>
      <c r="K152" s="70"/>
      <c r="L152" s="68"/>
    </row>
    <row r="153" spans="2:12" s="3" customFormat="1" ht="1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5">
      <c r="B154" s="68"/>
      <c r="C154" s="68"/>
      <c r="D154" s="68"/>
      <c r="E154" s="68"/>
      <c r="F154" s="68"/>
      <c r="G154" s="69"/>
      <c r="H154" s="68"/>
      <c r="I154" s="68"/>
      <c r="J154" s="68"/>
      <c r="K154" s="70"/>
      <c r="L154" s="68"/>
    </row>
    <row r="155" spans="2:12" s="3" customFormat="1" ht="15">
      <c r="B155" s="68"/>
      <c r="C155" s="68"/>
      <c r="D155" s="68"/>
      <c r="E155" s="68"/>
      <c r="F155" s="68"/>
      <c r="G155" s="69"/>
      <c r="H155" s="68"/>
      <c r="I155" s="68"/>
      <c r="J155" s="68"/>
      <c r="K155" s="70"/>
      <c r="L155" s="68"/>
    </row>
    <row r="156" spans="2:12" s="3" customFormat="1" ht="15">
      <c r="B156" s="78"/>
      <c r="C156" s="78"/>
      <c r="D156" s="78"/>
      <c r="E156" s="78"/>
      <c r="F156" s="78"/>
      <c r="G156" s="69"/>
      <c r="H156" s="68"/>
      <c r="I156" s="68"/>
      <c r="J156" s="68"/>
      <c r="K156" s="70"/>
      <c r="L156" s="68"/>
    </row>
    <row r="157" spans="2:12" s="3" customFormat="1" ht="15">
      <c r="B157" s="68"/>
      <c r="C157" s="68"/>
      <c r="D157" s="68"/>
      <c r="E157" s="68"/>
      <c r="F157" s="68"/>
      <c r="G157" s="69"/>
      <c r="H157" s="68"/>
      <c r="I157" s="68"/>
      <c r="J157" s="68"/>
      <c r="K157" s="70"/>
      <c r="L157" s="68"/>
    </row>
    <row r="158" spans="2:12" s="3" customFormat="1" ht="15">
      <c r="B158" s="68"/>
      <c r="C158" s="68"/>
      <c r="D158" s="68"/>
      <c r="E158" s="68"/>
      <c r="F158" s="68"/>
      <c r="G158" s="69"/>
      <c r="H158" s="68"/>
      <c r="I158" s="68"/>
      <c r="J158" s="68"/>
      <c r="K158" s="70"/>
      <c r="L158" s="68"/>
    </row>
    <row r="159" spans="2:12" s="3" customFormat="1" ht="15">
      <c r="B159" s="68"/>
      <c r="C159" s="70"/>
      <c r="D159" s="70"/>
      <c r="E159" s="70"/>
      <c r="F159" s="70"/>
      <c r="G159" s="69"/>
      <c r="H159" s="68"/>
      <c r="I159" s="68"/>
      <c r="J159" s="68"/>
      <c r="K159" s="70"/>
      <c r="L159" s="68"/>
    </row>
    <row r="160" spans="2:12" s="3" customFormat="1" ht="15">
      <c r="B160" s="68"/>
      <c r="C160" s="68"/>
      <c r="D160" s="68"/>
      <c r="E160" s="68"/>
      <c r="F160" s="68"/>
      <c r="G160" s="69"/>
      <c r="H160" s="68"/>
      <c r="I160" s="68"/>
      <c r="J160" s="68"/>
      <c r="K160" s="70"/>
      <c r="L160" s="68"/>
    </row>
    <row r="161" spans="2:12" s="3" customFormat="1" ht="15">
      <c r="B161" s="68"/>
      <c r="C161" s="68"/>
      <c r="D161" s="68"/>
      <c r="E161" s="68"/>
      <c r="F161" s="68"/>
      <c r="G161" s="69"/>
      <c r="H161" s="68"/>
      <c r="I161" s="68"/>
      <c r="J161" s="68"/>
      <c r="K161" s="70"/>
      <c r="L161" s="68"/>
    </row>
    <row r="162" spans="2:12" s="3" customFormat="1" ht="15">
      <c r="B162" s="68"/>
      <c r="C162" s="68"/>
      <c r="D162" s="68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5">
      <c r="B163" s="68"/>
      <c r="C163" s="68"/>
      <c r="D163" s="68"/>
      <c r="E163" s="68"/>
      <c r="F163" s="68"/>
      <c r="G163" s="69"/>
      <c r="H163" s="68"/>
      <c r="I163" s="68"/>
      <c r="J163" s="68"/>
      <c r="K163" s="70"/>
      <c r="L163" s="68"/>
    </row>
    <row r="164" spans="2:12" s="3" customFormat="1" ht="15">
      <c r="B164" s="68"/>
      <c r="C164" s="68"/>
      <c r="D164" s="68"/>
      <c r="E164" s="68"/>
      <c r="F164" s="68"/>
      <c r="G164" s="69"/>
      <c r="H164" s="68"/>
      <c r="I164" s="68"/>
      <c r="J164" s="68"/>
      <c r="K164" s="70"/>
      <c r="L164" s="68"/>
    </row>
    <row r="165" spans="2:12" s="3" customFormat="1" ht="15">
      <c r="B165" s="68"/>
      <c r="C165" s="68"/>
      <c r="D165" s="70"/>
      <c r="E165" s="68"/>
      <c r="F165" s="68"/>
      <c r="G165" s="69"/>
      <c r="H165" s="68"/>
      <c r="I165" s="68"/>
      <c r="J165" s="68"/>
      <c r="K165" s="70"/>
      <c r="L165" s="68"/>
    </row>
    <row r="166" spans="2:12" s="3" customFormat="1" ht="15">
      <c r="B166" s="68"/>
      <c r="C166" s="70"/>
      <c r="D166" s="70"/>
      <c r="E166" s="68"/>
      <c r="F166" s="68"/>
      <c r="G166" s="69"/>
      <c r="H166" s="68"/>
      <c r="I166" s="68"/>
      <c r="J166" s="68"/>
      <c r="K166" s="70"/>
      <c r="L166" s="68"/>
    </row>
    <row r="167" spans="2:12" s="3" customFormat="1" ht="1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5">
      <c r="B168" s="68"/>
      <c r="C168" s="68"/>
      <c r="D168" s="68"/>
      <c r="E168" s="68"/>
      <c r="F168" s="68"/>
      <c r="G168" s="69"/>
      <c r="H168" s="68"/>
      <c r="I168" s="68"/>
      <c r="J168" s="68"/>
      <c r="K168" s="70"/>
      <c r="L168" s="68"/>
    </row>
    <row r="169" spans="2:12" s="3" customFormat="1" ht="15">
      <c r="B169" s="68"/>
      <c r="C169" s="68"/>
      <c r="D169" s="68"/>
      <c r="E169" s="68"/>
      <c r="F169" s="68"/>
      <c r="G169" s="69"/>
      <c r="H169" s="68"/>
      <c r="I169" s="68"/>
      <c r="J169" s="68"/>
      <c r="K169" s="70"/>
      <c r="L169" s="68"/>
    </row>
    <row r="170" spans="2:12" s="3" customFormat="1" ht="15">
      <c r="B170" s="68"/>
      <c r="C170" s="68"/>
      <c r="D170" s="68"/>
      <c r="E170" s="68"/>
      <c r="F170" s="68"/>
      <c r="G170" s="69"/>
      <c r="H170" s="68"/>
      <c r="I170" s="69"/>
      <c r="J170" s="68"/>
      <c r="K170" s="70"/>
      <c r="L170" s="68"/>
    </row>
    <row r="171" spans="2:12" s="3" customFormat="1" ht="1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5">
      <c r="B174" s="68"/>
      <c r="C174" s="68"/>
      <c r="D174" s="68"/>
      <c r="E174" s="68"/>
      <c r="F174" s="68"/>
      <c r="G174" s="69"/>
      <c r="H174" s="68"/>
      <c r="I174" s="68"/>
      <c r="J174" s="68"/>
      <c r="K174" s="70"/>
      <c r="L174" s="68"/>
    </row>
    <row r="175" spans="2:12" s="3" customFormat="1" ht="15">
      <c r="B175" s="68"/>
      <c r="C175" s="68"/>
      <c r="D175" s="68"/>
      <c r="E175" s="68"/>
      <c r="F175" s="68"/>
      <c r="G175" s="69"/>
      <c r="H175" s="68"/>
      <c r="I175" s="68"/>
      <c r="J175" s="68"/>
      <c r="K175" s="70"/>
      <c r="L175" s="68"/>
    </row>
    <row r="176" spans="2:12" s="3" customFormat="1" ht="15">
      <c r="B176" s="68"/>
      <c r="C176" s="68"/>
      <c r="D176" s="68"/>
      <c r="E176" s="68"/>
      <c r="F176" s="68"/>
      <c r="G176" s="69"/>
      <c r="H176" s="68"/>
      <c r="I176" s="68"/>
      <c r="J176" s="68"/>
      <c r="K176" s="70"/>
      <c r="L176" s="68"/>
    </row>
    <row r="177" spans="2:12" s="3" customFormat="1" ht="15">
      <c r="B177" s="68"/>
      <c r="C177" s="68"/>
      <c r="D177" s="68"/>
      <c r="E177" s="68"/>
      <c r="F177" s="68"/>
      <c r="G177" s="69"/>
      <c r="H177" s="68"/>
      <c r="I177" s="68"/>
      <c r="J177" s="68"/>
      <c r="K177" s="70"/>
      <c r="L177" s="68"/>
    </row>
    <row r="178" spans="2:12" s="3" customFormat="1" ht="15">
      <c r="B178" s="68"/>
      <c r="C178" s="68"/>
      <c r="D178" s="68"/>
      <c r="E178" s="68"/>
      <c r="F178" s="68"/>
      <c r="G178" s="69"/>
      <c r="H178" s="68"/>
      <c r="I178" s="68"/>
      <c r="J178" s="68"/>
      <c r="K178" s="70"/>
      <c r="L178" s="68"/>
    </row>
    <row r="179" spans="2:12" s="3" customFormat="1" ht="15">
      <c r="B179" s="70"/>
      <c r="C179" s="70"/>
      <c r="D179" s="70"/>
      <c r="E179" s="70"/>
      <c r="F179" s="70"/>
      <c r="G179" s="70"/>
      <c r="H179" s="70"/>
      <c r="I179" s="70"/>
      <c r="J179" s="68"/>
      <c r="K179" s="70"/>
      <c r="L179" s="68"/>
    </row>
    <row r="180" spans="2:12" s="3" customFormat="1" ht="15">
      <c r="B180" s="70"/>
      <c r="C180" s="70"/>
      <c r="D180" s="70"/>
      <c r="E180" s="70"/>
      <c r="F180" s="70"/>
      <c r="G180" s="79"/>
      <c r="H180" s="70"/>
      <c r="I180" s="70"/>
      <c r="J180" s="68"/>
      <c r="K180" s="70"/>
      <c r="L180" s="79"/>
    </row>
    <row r="181" spans="2:12" s="3" customFormat="1" ht="15">
      <c r="B181" s="70"/>
      <c r="C181" s="70"/>
      <c r="D181" s="70"/>
      <c r="E181" s="70"/>
      <c r="F181" s="70"/>
      <c r="G181" s="70"/>
      <c r="H181" s="70"/>
      <c r="I181" s="80"/>
      <c r="J181" s="68"/>
      <c r="K181" s="70"/>
      <c r="L181" s="68"/>
    </row>
    <row r="182" spans="2:12" s="3" customFormat="1" ht="1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5">
      <c r="B183" s="68"/>
      <c r="C183" s="68"/>
      <c r="D183" s="68"/>
      <c r="E183" s="68"/>
      <c r="F183" s="68"/>
      <c r="G183" s="69"/>
      <c r="H183" s="68"/>
      <c r="I183" s="68"/>
      <c r="J183" s="68"/>
      <c r="K183" s="70"/>
      <c r="L183" s="68"/>
    </row>
    <row r="184" spans="2:12" s="3" customFormat="1" ht="15">
      <c r="B184" s="68"/>
      <c r="C184" s="68"/>
      <c r="D184" s="68"/>
      <c r="E184" s="68"/>
      <c r="F184" s="68"/>
      <c r="G184" s="69"/>
      <c r="H184" s="68"/>
      <c r="I184" s="68"/>
      <c r="J184" s="68"/>
      <c r="K184" s="70"/>
      <c r="L184" s="68"/>
    </row>
    <row r="185" spans="2:12" s="3" customFormat="1" ht="15">
      <c r="B185" s="68"/>
      <c r="C185" s="68"/>
      <c r="D185" s="68"/>
      <c r="E185" s="68"/>
      <c r="F185" s="68"/>
      <c r="G185" s="69"/>
      <c r="H185" s="68"/>
      <c r="I185" s="68"/>
      <c r="J185" s="68"/>
      <c r="K185" s="70"/>
      <c r="L185" s="68"/>
    </row>
    <row r="186" spans="2:12" s="3" customFormat="1" ht="15">
      <c r="B186" s="68"/>
      <c r="C186" s="68"/>
      <c r="D186" s="68"/>
      <c r="E186" s="68"/>
      <c r="F186" s="68"/>
      <c r="G186" s="69"/>
      <c r="H186" s="68"/>
      <c r="I186" s="68"/>
      <c r="J186" s="68"/>
      <c r="K186" s="70"/>
      <c r="L186" s="68"/>
    </row>
    <row r="187" spans="2:12" s="3" customFormat="1" ht="15">
      <c r="B187" s="68"/>
      <c r="C187" s="68"/>
      <c r="D187" s="68"/>
      <c r="E187" s="68"/>
      <c r="F187" s="68"/>
      <c r="G187" s="69"/>
      <c r="H187" s="68"/>
      <c r="I187" s="68"/>
      <c r="J187" s="68"/>
      <c r="K187" s="70"/>
      <c r="L187" s="68"/>
    </row>
    <row r="188" spans="2:12" s="3" customFormat="1" ht="15">
      <c r="B188" s="68"/>
      <c r="C188" s="68"/>
      <c r="D188" s="68"/>
      <c r="E188" s="68"/>
      <c r="F188" s="68"/>
      <c r="G188" s="69"/>
      <c r="H188" s="70"/>
      <c r="I188" s="70"/>
      <c r="J188" s="68"/>
      <c r="K188" s="70"/>
      <c r="L188" s="68"/>
    </row>
    <row r="189" spans="2:12" s="3" customFormat="1" ht="15">
      <c r="B189" s="68"/>
      <c r="C189" s="68"/>
      <c r="D189" s="68"/>
      <c r="E189" s="68"/>
      <c r="F189" s="68"/>
      <c r="G189" s="69"/>
      <c r="H189" s="70"/>
      <c r="I189" s="70"/>
      <c r="J189" s="68"/>
      <c r="K189" s="70"/>
      <c r="L189" s="68"/>
    </row>
    <row r="190" spans="2:12" s="3" customFormat="1" ht="15">
      <c r="B190" s="68"/>
      <c r="C190" s="68"/>
      <c r="D190" s="68"/>
      <c r="E190" s="68"/>
      <c r="F190" s="68"/>
      <c r="G190" s="69"/>
      <c r="H190" s="70"/>
      <c r="I190" s="70"/>
      <c r="J190" s="68"/>
      <c r="K190" s="70"/>
      <c r="L190" s="68"/>
    </row>
    <row r="191" spans="2:12" s="3" customFormat="1" ht="1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5">
      <c r="B192" s="68"/>
      <c r="C192" s="68"/>
      <c r="D192" s="68"/>
      <c r="E192" s="68"/>
      <c r="F192" s="68"/>
      <c r="G192" s="69"/>
      <c r="H192" s="68"/>
      <c r="I192" s="68"/>
      <c r="J192" s="68"/>
      <c r="K192" s="70"/>
      <c r="L192" s="68"/>
    </row>
    <row r="193" spans="2:12" s="3" customFormat="1" ht="15">
      <c r="B193" s="68"/>
      <c r="C193" s="68"/>
      <c r="D193" s="68"/>
      <c r="E193" s="68"/>
      <c r="F193" s="68"/>
      <c r="G193" s="69"/>
      <c r="H193" s="68"/>
      <c r="I193" s="68"/>
      <c r="J193" s="68"/>
      <c r="K193" s="70"/>
      <c r="L193" s="68"/>
    </row>
    <row r="194" spans="2:12" s="3" customFormat="1" ht="15">
      <c r="B194" s="68"/>
      <c r="C194" s="68"/>
      <c r="D194" s="68"/>
      <c r="E194" s="68"/>
      <c r="F194" s="68"/>
      <c r="G194" s="69"/>
      <c r="H194" s="68"/>
      <c r="I194" s="68"/>
      <c r="J194" s="68"/>
      <c r="K194" s="70"/>
      <c r="L194" s="68"/>
    </row>
    <row r="195" spans="2:12" s="3" customFormat="1" ht="15">
      <c r="B195" s="68"/>
      <c r="C195" s="68"/>
      <c r="D195" s="68"/>
      <c r="E195" s="68"/>
      <c r="F195" s="68"/>
      <c r="G195" s="69"/>
      <c r="H195" s="68"/>
      <c r="I195" s="68"/>
      <c r="J195" s="68"/>
      <c r="K195" s="70"/>
      <c r="L195" s="68"/>
    </row>
    <row r="196" spans="2:12" s="3" customFormat="1" ht="15">
      <c r="B196" s="68"/>
      <c r="C196" s="68"/>
      <c r="D196" s="68"/>
      <c r="E196" s="68"/>
      <c r="F196" s="68"/>
      <c r="G196" s="69"/>
      <c r="H196" s="68"/>
      <c r="I196" s="68"/>
      <c r="J196" s="68"/>
      <c r="K196" s="70"/>
      <c r="L196" s="68"/>
    </row>
    <row r="197" spans="2:12" s="3" customFormat="1" ht="15">
      <c r="B197" s="68"/>
      <c r="C197" s="68"/>
      <c r="D197" s="68"/>
      <c r="E197" s="68"/>
      <c r="F197" s="68"/>
      <c r="G197" s="69"/>
      <c r="H197" s="70"/>
      <c r="I197" s="70"/>
      <c r="J197" s="68"/>
      <c r="K197" s="70"/>
      <c r="L197" s="68"/>
    </row>
    <row r="198" spans="2:12" s="3" customFormat="1" ht="15">
      <c r="B198" s="68"/>
      <c r="C198" s="68"/>
      <c r="D198" s="68"/>
      <c r="E198" s="68"/>
      <c r="F198" s="68"/>
      <c r="G198" s="69"/>
      <c r="H198" s="70"/>
      <c r="I198" s="70"/>
      <c r="J198" s="68"/>
      <c r="K198" s="70"/>
      <c r="L198" s="68"/>
    </row>
    <row r="199" spans="2:12" s="3" customFormat="1" ht="15">
      <c r="B199" s="68"/>
      <c r="C199" s="68"/>
      <c r="D199" s="68"/>
      <c r="E199" s="68"/>
      <c r="F199" s="68"/>
      <c r="G199" s="69"/>
      <c r="H199" s="70"/>
      <c r="I199" s="70"/>
      <c r="J199" s="68"/>
      <c r="K199" s="70"/>
      <c r="L199" s="68"/>
    </row>
    <row r="200" spans="2:12" s="3" customFormat="1" ht="1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5">
      <c r="B201" s="68"/>
      <c r="C201" s="68"/>
      <c r="D201" s="68"/>
      <c r="E201" s="68"/>
      <c r="F201" s="68"/>
      <c r="G201" s="69"/>
      <c r="H201" s="68"/>
      <c r="I201" s="68"/>
      <c r="J201" s="68"/>
      <c r="K201" s="70"/>
      <c r="L201" s="68"/>
    </row>
    <row r="202" spans="2:12" s="3" customFormat="1" ht="15">
      <c r="B202" s="68"/>
      <c r="C202" s="68"/>
      <c r="D202" s="68"/>
      <c r="E202" s="68"/>
      <c r="F202" s="68"/>
      <c r="G202" s="69"/>
      <c r="H202" s="68"/>
      <c r="I202" s="68"/>
      <c r="J202" s="68"/>
      <c r="K202" s="70"/>
      <c r="L202" s="68"/>
    </row>
    <row r="203" spans="2:12" s="3" customFormat="1" ht="15">
      <c r="B203" s="68"/>
      <c r="C203" s="68"/>
      <c r="D203" s="68"/>
      <c r="E203" s="68"/>
      <c r="F203" s="68"/>
      <c r="G203" s="69"/>
      <c r="H203" s="68"/>
      <c r="I203" s="68"/>
      <c r="J203" s="68"/>
      <c r="K203" s="70"/>
      <c r="L203" s="68"/>
    </row>
    <row r="204" spans="2:12" s="3" customFormat="1" ht="1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s="3" customFormat="1" ht="1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s="3" customFormat="1" ht="1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s="3" customFormat="1" ht="1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s="3" customFormat="1" ht="1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s="3" customFormat="1" ht="1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ht="1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ht="1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ht="1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ht="1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ht="1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ht="1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ht="1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ht="1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ht="1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ht="1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  <row r="320" spans="2:12" ht="15">
      <c r="B320" s="68"/>
      <c r="C320" s="68"/>
      <c r="D320" s="68"/>
      <c r="E320" s="68"/>
      <c r="F320" s="68"/>
      <c r="G320" s="69"/>
      <c r="H320" s="68"/>
      <c r="I320" s="68"/>
      <c r="J320" s="68"/>
      <c r="K320" s="70"/>
      <c r="L320" s="68"/>
    </row>
    <row r="321" spans="2:12" ht="15">
      <c r="B321" s="68"/>
      <c r="C321" s="68"/>
      <c r="D321" s="68"/>
      <c r="E321" s="68"/>
      <c r="F321" s="68"/>
      <c r="G321" s="69"/>
      <c r="H321" s="68"/>
      <c r="I321" s="68"/>
      <c r="J321" s="68"/>
      <c r="K321" s="70"/>
      <c r="L321" s="68"/>
    </row>
    <row r="322" spans="2:12" ht="15">
      <c r="B322" s="68"/>
      <c r="C322" s="68"/>
      <c r="D322" s="68"/>
      <c r="E322" s="68"/>
      <c r="F322" s="68"/>
      <c r="G322" s="69"/>
      <c r="H322" s="68"/>
      <c r="I322" s="68"/>
      <c r="J322" s="68"/>
      <c r="K322" s="70"/>
      <c r="L322" s="68"/>
    </row>
    <row r="323" spans="2:12" ht="15">
      <c r="B323" s="68"/>
      <c r="C323" s="68"/>
      <c r="D323" s="68"/>
      <c r="E323" s="68"/>
      <c r="F323" s="68"/>
      <c r="G323" s="69"/>
      <c r="H323" s="68"/>
      <c r="I323" s="68"/>
      <c r="J323" s="68"/>
      <c r="K323" s="70"/>
      <c r="L323" s="68"/>
    </row>
    <row r="324" spans="2:12" ht="15">
      <c r="B324" s="68"/>
      <c r="C324" s="68"/>
      <c r="D324" s="68"/>
      <c r="E324" s="68"/>
      <c r="F324" s="68"/>
      <c r="G324" s="69"/>
      <c r="H324" s="68"/>
      <c r="I324" s="68"/>
      <c r="J324" s="68"/>
      <c r="K324" s="70"/>
      <c r="L324" s="68"/>
    </row>
  </sheetData>
  <sheetProtection/>
  <mergeCells count="107">
    <mergeCell ref="B109:J109"/>
    <mergeCell ref="B81:D81"/>
    <mergeCell ref="B100:D101"/>
    <mergeCell ref="I100:J101"/>
    <mergeCell ref="I91:J91"/>
    <mergeCell ref="E94:F94"/>
    <mergeCell ref="B93:D93"/>
    <mergeCell ref="E93:F93"/>
    <mergeCell ref="E68:F68"/>
    <mergeCell ref="E80:F80"/>
    <mergeCell ref="G98:H99"/>
    <mergeCell ref="I98:J99"/>
    <mergeCell ref="E69:F69"/>
    <mergeCell ref="B89:J89"/>
    <mergeCell ref="B82:I82"/>
    <mergeCell ref="E81:F81"/>
    <mergeCell ref="B77:D77"/>
    <mergeCell ref="E74:F74"/>
    <mergeCell ref="B132:C132"/>
    <mergeCell ref="B104:J104"/>
    <mergeCell ref="B78:D78"/>
    <mergeCell ref="B94:D94"/>
    <mergeCell ref="E91:F91"/>
    <mergeCell ref="E100:F101"/>
    <mergeCell ref="G100:H101"/>
    <mergeCell ref="B108:J108"/>
    <mergeCell ref="B103:J103"/>
    <mergeCell ref="B110:J110"/>
    <mergeCell ref="B105:J106"/>
    <mergeCell ref="B107:J107"/>
    <mergeCell ref="B88:J88"/>
    <mergeCell ref="G91:H91"/>
    <mergeCell ref="E92:F92"/>
    <mergeCell ref="G94:H94"/>
    <mergeCell ref="I94:J94"/>
    <mergeCell ref="G92:H92"/>
    <mergeCell ref="I92:J92"/>
    <mergeCell ref="B92:D92"/>
    <mergeCell ref="B98:D99"/>
    <mergeCell ref="I93:J93"/>
    <mergeCell ref="J84:J85"/>
    <mergeCell ref="B90:D91"/>
    <mergeCell ref="E90:J90"/>
    <mergeCell ref="G93:H93"/>
    <mergeCell ref="B96:J97"/>
    <mergeCell ref="E98:F99"/>
    <mergeCell ref="B84:I85"/>
    <mergeCell ref="B79:D79"/>
    <mergeCell ref="E52:F52"/>
    <mergeCell ref="E65:F65"/>
    <mergeCell ref="E58:F58"/>
    <mergeCell ref="E55:F55"/>
    <mergeCell ref="E78:F78"/>
    <mergeCell ref="E77:F77"/>
    <mergeCell ref="E79:F79"/>
    <mergeCell ref="E53:F53"/>
    <mergeCell ref="E61:F61"/>
    <mergeCell ref="L78:O78"/>
    <mergeCell ref="B37:D37"/>
    <mergeCell ref="E40:F40"/>
    <mergeCell ref="E42:F42"/>
    <mergeCell ref="E43:F43"/>
    <mergeCell ref="B80:D80"/>
    <mergeCell ref="E46:F46"/>
    <mergeCell ref="B70:I70"/>
    <mergeCell ref="B72:I72"/>
    <mergeCell ref="E54:F54"/>
    <mergeCell ref="E36:F36"/>
    <mergeCell ref="E20:F20"/>
    <mergeCell ref="B14:D14"/>
    <mergeCell ref="E21:F21"/>
    <mergeCell ref="B32:D32"/>
    <mergeCell ref="E32:F32"/>
    <mergeCell ref="E23:F23"/>
    <mergeCell ref="E24:F24"/>
    <mergeCell ref="E35:F35"/>
    <mergeCell ref="E33:F33"/>
    <mergeCell ref="B2:J2"/>
    <mergeCell ref="E3:G3"/>
    <mergeCell ref="B12:E12"/>
    <mergeCell ref="G12:J12"/>
    <mergeCell ref="D4:H4"/>
    <mergeCell ref="E28:F28"/>
    <mergeCell ref="E22:F22"/>
    <mergeCell ref="B23:D23"/>
    <mergeCell ref="D6:J6"/>
    <mergeCell ref="B22:D22"/>
    <mergeCell ref="E64:F64"/>
    <mergeCell ref="E37:F37"/>
    <mergeCell ref="E41:F41"/>
    <mergeCell ref="B38:I38"/>
    <mergeCell ref="B40:D40"/>
    <mergeCell ref="E48:F48"/>
    <mergeCell ref="E49:F49"/>
    <mergeCell ref="E50:F50"/>
    <mergeCell ref="E47:F47"/>
    <mergeCell ref="E44:F44"/>
    <mergeCell ref="B29:I29"/>
    <mergeCell ref="E31:F31"/>
    <mergeCell ref="B28:D28"/>
    <mergeCell ref="E34:F34"/>
    <mergeCell ref="B21:D21"/>
    <mergeCell ref="E25:F25"/>
    <mergeCell ref="E27:F27"/>
    <mergeCell ref="B26:D26"/>
    <mergeCell ref="E26:F26"/>
    <mergeCell ref="B31:D3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rowBreaks count="1" manualBreakCount="1">
    <brk id="7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9">
      <selection activeCell="D40" sqref="D4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8" t="s">
        <v>32</v>
      </c>
      <c r="C2" s="51">
        <f>(('Durazno conservero'!E13-30000)/30000)+1</f>
        <v>1</v>
      </c>
    </row>
    <row r="3" ht="18">
      <c r="B3" s="14"/>
    </row>
    <row r="4" spans="2:3" ht="18">
      <c r="B4" s="296" t="s">
        <v>33</v>
      </c>
      <c r="C4" s="296"/>
    </row>
    <row r="5" spans="2:5" ht="18">
      <c r="B5" s="298" t="s">
        <v>129</v>
      </c>
      <c r="C5" s="298"/>
      <c r="D5" s="298"/>
      <c r="E5" s="48">
        <v>30000</v>
      </c>
    </row>
    <row r="6" spans="2:5" ht="18">
      <c r="B6" s="299" t="s">
        <v>111</v>
      </c>
      <c r="C6" s="300"/>
      <c r="D6" s="301"/>
      <c r="E6" s="48">
        <v>30000</v>
      </c>
    </row>
    <row r="7" spans="2:5" ht="18">
      <c r="B7" s="298" t="s">
        <v>112</v>
      </c>
      <c r="C7" s="298"/>
      <c r="D7" s="298"/>
      <c r="E7" s="48">
        <v>30000</v>
      </c>
    </row>
    <row r="14" spans="2:4" ht="15">
      <c r="B14" s="297" t="s">
        <v>29</v>
      </c>
      <c r="C14" s="297"/>
      <c r="D14" s="297"/>
    </row>
    <row r="16" spans="2:4" ht="18">
      <c r="B16" s="50" t="s">
        <v>31</v>
      </c>
      <c r="C16" s="49">
        <f>'Durazno conservero'!B92</f>
        <v>27000</v>
      </c>
      <c r="D16" s="49">
        <f>'Durazno conservero'!B94</f>
        <v>33000</v>
      </c>
    </row>
    <row r="17" ht="15">
      <c r="B17" s="25"/>
    </row>
    <row r="18" spans="2:4" ht="15">
      <c r="B18" s="48" t="s">
        <v>32</v>
      </c>
      <c r="C18" s="51">
        <f>((C16-'Durazno conservero'!E13)/'Durazno conservero'!E13)+1</f>
        <v>0.9</v>
      </c>
      <c r="D18" s="51">
        <f>((D16-'Durazno conservero'!E13)/'Durazno conservero'!E13)+1</f>
        <v>1.1</v>
      </c>
    </row>
    <row r="19" spans="2:4" ht="18">
      <c r="B19" s="18"/>
      <c r="C19" s="49"/>
      <c r="D19" s="49"/>
    </row>
    <row r="20" spans="2:4" ht="18">
      <c r="B20" s="50" t="s">
        <v>19</v>
      </c>
      <c r="C20" s="49"/>
      <c r="D20" s="49"/>
    </row>
    <row r="21" spans="2:4" ht="18">
      <c r="B21" s="18" t="s">
        <v>35</v>
      </c>
      <c r="C21" s="10">
        <f>SUM('Durazno conservero'!J22:J27)</f>
        <v>975000</v>
      </c>
      <c r="D21" s="10">
        <f>SUM('Durazno conservero'!J22:J27)</f>
        <v>975000</v>
      </c>
    </row>
    <row r="22" spans="2:4" ht="18">
      <c r="B22" s="52" t="s">
        <v>36</v>
      </c>
      <c r="C22" s="53">
        <f>C18*'Durazno conservero'!G28*'Durazno conservero'!I28</f>
        <v>378000</v>
      </c>
      <c r="D22" s="53">
        <f>D18*'Durazno conservero'!G28*'Durazno conservero'!I28</f>
        <v>462000</v>
      </c>
    </row>
    <row r="23" spans="2:4" ht="18">
      <c r="B23" s="18" t="s">
        <v>37</v>
      </c>
      <c r="C23" s="10">
        <f>SUM(C21:C22)</f>
        <v>1353000</v>
      </c>
      <c r="D23" s="10">
        <f>SUM(D21:D22)</f>
        <v>1437000</v>
      </c>
    </row>
    <row r="24" ht="18">
      <c r="B24" s="18"/>
    </row>
    <row r="25" ht="18">
      <c r="B25" s="50" t="s">
        <v>21</v>
      </c>
    </row>
    <row r="26" spans="2:4" ht="18">
      <c r="B26" s="18" t="s">
        <v>35</v>
      </c>
      <c r="C26" s="10">
        <f>SUM('Durazno conservero'!J32:J35)</f>
        <v>410000</v>
      </c>
      <c r="D26" s="10">
        <f>SUM('Durazno conservero'!J32:J35)</f>
        <v>410000</v>
      </c>
    </row>
    <row r="27" spans="2:4" ht="18">
      <c r="B27" s="52" t="s">
        <v>36</v>
      </c>
      <c r="C27" s="53">
        <f>C18*'Durazno conservero'!G36*'Durazno conservero'!I36+Hoja1!C18*'Durazno conservero'!G37*'Durazno conservero'!I37</f>
        <v>270000</v>
      </c>
      <c r="D27" s="53">
        <f>D18*'Durazno conservero'!G36*'Durazno conservero'!I36+Hoja1!D18*'Durazno conservero'!G37*'Durazno conservero'!I37</f>
        <v>330000</v>
      </c>
    </row>
    <row r="28" spans="2:4" ht="18">
      <c r="B28" s="18" t="s">
        <v>37</v>
      </c>
      <c r="C28" s="10">
        <f>SUM(C26:C27)</f>
        <v>680000</v>
      </c>
      <c r="D28" s="10">
        <f>SUM(D26:D27)</f>
        <v>740000</v>
      </c>
    </row>
    <row r="30" ht="18">
      <c r="B30" s="50" t="s">
        <v>38</v>
      </c>
    </row>
    <row r="31" spans="2:4" ht="18">
      <c r="B31" s="18" t="s">
        <v>35</v>
      </c>
      <c r="C31" s="10">
        <f>SUM('Durazno conservero'!J42:J69)</f>
        <v>639625</v>
      </c>
      <c r="D31" s="10">
        <f>SUM('Durazno conservero'!J42:J69)</f>
        <v>639625</v>
      </c>
    </row>
    <row r="32" spans="2:4" ht="18">
      <c r="B32" s="52" t="s">
        <v>36</v>
      </c>
      <c r="C32" s="53">
        <v>0</v>
      </c>
      <c r="D32" s="53">
        <v>0</v>
      </c>
    </row>
    <row r="33" spans="2:4" ht="18">
      <c r="B33" s="18" t="s">
        <v>37</v>
      </c>
      <c r="C33" s="10">
        <f>SUM(C31:C32)</f>
        <v>639625</v>
      </c>
      <c r="D33" s="10">
        <f>SUM(D31:D32)</f>
        <v>639625</v>
      </c>
    </row>
    <row r="34" spans="2:4" ht="15">
      <c r="B34" s="25"/>
      <c r="C34" s="29"/>
      <c r="D34" s="29"/>
    </row>
    <row r="35" spans="2:4" ht="18">
      <c r="B35" s="55" t="s">
        <v>39</v>
      </c>
      <c r="C35" s="56">
        <f>C23+C28+C33</f>
        <v>2672625</v>
      </c>
      <c r="D35" s="56">
        <f>D23+D28+D33</f>
        <v>2816625</v>
      </c>
    </row>
    <row r="36" ht="15">
      <c r="B36" s="25"/>
    </row>
    <row r="37" spans="2:4" ht="18">
      <c r="B37" s="54" t="s">
        <v>0</v>
      </c>
      <c r="C37" s="10">
        <f>C35*'Durazno conservero'!G74</f>
        <v>133631.25</v>
      </c>
      <c r="D37" s="10">
        <f>D35*'Durazno conservero'!G74</f>
        <v>140831.25</v>
      </c>
    </row>
    <row r="38" spans="2:4" ht="18">
      <c r="B38" s="54" t="s">
        <v>25</v>
      </c>
      <c r="C38" s="10">
        <f>C35*'Durazno conservero'!E16*'Durazno conservero'!E17*0.5</f>
        <v>240536.25</v>
      </c>
      <c r="D38" s="10">
        <f>D35*'Durazno conservero'!E16*'Durazno conservero'!E17*0.5</f>
        <v>253496.25</v>
      </c>
    </row>
    <row r="39" ht="15">
      <c r="B39" s="25"/>
    </row>
    <row r="40" spans="2:4" ht="18">
      <c r="B40" s="55" t="s">
        <v>28</v>
      </c>
      <c r="C40" s="56">
        <f>C35+C37+C38</f>
        <v>3046792.5</v>
      </c>
      <c r="D40" s="56">
        <f>D35+D37+D38</f>
        <v>3210952.5</v>
      </c>
    </row>
  </sheetData>
  <sheetProtection/>
  <mergeCells count="5">
    <mergeCell ref="B4:C4"/>
    <mergeCell ref="B14:D14"/>
    <mergeCell ref="B5:D5"/>
    <mergeCell ref="B7:D7"/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2014-09-26T18:21:53Z</cp:lastPrinted>
  <dcterms:created xsi:type="dcterms:W3CDTF">2012-07-09T18:51:50Z</dcterms:created>
  <dcterms:modified xsi:type="dcterms:W3CDTF">2018-03-19T19:36:48Z</dcterms:modified>
  <cp:category/>
  <cp:version/>
  <cp:contentType/>
  <cp:contentStatus/>
</cp:coreProperties>
</file>