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0"/>
  </bookViews>
  <sheets>
    <sheet name="haba_ RM 2019-20" sheetId="1" r:id="rId1"/>
    <sheet name="Hoja1" sheetId="2" state="hidden" r:id="rId2"/>
  </sheets>
  <definedNames>
    <definedName name="_xlnm.Print_Area" localSheetId="0">'haba_ RM 2019-20'!$A$1:$K$108</definedName>
  </definedNames>
  <calcPr fullCalcOnLoad="1"/>
</workbook>
</file>

<file path=xl/sharedStrings.xml><?xml version="1.0" encoding="utf-8"?>
<sst xmlns="http://schemas.openxmlformats.org/spreadsheetml/2006/main" count="193" uniqueCount="138">
  <si>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</si>
  <si>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</si>
  <si>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</si>
  <si>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</si>
  <si>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</si>
  <si>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</si>
  <si>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</si>
  <si>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</si>
  <si>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</si>
  <si>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</si>
  <si>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</si>
  <si>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</si>
  <si>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</si>
  <si>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</si>
  <si>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</si>
  <si>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</si>
  <si>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</si>
  <si>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</si>
  <si>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</si>
  <si>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</si>
  <si>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</si>
  <si>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</si>
  <si>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</si>
  <si>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</si>
  <si>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</si>
  <si>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</si>
  <si>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</si>
  <si>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</si>
  <si>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</si>
  <si>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</si>
  <si>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</si>
  <si>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</si>
  <si>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</si>
  <si>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</si>
  <si>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</si>
  <si>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Riego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</si>
  <si>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</si>
  <si>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</si>
  <si>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</si>
  <si>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</si>
  <si>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</si>
  <si>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</si>
  <si>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</si>
  <si>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</si>
  <si>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</si>
  <si>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</si>
  <si>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</si>
  <si>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</si>
  <si>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</si>
  <si>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</si>
  <si>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</si>
  <si>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</si>
  <si>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</si>
  <si>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</si>
  <si>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</si>
  <si>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</si>
  <si>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</si>
  <si>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</si>
  <si>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</si>
  <si>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Siembra</t>
  </si>
  <si>
    <t>julio - agosto</t>
  </si>
  <si>
    <t>Costo oportunidad (arriendo)</t>
  </si>
  <si>
    <t xml:space="preserve">Administración </t>
  </si>
  <si>
    <t>Contribuciones</t>
  </si>
  <si>
    <t>Región Metropolitana</t>
  </si>
  <si>
    <t>Tecnología de riego: surco</t>
  </si>
  <si>
    <t xml:space="preserve">Aradura </t>
  </si>
  <si>
    <t>Fertilizantes foliares:</t>
  </si>
  <si>
    <t>Fosfimax 40 20</t>
  </si>
  <si>
    <t>Fecha de siembra: abril-mayo</t>
  </si>
  <si>
    <t>Aplicación fertilizantes</t>
  </si>
  <si>
    <t>Control manual de malezas</t>
  </si>
  <si>
    <t>Aplicación agroquímicos</t>
  </si>
  <si>
    <t>abril - agosto</t>
  </si>
  <si>
    <t>abril - mayo</t>
  </si>
  <si>
    <t>mayo - junio</t>
  </si>
  <si>
    <t>abril - julio</t>
  </si>
  <si>
    <t>marzo - abril</t>
  </si>
  <si>
    <t xml:space="preserve">Rastraje </t>
  </si>
  <si>
    <t>Melgadura y aplicación de fertilizantes</t>
  </si>
  <si>
    <t>Acequiadora</t>
  </si>
  <si>
    <t>marzo - junio</t>
  </si>
  <si>
    <t xml:space="preserve">Cultivar y aporca </t>
  </si>
  <si>
    <t>abril - junio</t>
  </si>
  <si>
    <t>Fungicidas:</t>
  </si>
  <si>
    <t>mayo - julio</t>
  </si>
  <si>
    <t>uso por el riego</t>
  </si>
  <si>
    <t>Rendimiento (sacos/hectárea)</t>
  </si>
  <si>
    <t>Precio ($/saco)</t>
  </si>
  <si>
    <t xml:space="preserve">    abril-mayo</t>
  </si>
  <si>
    <t xml:space="preserve">hectárea </t>
  </si>
  <si>
    <t>Aplicaciones de pesticidas con pulverizadora y  tractor</t>
  </si>
  <si>
    <t>junio-agosto</t>
  </si>
  <si>
    <t>Aplicaciones de pesticidas con dron</t>
  </si>
  <si>
    <t>abril-mayo</t>
  </si>
  <si>
    <t xml:space="preserve"> gramo</t>
  </si>
  <si>
    <t xml:space="preserve">abril - mayo </t>
  </si>
  <si>
    <t xml:space="preserve">unidad </t>
  </si>
  <si>
    <t>Linurex 50 SC</t>
  </si>
  <si>
    <t xml:space="preserve">kilo </t>
  </si>
  <si>
    <t>Variedad: Luz de Otoño.</t>
  </si>
  <si>
    <t>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</si>
  <si>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</si>
  <si>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</si>
  <si>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</si>
  <si>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</si>
  <si>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</si>
  <si>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haba.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</si>
  <si>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</si>
  <si>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</si>
  <si>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</si>
  <si>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</si>
  <si>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</si>
  <si>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</si>
  <si>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Rendimiento (kilos/ha):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</si>
  <si>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</si>
  <si>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(2) El precio del  kilos corresponde al promedio estimado de las entrevistas  a los productores, a nivel predial (precio pagado a productor) durante el periodo de cosecha en la temporada 2020.</t>
  </si>
  <si>
    <t>(3) La cosecha se mide por kilo cosechado,  cortar y cargar camión..</t>
  </si>
  <si>
    <t>Fecha de cosecha: agosto-octubre</t>
  </si>
  <si>
    <t>agosto-octubre</t>
  </si>
  <si>
    <t>Rendimiento (kilos/hectárea)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</si>
  <si>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</si>
  <si>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Costo unitario ($/kilo)</t>
  </si>
  <si>
    <t xml:space="preserve"> Semilla</t>
  </si>
  <si>
    <t xml:space="preserve"> Mezcla hortalicera 15 -20 -20</t>
  </si>
  <si>
    <t xml:space="preserve"> Trigard 75 WP</t>
  </si>
  <si>
    <t xml:space="preserve"> Manzate 200 </t>
  </si>
  <si>
    <t xml:space="preserve"> Benomyl 50 PM   </t>
  </si>
  <si>
    <t xml:space="preserve"> Herbadox  45 CS  </t>
  </si>
  <si>
    <t xml:space="preserve"> Break thru </t>
  </si>
  <si>
    <t xml:space="preserve"> Envases plásticos</t>
  </si>
  <si>
    <t xml:space="preserve"> Hilo para coser los sacos cosechados</t>
  </si>
  <si>
    <t xml:space="preserve"> Energía para el riego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</si>
  <si>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</si>
  <si>
    <t xml:space="preserve">    febrero-marzo</t>
  </si>
  <si>
    <r>
      <t>Haba (Vicia faba L.)</t>
    </r>
    <r>
      <rPr>
        <b/>
        <vertAlign val="superscript"/>
        <sz val="15"/>
        <rFont val="Arial"/>
        <family val="2"/>
      </rPr>
      <t>(1)</t>
    </r>
  </si>
  <si>
    <t>Densidad (plantas/hectárea): 50.000 75cm entre hileras y 4 a 5 semillas/m</t>
  </si>
  <si>
    <t>1 hectárea noviembre 2020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</si>
</sst>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0" borderId="19" xfId="67" applyNumberFormat="1" applyFont="1" applyBorder="1" applyProtection="1">
      <alignment/>
      <protection locked="0"/>
    </xf>
    <xf numFmtId="0" fontId="10" fillId="0" borderId="0" xfId="67" applyNumberFormat="1" applyFont="1" applyProtection="1">
      <alignment/>
      <protection locked="0"/>
    </xf>
    <xf numFmtId="0" fontId="8" fillId="0" borderId="19" xfId="56" applyFont="1" applyBorder="1">
      <alignment/>
      <protection/>
    </xf>
    <xf numFmtId="0" fontId="10" fillId="0" borderId="0" xfId="56" applyFont="1">
      <alignment/>
      <protection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184" fontId="10" fillId="34" borderId="18" xfId="56" applyNumberFormat="1" applyFont="1" applyFill="1" applyBorder="1" applyAlignment="1" applyProtection="1">
      <alignment horizontal="center"/>
      <protection/>
    </xf>
    <xf numFmtId="184" fontId="10" fillId="34" borderId="16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181" fontId="10" fillId="34" borderId="21" xfId="56" applyNumberFormat="1" applyFont="1" applyFill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181" fontId="10" fillId="34" borderId="23" xfId="56" applyNumberFormat="1" applyFont="1" applyFill="1" applyBorder="1" applyAlignment="1">
      <alignment horizontal="center"/>
      <protection/>
    </xf>
    <xf numFmtId="0" fontId="10" fillId="0" borderId="17" xfId="56" applyFont="1" applyBorder="1">
      <alignment/>
      <protection/>
    </xf>
    <xf numFmtId="0" fontId="10" fillId="0" borderId="14" xfId="56" applyFont="1" applyBorder="1">
      <alignment/>
      <protection/>
    </xf>
    <xf numFmtId="0" fontId="10" fillId="0" borderId="18" xfId="56" applyFont="1" applyBorder="1">
      <alignment/>
      <protection/>
    </xf>
    <xf numFmtId="0" fontId="10" fillId="34" borderId="19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11" xfId="56" applyFont="1" applyFill="1" applyBorder="1">
      <alignment/>
      <protection/>
    </xf>
    <xf numFmtId="0" fontId="10" fillId="34" borderId="11" xfId="56" applyFont="1" applyFill="1" applyBorder="1" applyAlignment="1">
      <alignment horizontal="left"/>
      <protection/>
    </xf>
    <xf numFmtId="0" fontId="10" fillId="0" borderId="19" xfId="56" applyFont="1" applyBorder="1">
      <alignment/>
      <protection/>
    </xf>
    <xf numFmtId="0" fontId="10" fillId="0" borderId="11" xfId="56" applyFont="1" applyBorder="1">
      <alignment/>
      <protection/>
    </xf>
    <xf numFmtId="2" fontId="10" fillId="0" borderId="21" xfId="56" applyNumberFormat="1" applyFont="1" applyBorder="1" applyAlignment="1">
      <alignment horizontal="center"/>
      <protection/>
    </xf>
    <xf numFmtId="181" fontId="10" fillId="0" borderId="21" xfId="56" applyNumberFormat="1" applyFont="1" applyBorder="1" applyAlignment="1">
      <alignment horizontal="center"/>
      <protection/>
    </xf>
    <xf numFmtId="3" fontId="10" fillId="0" borderId="21" xfId="67" applyNumberFormat="1" applyFont="1" applyBorder="1" applyAlignment="1">
      <alignment horizontal="center"/>
      <protection/>
    </xf>
    <xf numFmtId="2" fontId="10" fillId="34" borderId="22" xfId="56" applyNumberFormat="1" applyFont="1" applyFill="1" applyBorder="1" applyAlignment="1">
      <alignment horizontal="center"/>
      <protection/>
    </xf>
    <xf numFmtId="3" fontId="10" fillId="34" borderId="22" xfId="67" applyNumberFormat="1" applyFont="1" applyFill="1" applyBorder="1" applyAlignment="1">
      <alignment horizontal="center"/>
      <protection/>
    </xf>
    <xf numFmtId="2" fontId="10" fillId="0" borderId="22" xfId="56" applyNumberFormat="1" applyFont="1" applyBorder="1" applyAlignment="1">
      <alignment horizontal="center"/>
      <protection/>
    </xf>
    <xf numFmtId="181" fontId="10" fillId="0" borderId="22" xfId="56" applyNumberFormat="1" applyFont="1" applyBorder="1" applyAlignment="1">
      <alignment horizontal="center"/>
      <protection/>
    </xf>
    <xf numFmtId="3" fontId="10" fillId="0" borderId="22" xfId="67" applyNumberFormat="1" applyFont="1" applyBorder="1" applyAlignment="1">
      <alignment horizontal="center"/>
      <protection/>
    </xf>
    <xf numFmtId="0" fontId="8" fillId="34" borderId="19" xfId="56" applyFont="1" applyFill="1" applyBorder="1" applyAlignment="1">
      <alignment horizontal="left"/>
      <protection/>
    </xf>
    <xf numFmtId="0" fontId="8" fillId="34" borderId="0" xfId="56" applyFont="1" applyFill="1">
      <alignment/>
      <protection/>
    </xf>
    <xf numFmtId="0" fontId="10" fillId="34" borderId="22" xfId="56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>
      <alignment/>
      <protection/>
    </xf>
    <xf numFmtId="0" fontId="10" fillId="34" borderId="11" xfId="67" applyNumberFormat="1" applyFont="1" applyFill="1" applyBorder="1">
      <alignment/>
      <protection/>
    </xf>
    <xf numFmtId="0" fontId="10" fillId="34" borderId="0" xfId="67" applyNumberFormat="1" applyFont="1" applyFill="1" applyAlignment="1">
      <alignment horizontal="left" indent="1"/>
      <protection/>
    </xf>
    <xf numFmtId="0" fontId="10" fillId="34" borderId="11" xfId="67" applyNumberFormat="1" applyFont="1" applyFill="1" applyBorder="1" applyAlignment="1">
      <alignment horizontal="left" indent="1"/>
      <protection/>
    </xf>
    <xf numFmtId="181" fontId="10" fillId="34" borderId="22" xfId="67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>
      <alignment horizontal="right"/>
      <protection/>
    </xf>
    <xf numFmtId="0" fontId="10" fillId="0" borderId="11" xfId="56" applyFont="1" applyFill="1" applyBorder="1" applyAlignment="1">
      <alignment horizontal="right"/>
      <protection/>
    </xf>
    <xf numFmtId="0" fontId="10" fillId="34" borderId="16" xfId="56" applyFont="1" applyFill="1" applyBorder="1" applyAlignment="1">
      <alignment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3" xfId="56" applyNumberFormat="1" applyFont="1" applyFill="1" applyBorder="1" applyAlignment="1" applyProtection="1">
      <alignment horizontal="center"/>
      <protection/>
    </xf>
    <xf numFmtId="181" fontId="10" fillId="34" borderId="14" xfId="67" applyNumberFormat="1" applyFont="1" applyFill="1" applyBorder="1" applyAlignment="1">
      <alignment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9" xfId="56" applyFont="1" applyFill="1" applyBorder="1">
      <alignment/>
      <protection/>
    </xf>
    <xf numFmtId="0" fontId="10" fillId="34" borderId="19" xfId="56" applyFont="1" applyFill="1" applyBorder="1" applyProtection="1">
      <alignment/>
      <protection locked="0"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vertical="top" wrapText="1"/>
      <protection/>
    </xf>
    <xf numFmtId="3" fontId="13" fillId="34" borderId="0" xfId="53" applyNumberFormat="1" applyFont="1" applyFill="1" applyAlignment="1">
      <alignment vertical="top" wrapText="1"/>
      <protection/>
    </xf>
    <xf numFmtId="3" fontId="13" fillId="34" borderId="11" xfId="53" applyNumberFormat="1" applyFont="1" applyFill="1" applyBorder="1" applyAlignment="1">
      <alignment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7" borderId="17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7" borderId="18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4" xfId="55" applyFont="1" applyFill="1" applyBorder="1" applyAlignment="1">
      <alignment horizontal="center"/>
      <protection/>
    </xf>
    <xf numFmtId="0" fontId="63" fillId="38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8" xfId="67" applyNumberFormat="1" applyFont="1" applyFill="1" applyBorder="1" applyAlignment="1" applyProtection="1">
      <alignment horizont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37" borderId="15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13" fillId="34" borderId="0" xfId="53" applyNumberFormat="1" applyFont="1" applyFill="1" applyAlignment="1">
      <alignment horizontal="left" vertical="top" wrapText="1"/>
      <protection/>
    </xf>
    <xf numFmtId="0" fontId="63" fillId="37" borderId="17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628650</xdr:colOff>
      <xdr:row>107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1173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3.7109375" style="0" customWidth="1"/>
    <col min="6" max="6" width="26.57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8"/>
      <c r="C2" s="138"/>
      <c r="D2" s="314" t="s">
        <v>36</v>
      </c>
      <c r="E2" s="314"/>
      <c r="F2" s="314"/>
      <c r="G2" s="314"/>
      <c r="H2" s="314"/>
      <c r="I2" s="314"/>
      <c r="J2" s="314"/>
    </row>
    <row r="3" spans="2:11" s="3" customFormat="1" ht="18" customHeight="1">
      <c r="B3" s="93"/>
      <c r="C3" s="116"/>
      <c r="D3" s="315" t="s">
        <v>135</v>
      </c>
      <c r="E3" s="315"/>
      <c r="F3" s="315"/>
      <c r="G3" s="315"/>
      <c r="H3" s="315"/>
      <c r="I3" s="315"/>
      <c r="J3" s="315"/>
      <c r="K3" s="14"/>
    </row>
    <row r="4" spans="2:11" s="3" customFormat="1" ht="18" customHeight="1">
      <c r="B4" s="93"/>
      <c r="C4" s="116"/>
      <c r="D4" s="316" t="s">
        <v>64</v>
      </c>
      <c r="E4" s="316"/>
      <c r="F4" s="316"/>
      <c r="G4" s="316"/>
      <c r="H4" s="316"/>
      <c r="I4" s="316"/>
      <c r="J4" s="316"/>
      <c r="K4" s="14"/>
    </row>
    <row r="5" spans="2:11" s="3" customFormat="1" ht="18" customHeight="1">
      <c r="B5" s="42"/>
      <c r="C5" s="42"/>
      <c r="D5" s="117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324" t="s">
        <v>29</v>
      </c>
      <c r="E6" s="325"/>
      <c r="F6" s="325"/>
      <c r="G6" s="325"/>
      <c r="H6" s="325"/>
      <c r="I6" s="325"/>
      <c r="J6" s="326"/>
      <c r="K6" s="16"/>
    </row>
    <row r="7" spans="2:11" s="3" customFormat="1" ht="18" customHeight="1">
      <c r="B7" s="42"/>
      <c r="C7" s="42"/>
      <c r="D7" s="85" t="s">
        <v>137</v>
      </c>
      <c r="E7" s="86"/>
      <c r="F7" s="86"/>
      <c r="G7" s="266" t="s">
        <v>100</v>
      </c>
      <c r="H7" s="87"/>
      <c r="I7" s="88"/>
      <c r="J7" s="89"/>
      <c r="K7" s="16"/>
    </row>
    <row r="8" spans="2:11" s="3" customFormat="1" ht="18" customHeight="1">
      <c r="B8" s="42"/>
      <c r="C8" s="42"/>
      <c r="D8" s="90" t="s">
        <v>65</v>
      </c>
      <c r="E8" s="91"/>
      <c r="F8" s="91"/>
      <c r="G8" s="92" t="s">
        <v>57</v>
      </c>
      <c r="H8" s="93"/>
      <c r="I8" s="94"/>
      <c r="J8" s="95"/>
      <c r="K8" s="16"/>
    </row>
    <row r="9" spans="2:11" s="3" customFormat="1" ht="18" customHeight="1">
      <c r="B9" s="42"/>
      <c r="C9" s="42"/>
      <c r="D9" s="90" t="s">
        <v>136</v>
      </c>
      <c r="E9" s="156"/>
      <c r="F9" s="156"/>
      <c r="G9" s="92" t="s">
        <v>58</v>
      </c>
      <c r="H9" s="93"/>
      <c r="I9" s="94"/>
      <c r="J9" s="95"/>
      <c r="K9" s="18"/>
    </row>
    <row r="10" spans="2:11" s="3" customFormat="1" ht="18" customHeight="1">
      <c r="B10" s="42"/>
      <c r="C10" s="42"/>
      <c r="D10" s="96" t="s">
        <v>69</v>
      </c>
      <c r="E10" s="97"/>
      <c r="F10" s="97"/>
      <c r="G10" s="98" t="s">
        <v>118</v>
      </c>
      <c r="H10" s="99"/>
      <c r="I10" s="100"/>
      <c r="J10" s="101"/>
      <c r="K10" s="18"/>
    </row>
    <row r="11" spans="2:11" s="3" customFormat="1" ht="18" customHeight="1">
      <c r="B11" s="42"/>
      <c r="C11" s="42"/>
      <c r="D11" s="26"/>
      <c r="E11" s="91"/>
      <c r="F11" s="91"/>
      <c r="G11" s="26"/>
      <c r="H11" s="93"/>
      <c r="I11" s="94"/>
      <c r="J11" s="125"/>
      <c r="K11" s="18"/>
    </row>
    <row r="12" spans="2:11" ht="17.25">
      <c r="B12" s="317" t="s">
        <v>30</v>
      </c>
      <c r="C12" s="318"/>
      <c r="D12" s="318"/>
      <c r="E12" s="319"/>
      <c r="F12" s="41"/>
      <c r="G12" s="320" t="s">
        <v>4</v>
      </c>
      <c r="H12" s="321"/>
      <c r="I12" s="321"/>
      <c r="J12" s="322"/>
      <c r="K12" s="16"/>
    </row>
    <row r="13" spans="2:11" ht="17.25">
      <c r="B13" s="106" t="s">
        <v>114</v>
      </c>
      <c r="C13" s="107"/>
      <c r="D13" s="86"/>
      <c r="E13" s="108">
        <v>15500</v>
      </c>
      <c r="F13" s="42"/>
      <c r="G13" s="112" t="s">
        <v>52</v>
      </c>
      <c r="H13" s="86"/>
      <c r="I13" s="86"/>
      <c r="J13" s="139">
        <f>E13*E14</f>
        <v>3100000</v>
      </c>
      <c r="K13" s="16"/>
    </row>
    <row r="14" spans="2:13" ht="18" customHeight="1">
      <c r="B14" s="184" t="s">
        <v>115</v>
      </c>
      <c r="C14" s="185"/>
      <c r="D14" s="185"/>
      <c r="E14" s="142">
        <v>200</v>
      </c>
      <c r="F14" s="42"/>
      <c r="G14" s="113" t="s">
        <v>49</v>
      </c>
      <c r="H14" s="42"/>
      <c r="I14" s="42"/>
      <c r="J14" s="140">
        <f>J28+J39+J61+J64</f>
        <v>2304559.95</v>
      </c>
      <c r="K14" s="16"/>
      <c r="M14" s="170"/>
    </row>
    <row r="15" spans="2:11" ht="17.25">
      <c r="B15" s="131" t="s">
        <v>37</v>
      </c>
      <c r="C15" s="43"/>
      <c r="D15" s="42"/>
      <c r="E15" s="142">
        <v>20000</v>
      </c>
      <c r="F15" s="42"/>
      <c r="G15" s="113" t="s">
        <v>51</v>
      </c>
      <c r="H15" s="44"/>
      <c r="I15" s="42"/>
      <c r="J15" s="140">
        <f>J28+J39+J61+J64+J74</f>
        <v>2390980.948125</v>
      </c>
      <c r="K15" s="16"/>
    </row>
    <row r="16" spans="2:11" ht="17.25">
      <c r="B16" s="131" t="s">
        <v>2</v>
      </c>
      <c r="C16" s="45"/>
      <c r="D16" s="42"/>
      <c r="E16" s="109">
        <v>0.015</v>
      </c>
      <c r="F16" s="42"/>
      <c r="G16" s="113" t="s">
        <v>53</v>
      </c>
      <c r="H16" s="42"/>
      <c r="I16" s="42"/>
      <c r="J16" s="140">
        <f>J13-J14</f>
        <v>795440.0499999998</v>
      </c>
      <c r="K16" s="16"/>
    </row>
    <row r="17" spans="2:11" ht="17.25">
      <c r="B17" s="131" t="s">
        <v>3</v>
      </c>
      <c r="C17" s="45"/>
      <c r="D17" s="42"/>
      <c r="E17" s="277">
        <v>5</v>
      </c>
      <c r="F17" s="42"/>
      <c r="G17" s="113" t="s">
        <v>54</v>
      </c>
      <c r="H17" s="42"/>
      <c r="I17" s="42"/>
      <c r="J17" s="140">
        <f>J13-J15</f>
        <v>709019.0518749999</v>
      </c>
      <c r="K17" s="16"/>
    </row>
    <row r="18" spans="2:11" ht="17.25">
      <c r="B18" s="110"/>
      <c r="C18" s="111"/>
      <c r="D18" s="102"/>
      <c r="E18" s="276"/>
      <c r="F18" s="42"/>
      <c r="G18" s="114" t="s">
        <v>26</v>
      </c>
      <c r="H18" s="102"/>
      <c r="I18" s="115"/>
      <c r="J18" s="141">
        <f>G93</f>
        <v>154.25683536290325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9" t="s">
        <v>27</v>
      </c>
      <c r="C20" s="118"/>
      <c r="D20" s="118"/>
      <c r="E20" s="323"/>
      <c r="F20" s="323"/>
      <c r="G20" s="120"/>
      <c r="H20" s="121"/>
      <c r="I20" s="129"/>
      <c r="J20" s="122"/>
      <c r="K20" s="16"/>
    </row>
    <row r="21" spans="2:11" s="3" customFormat="1" ht="18" customHeight="1">
      <c r="B21" s="189" t="s">
        <v>7</v>
      </c>
      <c r="C21" s="190"/>
      <c r="D21" s="190"/>
      <c r="E21" s="203" t="s">
        <v>38</v>
      </c>
      <c r="F21" s="202"/>
      <c r="G21" s="143" t="s">
        <v>5</v>
      </c>
      <c r="H21" s="144" t="s">
        <v>6</v>
      </c>
      <c r="I21" s="145" t="s">
        <v>46</v>
      </c>
      <c r="J21" s="146" t="s">
        <v>1</v>
      </c>
      <c r="K21" s="16"/>
    </row>
    <row r="22" spans="2:10" s="3" customFormat="1" ht="17.25">
      <c r="B22" s="216" t="s">
        <v>35</v>
      </c>
      <c r="C22" s="217"/>
      <c r="D22" s="169"/>
      <c r="E22" s="222" t="s">
        <v>73</v>
      </c>
      <c r="F22" s="223"/>
      <c r="G22" s="224">
        <v>3</v>
      </c>
      <c r="H22" s="147" t="s">
        <v>40</v>
      </c>
      <c r="I22" s="256">
        <f>$E$15</f>
        <v>20000</v>
      </c>
      <c r="J22" s="165">
        <f aca="true" t="shared" si="0" ref="J22:J27">G22*I22</f>
        <v>60000</v>
      </c>
    </row>
    <row r="23" spans="2:10" s="3" customFormat="1" ht="17.25">
      <c r="B23" s="218" t="s">
        <v>59</v>
      </c>
      <c r="C23" s="219"/>
      <c r="D23" s="186"/>
      <c r="E23" s="206" t="s">
        <v>96</v>
      </c>
      <c r="F23" s="207"/>
      <c r="G23" s="225">
        <v>1</v>
      </c>
      <c r="H23" s="225" t="s">
        <v>90</v>
      </c>
      <c r="I23" s="257">
        <v>45000</v>
      </c>
      <c r="J23" s="10">
        <f t="shared" si="0"/>
        <v>45000</v>
      </c>
    </row>
    <row r="24" spans="2:10" s="3" customFormat="1" ht="17.25">
      <c r="B24" s="218" t="s">
        <v>70</v>
      </c>
      <c r="C24" s="219"/>
      <c r="D24" s="168"/>
      <c r="E24" s="206" t="s">
        <v>74</v>
      </c>
      <c r="F24" s="207"/>
      <c r="G24" s="225">
        <v>1</v>
      </c>
      <c r="H24" s="148" t="s">
        <v>40</v>
      </c>
      <c r="I24" s="257">
        <f>$E$15</f>
        <v>20000</v>
      </c>
      <c r="J24" s="10">
        <f t="shared" si="0"/>
        <v>20000</v>
      </c>
    </row>
    <row r="25" spans="2:10" s="3" customFormat="1" ht="17.25">
      <c r="B25" s="218" t="s">
        <v>71</v>
      </c>
      <c r="C25" s="219"/>
      <c r="D25" s="168"/>
      <c r="E25" s="206" t="s">
        <v>75</v>
      </c>
      <c r="F25" s="207"/>
      <c r="G25" s="225">
        <v>2</v>
      </c>
      <c r="H25" s="148" t="s">
        <v>40</v>
      </c>
      <c r="I25" s="257">
        <f>$E$15</f>
        <v>20000</v>
      </c>
      <c r="J25" s="10">
        <f t="shared" si="0"/>
        <v>40000</v>
      </c>
    </row>
    <row r="26" spans="2:10" s="3" customFormat="1" ht="17.25">
      <c r="B26" s="218" t="s">
        <v>72</v>
      </c>
      <c r="C26" s="219"/>
      <c r="D26" s="155"/>
      <c r="E26" s="206" t="s">
        <v>76</v>
      </c>
      <c r="F26" s="207"/>
      <c r="G26" s="225">
        <v>1</v>
      </c>
      <c r="H26" s="148" t="s">
        <v>40</v>
      </c>
      <c r="I26" s="257">
        <f>$E$15</f>
        <v>20000</v>
      </c>
      <c r="J26" s="10">
        <f t="shared" si="0"/>
        <v>20000</v>
      </c>
    </row>
    <row r="27" spans="2:10" s="3" customFormat="1" ht="19.5">
      <c r="B27" s="220" t="s">
        <v>102</v>
      </c>
      <c r="C27" s="221"/>
      <c r="D27" s="128"/>
      <c r="E27" s="226" t="s">
        <v>119</v>
      </c>
      <c r="F27" s="227"/>
      <c r="G27" s="228">
        <f>E13</f>
        <v>15500</v>
      </c>
      <c r="H27" s="267" t="s">
        <v>42</v>
      </c>
      <c r="I27" s="258">
        <v>72</v>
      </c>
      <c r="J27" s="166">
        <f t="shared" si="0"/>
        <v>1116000</v>
      </c>
    </row>
    <row r="28" spans="2:11" ht="17.25">
      <c r="B28" s="193" t="s">
        <v>8</v>
      </c>
      <c r="C28" s="194"/>
      <c r="D28" s="194"/>
      <c r="E28" s="194"/>
      <c r="F28" s="194"/>
      <c r="G28" s="194"/>
      <c r="H28" s="194"/>
      <c r="I28" s="194"/>
      <c r="J28" s="103">
        <f>SUM(J22:J27)</f>
        <v>1301000</v>
      </c>
      <c r="K28" s="3"/>
    </row>
    <row r="29" spans="2:10" s="3" customFormat="1" ht="17.25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9" t="s">
        <v>103</v>
      </c>
      <c r="C30" s="190"/>
      <c r="D30" s="190"/>
      <c r="E30" s="203" t="s">
        <v>38</v>
      </c>
      <c r="F30" s="203"/>
      <c r="G30" s="143" t="s">
        <v>5</v>
      </c>
      <c r="H30" s="144" t="s">
        <v>6</v>
      </c>
      <c r="I30" s="145" t="s">
        <v>46</v>
      </c>
      <c r="J30" s="146" t="s">
        <v>1</v>
      </c>
      <c r="K30" s="3"/>
    </row>
    <row r="31" spans="2:10" s="3" customFormat="1" ht="17.25">
      <c r="B31" s="229" t="s">
        <v>66</v>
      </c>
      <c r="C31" s="230"/>
      <c r="D31" s="231"/>
      <c r="E31" s="222" t="s">
        <v>77</v>
      </c>
      <c r="F31" s="223"/>
      <c r="G31" s="238">
        <v>1</v>
      </c>
      <c r="H31" s="239" t="s">
        <v>90</v>
      </c>
      <c r="I31" s="240">
        <v>60000</v>
      </c>
      <c r="J31" s="126">
        <f>I31*G31</f>
        <v>60000</v>
      </c>
    </row>
    <row r="32" spans="2:10" s="3" customFormat="1" ht="17.25">
      <c r="B32" s="232" t="s">
        <v>78</v>
      </c>
      <c r="C32" s="233"/>
      <c r="D32" s="234"/>
      <c r="E32" s="206" t="s">
        <v>77</v>
      </c>
      <c r="F32" s="207"/>
      <c r="G32" s="241">
        <v>2</v>
      </c>
      <c r="H32" s="225" t="s">
        <v>41</v>
      </c>
      <c r="I32" s="242">
        <v>30000</v>
      </c>
      <c r="J32" s="127">
        <f aca="true" t="shared" si="1" ref="J32:J38">I32*G32</f>
        <v>60000</v>
      </c>
    </row>
    <row r="33" spans="2:10" s="3" customFormat="1" ht="17.25">
      <c r="B33" s="218" t="s">
        <v>79</v>
      </c>
      <c r="C33" s="219"/>
      <c r="D33" s="235"/>
      <c r="E33" s="206" t="s">
        <v>77</v>
      </c>
      <c r="F33" s="207"/>
      <c r="G33" s="241">
        <v>1</v>
      </c>
      <c r="H33" s="225" t="s">
        <v>90</v>
      </c>
      <c r="I33" s="242">
        <v>30000</v>
      </c>
      <c r="J33" s="127">
        <f t="shared" si="1"/>
        <v>30000</v>
      </c>
    </row>
    <row r="34" spans="2:10" s="3" customFormat="1" ht="17.25">
      <c r="B34" s="232" t="s">
        <v>80</v>
      </c>
      <c r="C34" s="233"/>
      <c r="D34" s="234"/>
      <c r="E34" s="206" t="s">
        <v>81</v>
      </c>
      <c r="F34" s="207"/>
      <c r="G34" s="241">
        <v>2</v>
      </c>
      <c r="H34" s="225" t="s">
        <v>90</v>
      </c>
      <c r="I34" s="242">
        <v>6000</v>
      </c>
      <c r="J34" s="127">
        <f t="shared" si="1"/>
        <v>12000</v>
      </c>
    </row>
    <row r="35" spans="2:10" s="3" customFormat="1" ht="17.25">
      <c r="B35" s="236" t="s">
        <v>82</v>
      </c>
      <c r="C35" s="211"/>
      <c r="D35" s="237"/>
      <c r="E35" s="206" t="s">
        <v>75</v>
      </c>
      <c r="F35" s="207"/>
      <c r="G35" s="243">
        <v>1</v>
      </c>
      <c r="H35" s="244" t="s">
        <v>90</v>
      </c>
      <c r="I35" s="245">
        <v>25000</v>
      </c>
      <c r="J35" s="127">
        <f t="shared" si="1"/>
        <v>25000</v>
      </c>
    </row>
    <row r="36" spans="2:10" s="3" customFormat="1" ht="17.25">
      <c r="B36" s="232" t="s">
        <v>91</v>
      </c>
      <c r="C36" s="233"/>
      <c r="D36" s="234"/>
      <c r="E36" s="206" t="s">
        <v>83</v>
      </c>
      <c r="F36" s="207"/>
      <c r="G36" s="241">
        <v>2</v>
      </c>
      <c r="H36" s="225" t="s">
        <v>90</v>
      </c>
      <c r="I36" s="242">
        <v>20000</v>
      </c>
      <c r="J36" s="127">
        <f t="shared" si="1"/>
        <v>40000</v>
      </c>
    </row>
    <row r="37" spans="2:10" s="3" customFormat="1" ht="17.25">
      <c r="B37" s="232" t="s">
        <v>93</v>
      </c>
      <c r="C37" s="233"/>
      <c r="D37" s="234"/>
      <c r="E37" s="206" t="s">
        <v>92</v>
      </c>
      <c r="F37" s="207"/>
      <c r="G37" s="241">
        <v>1</v>
      </c>
      <c r="H37" s="225" t="s">
        <v>90</v>
      </c>
      <c r="I37" s="242">
        <v>35000</v>
      </c>
      <c r="J37" s="127">
        <f t="shared" si="1"/>
        <v>35000</v>
      </c>
    </row>
    <row r="38" spans="2:10" s="3" customFormat="1" ht="17.25">
      <c r="B38" s="232" t="s">
        <v>32</v>
      </c>
      <c r="C38" s="233"/>
      <c r="D38" s="234"/>
      <c r="E38" s="206" t="s">
        <v>83</v>
      </c>
      <c r="F38" s="207"/>
      <c r="G38" s="241">
        <v>1</v>
      </c>
      <c r="H38" s="225" t="s">
        <v>41</v>
      </c>
      <c r="I38" s="242">
        <v>30000</v>
      </c>
      <c r="J38" s="127">
        <f t="shared" si="1"/>
        <v>30000</v>
      </c>
    </row>
    <row r="39" spans="2:12" ht="15.75" customHeight="1">
      <c r="B39" s="193" t="s">
        <v>10</v>
      </c>
      <c r="C39" s="194"/>
      <c r="D39" s="194"/>
      <c r="E39" s="194"/>
      <c r="F39" s="194"/>
      <c r="G39" s="194"/>
      <c r="H39" s="194"/>
      <c r="I39" s="194"/>
      <c r="J39" s="123">
        <f>SUM(J31:J38)</f>
        <v>292000</v>
      </c>
      <c r="K39" s="3"/>
      <c r="L39" s="16"/>
    </row>
    <row r="40" spans="2:12" s="3" customFormat="1" ht="17.25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89" t="s">
        <v>104</v>
      </c>
      <c r="C41" s="190"/>
      <c r="D41" s="190"/>
      <c r="E41" s="203" t="s">
        <v>38</v>
      </c>
      <c r="F41" s="203"/>
      <c r="G41" s="143" t="s">
        <v>5</v>
      </c>
      <c r="H41" s="144" t="s">
        <v>6</v>
      </c>
      <c r="I41" s="145" t="s">
        <v>46</v>
      </c>
      <c r="J41" s="146" t="s">
        <v>1</v>
      </c>
      <c r="L41" s="24"/>
    </row>
    <row r="42" spans="2:12" s="3" customFormat="1" ht="17.25">
      <c r="B42" s="161" t="s">
        <v>123</v>
      </c>
      <c r="C42" s="162"/>
      <c r="D42" s="162"/>
      <c r="E42" s="206" t="s">
        <v>77</v>
      </c>
      <c r="F42" s="223"/>
      <c r="G42" s="214">
        <v>70</v>
      </c>
      <c r="H42" s="150" t="s">
        <v>99</v>
      </c>
      <c r="I42" s="262">
        <v>3200</v>
      </c>
      <c r="J42" s="126">
        <f>G42*I42</f>
        <v>224000</v>
      </c>
      <c r="L42" s="24"/>
    </row>
    <row r="43" spans="2:12" s="3" customFormat="1" ht="18" customHeight="1">
      <c r="B43" s="159" t="s">
        <v>24</v>
      </c>
      <c r="C43" s="160"/>
      <c r="D43" s="160"/>
      <c r="E43" s="206"/>
      <c r="F43" s="259"/>
      <c r="G43" s="212"/>
      <c r="H43" s="151"/>
      <c r="I43" s="263"/>
      <c r="J43" s="127"/>
      <c r="L43" s="24"/>
    </row>
    <row r="44" spans="2:12" s="3" customFormat="1" ht="17.25">
      <c r="B44" s="208" t="s">
        <v>124</v>
      </c>
      <c r="C44" s="209"/>
      <c r="D44" s="157"/>
      <c r="E44" s="206" t="s">
        <v>94</v>
      </c>
      <c r="F44" s="260"/>
      <c r="G44" s="213">
        <v>250</v>
      </c>
      <c r="H44" s="149" t="s">
        <v>42</v>
      </c>
      <c r="I44" s="263">
        <v>330</v>
      </c>
      <c r="J44" s="127">
        <f>G44*I44</f>
        <v>82500</v>
      </c>
      <c r="L44" s="24"/>
    </row>
    <row r="45" spans="2:12" s="3" customFormat="1" ht="17.25">
      <c r="B45" s="210" t="s">
        <v>67</v>
      </c>
      <c r="C45" s="211"/>
      <c r="D45" s="157"/>
      <c r="E45" s="206"/>
      <c r="F45" s="260"/>
      <c r="G45" s="213"/>
      <c r="H45" s="149"/>
      <c r="I45" s="263"/>
      <c r="J45" s="127"/>
      <c r="L45" s="24"/>
    </row>
    <row r="46" spans="2:12" s="3" customFormat="1" ht="17.25">
      <c r="B46" s="167" t="s">
        <v>68</v>
      </c>
      <c r="C46" s="155"/>
      <c r="D46" s="136"/>
      <c r="E46" s="206" t="s">
        <v>92</v>
      </c>
      <c r="F46" s="260"/>
      <c r="G46" s="212">
        <v>3</v>
      </c>
      <c r="H46" s="151" t="s">
        <v>43</v>
      </c>
      <c r="I46" s="263">
        <v>9316</v>
      </c>
      <c r="J46" s="127">
        <f>G46*I46</f>
        <v>27948</v>
      </c>
      <c r="L46" s="24"/>
    </row>
    <row r="47" spans="2:12" s="3" customFormat="1" ht="17.25">
      <c r="B47" s="269" t="s">
        <v>25</v>
      </c>
      <c r="C47" s="26"/>
      <c r="D47" s="268"/>
      <c r="E47" s="206"/>
      <c r="F47" s="259"/>
      <c r="G47" s="213"/>
      <c r="H47" s="149"/>
      <c r="I47" s="263"/>
      <c r="J47" s="127"/>
      <c r="L47" s="24"/>
    </row>
    <row r="48" spans="2:12" s="3" customFormat="1" ht="17.25">
      <c r="B48" s="270" t="s">
        <v>125</v>
      </c>
      <c r="C48" s="26"/>
      <c r="D48" s="268"/>
      <c r="E48" s="206" t="s">
        <v>92</v>
      </c>
      <c r="F48" s="259"/>
      <c r="G48" s="213">
        <v>100</v>
      </c>
      <c r="H48" s="149" t="s">
        <v>95</v>
      </c>
      <c r="I48" s="263">
        <v>229</v>
      </c>
      <c r="J48" s="127">
        <f>G48*I48</f>
        <v>22900</v>
      </c>
      <c r="L48" s="24"/>
    </row>
    <row r="49" spans="2:12" s="3" customFormat="1" ht="17.25">
      <c r="B49" s="246" t="s">
        <v>84</v>
      </c>
      <c r="C49" s="247"/>
      <c r="D49" s="268"/>
      <c r="E49" s="206"/>
      <c r="F49" s="271"/>
      <c r="G49" s="213"/>
      <c r="H49" s="149"/>
      <c r="I49" s="263"/>
      <c r="J49" s="127"/>
      <c r="L49" s="24"/>
    </row>
    <row r="50" spans="2:12" s="3" customFormat="1" ht="17.25">
      <c r="B50" s="218" t="s">
        <v>126</v>
      </c>
      <c r="C50" s="233"/>
      <c r="D50" s="268"/>
      <c r="E50" s="206" t="s">
        <v>75</v>
      </c>
      <c r="F50" s="207"/>
      <c r="G50" s="225">
        <v>2</v>
      </c>
      <c r="H50" s="248" t="s">
        <v>42</v>
      </c>
      <c r="I50" s="249">
        <v>4444</v>
      </c>
      <c r="J50" s="127">
        <f>G50*I50</f>
        <v>8888</v>
      </c>
      <c r="L50" s="24"/>
    </row>
    <row r="51" spans="2:12" s="3" customFormat="1" ht="17.25">
      <c r="B51" s="218" t="s">
        <v>127</v>
      </c>
      <c r="C51" s="233"/>
      <c r="D51" s="268"/>
      <c r="E51" s="206" t="s">
        <v>85</v>
      </c>
      <c r="F51" s="207"/>
      <c r="G51" s="225">
        <v>2</v>
      </c>
      <c r="H51" s="248" t="s">
        <v>42</v>
      </c>
      <c r="I51" s="249">
        <v>10763</v>
      </c>
      <c r="J51" s="127">
        <f>G51*I51</f>
        <v>21526</v>
      </c>
      <c r="L51" s="24"/>
    </row>
    <row r="52" spans="2:12" s="3" customFormat="1" ht="17.25">
      <c r="B52" s="269" t="s">
        <v>56</v>
      </c>
      <c r="C52" s="158"/>
      <c r="D52" s="158"/>
      <c r="E52" s="206"/>
      <c r="F52" s="207"/>
      <c r="G52" s="213"/>
      <c r="H52" s="149"/>
      <c r="I52" s="263"/>
      <c r="J52" s="127"/>
      <c r="L52" s="24"/>
    </row>
    <row r="53" spans="2:12" s="3" customFormat="1" ht="17.25">
      <c r="B53" s="218" t="s">
        <v>128</v>
      </c>
      <c r="C53" s="233"/>
      <c r="D53" s="234"/>
      <c r="E53" s="272" t="s">
        <v>89</v>
      </c>
      <c r="F53" s="273"/>
      <c r="G53" s="212">
        <v>3</v>
      </c>
      <c r="H53" s="151" t="s">
        <v>43</v>
      </c>
      <c r="I53" s="264">
        <v>12259</v>
      </c>
      <c r="J53" s="127">
        <f>G53*I53</f>
        <v>36777</v>
      </c>
      <c r="L53" s="24"/>
    </row>
    <row r="54" spans="2:12" s="3" customFormat="1" ht="17.25">
      <c r="B54" s="153" t="s">
        <v>98</v>
      </c>
      <c r="C54" s="268"/>
      <c r="D54" s="268"/>
      <c r="E54" s="206" t="s">
        <v>94</v>
      </c>
      <c r="F54" s="207"/>
      <c r="G54" s="212">
        <v>1</v>
      </c>
      <c r="H54" s="151" t="s">
        <v>43</v>
      </c>
      <c r="I54" s="263">
        <v>15359</v>
      </c>
      <c r="J54" s="127">
        <f>G54*I54</f>
        <v>15359</v>
      </c>
      <c r="L54" s="24"/>
    </row>
    <row r="55" spans="2:12" s="3" customFormat="1" ht="17.25">
      <c r="B55" s="154" t="s">
        <v>33</v>
      </c>
      <c r="C55" s="157"/>
      <c r="D55" s="157"/>
      <c r="E55" s="206"/>
      <c r="F55" s="207"/>
      <c r="G55" s="212"/>
      <c r="H55" s="151"/>
      <c r="I55" s="263"/>
      <c r="J55" s="127"/>
      <c r="L55" s="24"/>
    </row>
    <row r="56" spans="2:12" s="3" customFormat="1" ht="17.25">
      <c r="B56" s="250" t="s">
        <v>129</v>
      </c>
      <c r="C56" s="251"/>
      <c r="D56" s="252"/>
      <c r="E56" s="206" t="s">
        <v>85</v>
      </c>
      <c r="F56" s="207"/>
      <c r="G56" s="255">
        <v>0.5</v>
      </c>
      <c r="H56" s="151" t="s">
        <v>43</v>
      </c>
      <c r="I56" s="249">
        <v>17842</v>
      </c>
      <c r="J56" s="127">
        <f>G56*I56</f>
        <v>8921</v>
      </c>
      <c r="L56" s="24"/>
    </row>
    <row r="57" spans="2:12" s="3" customFormat="1" ht="17.25">
      <c r="B57" s="250" t="s">
        <v>130</v>
      </c>
      <c r="C57" s="253"/>
      <c r="D57" s="254"/>
      <c r="E57" s="206" t="s">
        <v>60</v>
      </c>
      <c r="F57" s="207"/>
      <c r="G57" s="255">
        <f>E13</f>
        <v>15500</v>
      </c>
      <c r="H57" s="151" t="s">
        <v>97</v>
      </c>
      <c r="I57" s="249">
        <v>6</v>
      </c>
      <c r="J57" s="127">
        <f>G57*I57</f>
        <v>93000</v>
      </c>
      <c r="L57" s="24"/>
    </row>
    <row r="58" spans="2:12" s="3" customFormat="1" ht="17.25">
      <c r="B58" s="250" t="s">
        <v>131</v>
      </c>
      <c r="C58" s="253"/>
      <c r="D58" s="254"/>
      <c r="E58" s="206" t="s">
        <v>60</v>
      </c>
      <c r="F58" s="207"/>
      <c r="G58" s="255">
        <v>2</v>
      </c>
      <c r="H58" s="151" t="s">
        <v>97</v>
      </c>
      <c r="I58" s="249">
        <v>2500</v>
      </c>
      <c r="J58" s="127">
        <f>G58*I58</f>
        <v>5000</v>
      </c>
      <c r="L58" s="24"/>
    </row>
    <row r="59" spans="2:12" s="3" customFormat="1" ht="17.25">
      <c r="B59" s="250" t="s">
        <v>132</v>
      </c>
      <c r="C59" s="157"/>
      <c r="D59" s="157"/>
      <c r="E59" s="206" t="s">
        <v>86</v>
      </c>
      <c r="F59" s="207"/>
      <c r="G59" s="255">
        <v>1</v>
      </c>
      <c r="H59" s="151" t="s">
        <v>41</v>
      </c>
      <c r="I59" s="249">
        <v>25000</v>
      </c>
      <c r="J59" s="127">
        <f>G59*I59</f>
        <v>25000</v>
      </c>
      <c r="L59" s="24"/>
    </row>
    <row r="60" spans="2:12" s="3" customFormat="1" ht="18" customHeight="1">
      <c r="B60" s="274" t="s">
        <v>133</v>
      </c>
      <c r="C60" s="275"/>
      <c r="D60" s="275"/>
      <c r="E60" s="272" t="s">
        <v>134</v>
      </c>
      <c r="F60" s="261"/>
      <c r="G60" s="215">
        <v>1</v>
      </c>
      <c r="H60" s="152" t="s">
        <v>44</v>
      </c>
      <c r="I60" s="265">
        <v>30000</v>
      </c>
      <c r="J60" s="132">
        <f>G60*I60</f>
        <v>30000</v>
      </c>
      <c r="L60" s="24"/>
    </row>
    <row r="61" spans="2:14" ht="17.25">
      <c r="B61" s="187" t="s">
        <v>11</v>
      </c>
      <c r="C61" s="188"/>
      <c r="D61" s="188"/>
      <c r="E61" s="188"/>
      <c r="F61" s="188"/>
      <c r="G61" s="188"/>
      <c r="H61" s="188"/>
      <c r="I61" s="188"/>
      <c r="J61" s="124">
        <f>SUM(J42:J60)</f>
        <v>601819</v>
      </c>
      <c r="K61" s="16"/>
      <c r="M61" s="16"/>
      <c r="N61" s="16"/>
    </row>
    <row r="62" spans="2:14" s="3" customFormat="1" ht="17.25">
      <c r="B62" s="29"/>
      <c r="C62" s="29"/>
      <c r="D62" s="29"/>
      <c r="E62" s="29"/>
      <c r="F62" s="29"/>
      <c r="G62" s="30"/>
      <c r="H62" s="29"/>
      <c r="I62" s="29"/>
      <c r="J62" s="31"/>
      <c r="K62" s="16"/>
      <c r="M62" s="16"/>
      <c r="N62" s="16"/>
    </row>
    <row r="63" spans="2:16" ht="18" customHeight="1">
      <c r="B63" s="189" t="s">
        <v>47</v>
      </c>
      <c r="C63" s="190"/>
      <c r="D63" s="190"/>
      <c r="E63" s="201"/>
      <c r="F63" s="201"/>
      <c r="G63" s="143" t="s">
        <v>5</v>
      </c>
      <c r="H63" s="144" t="s">
        <v>6</v>
      </c>
      <c r="I63" s="145"/>
      <c r="J63" s="146" t="s">
        <v>1</v>
      </c>
      <c r="K63" s="16"/>
      <c r="M63" s="16"/>
      <c r="N63" s="16"/>
      <c r="O63" s="9"/>
      <c r="P63" s="9"/>
    </row>
    <row r="64" spans="2:14" s="3" customFormat="1" ht="17.25">
      <c r="B64" s="278" t="s">
        <v>55</v>
      </c>
      <c r="C64" s="279"/>
      <c r="D64" s="280"/>
      <c r="E64" s="281"/>
      <c r="F64" s="282"/>
      <c r="G64" s="287">
        <v>0.05</v>
      </c>
      <c r="H64" s="288" t="s">
        <v>39</v>
      </c>
      <c r="I64" s="283"/>
      <c r="J64" s="284">
        <f>(J28+J39+J61)*G64</f>
        <v>109740.95000000001</v>
      </c>
      <c r="K64" s="16"/>
      <c r="M64" s="16"/>
      <c r="N64" s="16"/>
    </row>
    <row r="65" spans="11:14" s="3" customFormat="1" ht="17.25">
      <c r="K65" s="16"/>
      <c r="M65" s="16"/>
      <c r="N65" s="16"/>
    </row>
    <row r="66" spans="2:14" s="3" customFormat="1" ht="17.25">
      <c r="B66" s="191" t="s">
        <v>48</v>
      </c>
      <c r="C66" s="192"/>
      <c r="D66" s="192"/>
      <c r="E66" s="192"/>
      <c r="F66" s="192"/>
      <c r="G66" s="192"/>
      <c r="H66" s="192"/>
      <c r="I66" s="192"/>
      <c r="J66" s="103">
        <f>J28+J39+J61+J64</f>
        <v>2304559.95</v>
      </c>
      <c r="K66" s="16"/>
      <c r="M66" s="16"/>
      <c r="N66" s="16"/>
    </row>
    <row r="67" spans="2:14" s="3" customFormat="1" ht="17.25">
      <c r="B67" s="130"/>
      <c r="C67" s="130"/>
      <c r="D67" s="130"/>
      <c r="E67" s="130"/>
      <c r="F67" s="130"/>
      <c r="G67" s="32"/>
      <c r="H67" s="130"/>
      <c r="I67" s="130"/>
      <c r="J67" s="27"/>
      <c r="K67" s="16"/>
      <c r="M67" s="16"/>
      <c r="N67" s="16"/>
    </row>
    <row r="68" spans="2:14" s="3" customFormat="1" ht="21">
      <c r="B68" s="119" t="s">
        <v>50</v>
      </c>
      <c r="C68" s="118"/>
      <c r="D68" s="118"/>
      <c r="E68" s="20"/>
      <c r="F68" s="20"/>
      <c r="G68" s="21"/>
      <c r="H68" s="22"/>
      <c r="I68" s="23"/>
      <c r="J68" s="23"/>
      <c r="K68" s="16"/>
      <c r="M68" s="16"/>
      <c r="N68" s="16"/>
    </row>
    <row r="69" spans="2:14" s="3" customFormat="1" ht="18" customHeight="1">
      <c r="B69" s="331" t="s">
        <v>31</v>
      </c>
      <c r="C69" s="332"/>
      <c r="D69" s="332"/>
      <c r="E69" s="327"/>
      <c r="F69" s="327"/>
      <c r="G69" s="143" t="s">
        <v>5</v>
      </c>
      <c r="H69" s="144" t="s">
        <v>6</v>
      </c>
      <c r="I69" s="145"/>
      <c r="J69" s="146" t="s">
        <v>1</v>
      </c>
      <c r="K69" s="16"/>
      <c r="M69" s="16"/>
      <c r="N69" s="16"/>
    </row>
    <row r="70" spans="2:15" s="3" customFormat="1" ht="18" customHeight="1">
      <c r="B70" s="285" t="s">
        <v>105</v>
      </c>
      <c r="C70" s="179"/>
      <c r="D70" s="179"/>
      <c r="E70" s="204"/>
      <c r="F70" s="205"/>
      <c r="G70" s="163">
        <f>E16</f>
        <v>0.015</v>
      </c>
      <c r="H70" s="164" t="s">
        <v>39</v>
      </c>
      <c r="I70" s="181"/>
      <c r="J70" s="11">
        <f>J66*E16*E17*0.5</f>
        <v>86420.99812500001</v>
      </c>
      <c r="K70" s="16"/>
      <c r="L70" s="291"/>
      <c r="M70" s="291"/>
      <c r="N70" s="291"/>
      <c r="O70" s="291"/>
    </row>
    <row r="71" spans="2:18" ht="18" customHeight="1" outlineLevel="1">
      <c r="B71" s="286" t="s">
        <v>61</v>
      </c>
      <c r="C71" s="155"/>
      <c r="D71" s="155"/>
      <c r="E71" s="177"/>
      <c r="F71" s="171"/>
      <c r="G71" s="172"/>
      <c r="H71" s="179"/>
      <c r="I71" s="182"/>
      <c r="J71" s="173"/>
      <c r="L71"/>
      <c r="M71"/>
      <c r="N71"/>
      <c r="O71"/>
      <c r="P71"/>
      <c r="Q71"/>
      <c r="R71"/>
    </row>
    <row r="72" spans="2:18" ht="18" customHeight="1" outlineLevel="1">
      <c r="B72" s="286" t="s">
        <v>62</v>
      </c>
      <c r="C72" s="155"/>
      <c r="D72" s="155"/>
      <c r="E72" s="177"/>
      <c r="F72" s="171"/>
      <c r="G72" s="172"/>
      <c r="H72" s="179"/>
      <c r="I72" s="182"/>
      <c r="J72" s="173"/>
      <c r="L72"/>
      <c r="M72"/>
      <c r="N72"/>
      <c r="O72"/>
      <c r="P72"/>
      <c r="Q72"/>
      <c r="R72"/>
    </row>
    <row r="73" spans="2:18" ht="18" customHeight="1" outlineLevel="1">
      <c r="B73" s="82" t="s">
        <v>63</v>
      </c>
      <c r="C73" s="128"/>
      <c r="D73" s="128"/>
      <c r="E73" s="178"/>
      <c r="F73" s="174"/>
      <c r="G73" s="175"/>
      <c r="H73" s="180"/>
      <c r="I73" s="183"/>
      <c r="J73" s="176"/>
      <c r="L73"/>
      <c r="M73"/>
      <c r="N73"/>
      <c r="O73"/>
      <c r="P73"/>
      <c r="Q73"/>
      <c r="R73"/>
    </row>
    <row r="74" spans="2:14" ht="17.25">
      <c r="B74" s="193" t="s">
        <v>28</v>
      </c>
      <c r="C74" s="194"/>
      <c r="D74" s="194"/>
      <c r="E74" s="194"/>
      <c r="F74" s="194"/>
      <c r="G74" s="194"/>
      <c r="H74" s="194"/>
      <c r="I74" s="194"/>
      <c r="J74" s="103">
        <f>SUM(J70:J73)</f>
        <v>86420.99812500001</v>
      </c>
      <c r="K74" s="16"/>
      <c r="M74" s="16"/>
      <c r="N74" s="16"/>
    </row>
    <row r="75" spans="2:12" s="3" customFormat="1" ht="17.25">
      <c r="B75" s="84"/>
      <c r="C75" s="84"/>
      <c r="D75" s="84"/>
      <c r="E75" s="84"/>
      <c r="F75" s="84"/>
      <c r="G75" s="25"/>
      <c r="H75" s="84"/>
      <c r="I75" s="84"/>
      <c r="J75" s="27"/>
      <c r="K75" s="16"/>
      <c r="L75" s="16"/>
    </row>
    <row r="76" spans="2:12" ht="17.25">
      <c r="B76" s="195" t="s">
        <v>13</v>
      </c>
      <c r="C76" s="196"/>
      <c r="D76" s="196"/>
      <c r="E76" s="196"/>
      <c r="F76" s="196"/>
      <c r="G76" s="196"/>
      <c r="H76" s="196"/>
      <c r="I76" s="196"/>
      <c r="J76" s="199">
        <f>J66+J74</f>
        <v>2390980.948125</v>
      </c>
      <c r="K76" s="16"/>
      <c r="L76" s="16"/>
    </row>
    <row r="77" spans="2:12" s="3" customFormat="1" ht="17.25">
      <c r="B77" s="197"/>
      <c r="C77" s="198"/>
      <c r="D77" s="198"/>
      <c r="E77" s="198"/>
      <c r="F77" s="198"/>
      <c r="G77" s="198"/>
      <c r="H77" s="198"/>
      <c r="I77" s="198"/>
      <c r="J77" s="200"/>
      <c r="K77" s="16"/>
      <c r="L77" s="16"/>
    </row>
    <row r="78" spans="2:12" s="3" customFormat="1" ht="18" customHeight="1">
      <c r="B78" s="134"/>
      <c r="C78" s="134"/>
      <c r="D78" s="134"/>
      <c r="E78" s="134"/>
      <c r="F78" s="134"/>
      <c r="G78" s="134"/>
      <c r="H78" s="134"/>
      <c r="I78" s="134"/>
      <c r="J78" s="135"/>
      <c r="K78" s="16"/>
      <c r="L78" s="16"/>
    </row>
    <row r="79" spans="2:12" s="3" customFormat="1" ht="18" customHeight="1">
      <c r="B79" s="134"/>
      <c r="C79" s="134"/>
      <c r="D79" s="134"/>
      <c r="E79" s="134"/>
      <c r="F79" s="134"/>
      <c r="G79" s="134"/>
      <c r="H79" s="134"/>
      <c r="I79" s="134"/>
      <c r="J79" s="135"/>
      <c r="K79" s="16"/>
      <c r="L79" s="16"/>
    </row>
    <row r="80" spans="2:12" ht="18" customHeight="1">
      <c r="B80" s="305" t="s">
        <v>106</v>
      </c>
      <c r="C80" s="306"/>
      <c r="D80" s="306"/>
      <c r="E80" s="306"/>
      <c r="F80" s="306"/>
      <c r="G80" s="306"/>
      <c r="H80" s="306"/>
      <c r="I80" s="306"/>
      <c r="J80" s="307"/>
      <c r="K80" s="16"/>
      <c r="L80" s="24"/>
    </row>
    <row r="81" spans="2:12" ht="18" customHeight="1">
      <c r="B81" s="328" t="s">
        <v>45</v>
      </c>
      <c r="C81" s="329"/>
      <c r="D81" s="329"/>
      <c r="E81" s="329"/>
      <c r="F81" s="329"/>
      <c r="G81" s="329"/>
      <c r="H81" s="329"/>
      <c r="I81" s="329"/>
      <c r="J81" s="330"/>
      <c r="K81" s="16"/>
      <c r="L81" s="24"/>
    </row>
    <row r="82" spans="2:12" s="3" customFormat="1" ht="18" customHeight="1">
      <c r="B82" s="333" t="s">
        <v>120</v>
      </c>
      <c r="C82" s="334"/>
      <c r="D82" s="335"/>
      <c r="E82" s="344" t="s">
        <v>88</v>
      </c>
      <c r="F82" s="345"/>
      <c r="G82" s="345"/>
      <c r="H82" s="345"/>
      <c r="I82" s="345"/>
      <c r="J82" s="346"/>
      <c r="K82" s="16"/>
      <c r="L82" s="24"/>
    </row>
    <row r="83" spans="2:12" s="3" customFormat="1" ht="18" customHeight="1">
      <c r="B83" s="336"/>
      <c r="C83" s="337"/>
      <c r="D83" s="338"/>
      <c r="E83" s="339">
        <f>G83*0.9</f>
        <v>180</v>
      </c>
      <c r="F83" s="341"/>
      <c r="G83" s="367">
        <f>E14</f>
        <v>200</v>
      </c>
      <c r="H83" s="368"/>
      <c r="I83" s="339">
        <f>G83*1.1</f>
        <v>220.00000000000003</v>
      </c>
      <c r="J83" s="341"/>
      <c r="K83" s="16"/>
      <c r="L83" s="24"/>
    </row>
    <row r="84" spans="2:12" s="3" customFormat="1" ht="18" customHeight="1">
      <c r="B84" s="339">
        <f>E13*0.9</f>
        <v>13950</v>
      </c>
      <c r="C84" s="340"/>
      <c r="D84" s="341"/>
      <c r="E84" s="342">
        <f>E$83*$B$84-$J$76</f>
        <v>120019.05187499989</v>
      </c>
      <c r="F84" s="343"/>
      <c r="G84" s="342">
        <f>G$83*$B$84-$J$76</f>
        <v>399019.0518749999</v>
      </c>
      <c r="H84" s="343"/>
      <c r="I84" s="342">
        <f>I$83*$B$84-$J$76</f>
        <v>678019.0518750004</v>
      </c>
      <c r="J84" s="343"/>
      <c r="K84" s="16"/>
      <c r="L84" s="24"/>
    </row>
    <row r="85" spans="2:12" s="3" customFormat="1" ht="18" customHeight="1">
      <c r="B85" s="339">
        <f>E13</f>
        <v>15500</v>
      </c>
      <c r="C85" s="340"/>
      <c r="D85" s="341"/>
      <c r="E85" s="342">
        <f>E$83*$B$85-$J$76</f>
        <v>399019.0518749999</v>
      </c>
      <c r="F85" s="343"/>
      <c r="G85" s="342">
        <f>G$83*$B$85-$J$76</f>
        <v>709019.0518749999</v>
      </c>
      <c r="H85" s="343"/>
      <c r="I85" s="342">
        <f>I$83*$B$85-$J$76</f>
        <v>1019019.0518750004</v>
      </c>
      <c r="J85" s="343"/>
      <c r="K85" s="16"/>
      <c r="L85" s="24"/>
    </row>
    <row r="86" spans="2:12" s="3" customFormat="1" ht="18" customHeight="1">
      <c r="B86" s="339">
        <f>E13*1.1</f>
        <v>17050</v>
      </c>
      <c r="C86" s="340"/>
      <c r="D86" s="341"/>
      <c r="E86" s="342">
        <f>E$83*$B$86-$J$76</f>
        <v>678019.0518749999</v>
      </c>
      <c r="F86" s="343"/>
      <c r="G86" s="342">
        <f>G$83*$B$86-$J$76</f>
        <v>1019019.0518749999</v>
      </c>
      <c r="H86" s="343"/>
      <c r="I86" s="342">
        <f>I$83*$B$86-$J$76</f>
        <v>1360019.0518750004</v>
      </c>
      <c r="J86" s="343"/>
      <c r="K86" s="16"/>
      <c r="L86" s="24"/>
    </row>
    <row r="87" spans="2:12" s="3" customFormat="1" ht="18" customHeight="1">
      <c r="B87" s="290"/>
      <c r="C87" s="290"/>
      <c r="D87" s="290"/>
      <c r="E87" s="289"/>
      <c r="F87" s="289"/>
      <c r="G87" s="289"/>
      <c r="H87" s="289"/>
      <c r="I87" s="289"/>
      <c r="J87" s="289"/>
      <c r="K87" s="16"/>
      <c r="L87" s="24"/>
    </row>
    <row r="88" spans="2:12" s="3" customFormat="1" ht="18" customHeight="1">
      <c r="B88" s="34"/>
      <c r="C88" s="34"/>
      <c r="D88" s="35"/>
      <c r="E88" s="35"/>
      <c r="F88" s="35"/>
      <c r="G88" s="36"/>
      <c r="H88" s="12"/>
      <c r="I88" s="15"/>
      <c r="J88" s="15"/>
      <c r="K88" s="16"/>
      <c r="L88" s="24"/>
    </row>
    <row r="89" spans="2:12" s="3" customFormat="1" ht="18" customHeight="1">
      <c r="B89" s="348" t="s">
        <v>121</v>
      </c>
      <c r="C89" s="349"/>
      <c r="D89" s="349"/>
      <c r="E89" s="349"/>
      <c r="F89" s="349"/>
      <c r="G89" s="349"/>
      <c r="H89" s="349"/>
      <c r="I89" s="349"/>
      <c r="J89" s="350"/>
      <c r="K89" s="16"/>
      <c r="L89" s="24"/>
    </row>
    <row r="90" spans="2:12" s="3" customFormat="1" ht="18" customHeight="1">
      <c r="B90" s="351"/>
      <c r="C90" s="352"/>
      <c r="D90" s="352"/>
      <c r="E90" s="352"/>
      <c r="F90" s="352"/>
      <c r="G90" s="352"/>
      <c r="H90" s="352"/>
      <c r="I90" s="352"/>
      <c r="J90" s="353"/>
      <c r="K90" s="16"/>
      <c r="L90" s="24"/>
    </row>
    <row r="91" spans="2:12" s="3" customFormat="1" ht="18" customHeight="1">
      <c r="B91" s="362" t="s">
        <v>87</v>
      </c>
      <c r="C91" s="356"/>
      <c r="D91" s="356"/>
      <c r="E91" s="356">
        <f>B84</f>
        <v>13950</v>
      </c>
      <c r="F91" s="356"/>
      <c r="G91" s="356">
        <f>E13</f>
        <v>15500</v>
      </c>
      <c r="H91" s="356"/>
      <c r="I91" s="356">
        <f>B86</f>
        <v>17050</v>
      </c>
      <c r="J91" s="371"/>
      <c r="K91" s="16"/>
      <c r="L91" s="24"/>
    </row>
    <row r="92" spans="2:12" ht="18" customHeight="1">
      <c r="B92" s="363"/>
      <c r="C92" s="357"/>
      <c r="D92" s="357"/>
      <c r="E92" s="357"/>
      <c r="F92" s="357"/>
      <c r="G92" s="357"/>
      <c r="H92" s="357"/>
      <c r="I92" s="357"/>
      <c r="J92" s="372"/>
      <c r="K92" s="16"/>
      <c r="L92" s="24"/>
    </row>
    <row r="93" spans="2:12" ht="18" customHeight="1">
      <c r="B93" s="358" t="s">
        <v>122</v>
      </c>
      <c r="C93" s="359"/>
      <c r="D93" s="359"/>
      <c r="E93" s="354">
        <f>$J$76/E91</f>
        <v>171.39648373655913</v>
      </c>
      <c r="F93" s="354"/>
      <c r="G93" s="354">
        <f>$J$76/G91</f>
        <v>154.25683536290325</v>
      </c>
      <c r="H93" s="354"/>
      <c r="I93" s="354">
        <f>$J$76/I91</f>
        <v>140.2334866935484</v>
      </c>
      <c r="J93" s="369"/>
      <c r="K93" s="16"/>
      <c r="L93" s="24"/>
    </row>
    <row r="94" spans="2:12" ht="18" customHeight="1">
      <c r="B94" s="360"/>
      <c r="C94" s="361"/>
      <c r="D94" s="361"/>
      <c r="E94" s="355"/>
      <c r="F94" s="355"/>
      <c r="G94" s="355"/>
      <c r="H94" s="355"/>
      <c r="I94" s="355"/>
      <c r="J94" s="370"/>
      <c r="K94" s="16"/>
      <c r="L94" s="24"/>
    </row>
    <row r="95" spans="2:12" ht="18" customHeight="1">
      <c r="B95" s="46"/>
      <c r="C95" s="1"/>
      <c r="D95" s="3"/>
      <c r="E95" s="3"/>
      <c r="F95" s="104"/>
      <c r="G95" s="104"/>
      <c r="H95" s="104"/>
      <c r="I95" s="15"/>
      <c r="J95" s="15"/>
      <c r="K95" s="16"/>
      <c r="L95" s="24"/>
    </row>
    <row r="96" spans="2:11" s="3" customFormat="1" ht="18" customHeight="1">
      <c r="B96" s="292" t="s">
        <v>15</v>
      </c>
      <c r="C96" s="293"/>
      <c r="D96" s="293"/>
      <c r="E96" s="293"/>
      <c r="F96" s="293"/>
      <c r="G96" s="293"/>
      <c r="H96" s="293"/>
      <c r="I96" s="293"/>
      <c r="J96" s="294"/>
      <c r="K96" s="80"/>
    </row>
    <row r="97" spans="2:11" s="3" customFormat="1" ht="18" customHeight="1">
      <c r="B97" s="364" t="s">
        <v>107</v>
      </c>
      <c r="C97" s="365"/>
      <c r="D97" s="365"/>
      <c r="E97" s="365"/>
      <c r="F97" s="365"/>
      <c r="G97" s="365"/>
      <c r="H97" s="365"/>
      <c r="I97" s="365"/>
      <c r="J97" s="366"/>
      <c r="K97" s="80"/>
    </row>
    <row r="98" spans="2:14" s="3" customFormat="1" ht="18.75" customHeight="1">
      <c r="B98" s="296" t="s">
        <v>116</v>
      </c>
      <c r="C98" s="297"/>
      <c r="D98" s="297"/>
      <c r="E98" s="297"/>
      <c r="F98" s="297"/>
      <c r="G98" s="297"/>
      <c r="H98" s="297"/>
      <c r="I98" s="297"/>
      <c r="J98" s="298"/>
      <c r="K98" s="80"/>
      <c r="L98" s="3" t="s">
        <v>101</v>
      </c>
      <c r="N98" s="105"/>
    </row>
    <row r="99" spans="2:11" s="3" customFormat="1" ht="15.75" customHeight="1">
      <c r="B99" s="308" t="s">
        <v>117</v>
      </c>
      <c r="C99" s="347"/>
      <c r="D99" s="347"/>
      <c r="E99" s="347"/>
      <c r="F99" s="347"/>
      <c r="G99" s="347"/>
      <c r="H99" s="347"/>
      <c r="I99" s="347"/>
      <c r="J99" s="310"/>
      <c r="K99" s="81"/>
    </row>
    <row r="100" spans="2:11" s="3" customFormat="1" ht="15.75" customHeight="1">
      <c r="B100" s="308" t="s">
        <v>108</v>
      </c>
      <c r="C100" s="309"/>
      <c r="D100" s="309"/>
      <c r="E100" s="309"/>
      <c r="F100" s="309"/>
      <c r="G100" s="309"/>
      <c r="H100" s="309"/>
      <c r="I100" s="309"/>
      <c r="J100" s="310"/>
      <c r="K100" s="81"/>
    </row>
    <row r="101" spans="2:11" s="3" customFormat="1" ht="30.75" customHeight="1">
      <c r="B101" s="299" t="s">
        <v>109</v>
      </c>
      <c r="C101" s="300"/>
      <c r="D101" s="300"/>
      <c r="E101" s="300"/>
      <c r="F101" s="300"/>
      <c r="G101" s="300"/>
      <c r="H101" s="300"/>
      <c r="I101" s="300"/>
      <c r="J101" s="301"/>
      <c r="K101" s="80"/>
    </row>
    <row r="102" spans="2:11" s="3" customFormat="1" ht="18" customHeight="1">
      <c r="B102" s="308" t="s">
        <v>110</v>
      </c>
      <c r="C102" s="309"/>
      <c r="D102" s="309"/>
      <c r="E102" s="309"/>
      <c r="F102" s="309"/>
      <c r="G102" s="309"/>
      <c r="H102" s="309"/>
      <c r="I102" s="309"/>
      <c r="J102" s="310"/>
      <c r="K102" s="80"/>
    </row>
    <row r="103" spans="2:11" s="3" customFormat="1" ht="18" customHeight="1">
      <c r="B103" s="308" t="s">
        <v>111</v>
      </c>
      <c r="C103" s="309"/>
      <c r="D103" s="309"/>
      <c r="E103" s="309"/>
      <c r="F103" s="309"/>
      <c r="G103" s="309"/>
      <c r="H103" s="309"/>
      <c r="I103" s="309"/>
      <c r="J103" s="310"/>
      <c r="K103" s="80"/>
    </row>
    <row r="104" spans="2:11" s="3" customFormat="1" ht="17.25">
      <c r="B104" s="302" t="s">
        <v>112</v>
      </c>
      <c r="C104" s="303"/>
      <c r="D104" s="303"/>
      <c r="E104" s="303"/>
      <c r="F104" s="303"/>
      <c r="G104" s="303"/>
      <c r="H104" s="303"/>
      <c r="I104" s="303"/>
      <c r="J104" s="304"/>
      <c r="K104" s="80"/>
    </row>
    <row r="105" spans="2:11" s="3" customFormat="1" ht="18.75" customHeight="1">
      <c r="B105" s="311" t="s">
        <v>113</v>
      </c>
      <c r="C105" s="312"/>
      <c r="D105" s="312"/>
      <c r="E105" s="312"/>
      <c r="F105" s="312"/>
      <c r="G105" s="312"/>
      <c r="H105" s="312"/>
      <c r="I105" s="312"/>
      <c r="J105" s="313"/>
      <c r="K105" s="80"/>
    </row>
    <row r="106" spans="2:11" s="3" customFormat="1" ht="18" customHeight="1">
      <c r="B106" s="137"/>
      <c r="C106" s="137"/>
      <c r="D106" s="137"/>
      <c r="E106" s="137"/>
      <c r="F106" s="137"/>
      <c r="G106" s="137"/>
      <c r="H106" s="137"/>
      <c r="I106" s="137"/>
      <c r="J106" s="137"/>
      <c r="K106" s="81"/>
    </row>
    <row r="107" spans="2:11" s="3" customFormat="1" ht="18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3"/>
    </row>
    <row r="108" spans="2:11" s="3" customFormat="1" ht="16.5" customHeight="1">
      <c r="B108" s="39"/>
      <c r="C108" s="39"/>
      <c r="D108" s="39"/>
      <c r="E108" s="39"/>
      <c r="F108" s="39"/>
      <c r="G108" s="40"/>
      <c r="H108" s="39"/>
      <c r="I108" s="39"/>
      <c r="J108" s="39"/>
      <c r="K108" s="9"/>
    </row>
    <row r="109" spans="2:11" s="3" customFormat="1" ht="14.25">
      <c r="B109" s="4"/>
      <c r="C109" s="4"/>
      <c r="D109" s="4"/>
      <c r="E109" s="4"/>
      <c r="F109" s="4"/>
      <c r="G109" s="5"/>
      <c r="H109" s="4"/>
      <c r="I109" s="4"/>
      <c r="J109" s="4"/>
      <c r="K109" s="9"/>
    </row>
    <row r="110" spans="2:11" s="3" customFormat="1" ht="14.2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4.2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4.2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2" s="3" customFormat="1" ht="14.2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4.2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4.2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4.2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ht="17.25">
      <c r="B117" s="56"/>
      <c r="C117" s="56"/>
      <c r="D117" s="57"/>
      <c r="E117" s="57"/>
      <c r="F117" s="58"/>
      <c r="G117" s="58"/>
      <c r="H117" s="58"/>
      <c r="I117" s="67"/>
      <c r="J117" s="67"/>
      <c r="K117" s="69"/>
      <c r="L117" s="67"/>
    </row>
    <row r="118" spans="2:12" ht="17.25">
      <c r="B118" s="56"/>
      <c r="C118" s="59"/>
      <c r="D118" s="59"/>
      <c r="E118" s="60"/>
      <c r="F118" s="59"/>
      <c r="G118" s="61"/>
      <c r="H118" s="62"/>
      <c r="I118" s="67"/>
      <c r="J118" s="67"/>
      <c r="K118" s="69"/>
      <c r="L118" s="67"/>
    </row>
    <row r="119" spans="2:12" ht="17.25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7.25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7.25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7.25">
      <c r="B122" s="70"/>
      <c r="C122" s="71"/>
      <c r="D122" s="71"/>
      <c r="E122" s="63"/>
      <c r="F122" s="63"/>
      <c r="G122" s="63"/>
      <c r="H122" s="63"/>
      <c r="I122" s="67"/>
      <c r="J122" s="69"/>
      <c r="K122" s="69"/>
      <c r="L122" s="67"/>
    </row>
    <row r="123" spans="2:12" ht="17.25">
      <c r="B123" s="64"/>
      <c r="C123" s="65"/>
      <c r="D123" s="65"/>
      <c r="E123" s="64"/>
      <c r="F123" s="64"/>
      <c r="G123" s="64"/>
      <c r="H123" s="66"/>
      <c r="I123" s="67"/>
      <c r="J123" s="67"/>
      <c r="K123" s="69"/>
      <c r="L123" s="67"/>
    </row>
    <row r="124" spans="2:12" ht="17.25">
      <c r="B124" s="57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7.25">
      <c r="B125" s="56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295"/>
      <c r="C128" s="295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7.25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7.25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7.25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7.25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7.25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7.25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7.25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7.25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7.25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7.25">
      <c r="B139" s="64"/>
      <c r="C139" s="65"/>
      <c r="D139" s="65"/>
      <c r="E139" s="64"/>
      <c r="F139" s="64"/>
      <c r="G139" s="64"/>
      <c r="H139" s="66"/>
      <c r="I139" s="67"/>
      <c r="J139" s="67"/>
      <c r="K139" s="69"/>
      <c r="L139" s="67"/>
    </row>
    <row r="140" spans="2:12" ht="17.25">
      <c r="B140" s="57"/>
      <c r="C140" s="57"/>
      <c r="D140" s="57"/>
      <c r="E140" s="57"/>
      <c r="F140" s="57"/>
      <c r="G140" s="57"/>
      <c r="H140" s="57"/>
      <c r="I140" s="67"/>
      <c r="J140" s="67"/>
      <c r="K140" s="69"/>
      <c r="L140" s="67"/>
    </row>
    <row r="141" spans="2:12" ht="17.25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77"/>
      <c r="C152" s="77"/>
      <c r="D152" s="77"/>
      <c r="E152" s="77"/>
      <c r="F152" s="7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9"/>
      <c r="D155" s="69"/>
      <c r="E155" s="69"/>
      <c r="F155" s="69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9"/>
      <c r="D162" s="69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8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9"/>
      <c r="C175" s="69"/>
      <c r="D175" s="69"/>
      <c r="E175" s="69"/>
      <c r="F175" s="69"/>
      <c r="G175" s="69"/>
      <c r="H175" s="69"/>
      <c r="I175" s="69"/>
      <c r="J175" s="67"/>
      <c r="K175" s="69"/>
      <c r="L175" s="67"/>
    </row>
    <row r="176" spans="2:12" s="3" customFormat="1" ht="14.25">
      <c r="B176" s="69"/>
      <c r="C176" s="69"/>
      <c r="D176" s="69"/>
      <c r="E176" s="69"/>
      <c r="F176" s="69"/>
      <c r="G176" s="78"/>
      <c r="H176" s="69"/>
      <c r="I176" s="69"/>
      <c r="J176" s="67"/>
      <c r="K176" s="69"/>
      <c r="L176" s="78"/>
    </row>
    <row r="177" spans="2:12" s="3" customFormat="1" ht="14.25">
      <c r="B177" s="69"/>
      <c r="C177" s="69"/>
      <c r="D177" s="69"/>
      <c r="E177" s="69"/>
      <c r="F177" s="69"/>
      <c r="G177" s="69"/>
      <c r="H177" s="69"/>
      <c r="I177" s="79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</sheetData>
  <sheetProtection/>
  <mergeCells count="49">
    <mergeCell ref="G93:H94"/>
    <mergeCell ref="G91:H92"/>
    <mergeCell ref="G84:H84"/>
    <mergeCell ref="E86:F86"/>
    <mergeCell ref="B93:D94"/>
    <mergeCell ref="B91:D92"/>
    <mergeCell ref="B97:J97"/>
    <mergeCell ref="I83:J83"/>
    <mergeCell ref="G83:H83"/>
    <mergeCell ref="E83:F83"/>
    <mergeCell ref="I93:J94"/>
    <mergeCell ref="I91:J92"/>
    <mergeCell ref="B99:J99"/>
    <mergeCell ref="B89:J90"/>
    <mergeCell ref="B102:J102"/>
    <mergeCell ref="E93:F94"/>
    <mergeCell ref="E91:F92"/>
    <mergeCell ref="B84:D84"/>
    <mergeCell ref="I86:J86"/>
    <mergeCell ref="I85:J85"/>
    <mergeCell ref="I84:J84"/>
    <mergeCell ref="G86:H86"/>
    <mergeCell ref="E69:F69"/>
    <mergeCell ref="B81:J81"/>
    <mergeCell ref="B69:D69"/>
    <mergeCell ref="B82:D83"/>
    <mergeCell ref="B86:D86"/>
    <mergeCell ref="B85:D85"/>
    <mergeCell ref="E85:F85"/>
    <mergeCell ref="E84:F84"/>
    <mergeCell ref="E82:J82"/>
    <mergeCell ref="G85:H85"/>
    <mergeCell ref="D2:J2"/>
    <mergeCell ref="D3:J3"/>
    <mergeCell ref="D4:J4"/>
    <mergeCell ref="B12:E12"/>
    <mergeCell ref="G12:J12"/>
    <mergeCell ref="E20:F20"/>
    <mergeCell ref="D6:J6"/>
    <mergeCell ref="L70:O70"/>
    <mergeCell ref="B96:J96"/>
    <mergeCell ref="B128:C128"/>
    <mergeCell ref="B98:J98"/>
    <mergeCell ref="B101:J101"/>
    <mergeCell ref="B104:J104"/>
    <mergeCell ref="B80:J80"/>
    <mergeCell ref="B103:J103"/>
    <mergeCell ref="B105:J105"/>
    <mergeCell ref="B100:J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4" r:id="rId2"/>
  <rowBreaks count="1" manualBreakCount="1">
    <brk id="8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(('haba_ RM 2019-20'!E13-45000)/45000)+1</f>
        <v>0.34444444444444444</v>
      </c>
    </row>
    <row r="3" ht="17.25">
      <c r="B3" s="13"/>
    </row>
    <row r="4" spans="2:3" ht="17.25">
      <c r="B4" s="373" t="s">
        <v>18</v>
      </c>
      <c r="C4" s="373"/>
    </row>
    <row r="5" spans="2:5" ht="17.25">
      <c r="B5" s="82" t="s">
        <v>34</v>
      </c>
      <c r="C5" s="128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74" t="s">
        <v>14</v>
      </c>
      <c r="C14" s="374"/>
      <c r="D14" s="374"/>
    </row>
    <row r="16" spans="2:4" ht="17.25">
      <c r="B16" s="49" t="s">
        <v>16</v>
      </c>
      <c r="C16" s="48" t="e">
        <f>'haba_ RM 2019-20'!#REF!</f>
        <v>#REF!</v>
      </c>
      <c r="D16" s="48" t="e">
        <f>'haba_ RM 2019-20'!#REF!</f>
        <v>#REF!</v>
      </c>
    </row>
    <row r="17" ht="14.25">
      <c r="B17" s="24"/>
    </row>
    <row r="18" spans="2:4" ht="14.25">
      <c r="B18" s="47" t="s">
        <v>17</v>
      </c>
      <c r="C18" s="50" t="e">
        <f>((C16-'haba_ RM 2019-20'!E13)/'haba_ RM 2019-20'!E13)+1</f>
        <v>#REF!</v>
      </c>
      <c r="D18" s="50" t="e">
        <f>((D16-'haba_ RM 2019-20'!E13)/'haba_ RM 2019-20'!E13)+1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SUM('haba_ RM 2019-20'!J22:J26)</f>
        <v>185000</v>
      </c>
      <c r="D21" s="9">
        <f>SUM('haba_ RM 2019-20'!J22:J26)</f>
        <v>185000</v>
      </c>
    </row>
    <row r="22" spans="2:4" ht="17.25">
      <c r="B22" s="51" t="s">
        <v>20</v>
      </c>
      <c r="C22" s="52" t="e">
        <f>C18*'haba_ RM 2019-20'!G27*'haba_ RM 2019-20'!I27</f>
        <v>#REF!</v>
      </c>
      <c r="D22" s="52" t="e">
        <f>D18*'haba_ RM 2019-20'!G27*'haba_ RM 2019-20'!I27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SUM('haba_ RM 2019-20'!J31:J38)</f>
        <v>292000</v>
      </c>
      <c r="D26" s="9">
        <f>SUM('haba_ RM 2019-20'!J31:J38)</f>
        <v>292000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292000</v>
      </c>
      <c r="D28" s="9">
        <f>SUM(D26:D27)</f>
        <v>292000</v>
      </c>
    </row>
    <row r="30" ht="17.25">
      <c r="B30" s="49" t="s">
        <v>22</v>
      </c>
    </row>
    <row r="31" spans="2:4" ht="17.25">
      <c r="B31" s="17" t="s">
        <v>19</v>
      </c>
      <c r="C31" s="9">
        <f>SUM('haba_ RM 2019-20'!J42:J60)</f>
        <v>601819</v>
      </c>
      <c r="D31" s="9">
        <f>SUM('haba_ RM 2019-20'!J42:J60)</f>
        <v>601819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601819</v>
      </c>
      <c r="D33" s="9">
        <f>SUM(D31:D32)</f>
        <v>601819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C35*'haba_ RM 2019-20'!G64</f>
        <v>#REF!</v>
      </c>
      <c r="D37" s="9" t="e">
        <f>D35*D18*'haba_ RM 2019-20'!G64</f>
        <v>#REF!</v>
      </c>
    </row>
    <row r="38" spans="2:4" ht="17.25">
      <c r="B38" s="53" t="s">
        <v>12</v>
      </c>
      <c r="C38" s="9" t="e">
        <f>C35*'haba_ RM 2019-20'!E16*'haba_ RM 2019-20'!E17*0.5</f>
        <v>#REF!</v>
      </c>
      <c r="D38" s="9" t="e">
        <f>D35*'haba_ RM 2019-20'!E16*'haba_ RM 2019-20'!E17*0.5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2021-02-04T20:13:29Z</dcterms:modified>
  <cp:category/>
  <cp:version/>
  <cp:contentType/>
  <cp:contentStatus/>
</cp:coreProperties>
</file>