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melón-tuna-pri-o higgin_2021_22" sheetId="1" r:id="rId1"/>
    <sheet name="Hoja1" sheetId="2" state="hidden" r:id="rId2"/>
  </sheets>
  <definedNames>
    <definedName name="_xlfn.SINGLE" hidden="1">#NAME?</definedName>
    <definedName name="_xlnm.Print_Area" localSheetId="0">'melón-tuna-pri-o higgin_2021_22'!$A$1:$K$119</definedName>
  </definedNames>
  <calcPr fullCalcOnLoad="1"/>
</workbook>
</file>

<file path=xl/sharedStrings.xml><?xml version="1.0" encoding="utf-8"?>
<sst xmlns="http://schemas.openxmlformats.org/spreadsheetml/2006/main" count="218" uniqueCount="151">
  <si>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</si>
  <si>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</si>
  <si>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</si>
  <si>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</si>
  <si>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</si>
  <si>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</si>
  <si>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</si>
  <si>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</si>
  <si>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</si>
  <si>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</si>
  <si>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</si>
  <si>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</si>
  <si>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</si>
  <si>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</si>
  <si>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</si>
  <si>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</si>
  <si>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</si>
  <si>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</si>
  <si>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</si>
  <si>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</si>
  <si>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</si>
  <si>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</si>
  <si>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</si>
  <si>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</si>
  <si>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</si>
  <si>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</si>
  <si>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</si>
  <si>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</si>
  <si>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</si>
  <si>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</si>
  <si>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</si>
  <si>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</si>
  <si>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</si>
  <si>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</si>
  <si>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</si>
  <si>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</si>
  <si>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</si>
  <si>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</si>
  <si>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</si>
  <si>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</si>
  <si>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</si>
  <si>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</si>
  <si>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</si>
  <si>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</si>
  <si>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</si>
  <si>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</si>
  <si>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</si>
  <si>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</si>
  <si>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</si>
  <si>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Fungicidas:</t>
  </si>
  <si>
    <t>Costo oportunidad (arriendo)</t>
  </si>
  <si>
    <t xml:space="preserve">Administración </t>
  </si>
  <si>
    <t>Contribuciones</t>
  </si>
  <si>
    <t>Otros:</t>
  </si>
  <si>
    <t>litro</t>
  </si>
  <si>
    <t>unidad</t>
  </si>
  <si>
    <t>Fertilizantes foliares:</t>
  </si>
  <si>
    <t>jornada hombre</t>
  </si>
  <si>
    <t>Tecnología: media</t>
  </si>
  <si>
    <t>septiembre-octubre</t>
  </si>
  <si>
    <t>Destino de producción: consumo fresco</t>
  </si>
  <si>
    <t>Acarreo de insumos</t>
  </si>
  <si>
    <t>junio-julio</t>
  </si>
  <si>
    <t>Rotovator</t>
  </si>
  <si>
    <t>agosto-noviembre</t>
  </si>
  <si>
    <t>Región de O' Higgins</t>
  </si>
  <si>
    <t>1 hectárea febrero 2022</t>
  </si>
  <si>
    <t>Tecnología de riego: por goteo</t>
  </si>
  <si>
    <t>Fecha de plantación:agosto-septiembre</t>
  </si>
  <si>
    <t>Fecha de cosecha: diciembre-enero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</si>
  <si>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</si>
  <si>
    <t>Costo jornada hombre ($/JH)</t>
  </si>
  <si>
    <t>Colocar mulch</t>
  </si>
  <si>
    <t>junio-agosto</t>
  </si>
  <si>
    <t>Colcar túneles y arcos</t>
  </si>
  <si>
    <t>Plantación</t>
  </si>
  <si>
    <t>agosto-septiembre</t>
  </si>
  <si>
    <t>Manejo de túneles para la aireación</t>
  </si>
  <si>
    <t>Sacar túneles y arcos para la otra temporada</t>
  </si>
  <si>
    <t>Fertirrigación</t>
  </si>
  <si>
    <t>Control de malezas</t>
  </si>
  <si>
    <t>septiembre-diciembre</t>
  </si>
  <si>
    <t>Aplicación de fertilizantes</t>
  </si>
  <si>
    <t>Envolver guías (3 a 6 veces)</t>
  </si>
  <si>
    <t>Aplicación de agroquímicos</t>
  </si>
  <si>
    <t>agosto-diciembre</t>
  </si>
  <si>
    <t>diciembre-enero</t>
  </si>
  <si>
    <t>bins</t>
  </si>
  <si>
    <t>Aradura</t>
  </si>
  <si>
    <t>marzo-julio</t>
  </si>
  <si>
    <t>Rastraje</t>
  </si>
  <si>
    <t>Junio-agosto</t>
  </si>
  <si>
    <t>Camellón, fertilización, instalar cinta riego  y mulch</t>
  </si>
  <si>
    <t>Cultivación y surcos de riego entre hileras</t>
  </si>
  <si>
    <t>Cosecha: sacar y cargar bins a camión</t>
  </si>
  <si>
    <t>planta</t>
  </si>
  <si>
    <t>agosto-octubre</t>
  </si>
  <si>
    <t>junio-octubre</t>
  </si>
  <si>
    <t>julio-septiembre</t>
  </si>
  <si>
    <t>julio-agosto</t>
  </si>
  <si>
    <t>abril-junio</t>
  </si>
  <si>
    <t>rollo</t>
  </si>
  <si>
    <t>análisis</t>
  </si>
  <si>
    <t>(2) El precio de la unidad del melón tuna corresponde al promedio estimado de la región a nivel predial, durante la cosecha en la temporada 2021/2022.</t>
  </si>
  <si>
    <t>(4) Reprenta el valor promedio en la región.</t>
  </si>
  <si>
    <t>(5) El programa fitosanitario el nombre del híbrido y de los 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</si>
  <si>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t>(6) La dosis de fertilización promedio podría variar de acuerdo a los resultados del análisis de suelo.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</si>
  <si>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</si>
  <si>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</si>
  <si>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</si>
  <si>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</si>
  <si>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</si>
  <si>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</si>
  <si>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</si>
  <si>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Rendimiento (unidades/hectárea)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</si>
  <si>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</si>
  <si>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Costo unitario ($/unidad)</t>
  </si>
  <si>
    <r>
      <t>Melón tuna  para primor, (Cucumis melo L.)</t>
    </r>
    <r>
      <rPr>
        <b/>
        <vertAlign val="superscript"/>
        <sz val="15"/>
        <rFont val="Arial"/>
        <family val="2"/>
      </rPr>
      <t>1)</t>
    </r>
    <r>
      <rPr>
        <b/>
        <sz val="15"/>
        <rFont val="Arial"/>
        <family val="2"/>
      </rPr>
      <t xml:space="preserve"> </t>
    </r>
  </si>
  <si>
    <t xml:space="preserve">Variedad: Nun de miel. </t>
  </si>
  <si>
    <t>Agosto-septiembre</t>
  </si>
  <si>
    <t>Octubre</t>
  </si>
  <si>
    <t>Agosto-enero</t>
  </si>
  <si>
    <t>Septiembre-diciembre</t>
  </si>
  <si>
    <t>Agosto-noviembre</t>
  </si>
  <si>
    <t>Septiembre-noviembre</t>
  </si>
  <si>
    <t>Agosto-diciembre</t>
  </si>
  <si>
    <t>Diciembre-enero</t>
  </si>
  <si>
    <t>Bin</t>
  </si>
  <si>
    <t>(3) Sacar melón tuna con carretilla u otro sistema, seleccionar y cargarlo. Un bins en promedio lleva 500 melones de esta variedad.)</t>
  </si>
  <si>
    <t>Rendimiento (Unidades/ha):</t>
  </si>
  <si>
    <t>Densidad (plantas/hectárea): 10000  (2,0m x 0,5m)</t>
  </si>
  <si>
    <t xml:space="preserve"> Plantas</t>
  </si>
  <si>
    <t xml:space="preserve"> Mezcla hortalicera</t>
  </si>
  <si>
    <t xml:space="preserve"> Nitrato de calcio</t>
  </si>
  <si>
    <t xml:space="preserve"> Nitrato de potasio</t>
  </si>
  <si>
    <t xml:space="preserve"> Muriato de potasio</t>
  </si>
  <si>
    <t xml:space="preserve"> Terrasorb foliar</t>
  </si>
  <si>
    <t xml:space="preserve"> Fosfimax 40 20</t>
  </si>
  <si>
    <t xml:space="preserve"> Benomyl 50 PM</t>
  </si>
  <si>
    <t xml:space="preserve"> Topas 200 EW</t>
  </si>
  <si>
    <t xml:space="preserve"> Trigard 75 WP</t>
  </si>
  <si>
    <t xml:space="preserve"> Karate con tecnología Zeon</t>
  </si>
  <si>
    <t xml:space="preserve"> Baño químico</t>
  </si>
  <si>
    <t xml:space="preserve"> Cinta de riego</t>
  </si>
  <si>
    <t xml:space="preserve"> Plástico mulch (duración 2 temporadas)</t>
  </si>
  <si>
    <t xml:space="preserve"> Manto térmico (duración 2 temporadas)</t>
  </si>
  <si>
    <t xml:space="preserve"> Plástico túnel (duración 2 temporadas)</t>
  </si>
  <si>
    <t xml:space="preserve"> Arcos para túnel(plástico) cada 4 metros.</t>
  </si>
  <si>
    <r>
      <t xml:space="preserve"> Análisis de suelo, fertilidad completa </t>
    </r>
    <r>
      <rPr>
        <vertAlign val="superscript"/>
        <sz val="14"/>
        <rFont val="Arial"/>
        <family val="2"/>
      </rPr>
      <t>(6)</t>
    </r>
  </si>
  <si>
    <t>(1) Nombre científico del melón.</t>
  </si>
  <si>
    <r>
      <t xml:space="preserve">Cosecha </t>
    </r>
    <r>
      <rPr>
        <vertAlign val="superscript"/>
        <sz val="14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</si>
</sst>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7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3" fontId="8" fillId="34" borderId="17" xfId="55" applyNumberFormat="1" applyFont="1" applyFill="1" applyBorder="1" applyAlignment="1">
      <alignment horizontal="right"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2" xfId="56" applyNumberFormat="1" applyFont="1" applyFill="1" applyBorder="1" applyAlignment="1" applyProtection="1">
      <alignment horizontal="center" vertical="center" wrapText="1"/>
      <protection/>
    </xf>
    <xf numFmtId="0" fontId="63" fillId="23" borderId="22" xfId="56" applyFont="1" applyFill="1" applyBorder="1" applyAlignment="1" applyProtection="1">
      <alignment horizontal="center" vertical="center" wrapText="1"/>
      <protection/>
    </xf>
    <xf numFmtId="3" fontId="63" fillId="23" borderId="22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2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2" xfId="56" applyFont="1" applyFill="1" applyBorder="1" applyAlignment="1" applyProtection="1">
      <alignment vertical="center"/>
      <protection/>
    </xf>
    <xf numFmtId="0" fontId="63" fillId="23" borderId="22" xfId="56" applyFont="1" applyFill="1" applyBorder="1" applyAlignment="1" applyProtection="1">
      <alignment horizontal="right" vertical="center"/>
      <protection/>
    </xf>
    <xf numFmtId="0" fontId="63" fillId="23" borderId="22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/>
      <protection locked="0"/>
    </xf>
    <xf numFmtId="0" fontId="8" fillId="34" borderId="20" xfId="56" applyFont="1" applyFill="1" applyBorder="1" applyAlignment="1" applyProtection="1">
      <alignment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60" fillId="34" borderId="13" xfId="0" applyFont="1" applyFill="1" applyBorder="1" applyAlignment="1">
      <alignment/>
    </xf>
    <xf numFmtId="0" fontId="10" fillId="0" borderId="20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10" fillId="34" borderId="20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2" xfId="67" applyNumberFormat="1" applyFont="1" applyFill="1" applyBorder="1" applyAlignment="1" applyProtection="1">
      <alignment horizontal="left"/>
      <protection/>
    </xf>
    <xf numFmtId="0" fontId="66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2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0" fontId="8" fillId="36" borderId="22" xfId="56" applyFont="1" applyFill="1" applyBorder="1" applyAlignment="1" applyProtection="1">
      <alignment horizontal="right" vertical="center"/>
      <protection/>
    </xf>
    <xf numFmtId="3" fontId="63" fillId="23" borderId="22" xfId="56" applyNumberFormat="1" applyFont="1" applyFill="1" applyBorder="1" applyAlignment="1" applyProtection="1">
      <alignment horizontal="right" vertical="center" wrapText="1"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0" xfId="56" applyFont="1" applyFill="1">
      <alignment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2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/>
      <protection/>
    </xf>
    <xf numFmtId="0" fontId="8" fillId="34" borderId="20" xfId="67" applyNumberFormat="1" applyFont="1" applyFill="1" applyBorder="1" applyAlignment="1">
      <alignment horizontal="left"/>
      <protection/>
    </xf>
    <xf numFmtId="184" fontId="10" fillId="34" borderId="0" xfId="56" applyNumberFormat="1" applyFont="1" applyFill="1" applyBorder="1" applyAlignment="1" applyProtection="1">
      <alignment horizontal="center"/>
      <protection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181" fontId="10" fillId="0" borderId="0" xfId="67" applyNumberFormat="1" applyFont="1" applyFill="1" applyBorder="1" applyAlignment="1" applyProtection="1">
      <alignment horizontal="center"/>
      <protection locked="0"/>
    </xf>
    <xf numFmtId="184" fontId="10" fillId="34" borderId="0" xfId="67" applyNumberFormat="1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/>
      <protection/>
    </xf>
    <xf numFmtId="181" fontId="10" fillId="34" borderId="0" xfId="56" applyNumberFormat="1" applyFont="1" applyFill="1" applyBorder="1" applyAlignment="1">
      <alignment horizontal="center"/>
      <protection/>
    </xf>
    <xf numFmtId="181" fontId="10" fillId="34" borderId="0" xfId="67" applyNumberFormat="1" applyFont="1" applyFill="1" applyBorder="1" applyAlignment="1">
      <alignment horizontal="center" vertical="center"/>
      <protection/>
    </xf>
    <xf numFmtId="3" fontId="10" fillId="34" borderId="21" xfId="56" applyNumberFormat="1" applyFont="1" applyFill="1" applyBorder="1" applyAlignment="1">
      <alignment horizontal="center" vertical="center"/>
      <protection/>
    </xf>
    <xf numFmtId="184" fontId="10" fillId="34" borderId="0" xfId="56" applyNumberFormat="1" applyFont="1" applyFill="1" applyBorder="1" applyAlignment="1" applyProtection="1">
      <alignment horizontal="right"/>
      <protection/>
    </xf>
    <xf numFmtId="181" fontId="10" fillId="34" borderId="0" xfId="67" applyNumberFormat="1" applyFont="1" applyFill="1" applyBorder="1" applyProtection="1">
      <alignment/>
      <protection locked="0"/>
    </xf>
    <xf numFmtId="3" fontId="61" fillId="34" borderId="0" xfId="0" applyNumberFormat="1" applyFont="1" applyFill="1" applyBorder="1" applyAlignment="1">
      <alignment/>
    </xf>
    <xf numFmtId="0" fontId="10" fillId="34" borderId="20" xfId="67" applyNumberFormat="1" applyFont="1" applyFill="1" applyBorder="1" applyAlignment="1">
      <alignment horizontal="left" vertical="top"/>
      <protection/>
    </xf>
    <xf numFmtId="0" fontId="10" fillId="34" borderId="0" xfId="67" applyNumberFormat="1" applyFont="1" applyFill="1" applyAlignment="1">
      <alignment horizontal="left" vertical="top"/>
      <protection/>
    </xf>
    <xf numFmtId="0" fontId="10" fillId="34" borderId="0" xfId="67" applyNumberFormat="1" applyFont="1" applyFill="1" applyBorder="1" applyAlignment="1">
      <alignment horizontal="left" vertical="top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>
      <alignment horizontal="left"/>
      <protection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17" fontId="10" fillId="0" borderId="19" xfId="67" applyNumberFormat="1" applyFont="1" applyBorder="1" applyProtection="1">
      <alignment/>
      <protection locked="0"/>
    </xf>
    <xf numFmtId="0" fontId="61" fillId="0" borderId="14" xfId="0" applyFont="1" applyBorder="1" applyAlignment="1">
      <alignment/>
    </xf>
    <xf numFmtId="180" fontId="10" fillId="0" borderId="20" xfId="67" applyFont="1" applyBorder="1" applyProtection="1">
      <alignment/>
      <protection locked="0"/>
    </xf>
    <xf numFmtId="180" fontId="10" fillId="0" borderId="0" xfId="67" applyFont="1">
      <alignment/>
      <protection/>
    </xf>
    <xf numFmtId="180" fontId="10" fillId="0" borderId="0" xfId="67" applyFont="1" applyAlignment="1">
      <alignment horizontal="center"/>
      <protection/>
    </xf>
    <xf numFmtId="180" fontId="10" fillId="0" borderId="15" xfId="67" applyFont="1" applyBorder="1" applyProtection="1">
      <alignment/>
      <protection locked="0"/>
    </xf>
    <xf numFmtId="180" fontId="10" fillId="0" borderId="13" xfId="67" applyFont="1" applyBorder="1">
      <alignment/>
      <protection/>
    </xf>
    <xf numFmtId="181" fontId="10" fillId="0" borderId="14" xfId="67" applyNumberFormat="1" applyFont="1" applyBorder="1" applyProtection="1">
      <alignment/>
      <protection locked="0"/>
    </xf>
    <xf numFmtId="181" fontId="10" fillId="0" borderId="0" xfId="67" applyNumberFormat="1" applyFont="1" applyProtection="1">
      <alignment/>
      <protection locked="0"/>
    </xf>
    <xf numFmtId="181" fontId="10" fillId="0" borderId="13" xfId="67" applyNumberFormat="1" applyFont="1" applyBorder="1" applyProtection="1">
      <alignment/>
      <protection locked="0"/>
    </xf>
    <xf numFmtId="182" fontId="8" fillId="0" borderId="19" xfId="67" applyNumberFormat="1" applyFont="1" applyBorder="1" applyAlignment="1" applyProtection="1">
      <alignment horizontal="left" vertical="center"/>
      <protection locked="0"/>
    </xf>
    <xf numFmtId="0" fontId="10" fillId="0" borderId="14" xfId="55" applyFont="1" applyBorder="1">
      <alignment/>
      <protection/>
    </xf>
    <xf numFmtId="0" fontId="8" fillId="0" borderId="20" xfId="55" applyFont="1" applyBorder="1" applyProtection="1">
      <alignment/>
      <protection locked="0"/>
    </xf>
    <xf numFmtId="195" fontId="8" fillId="34" borderId="11" xfId="55" applyNumberFormat="1" applyFont="1" applyFill="1" applyBorder="1" applyAlignment="1">
      <alignment horizontal="right"/>
      <protection/>
    </xf>
    <xf numFmtId="0" fontId="8" fillId="0" borderId="20" xfId="55" applyFont="1" applyBorder="1" applyAlignment="1" applyProtection="1">
      <alignment horizontal="left"/>
      <protection locked="0"/>
    </xf>
    <xf numFmtId="3" fontId="8" fillId="0" borderId="11" xfId="55" applyNumberFormat="1" applyFont="1" applyBorder="1" applyAlignment="1" applyProtection="1">
      <alignment horizontal="right"/>
      <protection locked="0"/>
    </xf>
    <xf numFmtId="10" fontId="8" fillId="0" borderId="11" xfId="69" applyNumberFormat="1" applyFont="1" applyFill="1" applyBorder="1" applyAlignment="1" applyProtection="1">
      <alignment horizontal="righ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181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 locked="0"/>
    </xf>
    <xf numFmtId="3" fontId="10" fillId="34" borderId="11" xfId="67" applyNumberFormat="1" applyFont="1" applyFill="1" applyBorder="1" applyAlignment="1">
      <alignment horizontal="right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0" fontId="10" fillId="34" borderId="2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181" fontId="10" fillId="34" borderId="20" xfId="56" applyNumberFormat="1" applyFont="1" applyFill="1" applyBorder="1" applyAlignment="1" applyProtection="1">
      <alignment horizontal="center"/>
      <protection locked="0"/>
    </xf>
    <xf numFmtId="181" fontId="10" fillId="34" borderId="23" xfId="56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3" fontId="10" fillId="34" borderId="23" xfId="67" applyNumberFormat="1" applyFont="1" applyFill="1" applyBorder="1" applyAlignment="1">
      <alignment horizontal="right"/>
      <protection/>
    </xf>
    <xf numFmtId="3" fontId="10" fillId="34" borderId="20" xfId="67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>
      <alignment horizontal="right"/>
      <protection/>
    </xf>
    <xf numFmtId="3" fontId="10" fillId="34" borderId="24" xfId="67" applyNumberFormat="1" applyFont="1" applyFill="1" applyBorder="1" applyAlignment="1">
      <alignment horizontal="right"/>
      <protection/>
    </xf>
    <xf numFmtId="0" fontId="10" fillId="0" borderId="20" xfId="67" applyNumberFormat="1" applyFont="1" applyBorder="1" applyProtection="1">
      <alignment/>
      <protection locked="0"/>
    </xf>
    <xf numFmtId="0" fontId="8" fillId="0" borderId="0" xfId="67" applyNumberFormat="1" applyFont="1" applyProtection="1">
      <alignment/>
      <protection locked="0"/>
    </xf>
    <xf numFmtId="0" fontId="8" fillId="0" borderId="11" xfId="67" applyNumberFormat="1" applyFont="1" applyBorder="1" applyProtection="1">
      <alignment/>
      <protection locked="0"/>
    </xf>
    <xf numFmtId="181" fontId="10" fillId="0" borderId="11" xfId="67" applyNumberFormat="1" applyFont="1" applyBorder="1" applyAlignment="1" applyProtection="1">
      <alignment horizontal="center"/>
      <protection locked="0"/>
    </xf>
    <xf numFmtId="180" fontId="10" fillId="0" borderId="21" xfId="67" applyFont="1" applyBorder="1" applyAlignment="1" applyProtection="1">
      <alignment horizontal="center"/>
      <protection locked="0"/>
    </xf>
    <xf numFmtId="3" fontId="10" fillId="0" borderId="21" xfId="56" applyNumberFormat="1" applyFont="1" applyBorder="1" applyAlignment="1" applyProtection="1">
      <alignment horizontal="center"/>
      <protection locked="0"/>
    </xf>
    <xf numFmtId="0" fontId="10" fillId="0" borderId="0" xfId="67" applyNumberFormat="1" applyFont="1" applyProtection="1">
      <alignment/>
      <protection locked="0"/>
    </xf>
    <xf numFmtId="0" fontId="10" fillId="0" borderId="11" xfId="67" applyNumberFormat="1" applyFont="1" applyBorder="1" applyProtection="1">
      <alignment/>
      <protection locked="0"/>
    </xf>
    <xf numFmtId="0" fontId="10" fillId="0" borderId="20" xfId="56" applyFont="1" applyBorder="1" applyProtection="1">
      <alignment/>
      <protection locked="0"/>
    </xf>
    <xf numFmtId="0" fontId="10" fillId="0" borderId="11" xfId="56" applyFont="1" applyBorder="1" applyProtection="1">
      <alignment/>
      <protection locked="0"/>
    </xf>
    <xf numFmtId="181" fontId="10" fillId="0" borderId="11" xfId="56" applyNumberFormat="1" applyFont="1" applyBorder="1" applyAlignment="1" applyProtection="1">
      <alignment horizontal="center"/>
      <protection locked="0"/>
    </xf>
    <xf numFmtId="0" fontId="10" fillId="0" borderId="21" xfId="56" applyFont="1" applyBorder="1" applyAlignment="1" applyProtection="1">
      <alignment horizontal="center"/>
      <protection locked="0"/>
    </xf>
    <xf numFmtId="0" fontId="10" fillId="0" borderId="0" xfId="56" applyFont="1" applyProtection="1">
      <alignment/>
      <protection locked="0"/>
    </xf>
    <xf numFmtId="0" fontId="10" fillId="0" borderId="20" xfId="67" applyNumberFormat="1" applyFont="1" applyBorder="1" applyAlignment="1" applyProtection="1">
      <alignment horizontal="left"/>
      <protection locked="0"/>
    </xf>
    <xf numFmtId="0" fontId="10" fillId="0" borderId="0" xfId="67" applyNumberFormat="1" applyFont="1" applyAlignment="1" applyProtection="1">
      <alignment horizontal="left"/>
      <protection locked="0"/>
    </xf>
    <xf numFmtId="181" fontId="10" fillId="0" borderId="21" xfId="67" applyNumberFormat="1" applyFont="1" applyBorder="1" applyAlignment="1" applyProtection="1">
      <alignment horizontal="center"/>
      <protection locked="0"/>
    </xf>
    <xf numFmtId="180" fontId="10" fillId="0" borderId="20" xfId="67" applyFont="1" applyBorder="1" applyAlignment="1" applyProtection="1">
      <alignment horizontal="left"/>
      <protection locked="0"/>
    </xf>
    <xf numFmtId="180" fontId="10" fillId="0" borderId="0" xfId="67" applyFont="1" applyAlignment="1" applyProtection="1">
      <alignment horizontal="left"/>
      <protection locked="0"/>
    </xf>
    <xf numFmtId="0" fontId="10" fillId="0" borderId="11" xfId="67" applyNumberFormat="1" applyFont="1" applyBorder="1" applyAlignment="1" applyProtection="1">
      <alignment horizontal="left"/>
      <protection locked="0"/>
    </xf>
    <xf numFmtId="180" fontId="10" fillId="0" borderId="11" xfId="67" applyFont="1" applyBorder="1" applyAlignment="1" applyProtection="1">
      <alignment horizontal="center"/>
      <protection locked="0"/>
    </xf>
    <xf numFmtId="3" fontId="10" fillId="0" borderId="11" xfId="56" applyNumberFormat="1" applyFont="1" applyBorder="1" applyAlignment="1" applyProtection="1">
      <alignment horizontal="center"/>
      <protection locked="0"/>
    </xf>
    <xf numFmtId="0" fontId="10" fillId="34" borderId="20" xfId="56" applyFont="1" applyFill="1" applyBorder="1" applyAlignment="1" applyProtection="1">
      <alignment vertical="center"/>
      <protection locked="0"/>
    </xf>
    <xf numFmtId="0" fontId="10" fillId="34" borderId="11" xfId="56" applyFont="1" applyFill="1" applyBorder="1" applyAlignment="1" applyProtection="1">
      <alignment vertical="center"/>
      <protection locked="0"/>
    </xf>
    <xf numFmtId="0" fontId="10" fillId="34" borderId="15" xfId="56" applyFont="1" applyFill="1" applyBorder="1" applyAlignment="1" applyProtection="1">
      <alignment vertical="center"/>
      <protection locked="0"/>
    </xf>
    <xf numFmtId="0" fontId="10" fillId="34" borderId="16" xfId="56" applyFont="1" applyFill="1" applyBorder="1" applyAlignment="1" applyProtection="1">
      <alignment vertical="center"/>
      <protection locked="0"/>
    </xf>
    <xf numFmtId="0" fontId="10" fillId="34" borderId="19" xfId="56" applyFont="1" applyFill="1" applyBorder="1" applyAlignment="1" applyProtection="1">
      <alignment vertical="center"/>
      <protection locked="0"/>
    </xf>
    <xf numFmtId="0" fontId="10" fillId="34" borderId="17" xfId="56" applyFont="1" applyFill="1" applyBorder="1" applyAlignment="1" applyProtection="1">
      <alignment vertical="center"/>
      <protection locked="0"/>
    </xf>
    <xf numFmtId="0" fontId="63" fillId="23" borderId="22" xfId="56" applyFont="1" applyFill="1" applyBorder="1" applyAlignment="1" applyProtection="1">
      <alignment horizontal="center" vertic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0" fontId="63" fillId="38" borderId="19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63" fillId="38" borderId="19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8" fillId="37" borderId="2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3" fontId="8" fillId="37" borderId="22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3" fillId="39" borderId="19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0" fontId="63" fillId="39" borderId="19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2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3" fontId="13" fillId="34" borderId="20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8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61" fillId="0" borderId="0" xfId="0" applyFont="1" applyBorder="1" applyAlignment="1">
      <alignment/>
    </xf>
    <xf numFmtId="181" fontId="10" fillId="0" borderId="0" xfId="67" applyNumberFormat="1" applyFont="1" applyBorder="1" applyAlignment="1">
      <alignment horizontal="center"/>
      <protection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0" borderId="20" xfId="56" applyFont="1" applyBorder="1" applyAlignment="1" applyProtection="1">
      <alignment/>
      <protection locked="0"/>
    </xf>
    <xf numFmtId="0" fontId="10" fillId="0" borderId="11" xfId="56" applyFont="1" applyBorder="1" applyAlignment="1" applyProtection="1">
      <alignment/>
      <protection locked="0"/>
    </xf>
    <xf numFmtId="0" fontId="10" fillId="0" borderId="15" xfId="56" applyFont="1" applyBorder="1" applyAlignment="1" applyProtection="1">
      <alignment/>
      <protection locked="0"/>
    </xf>
    <xf numFmtId="0" fontId="10" fillId="0" borderId="16" xfId="56" applyFont="1" applyBorder="1" applyAlignment="1" applyProtection="1">
      <alignment/>
      <protection locked="0"/>
    </xf>
    <xf numFmtId="0" fontId="10" fillId="0" borderId="19" xfId="56" applyFont="1" applyBorder="1" applyAlignment="1" applyProtection="1">
      <alignment/>
      <protection locked="0"/>
    </xf>
    <xf numFmtId="0" fontId="10" fillId="0" borderId="17" xfId="56" applyFont="1" applyBorder="1" applyAlignment="1" applyProtection="1">
      <alignment/>
      <protection locked="0"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2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628650</xdr:colOff>
      <xdr:row>118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6414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8.281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18"/>
      <c r="C2" s="118"/>
      <c r="D2" s="331" t="s">
        <v>33</v>
      </c>
      <c r="E2" s="331"/>
      <c r="F2" s="331"/>
      <c r="G2" s="331"/>
      <c r="H2" s="331"/>
      <c r="I2" s="331"/>
      <c r="J2" s="331"/>
    </row>
    <row r="3" spans="2:11" s="3" customFormat="1" ht="18" customHeight="1">
      <c r="B3" s="86"/>
      <c r="C3" s="101"/>
      <c r="D3" s="332" t="s">
        <v>117</v>
      </c>
      <c r="E3" s="332"/>
      <c r="F3" s="332"/>
      <c r="G3" s="332"/>
      <c r="H3" s="332"/>
      <c r="I3" s="332"/>
      <c r="J3" s="332"/>
      <c r="K3" s="13"/>
    </row>
    <row r="4" spans="2:11" s="3" customFormat="1" ht="18" customHeight="1">
      <c r="B4" s="86"/>
      <c r="C4" s="101"/>
      <c r="D4" s="332" t="s">
        <v>65</v>
      </c>
      <c r="E4" s="332"/>
      <c r="F4" s="332"/>
      <c r="G4" s="332"/>
      <c r="H4" s="332"/>
      <c r="I4" s="332"/>
      <c r="J4" s="332"/>
      <c r="K4" s="13"/>
    </row>
    <row r="5" spans="2:11" s="3" customFormat="1" ht="18" customHeight="1">
      <c r="B5" s="41"/>
      <c r="C5" s="41"/>
      <c r="D5" s="102"/>
      <c r="E5" s="42"/>
      <c r="F5" s="115"/>
      <c r="G5" s="213"/>
      <c r="H5" s="115"/>
      <c r="I5" s="115"/>
      <c r="J5" s="115"/>
      <c r="K5" s="15"/>
    </row>
    <row r="6" spans="2:11" s="3" customFormat="1" ht="18" customHeight="1">
      <c r="B6" s="41"/>
      <c r="C6" s="41"/>
      <c r="D6" s="333" t="s">
        <v>29</v>
      </c>
      <c r="E6" s="334"/>
      <c r="F6" s="334"/>
      <c r="G6" s="334"/>
      <c r="H6" s="334"/>
      <c r="I6" s="334"/>
      <c r="J6" s="335"/>
      <c r="K6" s="15"/>
    </row>
    <row r="7" spans="2:11" s="3" customFormat="1" ht="18">
      <c r="B7" s="41"/>
      <c r="C7" s="41"/>
      <c r="D7" s="222" t="s">
        <v>66</v>
      </c>
      <c r="E7" s="223"/>
      <c r="F7" s="223"/>
      <c r="G7" s="229" t="s">
        <v>118</v>
      </c>
      <c r="H7" s="82"/>
      <c r="I7" s="83"/>
      <c r="J7" s="84"/>
      <c r="K7" s="15"/>
    </row>
    <row r="8" spans="2:11" s="3" customFormat="1" ht="18" customHeight="1">
      <c r="B8" s="41"/>
      <c r="C8" s="41"/>
      <c r="D8" s="224" t="s">
        <v>67</v>
      </c>
      <c r="E8" s="225"/>
      <c r="F8" s="225"/>
      <c r="G8" s="230" t="s">
        <v>60</v>
      </c>
      <c r="H8" s="11"/>
      <c r="I8" s="87"/>
      <c r="J8" s="88"/>
      <c r="K8" s="15"/>
    </row>
    <row r="9" spans="2:11" s="3" customFormat="1" ht="18" customHeight="1">
      <c r="B9" s="41"/>
      <c r="C9" s="41"/>
      <c r="D9" s="224" t="s">
        <v>130</v>
      </c>
      <c r="E9" s="225"/>
      <c r="F9" s="226"/>
      <c r="G9" s="230" t="s">
        <v>58</v>
      </c>
      <c r="H9" s="11"/>
      <c r="I9" s="87"/>
      <c r="J9" s="88"/>
      <c r="K9" s="17"/>
    </row>
    <row r="10" spans="2:11" s="3" customFormat="1" ht="18" customHeight="1">
      <c r="B10" s="41"/>
      <c r="C10" s="41"/>
      <c r="D10" s="227" t="s">
        <v>68</v>
      </c>
      <c r="E10" s="228"/>
      <c r="F10" s="228"/>
      <c r="G10" s="231" t="s">
        <v>69</v>
      </c>
      <c r="H10" s="178"/>
      <c r="I10" s="89"/>
      <c r="J10" s="90"/>
      <c r="K10" s="17"/>
    </row>
    <row r="11" spans="2:11" s="3" customFormat="1" ht="18" customHeight="1">
      <c r="B11" s="41"/>
      <c r="C11" s="41"/>
      <c r="D11" s="25"/>
      <c r="E11" s="85"/>
      <c r="F11" s="85"/>
      <c r="G11" s="25"/>
      <c r="H11" s="86"/>
      <c r="I11" s="87"/>
      <c r="J11" s="110"/>
      <c r="K11" s="17"/>
    </row>
    <row r="12" spans="2:11" ht="17.25">
      <c r="B12" s="336" t="s">
        <v>30</v>
      </c>
      <c r="C12" s="337"/>
      <c r="D12" s="337"/>
      <c r="E12" s="338"/>
      <c r="F12" s="40"/>
      <c r="G12" s="339" t="s">
        <v>4</v>
      </c>
      <c r="H12" s="340"/>
      <c r="I12" s="340"/>
      <c r="J12" s="341"/>
      <c r="K12" s="15"/>
    </row>
    <row r="13" spans="2:11" ht="17.25">
      <c r="B13" s="232" t="s">
        <v>129</v>
      </c>
      <c r="C13" s="233"/>
      <c r="D13" s="223"/>
      <c r="E13" s="94">
        <v>30000</v>
      </c>
      <c r="F13" s="214"/>
      <c r="G13" s="97" t="s">
        <v>45</v>
      </c>
      <c r="H13" s="81"/>
      <c r="I13" s="81"/>
      <c r="J13" s="119">
        <f>E13*E14</f>
        <v>12300000</v>
      </c>
      <c r="K13" s="15"/>
    </row>
    <row r="14" spans="2:13" ht="18" customHeight="1">
      <c r="B14" s="234" t="s">
        <v>70</v>
      </c>
      <c r="C14" s="363"/>
      <c r="D14" s="363"/>
      <c r="E14" s="235">
        <v>410</v>
      </c>
      <c r="F14" s="41"/>
      <c r="G14" s="98" t="s">
        <v>42</v>
      </c>
      <c r="H14" s="41"/>
      <c r="I14" s="41"/>
      <c r="J14" s="120">
        <f>J33+J43+J74+J77</f>
        <v>7139811</v>
      </c>
      <c r="K14" s="15"/>
      <c r="M14" s="135"/>
    </row>
    <row r="15" spans="2:11" ht="17.25">
      <c r="B15" s="236" t="s">
        <v>71</v>
      </c>
      <c r="C15" s="364"/>
      <c r="D15" s="365"/>
      <c r="E15" s="237">
        <v>20000</v>
      </c>
      <c r="F15" s="41"/>
      <c r="G15" s="98" t="s">
        <v>44</v>
      </c>
      <c r="H15" s="42"/>
      <c r="I15" s="41"/>
      <c r="J15" s="120">
        <f>J33+J43+J74+J77+J87</f>
        <v>7461102.495</v>
      </c>
      <c r="K15" s="15"/>
    </row>
    <row r="16" spans="2:11" ht="17.25">
      <c r="B16" s="236" t="s">
        <v>2</v>
      </c>
      <c r="C16" s="366"/>
      <c r="D16" s="365"/>
      <c r="E16" s="238">
        <v>0.015</v>
      </c>
      <c r="F16" s="41"/>
      <c r="G16" s="98" t="s">
        <v>46</v>
      </c>
      <c r="H16" s="41"/>
      <c r="I16" s="41"/>
      <c r="J16" s="120">
        <f>J13-J14</f>
        <v>5160189</v>
      </c>
      <c r="K16" s="15"/>
    </row>
    <row r="17" spans="2:11" ht="17.25">
      <c r="B17" s="236" t="s">
        <v>3</v>
      </c>
      <c r="C17" s="366"/>
      <c r="D17" s="365"/>
      <c r="E17" s="237">
        <v>6</v>
      </c>
      <c r="F17" s="41"/>
      <c r="G17" s="98" t="s">
        <v>47</v>
      </c>
      <c r="H17" s="41"/>
      <c r="I17" s="41"/>
      <c r="J17" s="120">
        <f>J13-J15</f>
        <v>4838897.505</v>
      </c>
      <c r="K17" s="15"/>
    </row>
    <row r="18" spans="2:11" ht="17.25">
      <c r="B18" s="95"/>
      <c r="C18" s="96"/>
      <c r="D18" s="91"/>
      <c r="E18" s="191"/>
      <c r="F18" s="41"/>
      <c r="G18" s="99" t="s">
        <v>26</v>
      </c>
      <c r="H18" s="91"/>
      <c r="I18" s="100"/>
      <c r="J18" s="121">
        <f>G104</f>
        <v>248.7034165</v>
      </c>
      <c r="K18" s="15"/>
    </row>
    <row r="19" spans="2:11" s="3" customFormat="1" ht="17.25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1">
      <c r="B20" s="104" t="s">
        <v>27</v>
      </c>
      <c r="C20" s="103"/>
      <c r="D20" s="103"/>
      <c r="E20" s="330"/>
      <c r="F20" s="330"/>
      <c r="G20" s="105"/>
      <c r="H20" s="106"/>
      <c r="I20" s="113"/>
      <c r="J20" s="107"/>
      <c r="K20" s="15"/>
    </row>
    <row r="21" spans="2:11" s="3" customFormat="1" ht="18" customHeight="1">
      <c r="B21" s="151" t="s">
        <v>7</v>
      </c>
      <c r="C21" s="152"/>
      <c r="D21" s="152"/>
      <c r="E21" s="165" t="s">
        <v>34</v>
      </c>
      <c r="F21" s="164"/>
      <c r="G21" s="122" t="s">
        <v>5</v>
      </c>
      <c r="H21" s="123" t="s">
        <v>6</v>
      </c>
      <c r="I21" s="124" t="s">
        <v>39</v>
      </c>
      <c r="J21" s="125" t="s">
        <v>1</v>
      </c>
      <c r="K21" s="15"/>
    </row>
    <row r="22" spans="2:10" s="3" customFormat="1" ht="17.25">
      <c r="B22" s="245" t="s">
        <v>72</v>
      </c>
      <c r="C22" s="239"/>
      <c r="D22" s="246"/>
      <c r="E22" s="282" t="s">
        <v>91</v>
      </c>
      <c r="F22" s="283"/>
      <c r="G22" s="240">
        <v>8</v>
      </c>
      <c r="H22" s="242" t="s">
        <v>57</v>
      </c>
      <c r="I22" s="243">
        <f>E15</f>
        <v>20000</v>
      </c>
      <c r="J22" s="244">
        <f>G22*I22</f>
        <v>160000</v>
      </c>
    </row>
    <row r="23" spans="2:10" s="3" customFormat="1" ht="17.25">
      <c r="B23" s="248" t="s">
        <v>74</v>
      </c>
      <c r="C23" s="241"/>
      <c r="D23" s="249"/>
      <c r="E23" s="278" t="s">
        <v>91</v>
      </c>
      <c r="F23" s="279"/>
      <c r="G23" s="240">
        <v>10</v>
      </c>
      <c r="H23" s="242" t="s">
        <v>57</v>
      </c>
      <c r="I23" s="243">
        <f>E15</f>
        <v>20000</v>
      </c>
      <c r="J23" s="244">
        <f aca="true" t="shared" si="0" ref="J23:J32">G23*I23</f>
        <v>200000</v>
      </c>
    </row>
    <row r="24" spans="2:10" s="3" customFormat="1" ht="17.25">
      <c r="B24" s="248" t="s">
        <v>75</v>
      </c>
      <c r="C24" s="241"/>
      <c r="D24" s="249"/>
      <c r="E24" s="278" t="s">
        <v>119</v>
      </c>
      <c r="F24" s="279"/>
      <c r="G24" s="240">
        <v>14</v>
      </c>
      <c r="H24" s="242" t="s">
        <v>57</v>
      </c>
      <c r="I24" s="243">
        <f>E15</f>
        <v>20000</v>
      </c>
      <c r="J24" s="244">
        <f t="shared" si="0"/>
        <v>280000</v>
      </c>
    </row>
    <row r="25" spans="2:10" s="3" customFormat="1" ht="17.25">
      <c r="B25" s="248" t="s">
        <v>77</v>
      </c>
      <c r="C25" s="241"/>
      <c r="D25" s="249"/>
      <c r="E25" s="278" t="s">
        <v>119</v>
      </c>
      <c r="F25" s="279"/>
      <c r="G25" s="240">
        <v>7</v>
      </c>
      <c r="H25" s="242" t="s">
        <v>57</v>
      </c>
      <c r="I25" s="243">
        <f>E15</f>
        <v>20000</v>
      </c>
      <c r="J25" s="244">
        <f t="shared" si="0"/>
        <v>140000</v>
      </c>
    </row>
    <row r="26" spans="2:10" s="3" customFormat="1" ht="17.25">
      <c r="B26" s="248" t="s">
        <v>78</v>
      </c>
      <c r="C26" s="241"/>
      <c r="D26" s="249"/>
      <c r="E26" s="278" t="s">
        <v>120</v>
      </c>
      <c r="F26" s="279"/>
      <c r="G26" s="240">
        <v>8</v>
      </c>
      <c r="H26" s="242" t="s">
        <v>57</v>
      </c>
      <c r="I26" s="243">
        <f>E15</f>
        <v>20000</v>
      </c>
      <c r="J26" s="244">
        <f t="shared" si="0"/>
        <v>160000</v>
      </c>
    </row>
    <row r="27" spans="2:10" s="3" customFormat="1" ht="17.25">
      <c r="B27" s="248" t="s">
        <v>79</v>
      </c>
      <c r="C27" s="241"/>
      <c r="D27" s="249"/>
      <c r="E27" s="278" t="s">
        <v>121</v>
      </c>
      <c r="F27" s="279"/>
      <c r="G27" s="240">
        <v>9</v>
      </c>
      <c r="H27" s="242" t="s">
        <v>57</v>
      </c>
      <c r="I27" s="243">
        <f>E15</f>
        <v>20000</v>
      </c>
      <c r="J27" s="244">
        <f t="shared" si="0"/>
        <v>180000</v>
      </c>
    </row>
    <row r="28" spans="2:10" s="3" customFormat="1" ht="17.25">
      <c r="B28" s="248" t="s">
        <v>80</v>
      </c>
      <c r="C28" s="241"/>
      <c r="D28" s="249"/>
      <c r="E28" s="278" t="s">
        <v>122</v>
      </c>
      <c r="F28" s="279"/>
      <c r="G28" s="240">
        <v>7</v>
      </c>
      <c r="H28" s="242" t="s">
        <v>57</v>
      </c>
      <c r="I28" s="243">
        <f>E15</f>
        <v>20000</v>
      </c>
      <c r="J28" s="244">
        <f t="shared" si="0"/>
        <v>140000</v>
      </c>
    </row>
    <row r="29" spans="2:10" s="3" customFormat="1" ht="17.25">
      <c r="B29" s="248" t="s">
        <v>82</v>
      </c>
      <c r="C29" s="241"/>
      <c r="D29" s="249"/>
      <c r="E29" s="278" t="s">
        <v>123</v>
      </c>
      <c r="F29" s="279"/>
      <c r="G29" s="240">
        <v>4</v>
      </c>
      <c r="H29" s="242" t="s">
        <v>57</v>
      </c>
      <c r="I29" s="243">
        <f>E15</f>
        <v>20000</v>
      </c>
      <c r="J29" s="244">
        <f t="shared" si="0"/>
        <v>80000</v>
      </c>
    </row>
    <row r="30" spans="2:10" s="3" customFormat="1" ht="17.25">
      <c r="B30" s="248" t="s">
        <v>83</v>
      </c>
      <c r="C30" s="241"/>
      <c r="D30" s="249"/>
      <c r="E30" s="278" t="s">
        <v>124</v>
      </c>
      <c r="F30" s="279"/>
      <c r="G30" s="240">
        <v>4</v>
      </c>
      <c r="H30" s="242" t="s">
        <v>57</v>
      </c>
      <c r="I30" s="243">
        <f>E15</f>
        <v>20000</v>
      </c>
      <c r="J30" s="244">
        <f t="shared" si="0"/>
        <v>80000</v>
      </c>
    </row>
    <row r="31" spans="2:10" s="3" customFormat="1" ht="17.25">
      <c r="B31" s="248" t="s">
        <v>84</v>
      </c>
      <c r="C31" s="241"/>
      <c r="D31" s="249"/>
      <c r="E31" s="278" t="s">
        <v>125</v>
      </c>
      <c r="F31" s="279"/>
      <c r="G31" s="240">
        <v>3</v>
      </c>
      <c r="H31" s="242" t="s">
        <v>57</v>
      </c>
      <c r="I31" s="243">
        <f>E15</f>
        <v>20000</v>
      </c>
      <c r="J31" s="244">
        <f t="shared" si="0"/>
        <v>60000</v>
      </c>
    </row>
    <row r="32" spans="2:10" s="3" customFormat="1" ht="19.5">
      <c r="B32" s="248" t="s">
        <v>150</v>
      </c>
      <c r="C32" s="241"/>
      <c r="D32" s="249"/>
      <c r="E32" s="280" t="s">
        <v>126</v>
      </c>
      <c r="F32" s="281"/>
      <c r="G32" s="240">
        <f>E13/500</f>
        <v>60</v>
      </c>
      <c r="H32" s="242" t="s">
        <v>127</v>
      </c>
      <c r="I32" s="243">
        <v>12000</v>
      </c>
      <c r="J32" s="244">
        <f t="shared" si="0"/>
        <v>720000</v>
      </c>
    </row>
    <row r="33" spans="2:10" s="3" customFormat="1" ht="17.25">
      <c r="B33" s="155" t="s">
        <v>8</v>
      </c>
      <c r="C33" s="156"/>
      <c r="D33" s="156"/>
      <c r="E33" s="156"/>
      <c r="F33" s="156"/>
      <c r="G33" s="156"/>
      <c r="H33" s="156"/>
      <c r="I33" s="192"/>
      <c r="J33" s="92">
        <f>SUM(J22:J32)</f>
        <v>2200000</v>
      </c>
    </row>
    <row r="34" spans="2:10" s="3" customFormat="1" ht="17.25">
      <c r="B34" s="80"/>
      <c r="C34" s="80"/>
      <c r="D34" s="80"/>
      <c r="E34" s="80"/>
      <c r="F34" s="80"/>
      <c r="G34" s="24"/>
      <c r="H34" s="80"/>
      <c r="I34" s="21"/>
      <c r="J34" s="26"/>
    </row>
    <row r="35" spans="2:11" s="27" customFormat="1" ht="18" customHeight="1">
      <c r="B35" s="151" t="s">
        <v>107</v>
      </c>
      <c r="C35" s="152"/>
      <c r="D35" s="152"/>
      <c r="E35" s="165" t="s">
        <v>34</v>
      </c>
      <c r="F35" s="165"/>
      <c r="G35" s="122" t="s">
        <v>5</v>
      </c>
      <c r="H35" s="123" t="s">
        <v>6</v>
      </c>
      <c r="I35" s="193" t="s">
        <v>39</v>
      </c>
      <c r="J35" s="125" t="s">
        <v>1</v>
      </c>
      <c r="K35" s="3"/>
    </row>
    <row r="36" spans="2:10" s="3" customFormat="1" ht="17.25">
      <c r="B36" s="245" t="s">
        <v>88</v>
      </c>
      <c r="C36" s="239"/>
      <c r="D36" s="246"/>
      <c r="E36" s="368" t="s">
        <v>89</v>
      </c>
      <c r="F36" s="369"/>
      <c r="G36" s="247">
        <v>1</v>
      </c>
      <c r="H36" s="251" t="s">
        <v>36</v>
      </c>
      <c r="I36" s="252">
        <v>90000</v>
      </c>
      <c r="J36" s="253">
        <f aca="true" t="shared" si="1" ref="J36:J42">G36*I36</f>
        <v>90000</v>
      </c>
    </row>
    <row r="37" spans="2:10" s="3" customFormat="1" ht="17.25">
      <c r="B37" s="248" t="s">
        <v>90</v>
      </c>
      <c r="C37" s="241"/>
      <c r="D37" s="249"/>
      <c r="E37" s="176" t="s">
        <v>73</v>
      </c>
      <c r="F37" s="367"/>
      <c r="G37" s="250">
        <v>3</v>
      </c>
      <c r="H37" s="240" t="s">
        <v>36</v>
      </c>
      <c r="I37" s="254">
        <v>40000</v>
      </c>
      <c r="J37" s="255">
        <f t="shared" si="1"/>
        <v>120000</v>
      </c>
    </row>
    <row r="38" spans="2:10" s="3" customFormat="1" ht="17.25">
      <c r="B38" s="248" t="s">
        <v>63</v>
      </c>
      <c r="C38" s="241"/>
      <c r="D38" s="249"/>
      <c r="E38" s="176" t="s">
        <v>91</v>
      </c>
      <c r="F38" s="367"/>
      <c r="G38" s="250">
        <v>2</v>
      </c>
      <c r="H38" s="240" t="s">
        <v>36</v>
      </c>
      <c r="I38" s="254">
        <v>40000</v>
      </c>
      <c r="J38" s="255">
        <f>G38*I38</f>
        <v>80000</v>
      </c>
    </row>
    <row r="39" spans="2:10" s="3" customFormat="1" ht="17.25">
      <c r="B39" s="248" t="s">
        <v>92</v>
      </c>
      <c r="C39" s="241"/>
      <c r="D39" s="249"/>
      <c r="E39" s="176" t="s">
        <v>73</v>
      </c>
      <c r="F39" s="367"/>
      <c r="G39" s="250">
        <v>1</v>
      </c>
      <c r="H39" s="240" t="s">
        <v>36</v>
      </c>
      <c r="I39" s="254">
        <v>50000</v>
      </c>
      <c r="J39" s="255">
        <f t="shared" si="1"/>
        <v>50000</v>
      </c>
    </row>
    <row r="40" spans="2:10" s="3" customFormat="1" ht="17.25">
      <c r="B40" s="248" t="s">
        <v>93</v>
      </c>
      <c r="C40" s="241"/>
      <c r="D40" s="249"/>
      <c r="E40" s="176" t="s">
        <v>59</v>
      </c>
      <c r="F40" s="367"/>
      <c r="G40" s="250">
        <v>2</v>
      </c>
      <c r="H40" s="240" t="s">
        <v>36</v>
      </c>
      <c r="I40" s="254">
        <v>30000</v>
      </c>
      <c r="J40" s="255">
        <f>G40*I40</f>
        <v>60000</v>
      </c>
    </row>
    <row r="41" spans="2:10" s="3" customFormat="1" ht="17.25">
      <c r="B41" s="248" t="s">
        <v>61</v>
      </c>
      <c r="C41" s="241"/>
      <c r="D41" s="249"/>
      <c r="E41" s="176" t="s">
        <v>85</v>
      </c>
      <c r="F41" s="367"/>
      <c r="G41" s="250">
        <v>1</v>
      </c>
      <c r="H41" s="240" t="s">
        <v>36</v>
      </c>
      <c r="I41" s="254">
        <v>120000</v>
      </c>
      <c r="J41" s="255">
        <f t="shared" si="1"/>
        <v>120000</v>
      </c>
    </row>
    <row r="42" spans="2:10" s="3" customFormat="1" ht="17.25">
      <c r="B42" s="248" t="s">
        <v>94</v>
      </c>
      <c r="C42" s="241"/>
      <c r="D42" s="249"/>
      <c r="E42" s="176" t="s">
        <v>86</v>
      </c>
      <c r="F42" s="367"/>
      <c r="G42" s="250">
        <f>E13/500</f>
        <v>60</v>
      </c>
      <c r="H42" s="240" t="s">
        <v>87</v>
      </c>
      <c r="I42" s="254">
        <v>2500</v>
      </c>
      <c r="J42" s="256">
        <f t="shared" si="1"/>
        <v>150000</v>
      </c>
    </row>
    <row r="43" spans="2:12" s="3" customFormat="1" ht="15.75" customHeight="1">
      <c r="B43" s="155" t="s">
        <v>10</v>
      </c>
      <c r="C43" s="156"/>
      <c r="D43" s="156"/>
      <c r="E43" s="156"/>
      <c r="F43" s="156"/>
      <c r="G43" s="156"/>
      <c r="H43" s="156"/>
      <c r="I43" s="192"/>
      <c r="J43" s="108">
        <f>SUM(J36:J42)</f>
        <v>670000</v>
      </c>
      <c r="L43" s="15"/>
    </row>
    <row r="44" spans="2:12" s="3" customFormat="1" ht="17.25">
      <c r="B44" s="80"/>
      <c r="C44" s="80"/>
      <c r="D44" s="80"/>
      <c r="E44" s="80"/>
      <c r="F44" s="80"/>
      <c r="G44" s="24"/>
      <c r="H44" s="80"/>
      <c r="I44" s="21"/>
      <c r="J44" s="26"/>
      <c r="L44" s="18"/>
    </row>
    <row r="45" spans="2:12" s="3" customFormat="1" ht="18" customHeight="1">
      <c r="B45" s="151" t="s">
        <v>108</v>
      </c>
      <c r="C45" s="152"/>
      <c r="D45" s="152"/>
      <c r="E45" s="165" t="s">
        <v>34</v>
      </c>
      <c r="F45" s="165"/>
      <c r="G45" s="122" t="s">
        <v>5</v>
      </c>
      <c r="H45" s="123" t="s">
        <v>6</v>
      </c>
      <c r="I45" s="193" t="s">
        <v>39</v>
      </c>
      <c r="J45" s="125" t="s">
        <v>1</v>
      </c>
      <c r="L45" s="23"/>
    </row>
    <row r="46" spans="2:12" s="3" customFormat="1" ht="17.25">
      <c r="B46" s="257" t="s">
        <v>131</v>
      </c>
      <c r="C46" s="258"/>
      <c r="D46" s="259"/>
      <c r="E46" s="374" t="s">
        <v>73</v>
      </c>
      <c r="F46" s="375"/>
      <c r="G46" s="260">
        <v>10000</v>
      </c>
      <c r="H46" s="261" t="s">
        <v>95</v>
      </c>
      <c r="I46" s="262">
        <v>150</v>
      </c>
      <c r="J46" s="138">
        <f>G46*I46</f>
        <v>1500000</v>
      </c>
      <c r="L46" s="23"/>
    </row>
    <row r="47" spans="2:12" s="3" customFormat="1" ht="17.25">
      <c r="B47" s="202"/>
      <c r="C47" s="220"/>
      <c r="D47" s="131"/>
      <c r="E47" s="168"/>
      <c r="F47" s="169"/>
      <c r="G47" s="203"/>
      <c r="H47" s="126"/>
      <c r="I47" s="198"/>
      <c r="J47" s="10"/>
      <c r="L47" s="23"/>
    </row>
    <row r="48" spans="2:12" s="3" customFormat="1" ht="17.25">
      <c r="B48" s="171" t="s">
        <v>24</v>
      </c>
      <c r="C48" s="131"/>
      <c r="D48" s="131"/>
      <c r="E48" s="168"/>
      <c r="F48" s="169"/>
      <c r="G48" s="203"/>
      <c r="H48" s="126"/>
      <c r="I48" s="111"/>
      <c r="J48" s="10"/>
      <c r="L48" s="23"/>
    </row>
    <row r="49" spans="2:12" s="3" customFormat="1" ht="17.25">
      <c r="B49" s="257" t="s">
        <v>132</v>
      </c>
      <c r="C49" s="263"/>
      <c r="D49" s="264"/>
      <c r="E49" s="370" t="s">
        <v>76</v>
      </c>
      <c r="F49" s="371"/>
      <c r="G49" s="267">
        <v>400</v>
      </c>
      <c r="H49" s="268" t="s">
        <v>37</v>
      </c>
      <c r="I49" s="262">
        <v>648</v>
      </c>
      <c r="J49" s="138">
        <f>G49*I49</f>
        <v>259200</v>
      </c>
      <c r="L49" s="23"/>
    </row>
    <row r="50" spans="2:12" s="3" customFormat="1" ht="17.25">
      <c r="B50" s="257" t="s">
        <v>133</v>
      </c>
      <c r="C50" s="263"/>
      <c r="D50" s="264"/>
      <c r="E50" s="370" t="s">
        <v>59</v>
      </c>
      <c r="F50" s="371"/>
      <c r="G50" s="267">
        <v>150</v>
      </c>
      <c r="H50" s="268" t="s">
        <v>37</v>
      </c>
      <c r="I50" s="262">
        <v>537</v>
      </c>
      <c r="J50" s="138">
        <f>G50*I50</f>
        <v>80550</v>
      </c>
      <c r="L50" s="23"/>
    </row>
    <row r="51" spans="2:12" s="3" customFormat="1" ht="17.25">
      <c r="B51" s="257" t="s">
        <v>134</v>
      </c>
      <c r="C51" s="263"/>
      <c r="D51" s="264"/>
      <c r="E51" s="370" t="s">
        <v>59</v>
      </c>
      <c r="F51" s="371"/>
      <c r="G51" s="267">
        <v>200</v>
      </c>
      <c r="H51" s="268" t="s">
        <v>37</v>
      </c>
      <c r="I51" s="262">
        <v>765</v>
      </c>
      <c r="J51" s="138">
        <f>G51*I51</f>
        <v>153000</v>
      </c>
      <c r="L51" s="23"/>
    </row>
    <row r="52" spans="2:12" s="3" customFormat="1" ht="17.25">
      <c r="B52" s="257" t="s">
        <v>135</v>
      </c>
      <c r="C52" s="263"/>
      <c r="D52" s="264"/>
      <c r="E52" s="370" t="s">
        <v>64</v>
      </c>
      <c r="F52" s="371"/>
      <c r="G52" s="267">
        <v>150</v>
      </c>
      <c r="H52" s="268" t="s">
        <v>37</v>
      </c>
      <c r="I52" s="262">
        <v>750</v>
      </c>
      <c r="J52" s="138">
        <f>G52*I52</f>
        <v>112500</v>
      </c>
      <c r="L52" s="23"/>
    </row>
    <row r="53" spans="2:12" s="3" customFormat="1" ht="17.25">
      <c r="B53" s="200"/>
      <c r="C53" s="194"/>
      <c r="D53" s="201"/>
      <c r="E53" s="168"/>
      <c r="F53" s="182"/>
      <c r="G53" s="210"/>
      <c r="H53" s="197"/>
      <c r="I53" s="211"/>
      <c r="J53" s="10"/>
      <c r="L53" s="23"/>
    </row>
    <row r="54" spans="2:12" s="3" customFormat="1" ht="17.25">
      <c r="B54" s="171" t="s">
        <v>56</v>
      </c>
      <c r="C54" s="172"/>
      <c r="D54" s="177"/>
      <c r="E54" s="181"/>
      <c r="F54" s="182"/>
      <c r="G54" s="204"/>
      <c r="H54" s="126"/>
      <c r="I54" s="221"/>
      <c r="J54" s="10"/>
      <c r="L54" s="23"/>
    </row>
    <row r="55" spans="2:12" s="3" customFormat="1" ht="17.25">
      <c r="B55" s="265" t="s">
        <v>136</v>
      </c>
      <c r="C55" s="269"/>
      <c r="D55" s="266"/>
      <c r="E55" s="370" t="s">
        <v>96</v>
      </c>
      <c r="F55" s="371"/>
      <c r="G55" s="260">
        <v>4</v>
      </c>
      <c r="H55" s="261" t="s">
        <v>54</v>
      </c>
      <c r="I55" s="262">
        <v>10450</v>
      </c>
      <c r="J55" s="138">
        <f>G55*I55</f>
        <v>41800</v>
      </c>
      <c r="L55" s="23"/>
    </row>
    <row r="56" spans="2:12" s="3" customFormat="1" ht="17.25">
      <c r="B56" s="265" t="s">
        <v>137</v>
      </c>
      <c r="C56" s="269"/>
      <c r="D56" s="266"/>
      <c r="E56" s="370" t="s">
        <v>81</v>
      </c>
      <c r="F56" s="371"/>
      <c r="G56" s="260">
        <v>4</v>
      </c>
      <c r="H56" s="261" t="s">
        <v>54</v>
      </c>
      <c r="I56" s="262">
        <v>13550</v>
      </c>
      <c r="L56" s="23"/>
    </row>
    <row r="57" spans="2:12" s="3" customFormat="1" ht="17.25">
      <c r="B57" s="176"/>
      <c r="C57" s="170"/>
      <c r="D57" s="219"/>
      <c r="E57" s="179"/>
      <c r="F57" s="180"/>
      <c r="G57" s="205"/>
      <c r="H57" s="197"/>
      <c r="I57" s="199"/>
      <c r="J57" s="138">
        <f>G56*I56</f>
        <v>54200</v>
      </c>
      <c r="L57" s="23"/>
    </row>
    <row r="58" spans="2:12" s="3" customFormat="1" ht="17.25">
      <c r="B58" s="171" t="s">
        <v>49</v>
      </c>
      <c r="C58" s="172"/>
      <c r="D58" s="173"/>
      <c r="E58" s="168"/>
      <c r="F58" s="169"/>
      <c r="G58" s="212"/>
      <c r="H58" s="126"/>
      <c r="I58" s="111"/>
      <c r="J58" s="10"/>
      <c r="L58" s="23"/>
    </row>
    <row r="59" spans="2:12" s="3" customFormat="1" ht="17.25">
      <c r="B59" s="265" t="s">
        <v>138</v>
      </c>
      <c r="C59" s="269"/>
      <c r="D59" s="266"/>
      <c r="E59" s="370" t="s">
        <v>97</v>
      </c>
      <c r="F59" s="371"/>
      <c r="G59" s="267">
        <v>2</v>
      </c>
      <c r="H59" s="268" t="s">
        <v>37</v>
      </c>
      <c r="I59" s="262">
        <v>15350</v>
      </c>
      <c r="J59" s="138">
        <f>G59*I59</f>
        <v>30700</v>
      </c>
      <c r="L59" s="23"/>
    </row>
    <row r="60" spans="2:12" s="3" customFormat="1" ht="17.25">
      <c r="B60" s="265" t="s">
        <v>139</v>
      </c>
      <c r="C60" s="269"/>
      <c r="D60" s="266"/>
      <c r="E60" s="370" t="s">
        <v>96</v>
      </c>
      <c r="F60" s="371"/>
      <c r="G60" s="267">
        <v>0.5</v>
      </c>
      <c r="H60" s="268" t="s">
        <v>54</v>
      </c>
      <c r="I60" s="262">
        <v>88700</v>
      </c>
      <c r="J60" s="138">
        <f>G60*I60</f>
        <v>44350</v>
      </c>
      <c r="L60" s="23"/>
    </row>
    <row r="61" spans="2:12" s="3" customFormat="1" ht="17.25">
      <c r="B61" s="215"/>
      <c r="C61" s="216"/>
      <c r="D61" s="217"/>
      <c r="E61" s="168"/>
      <c r="F61" s="169"/>
      <c r="G61" s="209"/>
      <c r="H61" s="197"/>
      <c r="I61" s="196"/>
      <c r="J61" s="10"/>
      <c r="L61" s="23"/>
    </row>
    <row r="62" spans="2:12" s="3" customFormat="1" ht="17.25">
      <c r="B62" s="130" t="s">
        <v>25</v>
      </c>
      <c r="C62" s="131"/>
      <c r="D62" s="131"/>
      <c r="E62" s="168"/>
      <c r="F62" s="169"/>
      <c r="G62" s="203"/>
      <c r="H62" s="126"/>
      <c r="I62" s="111"/>
      <c r="J62" s="10"/>
      <c r="L62" s="23"/>
    </row>
    <row r="63" spans="2:12" s="3" customFormat="1" ht="17.25">
      <c r="B63" s="265" t="s">
        <v>140</v>
      </c>
      <c r="C63" s="269"/>
      <c r="D63" s="266"/>
      <c r="E63" s="370" t="s">
        <v>96</v>
      </c>
      <c r="F63" s="371"/>
      <c r="G63" s="260">
        <v>0.3</v>
      </c>
      <c r="H63" s="268" t="s">
        <v>37</v>
      </c>
      <c r="I63" s="262">
        <v>291400</v>
      </c>
      <c r="J63" s="138">
        <f>G63*I63</f>
        <v>87420</v>
      </c>
      <c r="L63" s="23"/>
    </row>
    <row r="64" spans="2:12" s="3" customFormat="1" ht="17.25">
      <c r="B64" s="265" t="s">
        <v>141</v>
      </c>
      <c r="C64" s="269"/>
      <c r="D64" s="266"/>
      <c r="E64" s="370" t="s">
        <v>59</v>
      </c>
      <c r="F64" s="371"/>
      <c r="G64" s="260">
        <v>0.5</v>
      </c>
      <c r="H64" s="261" t="s">
        <v>54</v>
      </c>
      <c r="I64" s="262">
        <v>37200</v>
      </c>
      <c r="J64" s="138">
        <f>G64*I64</f>
        <v>18600</v>
      </c>
      <c r="L64" s="23"/>
    </row>
    <row r="65" spans="2:12" s="3" customFormat="1" ht="17.25">
      <c r="B65" s="200"/>
      <c r="C65" s="195"/>
      <c r="D65" s="129"/>
      <c r="E65" s="168"/>
      <c r="F65" s="169"/>
      <c r="G65" s="209"/>
      <c r="H65" s="197"/>
      <c r="I65" s="196"/>
      <c r="J65" s="10"/>
      <c r="L65" s="23"/>
    </row>
    <row r="66" spans="2:12" s="3" customFormat="1" ht="17.25">
      <c r="B66" s="130" t="s">
        <v>53</v>
      </c>
      <c r="C66" s="129"/>
      <c r="D66" s="129"/>
      <c r="E66" s="168"/>
      <c r="F66" s="169"/>
      <c r="G66" s="206"/>
      <c r="H66" s="127"/>
      <c r="I66" s="111"/>
      <c r="J66" s="10"/>
      <c r="L66" s="23"/>
    </row>
    <row r="67" spans="2:12" s="3" customFormat="1" ht="17.25">
      <c r="B67" s="257" t="s">
        <v>142</v>
      </c>
      <c r="C67" s="263"/>
      <c r="D67" s="264"/>
      <c r="E67" s="370" t="s">
        <v>86</v>
      </c>
      <c r="F67" s="371"/>
      <c r="G67" s="260">
        <v>4</v>
      </c>
      <c r="H67" s="261" t="s">
        <v>55</v>
      </c>
      <c r="I67" s="262">
        <v>70000</v>
      </c>
      <c r="J67" s="138">
        <f>G67*I67</f>
        <v>280000</v>
      </c>
      <c r="L67" s="23"/>
    </row>
    <row r="68" spans="2:12" s="3" customFormat="1" ht="17.25">
      <c r="B68" s="257" t="s">
        <v>143</v>
      </c>
      <c r="C68" s="263"/>
      <c r="D68" s="264"/>
      <c r="E68" s="370" t="s">
        <v>62</v>
      </c>
      <c r="F68" s="371"/>
      <c r="G68" s="260">
        <v>1</v>
      </c>
      <c r="H68" s="276" t="s">
        <v>101</v>
      </c>
      <c r="I68" s="277">
        <v>150000</v>
      </c>
      <c r="J68" s="138">
        <f>G68*I68</f>
        <v>150000</v>
      </c>
      <c r="L68" s="23"/>
    </row>
    <row r="69" spans="2:12" s="3" customFormat="1" ht="17.25">
      <c r="B69" s="270" t="s">
        <v>144</v>
      </c>
      <c r="C69" s="271"/>
      <c r="D69" s="271"/>
      <c r="E69" s="370" t="s">
        <v>62</v>
      </c>
      <c r="F69" s="371"/>
      <c r="G69" s="272">
        <v>3</v>
      </c>
      <c r="H69" s="268" t="s">
        <v>37</v>
      </c>
      <c r="I69" s="277">
        <v>210000</v>
      </c>
      <c r="J69" s="138">
        <f>G69*I69/2</f>
        <v>315000</v>
      </c>
      <c r="L69" s="23"/>
    </row>
    <row r="70" spans="2:12" s="3" customFormat="1" ht="17.25">
      <c r="B70" s="270" t="s">
        <v>145</v>
      </c>
      <c r="C70" s="271"/>
      <c r="D70" s="271"/>
      <c r="E70" s="370" t="s">
        <v>98</v>
      </c>
      <c r="F70" s="371"/>
      <c r="G70" s="272">
        <v>3</v>
      </c>
      <c r="H70" s="276" t="s">
        <v>101</v>
      </c>
      <c r="I70" s="277">
        <v>220000</v>
      </c>
      <c r="J70" s="138">
        <f>G70*I70/2</f>
        <v>330000</v>
      </c>
      <c r="L70" s="23"/>
    </row>
    <row r="71" spans="2:12" s="3" customFormat="1" ht="17.25">
      <c r="B71" s="273" t="s">
        <v>146</v>
      </c>
      <c r="C71" s="274"/>
      <c r="D71" s="274"/>
      <c r="E71" s="370" t="s">
        <v>99</v>
      </c>
      <c r="F71" s="371"/>
      <c r="G71" s="272">
        <v>3</v>
      </c>
      <c r="H71" s="268" t="s">
        <v>37</v>
      </c>
      <c r="I71" s="277">
        <v>220000</v>
      </c>
      <c r="J71" s="138">
        <f>G71*I71/2</f>
        <v>330000</v>
      </c>
      <c r="L71" s="23"/>
    </row>
    <row r="72" spans="2:12" s="3" customFormat="1" ht="17.25">
      <c r="B72" s="257" t="s">
        <v>147</v>
      </c>
      <c r="C72" s="263"/>
      <c r="D72" s="264"/>
      <c r="E72" s="370" t="s">
        <v>62</v>
      </c>
      <c r="F72" s="371"/>
      <c r="G72" s="260">
        <v>1250</v>
      </c>
      <c r="H72" s="261" t="s">
        <v>55</v>
      </c>
      <c r="I72" s="262">
        <v>90</v>
      </c>
      <c r="J72" s="138">
        <f>G72*I72</f>
        <v>112500</v>
      </c>
      <c r="L72" s="23"/>
    </row>
    <row r="73" spans="2:12" s="3" customFormat="1" ht="18" customHeight="1">
      <c r="B73" s="270" t="s">
        <v>148</v>
      </c>
      <c r="C73" s="271"/>
      <c r="D73" s="275"/>
      <c r="E73" s="372" t="s">
        <v>100</v>
      </c>
      <c r="F73" s="373"/>
      <c r="G73" s="260">
        <v>1</v>
      </c>
      <c r="H73" s="261" t="s">
        <v>102</v>
      </c>
      <c r="I73" s="262">
        <v>30000</v>
      </c>
      <c r="J73" s="138">
        <f>G73*I73</f>
        <v>30000</v>
      </c>
      <c r="L73" s="23"/>
    </row>
    <row r="74" spans="2:14" s="3" customFormat="1" ht="17.25">
      <c r="B74" s="149" t="s">
        <v>11</v>
      </c>
      <c r="C74" s="150"/>
      <c r="D74" s="150"/>
      <c r="E74" s="149"/>
      <c r="F74" s="207"/>
      <c r="G74" s="150"/>
      <c r="H74" s="208"/>
      <c r="I74" s="208"/>
      <c r="J74" s="109">
        <f>SUM(J46:J73)</f>
        <v>3929820</v>
      </c>
      <c r="K74" s="15"/>
      <c r="M74" s="15"/>
      <c r="N74" s="15"/>
    </row>
    <row r="75" spans="2:14" s="3" customFormat="1" ht="17.25">
      <c r="B75" s="28"/>
      <c r="C75" s="28"/>
      <c r="D75" s="28"/>
      <c r="E75" s="28"/>
      <c r="F75" s="28"/>
      <c r="G75" s="29"/>
      <c r="H75" s="28"/>
      <c r="I75" s="28"/>
      <c r="J75" s="30"/>
      <c r="K75" s="15"/>
      <c r="M75" s="15"/>
      <c r="N75" s="15"/>
    </row>
    <row r="76" spans="2:16" s="3" customFormat="1" ht="18" customHeight="1">
      <c r="B76" s="151" t="s">
        <v>40</v>
      </c>
      <c r="C76" s="152"/>
      <c r="D76" s="152"/>
      <c r="E76" s="163"/>
      <c r="F76" s="163"/>
      <c r="G76" s="122" t="s">
        <v>5</v>
      </c>
      <c r="H76" s="123" t="s">
        <v>6</v>
      </c>
      <c r="I76" s="124"/>
      <c r="J76" s="125" t="s">
        <v>1</v>
      </c>
      <c r="K76" s="15"/>
      <c r="M76" s="15"/>
      <c r="N76" s="15"/>
      <c r="O76" s="9"/>
      <c r="P76" s="9"/>
    </row>
    <row r="77" spans="2:14" s="3" customFormat="1" ht="17.25">
      <c r="B77" s="183" t="s">
        <v>48</v>
      </c>
      <c r="C77" s="184"/>
      <c r="D77" s="185"/>
      <c r="E77" s="186"/>
      <c r="F77" s="187"/>
      <c r="G77" s="218">
        <v>0.05</v>
      </c>
      <c r="H77" s="188" t="s">
        <v>35</v>
      </c>
      <c r="I77" s="189"/>
      <c r="J77" s="189">
        <f>(J33+J43+J74)*G77</f>
        <v>339991</v>
      </c>
      <c r="K77" s="15"/>
      <c r="M77" s="15"/>
      <c r="N77" s="15"/>
    </row>
    <row r="78" spans="11:14" s="3" customFormat="1" ht="17.25">
      <c r="K78" s="15"/>
      <c r="M78" s="15"/>
      <c r="N78" s="15"/>
    </row>
    <row r="79" spans="2:14" s="3" customFormat="1" ht="17.25">
      <c r="B79" s="153" t="s">
        <v>41</v>
      </c>
      <c r="C79" s="154"/>
      <c r="D79" s="154"/>
      <c r="E79" s="154"/>
      <c r="F79" s="154"/>
      <c r="G79" s="154"/>
      <c r="H79" s="154"/>
      <c r="I79" s="154"/>
      <c r="J79" s="92">
        <f>J33+J43+J74+J77</f>
        <v>7139811</v>
      </c>
      <c r="K79" s="15"/>
      <c r="M79" s="15"/>
      <c r="N79" s="15"/>
    </row>
    <row r="80" spans="2:14" s="3" customFormat="1" ht="17.25">
      <c r="B80" s="114"/>
      <c r="C80" s="114"/>
      <c r="D80" s="114"/>
      <c r="E80" s="114"/>
      <c r="F80" s="114"/>
      <c r="G80" s="31"/>
      <c r="H80" s="114"/>
      <c r="I80" s="114"/>
      <c r="J80" s="26"/>
      <c r="K80" s="15"/>
      <c r="M80" s="15"/>
      <c r="N80" s="15"/>
    </row>
    <row r="81" spans="2:14" s="3" customFormat="1" ht="21">
      <c r="B81" s="104" t="s">
        <v>43</v>
      </c>
      <c r="C81" s="103"/>
      <c r="D81" s="103"/>
      <c r="E81" s="19"/>
      <c r="F81" s="19"/>
      <c r="G81" s="20"/>
      <c r="H81" s="21"/>
      <c r="I81" s="22"/>
      <c r="J81" s="22"/>
      <c r="K81" s="15"/>
      <c r="M81" s="15"/>
      <c r="N81" s="15"/>
    </row>
    <row r="82" spans="2:14" s="3" customFormat="1" ht="18" customHeight="1">
      <c r="B82" s="376" t="s">
        <v>31</v>
      </c>
      <c r="C82" s="377"/>
      <c r="D82" s="377"/>
      <c r="E82" s="284"/>
      <c r="F82" s="284"/>
      <c r="G82" s="122" t="s">
        <v>5</v>
      </c>
      <c r="H82" s="123" t="s">
        <v>6</v>
      </c>
      <c r="I82" s="124"/>
      <c r="J82" s="125" t="s">
        <v>1</v>
      </c>
      <c r="K82" s="15"/>
      <c r="M82" s="15"/>
      <c r="N82" s="15"/>
    </row>
    <row r="83" spans="2:15" s="3" customFormat="1" ht="18" customHeight="1">
      <c r="B83" s="190" t="s">
        <v>109</v>
      </c>
      <c r="C83" s="144"/>
      <c r="D83" s="144"/>
      <c r="E83" s="166"/>
      <c r="F83" s="167"/>
      <c r="G83" s="132">
        <f>E16</f>
        <v>0.015</v>
      </c>
      <c r="H83" s="133" t="s">
        <v>35</v>
      </c>
      <c r="I83" s="146"/>
      <c r="J83" s="10">
        <f>J79*E16*E17*0.5</f>
        <v>321291.495</v>
      </c>
      <c r="K83" s="15"/>
      <c r="L83" s="300"/>
      <c r="M83" s="300"/>
      <c r="N83" s="300"/>
      <c r="O83" s="300"/>
    </row>
    <row r="84" spans="2:18" ht="18" customHeight="1" outlineLevel="1">
      <c r="B84" s="128" t="s">
        <v>50</v>
      </c>
      <c r="C84" s="129"/>
      <c r="D84" s="129"/>
      <c r="E84" s="142"/>
      <c r="F84" s="136"/>
      <c r="G84" s="137"/>
      <c r="H84" s="144"/>
      <c r="I84" s="147"/>
      <c r="J84" s="138"/>
      <c r="L84"/>
      <c r="M84"/>
      <c r="N84"/>
      <c r="O84"/>
      <c r="P84"/>
      <c r="Q84"/>
      <c r="R84"/>
    </row>
    <row r="85" spans="2:18" ht="18" customHeight="1" outlineLevel="1">
      <c r="B85" s="128" t="s">
        <v>51</v>
      </c>
      <c r="C85" s="129"/>
      <c r="D85" s="129"/>
      <c r="E85" s="142"/>
      <c r="F85" s="136"/>
      <c r="G85" s="137"/>
      <c r="H85" s="144"/>
      <c r="I85" s="147"/>
      <c r="J85" s="138"/>
      <c r="L85"/>
      <c r="M85"/>
      <c r="N85"/>
      <c r="O85"/>
      <c r="P85"/>
      <c r="Q85"/>
      <c r="R85"/>
    </row>
    <row r="86" spans="2:18" ht="18" customHeight="1" outlineLevel="1">
      <c r="B86" s="78" t="s">
        <v>52</v>
      </c>
      <c r="C86" s="112"/>
      <c r="D86" s="112"/>
      <c r="E86" s="143"/>
      <c r="F86" s="139"/>
      <c r="G86" s="140"/>
      <c r="H86" s="145"/>
      <c r="I86" s="148"/>
      <c r="J86" s="141"/>
      <c r="L86"/>
      <c r="M86"/>
      <c r="N86"/>
      <c r="O86"/>
      <c r="P86"/>
      <c r="Q86"/>
      <c r="R86"/>
    </row>
    <row r="87" spans="2:14" ht="17.25">
      <c r="B87" s="155" t="s">
        <v>28</v>
      </c>
      <c r="C87" s="156"/>
      <c r="D87" s="156"/>
      <c r="E87" s="156"/>
      <c r="F87" s="156"/>
      <c r="G87" s="156"/>
      <c r="H87" s="156"/>
      <c r="I87" s="156"/>
      <c r="J87" s="92">
        <f>SUM(J83:J86)</f>
        <v>321291.495</v>
      </c>
      <c r="K87" s="15"/>
      <c r="M87" s="15"/>
      <c r="N87" s="15"/>
    </row>
    <row r="88" spans="2:12" s="3" customFormat="1" ht="17.25">
      <c r="B88" s="80"/>
      <c r="C88" s="80"/>
      <c r="D88" s="80"/>
      <c r="E88" s="80"/>
      <c r="F88" s="80"/>
      <c r="G88" s="24"/>
      <c r="H88" s="80"/>
      <c r="I88" s="80"/>
      <c r="J88" s="26"/>
      <c r="K88" s="15"/>
      <c r="L88" s="15"/>
    </row>
    <row r="89" spans="2:12" ht="17.25">
      <c r="B89" s="157" t="s">
        <v>13</v>
      </c>
      <c r="C89" s="158"/>
      <c r="D89" s="158"/>
      <c r="E89" s="158"/>
      <c r="F89" s="158"/>
      <c r="G89" s="158"/>
      <c r="H89" s="158"/>
      <c r="I89" s="158"/>
      <c r="J89" s="161">
        <f>J79+J87</f>
        <v>7461102.495</v>
      </c>
      <c r="K89" s="15"/>
      <c r="L89" s="15"/>
    </row>
    <row r="90" spans="2:12" s="3" customFormat="1" ht="17.25">
      <c r="B90" s="159"/>
      <c r="C90" s="160"/>
      <c r="D90" s="160"/>
      <c r="E90" s="160"/>
      <c r="F90" s="160"/>
      <c r="G90" s="160"/>
      <c r="H90" s="160"/>
      <c r="I90" s="160"/>
      <c r="J90" s="162"/>
      <c r="K90" s="15"/>
      <c r="L90" s="15"/>
    </row>
    <row r="91" spans="2:12" s="3" customFormat="1" ht="18" customHeight="1">
      <c r="B91" s="116"/>
      <c r="C91" s="116"/>
      <c r="D91" s="116"/>
      <c r="E91" s="116"/>
      <c r="F91" s="116"/>
      <c r="G91" s="116"/>
      <c r="H91" s="116"/>
      <c r="I91" s="116"/>
      <c r="J91" s="117"/>
      <c r="K91" s="15"/>
      <c r="L91" s="15"/>
    </row>
    <row r="92" spans="2:12" ht="18" customHeight="1">
      <c r="B92" s="301" t="s">
        <v>113</v>
      </c>
      <c r="C92" s="302"/>
      <c r="D92" s="302"/>
      <c r="E92" s="302"/>
      <c r="F92" s="302"/>
      <c r="G92" s="302"/>
      <c r="H92" s="302"/>
      <c r="I92" s="302"/>
      <c r="J92" s="303"/>
      <c r="K92" s="15"/>
      <c r="L92" s="23"/>
    </row>
    <row r="93" spans="2:12" ht="18" customHeight="1">
      <c r="B93" s="304" t="s">
        <v>38</v>
      </c>
      <c r="C93" s="305"/>
      <c r="D93" s="305"/>
      <c r="E93" s="305"/>
      <c r="F93" s="305"/>
      <c r="G93" s="305"/>
      <c r="H93" s="305"/>
      <c r="I93" s="305"/>
      <c r="J93" s="306"/>
      <c r="K93" s="15"/>
      <c r="L93" s="23"/>
    </row>
    <row r="94" spans="2:12" s="3" customFormat="1" ht="18" customHeight="1">
      <c r="B94" s="319" t="s">
        <v>114</v>
      </c>
      <c r="C94" s="320"/>
      <c r="D94" s="321"/>
      <c r="E94" s="316" t="s">
        <v>39</v>
      </c>
      <c r="F94" s="317"/>
      <c r="G94" s="317"/>
      <c r="H94" s="317"/>
      <c r="I94" s="317"/>
      <c r="J94" s="318"/>
      <c r="K94" s="15"/>
      <c r="L94" s="23"/>
    </row>
    <row r="95" spans="2:12" s="3" customFormat="1" ht="18" customHeight="1">
      <c r="B95" s="322"/>
      <c r="C95" s="323"/>
      <c r="D95" s="324"/>
      <c r="E95" s="298">
        <f>G95*0.9</f>
        <v>369</v>
      </c>
      <c r="F95" s="299"/>
      <c r="G95" s="326">
        <f>E14</f>
        <v>410</v>
      </c>
      <c r="H95" s="327"/>
      <c r="I95" s="298">
        <f>G95*1.1</f>
        <v>451.00000000000006</v>
      </c>
      <c r="J95" s="299"/>
      <c r="K95" s="15"/>
      <c r="L95" s="23"/>
    </row>
    <row r="96" spans="2:12" s="3" customFormat="1" ht="18" customHeight="1">
      <c r="B96" s="298">
        <f>+B97*0.9</f>
        <v>27000</v>
      </c>
      <c r="C96" s="325"/>
      <c r="D96" s="299"/>
      <c r="E96" s="328">
        <f>E$95*$B$96-$J$89</f>
        <v>2501897.505</v>
      </c>
      <c r="F96" s="329"/>
      <c r="G96" s="328">
        <f>G$95*$B$96-$J$89</f>
        <v>3608897.505</v>
      </c>
      <c r="H96" s="329"/>
      <c r="I96" s="328">
        <f>I$95*$B$96-$J$89</f>
        <v>4715897.505000002</v>
      </c>
      <c r="J96" s="329"/>
      <c r="K96" s="15"/>
      <c r="L96" s="23"/>
    </row>
    <row r="97" spans="2:12" s="3" customFormat="1" ht="18" customHeight="1">
      <c r="B97" s="298">
        <f>+E13</f>
        <v>30000</v>
      </c>
      <c r="C97" s="325"/>
      <c r="D97" s="299"/>
      <c r="E97" s="328">
        <f>E$95*$B$97-$J$89</f>
        <v>3608897.505</v>
      </c>
      <c r="F97" s="329"/>
      <c r="G97" s="328">
        <f>G$95*$B$97-$J$89</f>
        <v>4838897.505</v>
      </c>
      <c r="H97" s="329"/>
      <c r="I97" s="328">
        <f>I$95*$B$97-$J$89</f>
        <v>6068897.505000002</v>
      </c>
      <c r="J97" s="329"/>
      <c r="K97" s="15"/>
      <c r="L97" s="23"/>
    </row>
    <row r="98" spans="2:12" s="3" customFormat="1" ht="18" customHeight="1">
      <c r="B98" s="298">
        <f>+B97*1.1</f>
        <v>33000</v>
      </c>
      <c r="C98" s="325"/>
      <c r="D98" s="299"/>
      <c r="E98" s="328">
        <f>E$95*$B$98-$J$89</f>
        <v>4715897.505</v>
      </c>
      <c r="F98" s="329"/>
      <c r="G98" s="328">
        <f>G$95*$B$98-$J$89</f>
        <v>6068897.505</v>
      </c>
      <c r="H98" s="329"/>
      <c r="I98" s="328">
        <f>I$95*$B$98-$J$89</f>
        <v>7421897.505000002</v>
      </c>
      <c r="J98" s="329"/>
      <c r="K98" s="15"/>
      <c r="L98" s="23"/>
    </row>
    <row r="99" spans="2:12" s="3" customFormat="1" ht="18" customHeight="1">
      <c r="B99" s="33"/>
      <c r="C99" s="33"/>
      <c r="D99" s="34"/>
      <c r="E99" s="34"/>
      <c r="F99" s="34"/>
      <c r="G99" s="35"/>
      <c r="H99" s="11"/>
      <c r="I99" s="14"/>
      <c r="J99" s="14"/>
      <c r="K99" s="15"/>
      <c r="L99" s="23"/>
    </row>
    <row r="100" spans="2:12" s="3" customFormat="1" ht="18" customHeight="1">
      <c r="B100" s="307" t="s">
        <v>115</v>
      </c>
      <c r="C100" s="308"/>
      <c r="D100" s="308"/>
      <c r="E100" s="308"/>
      <c r="F100" s="308"/>
      <c r="G100" s="308"/>
      <c r="H100" s="308"/>
      <c r="I100" s="308"/>
      <c r="J100" s="309"/>
      <c r="K100" s="15"/>
      <c r="L100" s="23"/>
    </row>
    <row r="101" spans="2:12" s="3" customFormat="1" ht="18" customHeight="1">
      <c r="B101" s="310"/>
      <c r="C101" s="311"/>
      <c r="D101" s="311"/>
      <c r="E101" s="311"/>
      <c r="F101" s="311"/>
      <c r="G101" s="311"/>
      <c r="H101" s="311"/>
      <c r="I101" s="311"/>
      <c r="J101" s="312"/>
      <c r="K101" s="15"/>
      <c r="L101" s="23"/>
    </row>
    <row r="102" spans="2:12" s="3" customFormat="1" ht="18" customHeight="1">
      <c r="B102" s="351" t="s">
        <v>114</v>
      </c>
      <c r="C102" s="352"/>
      <c r="D102" s="352"/>
      <c r="E102" s="352">
        <f>G102*0.9</f>
        <v>27000</v>
      </c>
      <c r="F102" s="352"/>
      <c r="G102" s="352">
        <f>E13</f>
        <v>30000</v>
      </c>
      <c r="H102" s="352"/>
      <c r="I102" s="352">
        <f>G102*1.1</f>
        <v>33000</v>
      </c>
      <c r="J102" s="359"/>
      <c r="K102" s="15"/>
      <c r="L102" s="23"/>
    </row>
    <row r="103" spans="2:12" s="3" customFormat="1" ht="18" customHeight="1">
      <c r="B103" s="353"/>
      <c r="C103" s="354"/>
      <c r="D103" s="354"/>
      <c r="E103" s="354"/>
      <c r="F103" s="354"/>
      <c r="G103" s="354"/>
      <c r="H103" s="354"/>
      <c r="I103" s="354"/>
      <c r="J103" s="360"/>
      <c r="K103" s="15"/>
      <c r="L103" s="23"/>
    </row>
    <row r="104" spans="2:12" s="3" customFormat="1" ht="18" customHeight="1">
      <c r="B104" s="347" t="s">
        <v>116</v>
      </c>
      <c r="C104" s="348"/>
      <c r="D104" s="348"/>
      <c r="E104" s="355">
        <f>$J$89/E102</f>
        <v>276.33712944444443</v>
      </c>
      <c r="F104" s="355"/>
      <c r="G104" s="355">
        <f>$J$89/G102</f>
        <v>248.7034165</v>
      </c>
      <c r="H104" s="355"/>
      <c r="I104" s="355">
        <f>$J$89/I102</f>
        <v>226.094015</v>
      </c>
      <c r="J104" s="356"/>
      <c r="K104" s="15"/>
      <c r="L104" s="23"/>
    </row>
    <row r="105" spans="2:12" s="3" customFormat="1" ht="18" customHeight="1">
      <c r="B105" s="349"/>
      <c r="C105" s="350"/>
      <c r="D105" s="350"/>
      <c r="E105" s="357"/>
      <c r="F105" s="357"/>
      <c r="G105" s="357"/>
      <c r="H105" s="357"/>
      <c r="I105" s="357"/>
      <c r="J105" s="358"/>
      <c r="K105" s="15"/>
      <c r="L105" s="23"/>
    </row>
    <row r="106" spans="2:12" s="3" customFormat="1" ht="18" customHeight="1">
      <c r="B106" s="43"/>
      <c r="C106" s="1"/>
      <c r="F106" s="134"/>
      <c r="G106" s="134"/>
      <c r="H106" s="134"/>
      <c r="I106" s="14"/>
      <c r="J106" s="14"/>
      <c r="K106" s="15"/>
      <c r="L106" s="23"/>
    </row>
    <row r="107" spans="2:11" s="3" customFormat="1" ht="18" customHeight="1">
      <c r="B107" s="313" t="s">
        <v>15</v>
      </c>
      <c r="C107" s="314"/>
      <c r="D107" s="314"/>
      <c r="E107" s="314"/>
      <c r="F107" s="314"/>
      <c r="G107" s="314"/>
      <c r="H107" s="314"/>
      <c r="I107" s="314"/>
      <c r="J107" s="315"/>
      <c r="K107" s="76"/>
    </row>
    <row r="108" spans="2:11" s="3" customFormat="1" ht="18" customHeight="1">
      <c r="B108" s="342" t="s">
        <v>149</v>
      </c>
      <c r="C108" s="343"/>
      <c r="D108" s="343"/>
      <c r="E108" s="343"/>
      <c r="F108" s="343"/>
      <c r="G108" s="343"/>
      <c r="H108" s="343"/>
      <c r="I108" s="343"/>
      <c r="J108" s="344"/>
      <c r="K108" s="76"/>
    </row>
    <row r="109" spans="2:11" s="3" customFormat="1" ht="18" customHeight="1">
      <c r="B109" s="342" t="s">
        <v>103</v>
      </c>
      <c r="C109" s="345"/>
      <c r="D109" s="345"/>
      <c r="E109" s="345"/>
      <c r="F109" s="345"/>
      <c r="G109" s="345"/>
      <c r="H109" s="345"/>
      <c r="I109" s="345"/>
      <c r="J109" s="346"/>
      <c r="K109" s="76"/>
    </row>
    <row r="110" spans="2:14" s="3" customFormat="1" ht="17.25">
      <c r="B110" s="286" t="s">
        <v>128</v>
      </c>
      <c r="C110" s="287"/>
      <c r="D110" s="287"/>
      <c r="E110" s="287"/>
      <c r="F110" s="287"/>
      <c r="G110" s="287"/>
      <c r="H110" s="287"/>
      <c r="I110" s="287"/>
      <c r="J110" s="288"/>
      <c r="K110" s="76"/>
      <c r="N110" s="93"/>
    </row>
    <row r="111" spans="2:14" s="3" customFormat="1" ht="15" customHeight="1">
      <c r="B111" s="286" t="s">
        <v>104</v>
      </c>
      <c r="C111" s="287"/>
      <c r="D111" s="287"/>
      <c r="E111" s="287"/>
      <c r="F111" s="287"/>
      <c r="G111" s="287"/>
      <c r="H111" s="287"/>
      <c r="I111" s="287"/>
      <c r="J111" s="288"/>
      <c r="K111" s="76"/>
      <c r="N111" s="93"/>
    </row>
    <row r="112" spans="2:11" s="3" customFormat="1" ht="43.5" customHeight="1">
      <c r="B112" s="286" t="s">
        <v>105</v>
      </c>
      <c r="C112" s="287"/>
      <c r="D112" s="287"/>
      <c r="E112" s="287"/>
      <c r="F112" s="287"/>
      <c r="G112" s="287"/>
      <c r="H112" s="287"/>
      <c r="I112" s="287"/>
      <c r="J112" s="288"/>
      <c r="K112" s="77"/>
    </row>
    <row r="113" spans="2:11" s="3" customFormat="1" ht="16.5" customHeight="1">
      <c r="B113" s="289" t="s">
        <v>106</v>
      </c>
      <c r="C113" s="290"/>
      <c r="D113" s="290"/>
      <c r="E113" s="290"/>
      <c r="F113" s="290"/>
      <c r="G113" s="290"/>
      <c r="H113" s="290"/>
      <c r="I113" s="290"/>
      <c r="J113" s="291"/>
      <c r="K113" s="76"/>
    </row>
    <row r="114" spans="2:11" s="3" customFormat="1" ht="18" customHeight="1">
      <c r="B114" s="286" t="s">
        <v>110</v>
      </c>
      <c r="C114" s="287"/>
      <c r="D114" s="287"/>
      <c r="E114" s="287"/>
      <c r="F114" s="287"/>
      <c r="G114" s="287"/>
      <c r="H114" s="287"/>
      <c r="I114" s="287"/>
      <c r="J114" s="288"/>
      <c r="K114" s="76"/>
    </row>
    <row r="115" spans="2:11" s="3" customFormat="1" ht="17.25">
      <c r="B115" s="292" t="s">
        <v>111</v>
      </c>
      <c r="C115" s="293"/>
      <c r="D115" s="293"/>
      <c r="E115" s="293"/>
      <c r="F115" s="293"/>
      <c r="G115" s="293"/>
      <c r="H115" s="293"/>
      <c r="I115" s="293"/>
      <c r="J115" s="294"/>
      <c r="K115" s="76"/>
    </row>
    <row r="116" spans="2:11" s="3" customFormat="1" ht="18.75" customHeight="1">
      <c r="B116" s="295" t="s">
        <v>112</v>
      </c>
      <c r="C116" s="296"/>
      <c r="D116" s="296"/>
      <c r="E116" s="296"/>
      <c r="F116" s="296"/>
      <c r="G116" s="296"/>
      <c r="H116" s="296"/>
      <c r="I116" s="296"/>
      <c r="J116" s="297"/>
      <c r="K116" s="76"/>
    </row>
    <row r="117" spans="2:11" s="3" customFormat="1" ht="18" customHeight="1">
      <c r="B117" s="174"/>
      <c r="C117" s="174"/>
      <c r="D117" s="174"/>
      <c r="E117" s="174"/>
      <c r="F117" s="174"/>
      <c r="G117" s="174"/>
      <c r="H117" s="174"/>
      <c r="I117" s="174"/>
      <c r="J117" s="174"/>
      <c r="K117" s="77"/>
    </row>
    <row r="118" spans="2:11" s="3" customFormat="1" ht="18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2"/>
    </row>
    <row r="119" spans="2:11" s="3" customFormat="1" ht="16.5" customHeight="1">
      <c r="B119" s="38"/>
      <c r="C119" s="38"/>
      <c r="D119" s="38"/>
      <c r="E119" s="38"/>
      <c r="F119" s="38"/>
      <c r="G119" s="39"/>
      <c r="H119" s="38"/>
      <c r="I119" s="38"/>
      <c r="J119" s="38"/>
      <c r="K119" s="9"/>
    </row>
    <row r="120" spans="2:11" s="3" customFormat="1" ht="14.25">
      <c r="B120" s="4"/>
      <c r="C120" s="4"/>
      <c r="D120" s="4"/>
      <c r="E120" s="4"/>
      <c r="F120" s="4"/>
      <c r="G120" s="5"/>
      <c r="H120" s="4"/>
      <c r="I120" s="4"/>
      <c r="J120" s="4"/>
      <c r="K120" s="9"/>
    </row>
    <row r="121" spans="2:11" s="3" customFormat="1" ht="14.2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1" s="3" customFormat="1" ht="14.2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2" s="3" customFormat="1" ht="14.25">
      <c r="B124" s="64"/>
      <c r="C124" s="64"/>
      <c r="D124" s="64"/>
      <c r="E124" s="64"/>
      <c r="F124" s="64"/>
      <c r="G124" s="65"/>
      <c r="H124" s="64"/>
      <c r="I124" s="64"/>
      <c r="J124" s="64"/>
      <c r="K124" s="66"/>
      <c r="L124" s="64"/>
    </row>
    <row r="125" spans="2:12" s="3" customFormat="1" ht="14.25">
      <c r="B125" s="64"/>
      <c r="C125" s="64"/>
      <c r="D125" s="64"/>
      <c r="E125" s="64"/>
      <c r="F125" s="64"/>
      <c r="G125" s="65"/>
      <c r="H125" s="64"/>
      <c r="I125" s="64"/>
      <c r="J125" s="64"/>
      <c r="K125" s="66"/>
      <c r="L125" s="64"/>
    </row>
    <row r="126" spans="2:12" s="3" customFormat="1" ht="14.2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4.2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7.25">
      <c r="B128" s="53"/>
      <c r="C128" s="53"/>
      <c r="D128" s="54"/>
      <c r="E128" s="54"/>
      <c r="F128" s="55"/>
      <c r="G128" s="55"/>
      <c r="H128" s="55"/>
      <c r="I128" s="64"/>
      <c r="J128" s="64"/>
      <c r="K128" s="66"/>
      <c r="L128" s="64"/>
    </row>
    <row r="129" spans="2:12" s="3" customFormat="1" ht="17.25">
      <c r="B129" s="53"/>
      <c r="C129" s="56"/>
      <c r="D129" s="56"/>
      <c r="E129" s="57"/>
      <c r="F129" s="56"/>
      <c r="G129" s="58"/>
      <c r="H129" s="59"/>
      <c r="I129" s="64"/>
      <c r="J129" s="64"/>
      <c r="K129" s="66"/>
      <c r="L129" s="64"/>
    </row>
    <row r="130" spans="2:12" s="3" customFormat="1" ht="17.25">
      <c r="B130" s="54"/>
      <c r="C130" s="54"/>
      <c r="D130" s="54"/>
      <c r="E130" s="54"/>
      <c r="F130" s="54"/>
      <c r="G130" s="54"/>
      <c r="H130" s="54"/>
      <c r="I130" s="64"/>
      <c r="J130" s="64"/>
      <c r="K130" s="66"/>
      <c r="L130" s="64"/>
    </row>
    <row r="131" spans="2:12" s="3" customFormat="1" ht="17.25">
      <c r="B131" s="53"/>
      <c r="C131" s="54"/>
      <c r="D131" s="54"/>
      <c r="E131" s="54"/>
      <c r="F131" s="54"/>
      <c r="G131" s="54"/>
      <c r="H131" s="54"/>
      <c r="I131" s="64"/>
      <c r="J131" s="64"/>
      <c r="K131" s="66"/>
      <c r="L131" s="64"/>
    </row>
    <row r="132" spans="2:12" s="3" customFormat="1" ht="17.25">
      <c r="B132" s="67"/>
      <c r="C132" s="68"/>
      <c r="D132" s="68"/>
      <c r="E132" s="60"/>
      <c r="F132" s="60"/>
      <c r="G132" s="60"/>
      <c r="H132" s="60"/>
      <c r="I132" s="64"/>
      <c r="J132" s="66"/>
      <c r="K132" s="66"/>
      <c r="L132" s="64"/>
    </row>
    <row r="133" spans="2:12" s="3" customFormat="1" ht="17.25">
      <c r="B133" s="67"/>
      <c r="C133" s="68"/>
      <c r="D133" s="68"/>
      <c r="E133" s="60"/>
      <c r="F133" s="60"/>
      <c r="G133" s="60"/>
      <c r="H133" s="60"/>
      <c r="I133" s="64"/>
      <c r="J133" s="66"/>
      <c r="K133" s="66"/>
      <c r="L133" s="64"/>
    </row>
    <row r="134" spans="2:12" s="3" customFormat="1" ht="17.25">
      <c r="B134" s="61"/>
      <c r="C134" s="62"/>
      <c r="D134" s="62"/>
      <c r="E134" s="61"/>
      <c r="F134" s="61"/>
      <c r="G134" s="61"/>
      <c r="H134" s="63"/>
      <c r="I134" s="64"/>
      <c r="J134" s="64"/>
      <c r="K134" s="66"/>
      <c r="L134" s="64"/>
    </row>
    <row r="135" spans="2:12" s="3" customFormat="1" ht="17.25">
      <c r="B135" s="54"/>
      <c r="C135" s="54"/>
      <c r="D135" s="54"/>
      <c r="E135" s="54"/>
      <c r="F135" s="54"/>
      <c r="G135" s="54"/>
      <c r="H135" s="54"/>
      <c r="I135" s="64"/>
      <c r="J135" s="64"/>
      <c r="K135" s="66"/>
      <c r="L135" s="64"/>
    </row>
    <row r="136" spans="2:12" s="3" customFormat="1" ht="17.25">
      <c r="B136" s="53"/>
      <c r="C136" s="54"/>
      <c r="D136" s="54"/>
      <c r="E136" s="54"/>
      <c r="F136" s="54"/>
      <c r="G136" s="54"/>
      <c r="H136" s="54"/>
      <c r="I136" s="64"/>
      <c r="J136" s="64"/>
      <c r="K136" s="66"/>
      <c r="L136" s="64"/>
    </row>
    <row r="137" spans="2:12" s="3" customFormat="1" ht="17.25">
      <c r="B137" s="175"/>
      <c r="C137" s="69"/>
      <c r="D137" s="70"/>
      <c r="E137" s="71"/>
      <c r="F137" s="70"/>
      <c r="G137" s="72"/>
      <c r="H137" s="72"/>
      <c r="I137" s="64"/>
      <c r="J137" s="64"/>
      <c r="K137" s="66"/>
      <c r="L137" s="64"/>
    </row>
    <row r="138" spans="2:12" s="3" customFormat="1" ht="17.25">
      <c r="B138" s="175"/>
      <c r="C138" s="69"/>
      <c r="D138" s="70"/>
      <c r="E138" s="71"/>
      <c r="F138" s="70"/>
      <c r="G138" s="72"/>
      <c r="H138" s="72"/>
      <c r="I138" s="64"/>
      <c r="J138" s="64"/>
      <c r="K138" s="66"/>
      <c r="L138" s="64"/>
    </row>
    <row r="139" spans="2:12" s="3" customFormat="1" ht="17.25">
      <c r="B139" s="285"/>
      <c r="C139" s="285"/>
      <c r="D139" s="70"/>
      <c r="E139" s="71"/>
      <c r="F139" s="70"/>
      <c r="G139" s="72"/>
      <c r="H139" s="72"/>
      <c r="I139" s="64"/>
      <c r="J139" s="64"/>
      <c r="K139" s="66"/>
      <c r="L139" s="64"/>
    </row>
    <row r="140" spans="2:12" s="3" customFormat="1" ht="17.25">
      <c r="B140" s="175"/>
      <c r="C140" s="69"/>
      <c r="D140" s="70"/>
      <c r="E140" s="71"/>
      <c r="F140" s="70"/>
      <c r="G140" s="72"/>
      <c r="H140" s="72"/>
      <c r="I140" s="64"/>
      <c r="J140" s="64"/>
      <c r="K140" s="66"/>
      <c r="L140" s="64"/>
    </row>
    <row r="141" spans="2:12" s="3" customFormat="1" ht="17.25">
      <c r="B141" s="175"/>
      <c r="C141" s="69"/>
      <c r="D141" s="70"/>
      <c r="E141" s="71"/>
      <c r="F141" s="70"/>
      <c r="G141" s="72"/>
      <c r="H141" s="72"/>
      <c r="I141" s="64"/>
      <c r="J141" s="64"/>
      <c r="K141" s="66"/>
      <c r="L141" s="64"/>
    </row>
    <row r="142" spans="2:12" s="3" customFormat="1" ht="17.25">
      <c r="B142" s="175"/>
      <c r="C142" s="69"/>
      <c r="D142" s="70"/>
      <c r="E142" s="71"/>
      <c r="F142" s="70"/>
      <c r="G142" s="72"/>
      <c r="H142" s="72"/>
      <c r="I142" s="64"/>
      <c r="J142" s="64"/>
      <c r="K142" s="66"/>
      <c r="L142" s="64"/>
    </row>
    <row r="143" spans="2:12" s="3" customFormat="1" ht="17.25">
      <c r="B143" s="175"/>
      <c r="C143" s="69"/>
      <c r="D143" s="70"/>
      <c r="E143" s="71"/>
      <c r="F143" s="70"/>
      <c r="G143" s="72"/>
      <c r="H143" s="72"/>
      <c r="I143" s="64"/>
      <c r="J143" s="64"/>
      <c r="K143" s="66"/>
      <c r="L143" s="64"/>
    </row>
    <row r="144" spans="2:12" s="3" customFormat="1" ht="17.25">
      <c r="B144" s="175"/>
      <c r="C144" s="69"/>
      <c r="D144" s="70"/>
      <c r="E144" s="71"/>
      <c r="F144" s="70"/>
      <c r="G144" s="72"/>
      <c r="H144" s="72"/>
      <c r="I144" s="64"/>
      <c r="J144" s="64"/>
      <c r="K144" s="66"/>
      <c r="L144" s="64"/>
    </row>
    <row r="145" spans="2:12" s="3" customFormat="1" ht="17.25">
      <c r="B145" s="175"/>
      <c r="C145" s="69"/>
      <c r="D145" s="70"/>
      <c r="E145" s="71"/>
      <c r="F145" s="70"/>
      <c r="G145" s="72"/>
      <c r="H145" s="72"/>
      <c r="I145" s="64"/>
      <c r="J145" s="64"/>
      <c r="K145" s="66"/>
      <c r="L145" s="64"/>
    </row>
    <row r="146" spans="2:12" s="3" customFormat="1" ht="17.25">
      <c r="B146" s="175"/>
      <c r="C146" s="69"/>
      <c r="D146" s="70"/>
      <c r="E146" s="71"/>
      <c r="F146" s="70"/>
      <c r="G146" s="72"/>
      <c r="H146" s="72"/>
      <c r="I146" s="64"/>
      <c r="J146" s="64"/>
      <c r="K146" s="66"/>
      <c r="L146" s="64"/>
    </row>
    <row r="147" spans="2:12" s="3" customFormat="1" ht="17.25">
      <c r="B147" s="175"/>
      <c r="C147" s="69"/>
      <c r="D147" s="70"/>
      <c r="E147" s="71"/>
      <c r="F147" s="70"/>
      <c r="G147" s="72"/>
      <c r="H147" s="72"/>
      <c r="I147" s="64"/>
      <c r="J147" s="64"/>
      <c r="K147" s="66"/>
      <c r="L147" s="64"/>
    </row>
    <row r="148" spans="2:12" s="3" customFormat="1" ht="17.25">
      <c r="B148" s="175"/>
      <c r="C148" s="69"/>
      <c r="D148" s="70"/>
      <c r="E148" s="71"/>
      <c r="F148" s="70"/>
      <c r="G148" s="72"/>
      <c r="H148" s="72"/>
      <c r="I148" s="64"/>
      <c r="J148" s="64"/>
      <c r="K148" s="66"/>
      <c r="L148" s="64"/>
    </row>
    <row r="149" spans="2:12" s="3" customFormat="1" ht="17.25">
      <c r="B149" s="175"/>
      <c r="C149" s="69"/>
      <c r="D149" s="70"/>
      <c r="E149" s="71"/>
      <c r="F149" s="70"/>
      <c r="G149" s="72"/>
      <c r="H149" s="72"/>
      <c r="I149" s="64"/>
      <c r="J149" s="64"/>
      <c r="K149" s="66"/>
      <c r="L149" s="64"/>
    </row>
    <row r="150" spans="2:12" s="3" customFormat="1" ht="17.25">
      <c r="B150" s="61"/>
      <c r="C150" s="62"/>
      <c r="D150" s="62"/>
      <c r="E150" s="61"/>
      <c r="F150" s="61"/>
      <c r="G150" s="61"/>
      <c r="H150" s="63"/>
      <c r="I150" s="64"/>
      <c r="J150" s="64"/>
      <c r="K150" s="66"/>
      <c r="L150" s="64"/>
    </row>
    <row r="151" spans="2:12" s="3" customFormat="1" ht="17.25">
      <c r="B151" s="54"/>
      <c r="C151" s="54"/>
      <c r="D151" s="54"/>
      <c r="E151" s="54"/>
      <c r="F151" s="54"/>
      <c r="G151" s="54"/>
      <c r="H151" s="54"/>
      <c r="I151" s="64"/>
      <c r="J151" s="64"/>
      <c r="K151" s="66"/>
      <c r="L151" s="64"/>
    </row>
    <row r="152" spans="2:12" s="3" customFormat="1" ht="17.25">
      <c r="B152" s="61"/>
      <c r="C152" s="62"/>
      <c r="D152" s="62"/>
      <c r="E152" s="61"/>
      <c r="F152" s="61"/>
      <c r="G152" s="61"/>
      <c r="H152" s="63"/>
      <c r="I152" s="64"/>
      <c r="J152" s="64"/>
      <c r="K152" s="66"/>
      <c r="L152" s="64"/>
    </row>
    <row r="153" spans="2:12" s="3" customFormat="1" ht="14.2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4.25">
      <c r="B154" s="64"/>
      <c r="C154" s="64"/>
      <c r="D154" s="64"/>
      <c r="E154" s="64"/>
      <c r="F154" s="64"/>
      <c r="G154" s="65"/>
      <c r="H154" s="64"/>
      <c r="I154" s="64"/>
      <c r="J154" s="64"/>
      <c r="K154" s="66"/>
      <c r="L154" s="64"/>
    </row>
    <row r="155" spans="2:12" s="3" customFormat="1" ht="14.2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3" customFormat="1" ht="14.2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3" customFormat="1" ht="14.2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4.2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4.2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4.2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4.2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4.2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4.25">
      <c r="B163" s="73"/>
      <c r="C163" s="73"/>
      <c r="D163" s="73"/>
      <c r="E163" s="73"/>
      <c r="F163" s="73"/>
      <c r="G163" s="65"/>
      <c r="H163" s="64"/>
      <c r="I163" s="64"/>
      <c r="J163" s="64"/>
      <c r="K163" s="66"/>
      <c r="L163" s="64"/>
    </row>
    <row r="164" spans="2:12" s="3" customFormat="1" ht="14.25">
      <c r="B164" s="64"/>
      <c r="C164" s="64"/>
      <c r="D164" s="64"/>
      <c r="E164" s="64"/>
      <c r="F164" s="64"/>
      <c r="G164" s="65"/>
      <c r="H164" s="64"/>
      <c r="I164" s="64"/>
      <c r="J164" s="64"/>
      <c r="K164" s="66"/>
      <c r="L164" s="64"/>
    </row>
    <row r="165" spans="2:12" s="3" customFormat="1" ht="14.25">
      <c r="B165" s="64"/>
      <c r="C165" s="64"/>
      <c r="D165" s="64"/>
      <c r="E165" s="64"/>
      <c r="F165" s="64"/>
      <c r="G165" s="65"/>
      <c r="H165" s="64"/>
      <c r="I165" s="64"/>
      <c r="J165" s="64"/>
      <c r="K165" s="66"/>
      <c r="L165" s="64"/>
    </row>
    <row r="166" spans="2:12" s="3" customFormat="1" ht="14.25">
      <c r="B166" s="64"/>
      <c r="C166" s="66"/>
      <c r="D166" s="66"/>
      <c r="E166" s="66"/>
      <c r="F166" s="66"/>
      <c r="G166" s="65"/>
      <c r="H166" s="64"/>
      <c r="I166" s="64"/>
      <c r="J166" s="64"/>
      <c r="K166" s="66"/>
      <c r="L166" s="64"/>
    </row>
    <row r="167" spans="2:12" s="3" customFormat="1" ht="14.2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4.2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4.2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4.2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4.2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4.25">
      <c r="B172" s="64"/>
      <c r="C172" s="64"/>
      <c r="D172" s="66"/>
      <c r="E172" s="64"/>
      <c r="F172" s="64"/>
      <c r="G172" s="65"/>
      <c r="H172" s="64"/>
      <c r="I172" s="64"/>
      <c r="J172" s="64"/>
      <c r="K172" s="66"/>
      <c r="L172" s="64"/>
    </row>
    <row r="173" spans="2:12" s="3" customFormat="1" ht="14.25">
      <c r="B173" s="64"/>
      <c r="C173" s="66"/>
      <c r="D173" s="66"/>
      <c r="E173" s="64"/>
      <c r="F173" s="64"/>
      <c r="G173" s="65"/>
      <c r="H173" s="64"/>
      <c r="I173" s="64"/>
      <c r="J173" s="64"/>
      <c r="K173" s="66"/>
      <c r="L173" s="64"/>
    </row>
    <row r="174" spans="2:12" s="3" customFormat="1" ht="14.25">
      <c r="B174" s="64"/>
      <c r="C174" s="64"/>
      <c r="D174" s="64"/>
      <c r="E174" s="64"/>
      <c r="F174" s="64"/>
      <c r="G174" s="65"/>
      <c r="H174" s="64"/>
      <c r="I174" s="64"/>
      <c r="J174" s="64"/>
      <c r="K174" s="66"/>
      <c r="L174" s="64"/>
    </row>
    <row r="175" spans="2:12" s="3" customFormat="1" ht="14.2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4.2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4.25">
      <c r="B177" s="64"/>
      <c r="C177" s="64"/>
      <c r="D177" s="64"/>
      <c r="E177" s="64"/>
      <c r="F177" s="64"/>
      <c r="G177" s="65"/>
      <c r="H177" s="64"/>
      <c r="I177" s="65"/>
      <c r="J177" s="64"/>
      <c r="K177" s="66"/>
      <c r="L177" s="64"/>
    </row>
    <row r="178" spans="2:12" s="3" customFormat="1" ht="14.2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4.2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4.2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4.2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4.2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4.2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4.2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4.2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4.25">
      <c r="B186" s="66"/>
      <c r="C186" s="66"/>
      <c r="D186" s="66"/>
      <c r="E186" s="66"/>
      <c r="F186" s="66"/>
      <c r="G186" s="66"/>
      <c r="H186" s="66"/>
      <c r="I186" s="66"/>
      <c r="J186" s="64"/>
      <c r="K186" s="66"/>
      <c r="L186" s="64"/>
    </row>
    <row r="187" spans="2:12" s="3" customFormat="1" ht="14.25">
      <c r="B187" s="66"/>
      <c r="C187" s="66"/>
      <c r="D187" s="66"/>
      <c r="E187" s="66"/>
      <c r="F187" s="66"/>
      <c r="G187" s="74"/>
      <c r="H187" s="66"/>
      <c r="I187" s="66"/>
      <c r="J187" s="64"/>
      <c r="K187" s="66"/>
      <c r="L187" s="74"/>
    </row>
    <row r="188" spans="2:12" s="3" customFormat="1" ht="14.25">
      <c r="B188" s="66"/>
      <c r="C188" s="66"/>
      <c r="D188" s="66"/>
      <c r="E188" s="66"/>
      <c r="F188" s="66"/>
      <c r="G188" s="66"/>
      <c r="H188" s="66"/>
      <c r="I188" s="75"/>
      <c r="J188" s="64"/>
      <c r="K188" s="66"/>
      <c r="L188" s="64"/>
    </row>
    <row r="189" spans="2:12" s="3" customFormat="1" ht="14.2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4.2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4.2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4.2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4.2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4.2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4.25">
      <c r="B195" s="64"/>
      <c r="C195" s="64"/>
      <c r="D195" s="64"/>
      <c r="E195" s="64"/>
      <c r="F195" s="64"/>
      <c r="G195" s="65"/>
      <c r="H195" s="66"/>
      <c r="I195" s="66"/>
      <c r="J195" s="64"/>
      <c r="K195" s="66"/>
      <c r="L195" s="64"/>
    </row>
    <row r="196" spans="2:12" s="3" customFormat="1" ht="14.25">
      <c r="B196" s="64"/>
      <c r="C196" s="64"/>
      <c r="D196" s="64"/>
      <c r="E196" s="64"/>
      <c r="F196" s="64"/>
      <c r="G196" s="65"/>
      <c r="H196" s="66"/>
      <c r="I196" s="66"/>
      <c r="J196" s="64"/>
      <c r="K196" s="66"/>
      <c r="L196" s="64"/>
    </row>
    <row r="197" spans="2:12" s="3" customFormat="1" ht="14.25">
      <c r="B197" s="64"/>
      <c r="C197" s="64"/>
      <c r="D197" s="64"/>
      <c r="E197" s="64"/>
      <c r="F197" s="64"/>
      <c r="G197" s="65"/>
      <c r="H197" s="66"/>
      <c r="I197" s="66"/>
      <c r="J197" s="64"/>
      <c r="K197" s="66"/>
      <c r="L197" s="64"/>
    </row>
    <row r="198" spans="2:12" s="3" customFormat="1" ht="14.2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4.2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4.2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4.2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4.2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4.2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4.25">
      <c r="B204" s="64"/>
      <c r="C204" s="64"/>
      <c r="D204" s="64"/>
      <c r="E204" s="64"/>
      <c r="F204" s="64"/>
      <c r="G204" s="65"/>
      <c r="H204" s="66"/>
      <c r="I204" s="66"/>
      <c r="J204" s="64"/>
      <c r="K204" s="66"/>
      <c r="L204" s="64"/>
    </row>
    <row r="205" spans="2:12" s="3" customFormat="1" ht="14.25">
      <c r="B205" s="64"/>
      <c r="C205" s="64"/>
      <c r="D205" s="64"/>
      <c r="E205" s="64"/>
      <c r="F205" s="64"/>
      <c r="G205" s="65"/>
      <c r="H205" s="66"/>
      <c r="I205" s="66"/>
      <c r="J205" s="64"/>
      <c r="K205" s="66"/>
      <c r="L205" s="64"/>
    </row>
    <row r="206" spans="2:12" s="3" customFormat="1" ht="14.25">
      <c r="B206" s="64"/>
      <c r="C206" s="64"/>
      <c r="D206" s="64"/>
      <c r="E206" s="64"/>
      <c r="F206" s="64"/>
      <c r="G206" s="65"/>
      <c r="H206" s="66"/>
      <c r="I206" s="66"/>
      <c r="J206" s="64"/>
      <c r="K206" s="66"/>
      <c r="L206" s="64"/>
    </row>
    <row r="207" spans="2:12" s="3" customFormat="1" ht="14.2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4.2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4.2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4.2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4.2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4.2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4.2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4.2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4.2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4.2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4.2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4.2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4.2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4.2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4.2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4.2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4.2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4.2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4.2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4.2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4.2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4.2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4.2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4.2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4.2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4.2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4.2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4.2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4.2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4.2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4.2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4.2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4.2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4.2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4.2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4.2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4.2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4.2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4.2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4.2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4.2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4.2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4.2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4.2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4.2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4.2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4.2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4.2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4.2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4.2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4.2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4.2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4.2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4.2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4.2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4.2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4.2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4.2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4.2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4.2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4.2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4.2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4.2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4.2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4.2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4.2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4.2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4.2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4.2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4.2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4.2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4.2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4.2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4.2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4.2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4.2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4.2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4.2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4.2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3" customFormat="1" ht="14.2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3" customFormat="1" ht="14.2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s="3" customFormat="1" ht="14.2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s="3" customFormat="1" ht="14.2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s="3" customFormat="1" ht="14.2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s="3" customFormat="1" ht="14.2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s="3" customFormat="1" ht="14.2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s="3" customFormat="1" ht="14.2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s="3" customFormat="1" ht="14.2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s="3" customFormat="1" ht="14.2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s="3" customFormat="1" ht="14.2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s="3" customFormat="1" ht="14.2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s="3" customFormat="1" ht="14.2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s="3" customFormat="1" ht="14.2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s="3" customFormat="1" ht="14.2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s="3" customFormat="1" ht="14.2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s="3" customFormat="1" ht="14.2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  <row r="303" spans="2:12" s="3" customFormat="1" ht="14.25">
      <c r="B303" s="64"/>
      <c r="C303" s="64"/>
      <c r="D303" s="64"/>
      <c r="E303" s="64"/>
      <c r="F303" s="64"/>
      <c r="G303" s="65"/>
      <c r="H303" s="64"/>
      <c r="I303" s="64"/>
      <c r="J303" s="64"/>
      <c r="K303" s="66"/>
      <c r="L303" s="64"/>
    </row>
    <row r="304" spans="2:12" s="3" customFormat="1" ht="14.25">
      <c r="B304" s="64"/>
      <c r="C304" s="64"/>
      <c r="D304" s="64"/>
      <c r="E304" s="64"/>
      <c r="F304" s="64"/>
      <c r="G304" s="65"/>
      <c r="H304" s="64"/>
      <c r="I304" s="64"/>
      <c r="J304" s="64"/>
      <c r="K304" s="66"/>
      <c r="L304" s="64"/>
    </row>
    <row r="305" spans="2:12" s="3" customFormat="1" ht="14.25">
      <c r="B305" s="64"/>
      <c r="C305" s="64"/>
      <c r="D305" s="64"/>
      <c r="E305" s="64"/>
      <c r="F305" s="64"/>
      <c r="G305" s="65"/>
      <c r="H305" s="64"/>
      <c r="I305" s="64"/>
      <c r="J305" s="64"/>
      <c r="K305" s="66"/>
      <c r="L305" s="64"/>
    </row>
    <row r="306" spans="2:12" s="3" customFormat="1" ht="14.25">
      <c r="B306" s="64"/>
      <c r="C306" s="64"/>
      <c r="D306" s="64"/>
      <c r="E306" s="64"/>
      <c r="F306" s="64"/>
      <c r="G306" s="65"/>
      <c r="H306" s="64"/>
      <c r="I306" s="64"/>
      <c r="J306" s="64"/>
      <c r="K306" s="66"/>
      <c r="L306" s="64"/>
    </row>
    <row r="307" spans="2:12" s="3" customFormat="1" ht="14.25">
      <c r="B307" s="64"/>
      <c r="C307" s="64"/>
      <c r="D307" s="64"/>
      <c r="E307" s="64"/>
      <c r="F307" s="64"/>
      <c r="G307" s="65"/>
      <c r="H307" s="64"/>
      <c r="I307" s="64"/>
      <c r="J307" s="64"/>
      <c r="K307" s="66"/>
      <c r="L307" s="64"/>
    </row>
    <row r="308" spans="2:12" s="3" customFormat="1" ht="14.25">
      <c r="B308" s="64"/>
      <c r="C308" s="64"/>
      <c r="D308" s="64"/>
      <c r="E308" s="64"/>
      <c r="F308" s="64"/>
      <c r="G308" s="65"/>
      <c r="H308" s="64"/>
      <c r="I308" s="64"/>
      <c r="J308" s="64"/>
      <c r="K308" s="66"/>
      <c r="L308" s="64"/>
    </row>
    <row r="309" spans="2:12" s="3" customFormat="1" ht="14.25">
      <c r="B309" s="64"/>
      <c r="C309" s="64"/>
      <c r="D309" s="64"/>
      <c r="E309" s="64"/>
      <c r="F309" s="64"/>
      <c r="G309" s="65"/>
      <c r="H309" s="64"/>
      <c r="I309" s="64"/>
      <c r="J309" s="64"/>
      <c r="K309" s="66"/>
      <c r="L309" s="64"/>
    </row>
    <row r="310" spans="2:12" s="3" customFormat="1" ht="14.25">
      <c r="B310" s="64"/>
      <c r="C310" s="64"/>
      <c r="D310" s="64"/>
      <c r="E310" s="64"/>
      <c r="F310" s="64"/>
      <c r="G310" s="65"/>
      <c r="H310" s="64"/>
      <c r="I310" s="64"/>
      <c r="J310" s="64"/>
      <c r="K310" s="66"/>
      <c r="L310" s="64"/>
    </row>
    <row r="311" spans="2:12" s="3" customFormat="1" ht="14.25">
      <c r="B311" s="64"/>
      <c r="C311" s="64"/>
      <c r="D311" s="64"/>
      <c r="E311" s="64"/>
      <c r="F311" s="64"/>
      <c r="G311" s="65"/>
      <c r="H311" s="64"/>
      <c r="I311" s="64"/>
      <c r="J311" s="64"/>
      <c r="K311" s="66"/>
      <c r="L311" s="64"/>
    </row>
    <row r="312" spans="2:12" s="3" customFormat="1" ht="14.25">
      <c r="B312" s="64"/>
      <c r="C312" s="64"/>
      <c r="D312" s="64"/>
      <c r="E312" s="64"/>
      <c r="F312" s="64"/>
      <c r="G312" s="65"/>
      <c r="H312" s="64"/>
      <c r="I312" s="64"/>
      <c r="J312" s="64"/>
      <c r="K312" s="66"/>
      <c r="L312" s="64"/>
    </row>
    <row r="313" spans="2:12" s="3" customFormat="1" ht="14.25">
      <c r="B313" s="64"/>
      <c r="C313" s="64"/>
      <c r="D313" s="64"/>
      <c r="E313" s="64"/>
      <c r="F313" s="64"/>
      <c r="G313" s="65"/>
      <c r="H313" s="64"/>
      <c r="I313" s="64"/>
      <c r="J313" s="64"/>
      <c r="K313" s="66"/>
      <c r="L313" s="64"/>
    </row>
    <row r="314" spans="2:12" s="3" customFormat="1" ht="14.25">
      <c r="B314" s="64"/>
      <c r="C314" s="64"/>
      <c r="D314" s="64"/>
      <c r="E314" s="64"/>
      <c r="F314" s="64"/>
      <c r="G314" s="65"/>
      <c r="H314" s="64"/>
      <c r="I314" s="64"/>
      <c r="J314" s="64"/>
      <c r="K314" s="66"/>
      <c r="L314" s="64"/>
    </row>
    <row r="315" spans="2:12" s="3" customFormat="1" ht="14.25">
      <c r="B315" s="64"/>
      <c r="C315" s="64"/>
      <c r="D315" s="64"/>
      <c r="E315" s="64"/>
      <c r="F315" s="64"/>
      <c r="G315" s="65"/>
      <c r="H315" s="64"/>
      <c r="I315" s="64"/>
      <c r="J315" s="64"/>
      <c r="K315" s="66"/>
      <c r="L315" s="64"/>
    </row>
    <row r="316" spans="2:12" s="3" customFormat="1" ht="14.25">
      <c r="B316" s="64"/>
      <c r="C316" s="64"/>
      <c r="D316" s="64"/>
      <c r="E316" s="64"/>
      <c r="F316" s="64"/>
      <c r="G316" s="65"/>
      <c r="H316" s="64"/>
      <c r="I316" s="64"/>
      <c r="J316" s="64"/>
      <c r="K316" s="66"/>
      <c r="L316" s="64"/>
    </row>
    <row r="317" spans="2:12" s="3" customFormat="1" ht="14.25">
      <c r="B317" s="64"/>
      <c r="C317" s="64"/>
      <c r="D317" s="64"/>
      <c r="E317" s="64"/>
      <c r="F317" s="64"/>
      <c r="G317" s="65"/>
      <c r="H317" s="64"/>
      <c r="I317" s="64"/>
      <c r="J317" s="64"/>
      <c r="K317" s="66"/>
      <c r="L317" s="64"/>
    </row>
    <row r="318" spans="2:12" s="3" customFormat="1" ht="14.25">
      <c r="B318" s="64"/>
      <c r="C318" s="64"/>
      <c r="D318" s="64"/>
      <c r="E318" s="64"/>
      <c r="F318" s="64"/>
      <c r="G318" s="65"/>
      <c r="H318" s="64"/>
      <c r="I318" s="64"/>
      <c r="J318" s="64"/>
      <c r="K318" s="66"/>
      <c r="L318" s="64"/>
    </row>
    <row r="319" spans="2:12" s="3" customFormat="1" ht="14.25">
      <c r="B319" s="64"/>
      <c r="C319" s="64"/>
      <c r="D319" s="64"/>
      <c r="E319" s="64"/>
      <c r="F319" s="64"/>
      <c r="G319" s="65"/>
      <c r="H319" s="64"/>
      <c r="I319" s="64"/>
      <c r="J319" s="64"/>
      <c r="K319" s="66"/>
      <c r="L319" s="64"/>
    </row>
    <row r="320" spans="2:12" s="3" customFormat="1" ht="14.25">
      <c r="B320" s="64"/>
      <c r="C320" s="64"/>
      <c r="D320" s="64"/>
      <c r="E320" s="64"/>
      <c r="F320" s="64"/>
      <c r="G320" s="65"/>
      <c r="H320" s="64"/>
      <c r="I320" s="64"/>
      <c r="J320" s="64"/>
      <c r="K320" s="66"/>
      <c r="L320" s="64"/>
    </row>
    <row r="321" spans="2:12" s="3" customFormat="1" ht="14.25">
      <c r="B321" s="64"/>
      <c r="C321" s="64"/>
      <c r="D321" s="64"/>
      <c r="E321" s="64"/>
      <c r="F321" s="64"/>
      <c r="G321" s="65"/>
      <c r="H321" s="64"/>
      <c r="I321" s="64"/>
      <c r="J321" s="64"/>
      <c r="K321" s="66"/>
      <c r="L321" s="64"/>
    </row>
    <row r="322" spans="2:12" s="3" customFormat="1" ht="14.25">
      <c r="B322" s="64"/>
      <c r="C322" s="64"/>
      <c r="D322" s="64"/>
      <c r="E322" s="64"/>
      <c r="F322" s="64"/>
      <c r="G322" s="65"/>
      <c r="H322" s="64"/>
      <c r="I322" s="64"/>
      <c r="J322" s="64"/>
      <c r="K322" s="66"/>
      <c r="L322" s="64"/>
    </row>
    <row r="323" spans="2:12" s="3" customFormat="1" ht="14.25">
      <c r="B323" s="64"/>
      <c r="C323" s="64"/>
      <c r="D323" s="64"/>
      <c r="E323" s="64"/>
      <c r="F323" s="64"/>
      <c r="G323" s="65"/>
      <c r="H323" s="64"/>
      <c r="I323" s="64"/>
      <c r="J323" s="64"/>
      <c r="K323" s="66"/>
      <c r="L323" s="64"/>
    </row>
    <row r="324" spans="2:12" s="3" customFormat="1" ht="14.25">
      <c r="B324" s="64"/>
      <c r="C324" s="64"/>
      <c r="D324" s="64"/>
      <c r="E324" s="64"/>
      <c r="F324" s="64"/>
      <c r="G324" s="65"/>
      <c r="H324" s="64"/>
      <c r="I324" s="64"/>
      <c r="J324" s="64"/>
      <c r="K324" s="66"/>
      <c r="L324" s="64"/>
    </row>
    <row r="325" spans="2:12" s="3" customFormat="1" ht="14.25">
      <c r="B325" s="64"/>
      <c r="C325" s="64"/>
      <c r="D325" s="64"/>
      <c r="E325" s="64"/>
      <c r="F325" s="64"/>
      <c r="G325" s="65"/>
      <c r="H325" s="64"/>
      <c r="I325" s="64"/>
      <c r="J325" s="64"/>
      <c r="K325" s="66"/>
      <c r="L325" s="64"/>
    </row>
    <row r="326" spans="2:12" s="3" customFormat="1" ht="14.25">
      <c r="B326" s="64"/>
      <c r="C326" s="64"/>
      <c r="D326" s="64"/>
      <c r="E326" s="64"/>
      <c r="F326" s="64"/>
      <c r="G326" s="65"/>
      <c r="H326" s="64"/>
      <c r="I326" s="64"/>
      <c r="J326" s="64"/>
      <c r="K326" s="66"/>
      <c r="L326" s="64"/>
    </row>
    <row r="327" spans="2:12" s="3" customFormat="1" ht="14.25">
      <c r="B327" s="64"/>
      <c r="C327" s="64"/>
      <c r="D327" s="64"/>
      <c r="E327" s="64"/>
      <c r="F327" s="64"/>
      <c r="G327" s="65"/>
      <c r="H327" s="64"/>
      <c r="I327" s="64"/>
      <c r="J327" s="64"/>
      <c r="K327" s="66"/>
      <c r="L327" s="64"/>
    </row>
    <row r="328" spans="2:12" s="3" customFormat="1" ht="14.25">
      <c r="B328" s="64"/>
      <c r="C328" s="64"/>
      <c r="D328" s="64"/>
      <c r="E328" s="64"/>
      <c r="F328" s="64"/>
      <c r="G328" s="65"/>
      <c r="H328" s="64"/>
      <c r="I328" s="64"/>
      <c r="J328" s="64"/>
      <c r="K328" s="66"/>
      <c r="L328" s="64"/>
    </row>
    <row r="329" spans="2:12" s="3" customFormat="1" ht="14.25">
      <c r="B329" s="64"/>
      <c r="C329" s="64"/>
      <c r="D329" s="64"/>
      <c r="E329" s="64"/>
      <c r="F329" s="64"/>
      <c r="G329" s="65"/>
      <c r="H329" s="64"/>
      <c r="I329" s="64"/>
      <c r="J329" s="64"/>
      <c r="K329" s="66"/>
      <c r="L329" s="64"/>
    </row>
    <row r="330" spans="2:12" s="3" customFormat="1" ht="14.25">
      <c r="B330" s="64"/>
      <c r="C330" s="64"/>
      <c r="D330" s="64"/>
      <c r="E330" s="64"/>
      <c r="F330" s="64"/>
      <c r="G330" s="65"/>
      <c r="H330" s="64"/>
      <c r="I330" s="64"/>
      <c r="J330" s="64"/>
      <c r="K330" s="66"/>
      <c r="L330" s="64"/>
    </row>
    <row r="331" spans="2:12" s="3" customFormat="1" ht="14.25">
      <c r="B331" s="64"/>
      <c r="C331" s="64"/>
      <c r="D331" s="64"/>
      <c r="E331" s="64"/>
      <c r="F331" s="64"/>
      <c r="G331" s="65"/>
      <c r="H331" s="64"/>
      <c r="I331" s="64"/>
      <c r="J331" s="64"/>
      <c r="K331" s="66"/>
      <c r="L331" s="64"/>
    </row>
  </sheetData>
  <sheetProtection/>
  <mergeCells count="49">
    <mergeCell ref="B108:J108"/>
    <mergeCell ref="B109:J109"/>
    <mergeCell ref="B104:D105"/>
    <mergeCell ref="B102:D103"/>
    <mergeCell ref="I104:J105"/>
    <mergeCell ref="I102:J103"/>
    <mergeCell ref="G104:H105"/>
    <mergeCell ref="G102:H103"/>
    <mergeCell ref="E104:F105"/>
    <mergeCell ref="E102:F103"/>
    <mergeCell ref="B96:D96"/>
    <mergeCell ref="I98:J98"/>
    <mergeCell ref="I97:J97"/>
    <mergeCell ref="I96:J96"/>
    <mergeCell ref="E97:F97"/>
    <mergeCell ref="E96:F96"/>
    <mergeCell ref="G98:H98"/>
    <mergeCell ref="G97:H97"/>
    <mergeCell ref="G96:H96"/>
    <mergeCell ref="G95:H95"/>
    <mergeCell ref="E98:F98"/>
    <mergeCell ref="E95:F95"/>
    <mergeCell ref="E20:F20"/>
    <mergeCell ref="D2:J2"/>
    <mergeCell ref="D3:J3"/>
    <mergeCell ref="D4:J4"/>
    <mergeCell ref="D6:J6"/>
    <mergeCell ref="B12:E12"/>
    <mergeCell ref="G12:J12"/>
    <mergeCell ref="L83:O83"/>
    <mergeCell ref="B92:J92"/>
    <mergeCell ref="B93:J93"/>
    <mergeCell ref="B100:J101"/>
    <mergeCell ref="B107:J107"/>
    <mergeCell ref="B110:J110"/>
    <mergeCell ref="E94:J94"/>
    <mergeCell ref="B94:D95"/>
    <mergeCell ref="B98:D98"/>
    <mergeCell ref="B97:D97"/>
    <mergeCell ref="B82:D82"/>
    <mergeCell ref="B139:C139"/>
    <mergeCell ref="B112:J112"/>
    <mergeCell ref="B113:J113"/>
    <mergeCell ref="B114:J114"/>
    <mergeCell ref="B115:J115"/>
    <mergeCell ref="E82:F82"/>
    <mergeCell ref="B116:J116"/>
    <mergeCell ref="B111:J111"/>
    <mergeCell ref="I95:J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65" max="10" man="1"/>
  </rowBreaks>
  <ignoredErrors>
    <ignoredError sqref="I22:I31 G32 G4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4" t="s">
        <v>17</v>
      </c>
      <c r="C2" s="47" t="e">
        <f>((#REF!-45000)/45000)+1</f>
        <v>#REF!</v>
      </c>
    </row>
    <row r="3" ht="17.25">
      <c r="B3" s="12"/>
    </row>
    <row r="4" spans="2:3" ht="17.25">
      <c r="B4" s="361" t="s">
        <v>18</v>
      </c>
      <c r="C4" s="361"/>
    </row>
    <row r="5" spans="2:5" ht="17.25">
      <c r="B5" s="78" t="s">
        <v>32</v>
      </c>
      <c r="C5" s="112"/>
      <c r="D5" s="79"/>
      <c r="E5" s="3">
        <v>45000</v>
      </c>
    </row>
    <row r="6" spans="2:4" ht="14.25">
      <c r="B6" s="25"/>
      <c r="C6" s="25"/>
      <c r="D6" s="25"/>
    </row>
    <row r="14" spans="2:4" ht="14.25">
      <c r="B14" s="362" t="s">
        <v>14</v>
      </c>
      <c r="C14" s="362"/>
      <c r="D14" s="362"/>
    </row>
    <row r="16" spans="2:4" ht="17.25">
      <c r="B16" s="46" t="s">
        <v>16</v>
      </c>
      <c r="C16" s="45" t="e">
        <f>#REF!</f>
        <v>#REF!</v>
      </c>
      <c r="D16" s="45" t="e">
        <f>#REF!</f>
        <v>#REF!</v>
      </c>
    </row>
    <row r="17" ht="14.25">
      <c r="B17" s="23"/>
    </row>
    <row r="18" spans="2:4" ht="14.25">
      <c r="B18" s="44" t="s">
        <v>17</v>
      </c>
      <c r="C18" s="47" t="e">
        <f>((C16-#REF!)/#REF!)+1</f>
        <v>#REF!</v>
      </c>
      <c r="D18" s="47" t="e">
        <f>((D16-#REF!)/#REF!)+1</f>
        <v>#REF!</v>
      </c>
    </row>
    <row r="19" spans="2:4" ht="17.25">
      <c r="B19" s="16"/>
      <c r="C19" s="45"/>
      <c r="D19" s="45"/>
    </row>
    <row r="20" spans="2:4" ht="17.25">
      <c r="B20" s="46" t="s">
        <v>7</v>
      </c>
      <c r="C20" s="45"/>
      <c r="D20" s="45"/>
    </row>
    <row r="21" spans="2:4" ht="17.25">
      <c r="B21" s="16" t="s">
        <v>19</v>
      </c>
      <c r="C21" s="9" t="e">
        <f>SUM(#REF!)</f>
        <v>#REF!</v>
      </c>
      <c r="D21" s="9" t="e">
        <f>SUM(#REF!)</f>
        <v>#REF!</v>
      </c>
    </row>
    <row r="22" spans="2:4" ht="17.25">
      <c r="B22" s="48" t="s">
        <v>20</v>
      </c>
      <c r="C22" s="49" t="e">
        <f>C18*#REF!*#REF!</f>
        <v>#REF!</v>
      </c>
      <c r="D22" s="49" t="e">
        <f>D18*#REF!*#REF!</f>
        <v>#REF!</v>
      </c>
    </row>
    <row r="23" spans="2:4" ht="17.25">
      <c r="B23" s="16" t="s">
        <v>21</v>
      </c>
      <c r="C23" s="9" t="e">
        <f>SUM(C21:C22)</f>
        <v>#REF!</v>
      </c>
      <c r="D23" s="9" t="e">
        <f>SUM(D21:D22)</f>
        <v>#REF!</v>
      </c>
    </row>
    <row r="24" ht="17.25">
      <c r="B24" s="16"/>
    </row>
    <row r="25" ht="17.25">
      <c r="B25" s="46" t="s">
        <v>9</v>
      </c>
    </row>
    <row r="26" spans="2:4" ht="17.25">
      <c r="B26" s="16" t="s">
        <v>19</v>
      </c>
      <c r="C26" s="9" t="e">
        <f>SUM(#REF!)</f>
        <v>#REF!</v>
      </c>
      <c r="D26" s="9" t="e">
        <f>SUM(#REF!)</f>
        <v>#REF!</v>
      </c>
    </row>
    <row r="27" spans="2:4" ht="17.25">
      <c r="B27" s="48" t="s">
        <v>20</v>
      </c>
      <c r="C27" s="49">
        <v>0</v>
      </c>
      <c r="D27" s="49">
        <v>0</v>
      </c>
    </row>
    <row r="28" spans="2:4" ht="17.25">
      <c r="B28" s="16" t="s">
        <v>21</v>
      </c>
      <c r="C28" s="9" t="e">
        <f>SUM(C26:C27)</f>
        <v>#REF!</v>
      </c>
      <c r="D28" s="9" t="e">
        <f>SUM(D26:D27)</f>
        <v>#REF!</v>
      </c>
    </row>
    <row r="30" ht="17.25">
      <c r="B30" s="46" t="s">
        <v>22</v>
      </c>
    </row>
    <row r="31" spans="2:4" ht="17.25">
      <c r="B31" s="16" t="s">
        <v>19</v>
      </c>
      <c r="C31" s="9" t="e">
        <f>SUM(#REF!)</f>
        <v>#REF!</v>
      </c>
      <c r="D31" s="9" t="e">
        <f>SUM(#REF!)</f>
        <v>#REF!</v>
      </c>
    </row>
    <row r="32" spans="2:4" ht="17.25">
      <c r="B32" s="48" t="s">
        <v>20</v>
      </c>
      <c r="C32" s="49">
        <v>0</v>
      </c>
      <c r="D32" s="49">
        <v>0</v>
      </c>
    </row>
    <row r="33" spans="2:4" ht="17.25">
      <c r="B33" s="16" t="s">
        <v>21</v>
      </c>
      <c r="C33" s="9" t="e">
        <f>SUM(C31:C32)</f>
        <v>#REF!</v>
      </c>
      <c r="D33" s="9" t="e">
        <f>SUM(D31:D32)</f>
        <v>#REF!</v>
      </c>
    </row>
    <row r="34" spans="2:4" ht="14.25">
      <c r="B34" s="23"/>
      <c r="C34" s="27"/>
      <c r="D34" s="27"/>
    </row>
    <row r="35" spans="2:4" ht="17.25">
      <c r="B35" s="51" t="s">
        <v>23</v>
      </c>
      <c r="C35" s="52" t="e">
        <f>C23+C28+C33</f>
        <v>#REF!</v>
      </c>
      <c r="D35" s="52" t="e">
        <f>D23+D28+D33</f>
        <v>#REF!</v>
      </c>
    </row>
    <row r="36" ht="14.25">
      <c r="B36" s="23"/>
    </row>
    <row r="37" spans="2:4" ht="17.25">
      <c r="B37" s="50" t="s">
        <v>0</v>
      </c>
      <c r="C37" s="9" t="e">
        <f>C35*#REF!</f>
        <v>#REF!</v>
      </c>
      <c r="D37" s="9" t="e">
        <f>D35*D18*#REF!</f>
        <v>#REF!</v>
      </c>
    </row>
    <row r="38" spans="2:4" ht="17.25">
      <c r="B38" s="50" t="s">
        <v>12</v>
      </c>
      <c r="C38" s="9" t="e">
        <f>C35*#REF!*#REF!*0.5</f>
        <v>#REF!</v>
      </c>
      <c r="D38" s="9" t="e">
        <f>D35*#REF!*#REF!*0.5</f>
        <v>#REF!</v>
      </c>
    </row>
    <row r="39" ht="14.25">
      <c r="B39" s="23"/>
    </row>
    <row r="40" spans="2:4" ht="17.25">
      <c r="B40" s="51" t="s">
        <v>13</v>
      </c>
      <c r="C40" s="52" t="e">
        <f>C35+C37+C38</f>
        <v>#REF!</v>
      </c>
      <c r="D40" s="52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2022-08-24T15:23:21Z</dcterms:modified>
  <cp:category/>
  <cp:version/>
  <cp:contentType/>
  <cp:contentStatus/>
</cp:coreProperties>
</file>