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96" yWindow="1056" windowWidth="12852" windowHeight="6516" activeTab="0"/>
  </bookViews>
  <sheets>
    <sheet name="Ficha" sheetId="1" r:id="rId1"/>
    <sheet name="Hoja2" sheetId="2" r:id="rId2"/>
  </sheets>
  <definedNames>
    <definedName name="_xlnm.Print_Area" localSheetId="0">'Ficha'!$A$1:$K$88</definedName>
  </definedNames>
  <calcPr fullCalcOnLoad="1"/>
</workbook>
</file>

<file path=xl/sharedStrings.xml><?xml version="1.0" encoding="utf-8"?>
<sst xmlns="http://schemas.openxmlformats.org/spreadsheetml/2006/main" count="141" uniqueCount="106">
  <si>
    <t>Imprevistos</t>
  </si>
  <si>
    <t>Porcentaje</t>
  </si>
  <si>
    <t>Observación</t>
  </si>
  <si>
    <t>Porcentaje sobre el total de los costos directos</t>
  </si>
  <si>
    <t xml:space="preserve">Administración </t>
  </si>
  <si>
    <t>Valores equivalentes a una hectárea, no sobre la totalidad del predio</t>
  </si>
  <si>
    <t>Valor ($)</t>
  </si>
  <si>
    <t>Tasa de interés de las casas de distribución de insumos</t>
  </si>
  <si>
    <t>Rendimiento (Kg/ha):</t>
  </si>
  <si>
    <t>Tasa interés mensual (%):</t>
  </si>
  <si>
    <t>Meses de financiamiento:</t>
  </si>
  <si>
    <t>JH</t>
  </si>
  <si>
    <t>Kg</t>
  </si>
  <si>
    <t>Ingreso por hectárea (e)</t>
  </si>
  <si>
    <t>Rendimiento (Kg/ha)</t>
  </si>
  <si>
    <t xml:space="preserve"> -Herbicidas:</t>
  </si>
  <si>
    <t>Endeudamiento sobre costos directos (%):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</si>
  <si>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</si>
  <si>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</si>
  <si>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</si>
  <si>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</si>
  <si>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</si>
  <si>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</si>
  <si>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</si>
  <si>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</si>
  <si>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</si>
  <si>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</si>
  <si>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</si>
  <si>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</si>
  <si>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</si>
  <si>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</si>
  <si>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</si>
  <si>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Insumos (2) (c )</t>
  </si>
  <si>
    <t>Labor/insumo</t>
  </si>
  <si>
    <t>Total insumos</t>
  </si>
  <si>
    <t>Total costos directos (a+b+c)</t>
  </si>
  <si>
    <t>Otros costos (d)</t>
  </si>
  <si>
    <t>Costo financiero</t>
  </si>
  <si>
    <t>Costo oportunidad (arriendo)</t>
  </si>
  <si>
    <t>Impuestos y contribuciones</t>
  </si>
  <si>
    <t>Total otros costos</t>
  </si>
  <si>
    <t>Total costos</t>
  </si>
  <si>
    <t>Análisis de sensibilidad</t>
  </si>
  <si>
    <t>Notas:</t>
  </si>
  <si>
    <t>Rendimiento (kg/ha)</t>
  </si>
  <si>
    <t>Aplicación fertilizantes</t>
  </si>
  <si>
    <t xml:space="preserve"> -Insecticidas:</t>
  </si>
  <si>
    <t xml:space="preserve">        </t>
  </si>
  <si>
    <t xml:space="preserve"> (2)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</si>
  <si>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Parámetros generales:</t>
  </si>
  <si>
    <t>ha</t>
  </si>
  <si>
    <t>Urea</t>
  </si>
  <si>
    <t xml:space="preserve"> -Otros:</t>
  </si>
  <si>
    <t>Precio ($/Kg)</t>
  </si>
  <si>
    <t>Aplicaciones de pesticidas</t>
  </si>
  <si>
    <t xml:space="preserve"> (4) Margen neto corresponde a ingresos totales (precio venta x rendimiento) menos los costos totales.</t>
  </si>
  <si>
    <t xml:space="preserve"> (5) Representa el precio de venta mínimo para cubrir los costos totales de producción.</t>
  </si>
  <si>
    <t>L</t>
  </si>
  <si>
    <t>Riegos y limpia acequias</t>
  </si>
  <si>
    <t>Acarreo de insumos e implementos</t>
  </si>
  <si>
    <t>Aplicación pesticidas</t>
  </si>
  <si>
    <t>Julio</t>
  </si>
  <si>
    <t>Roundup</t>
  </si>
  <si>
    <t>Agosto-marzo</t>
  </si>
  <si>
    <t>Mayo-junio</t>
  </si>
  <si>
    <t>Destino Mercado: Consumo interno</t>
  </si>
  <si>
    <t>Fecha cosecha: Mayo-junio</t>
  </si>
  <si>
    <t>Enero-febrero</t>
  </si>
  <si>
    <t>Olivo de mesa</t>
  </si>
  <si>
    <t xml:space="preserve">Variedad: Sevillana </t>
  </si>
  <si>
    <t>Poda ordenar la planta</t>
  </si>
  <si>
    <t>Cosecha: recolección de fruta</t>
  </si>
  <si>
    <t>Junio-enero</t>
  </si>
  <si>
    <t>Todo el año</t>
  </si>
  <si>
    <t>Diciembre-enero</t>
  </si>
  <si>
    <t>Septiembre-octubre</t>
  </si>
  <si>
    <t>Winspray Miscible</t>
  </si>
  <si>
    <t>Superfosfato triple</t>
  </si>
  <si>
    <t>Troya 4EC</t>
  </si>
  <si>
    <t>Octubre-febrero</t>
  </si>
  <si>
    <t>Edad huerto: En producción</t>
  </si>
  <si>
    <t>Régimen hídrico: Riego por surco</t>
  </si>
  <si>
    <t>Analisis foliar</t>
  </si>
  <si>
    <t>Precio de venta mercado ($/Kg): (1)</t>
  </si>
  <si>
    <t>Control de malezas: Alrededor de la planta</t>
  </si>
  <si>
    <t>Cosecha: acarreo a la bódega</t>
  </si>
  <si>
    <t xml:space="preserve"> -Fertilizantes (3):</t>
  </si>
  <si>
    <t>Materiales: Capachos o baldes de 10 lts y otros.</t>
  </si>
  <si>
    <t>Ponderador CV</t>
  </si>
  <si>
    <t>Costos variables (CV)</t>
  </si>
  <si>
    <t>Rendimiento</t>
  </si>
  <si>
    <t xml:space="preserve">  Costos directos</t>
  </si>
  <si>
    <t xml:space="preserve">  Costos variables</t>
  </si>
  <si>
    <t>Total</t>
  </si>
  <si>
    <t>Insumos ( c)</t>
  </si>
  <si>
    <t>Total a+b+c</t>
  </si>
  <si>
    <t>Sensibilización de costos corresponde a cambios que presentan los costos variables, dependiendo del cambio de los rendimientos, se definen como 10% menos y 10% más.</t>
  </si>
  <si>
    <t>1 ha Febrero 2013</t>
  </si>
  <si>
    <t xml:space="preserve"> (3) Las dosis de fertilización promedio podrían variar de acuerdo a los resultados de los distintos análisis (foliar, suelo, etc.)</t>
  </si>
  <si>
    <t xml:space="preserve"> (1) El precio del kilo de aceituna para mesa utilizado en el análisis de sensibilidad, corresponde al promedio de la región durante el periodo de cosecha en la temporada 2011/12, pagado a productor.</t>
  </si>
  <si>
    <t>Región O'Higgins</t>
  </si>
  <si>
    <t>Margen neto ($/ha) (4)</t>
  </si>
  <si>
    <t>Punto de equilibrio (5)</t>
  </si>
  <si>
    <t>Tipo de producción: Consumo fresco</t>
  </si>
  <si>
    <t>Densidad (plantas/ha): 416 (6m x 4m)</t>
  </si>
  <si>
    <t>Tecnología: Baja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</si>
</sst>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General_)"/>
    <numFmt numFmtId="173" formatCode="0.0"/>
    <numFmt numFmtId="174" formatCode="&quot;$&quot;\ #,##0"/>
    <numFmt numFmtId="175" formatCode="#,##0_ ;\-#,##0\ "/>
    <numFmt numFmtId="176" formatCode="[$$-340A]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9"/>
      <name val="Arial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4"/>
      <color theme="0"/>
      <name val="Arial"/>
      <family val="2"/>
    </font>
    <font>
      <b/>
      <sz val="14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72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  <xf numFmtId="0" fontId="4" fillId="0" borderId="10" applyNumberFormat="0" applyFill="0" applyAlignment="0" applyProtection="0"/>
  </cellStyleXfs>
  <cellXfs count="209">
    <xf numFmtId="0" fontId="0" fillId="0" borderId="0" xfId="0" applyFont="1" applyAlignment="1">
      <alignment/>
    </xf>
    <xf numFmtId="0" fontId="6" fillId="0" borderId="0" xfId="56" applyFont="1" applyFill="1" applyAlignment="1">
      <alignment/>
      <protection/>
    </xf>
    <xf numFmtId="0" fontId="0" fillId="0" borderId="0" xfId="0" applyFill="1" applyAlignment="1">
      <alignment/>
    </xf>
    <xf numFmtId="172" fontId="7" fillId="0" borderId="0" xfId="67" applyFont="1" applyFill="1" applyAlignment="1" applyProtection="1">
      <alignment vertical="center"/>
      <protection/>
    </xf>
    <xf numFmtId="0" fontId="45" fillId="0" borderId="0" xfId="0" applyFont="1" applyAlignment="1">
      <alignment/>
    </xf>
    <xf numFmtId="2" fontId="7" fillId="0" borderId="0" xfId="67" applyNumberFormat="1" applyFont="1" applyFill="1" applyAlignment="1">
      <alignment vertical="center" wrapText="1"/>
      <protection/>
    </xf>
    <xf numFmtId="0" fontId="46" fillId="0" borderId="0" xfId="0" applyFont="1" applyAlignment="1">
      <alignment/>
    </xf>
    <xf numFmtId="0" fontId="9" fillId="0" borderId="0" xfId="56" applyFont="1" applyFill="1">
      <alignment/>
      <protection/>
    </xf>
    <xf numFmtId="3" fontId="9" fillId="0" borderId="0" xfId="67" applyNumberFormat="1" applyFont="1" applyFill="1" applyAlignment="1">
      <alignment/>
      <protection/>
    </xf>
    <xf numFmtId="2" fontId="9" fillId="0" borderId="0" xfId="67" applyNumberFormat="1" applyFont="1" applyFill="1" applyAlignment="1">
      <alignment/>
      <protection/>
    </xf>
    <xf numFmtId="3" fontId="7" fillId="0" borderId="0" xfId="67" applyNumberFormat="1" applyFont="1" applyFill="1" applyAlignment="1" applyProtection="1">
      <alignment horizontal="right"/>
      <protection/>
    </xf>
    <xf numFmtId="172" fontId="9" fillId="0" borderId="0" xfId="67" applyFont="1" applyFill="1" applyAlignment="1" applyProtection="1">
      <alignment/>
      <protection/>
    </xf>
    <xf numFmtId="3" fontId="7" fillId="0" borderId="0" xfId="67" applyNumberFormat="1" applyFont="1" applyFill="1" applyAlignment="1">
      <alignment/>
      <protection/>
    </xf>
    <xf numFmtId="172" fontId="7" fillId="0" borderId="0" xfId="67" applyFont="1" applyFill="1" applyAlignment="1" applyProtection="1">
      <alignment/>
      <protection/>
    </xf>
    <xf numFmtId="174" fontId="9" fillId="0" borderId="0" xfId="56" applyNumberFormat="1" applyFont="1" applyFill="1" applyAlignment="1">
      <alignment horizontal="right"/>
      <protection/>
    </xf>
    <xf numFmtId="172" fontId="7" fillId="0" borderId="0" xfId="67" applyFont="1" applyFill="1" applyAlignment="1" applyProtection="1">
      <alignment horizontal="left"/>
      <protection/>
    </xf>
    <xf numFmtId="173" fontId="9" fillId="0" borderId="0" xfId="67" applyNumberFormat="1" applyFont="1" applyFill="1">
      <alignment/>
      <protection/>
    </xf>
    <xf numFmtId="2" fontId="7" fillId="0" borderId="0" xfId="67" applyNumberFormat="1" applyFont="1" applyFill="1" applyAlignment="1">
      <alignment/>
      <protection/>
    </xf>
    <xf numFmtId="172" fontId="9" fillId="0" borderId="0" xfId="67" applyFont="1" applyFill="1" applyAlignment="1">
      <alignment horizontal="center"/>
      <protection/>
    </xf>
    <xf numFmtId="3" fontId="9" fillId="0" borderId="0" xfId="56" applyNumberFormat="1" applyFont="1" applyFill="1" applyAlignment="1">
      <alignment/>
      <protection/>
    </xf>
    <xf numFmtId="172" fontId="9" fillId="0" borderId="0" xfId="67" applyFont="1" applyFill="1" applyAlignment="1" applyProtection="1">
      <alignment horizontal="right"/>
      <protection/>
    </xf>
    <xf numFmtId="173" fontId="9" fillId="0" borderId="0" xfId="67" applyNumberFormat="1" applyFont="1" applyFill="1" applyBorder="1">
      <alignment/>
      <protection/>
    </xf>
    <xf numFmtId="172" fontId="7" fillId="0" borderId="0" xfId="67" applyFont="1" applyFill="1" applyAlignment="1" applyProtection="1">
      <alignment horizontal="right"/>
      <protection/>
    </xf>
    <xf numFmtId="175" fontId="7" fillId="0" borderId="11" xfId="67" applyNumberFormat="1" applyFont="1" applyFill="1" applyBorder="1" applyAlignment="1">
      <alignment horizontal="left" vertical="center"/>
      <protection/>
    </xf>
    <xf numFmtId="0" fontId="9" fillId="0" borderId="0" xfId="55" applyFont="1" applyFill="1" applyBorder="1">
      <alignment/>
      <protection/>
    </xf>
    <xf numFmtId="0" fontId="45" fillId="0" borderId="0" xfId="0" applyFont="1" applyBorder="1" applyAlignment="1">
      <alignment/>
    </xf>
    <xf numFmtId="3" fontId="7" fillId="34" borderId="12" xfId="55" applyNumberFormat="1" applyFont="1" applyFill="1" applyBorder="1" applyAlignment="1">
      <alignment horizontal="right"/>
      <protection/>
    </xf>
    <xf numFmtId="0" fontId="7" fillId="0" borderId="11" xfId="0" applyFont="1" applyFill="1" applyBorder="1" applyAlignment="1">
      <alignment/>
    </xf>
    <xf numFmtId="3" fontId="7" fillId="0" borderId="12" xfId="56" applyNumberFormat="1" applyFont="1" applyFill="1" applyBorder="1" applyAlignment="1">
      <alignment/>
      <protection/>
    </xf>
    <xf numFmtId="0" fontId="7" fillId="0" borderId="11" xfId="55" applyFont="1" applyFill="1" applyBorder="1" applyAlignment="1">
      <alignment horizontal="left"/>
      <protection/>
    </xf>
    <xf numFmtId="3" fontId="9" fillId="0" borderId="0" xfId="67" applyNumberFormat="1" applyFont="1" applyFill="1" applyBorder="1" applyAlignment="1">
      <alignment/>
      <protection/>
    </xf>
    <xf numFmtId="0" fontId="7" fillId="35" borderId="11" xfId="0" applyFont="1" applyFill="1" applyBorder="1" applyAlignment="1">
      <alignment/>
    </xf>
    <xf numFmtId="0" fontId="45" fillId="35" borderId="0" xfId="0" applyFont="1" applyFill="1" applyBorder="1" applyAlignment="1">
      <alignment/>
    </xf>
    <xf numFmtId="3" fontId="7" fillId="35" borderId="12" xfId="56" applyNumberFormat="1" applyFont="1" applyFill="1" applyBorder="1" applyAlignment="1">
      <alignment/>
      <protection/>
    </xf>
    <xf numFmtId="173" fontId="9" fillId="0" borderId="0" xfId="67" applyNumberFormat="1" applyFont="1" applyFill="1" applyBorder="1" applyAlignment="1">
      <alignment horizontal="center"/>
      <protection/>
    </xf>
    <xf numFmtId="10" fontId="7" fillId="34" borderId="12" xfId="69" applyNumberFormat="1" applyFont="1" applyFill="1" applyBorder="1" applyAlignment="1">
      <alignment horizontal="right"/>
    </xf>
    <xf numFmtId="9" fontId="7" fillId="34" borderId="12" xfId="69" applyFont="1" applyFill="1" applyBorder="1" applyAlignment="1">
      <alignment horizontal="right"/>
    </xf>
    <xf numFmtId="0" fontId="7" fillId="0" borderId="13" xfId="55" applyFont="1" applyFill="1" applyBorder="1" applyAlignment="1">
      <alignment horizontal="left"/>
      <protection/>
    </xf>
    <xf numFmtId="173" fontId="9" fillId="0" borderId="14" xfId="67" applyNumberFormat="1" applyFont="1" applyFill="1" applyBorder="1" applyAlignment="1">
      <alignment horizontal="center"/>
      <protection/>
    </xf>
    <xf numFmtId="0" fontId="45" fillId="0" borderId="14" xfId="0" applyFont="1" applyBorder="1" applyAlignment="1">
      <alignment/>
    </xf>
    <xf numFmtId="0" fontId="7" fillId="34" borderId="15" xfId="55" applyFont="1" applyFill="1" applyBorder="1">
      <alignment/>
      <protection/>
    </xf>
    <xf numFmtId="0" fontId="45" fillId="0" borderId="13" xfId="0" applyFont="1" applyBorder="1" applyAlignment="1">
      <alignment/>
    </xf>
    <xf numFmtId="3" fontId="9" fillId="0" borderId="14" xfId="56" applyNumberFormat="1" applyFont="1" applyFill="1" applyBorder="1" applyAlignment="1">
      <alignment/>
      <protection/>
    </xf>
    <xf numFmtId="0" fontId="9" fillId="0" borderId="15" xfId="56" applyFont="1" applyFill="1" applyBorder="1" applyAlignment="1">
      <alignment/>
      <protection/>
    </xf>
    <xf numFmtId="0" fontId="9" fillId="0" borderId="0" xfId="56" applyFont="1" applyFill="1" applyAlignment="1">
      <alignment/>
      <protection/>
    </xf>
    <xf numFmtId="0" fontId="7" fillId="0" borderId="0" xfId="56" applyFont="1" applyFill="1" applyBorder="1" applyAlignment="1" applyProtection="1">
      <alignment vertical="center"/>
      <protection/>
    </xf>
    <xf numFmtId="4" fontId="7" fillId="0" borderId="0" xfId="56" applyNumberFormat="1" applyFont="1" applyFill="1" applyBorder="1" applyAlignment="1" applyProtection="1">
      <alignment horizontal="left" vertical="center"/>
      <protection/>
    </xf>
    <xf numFmtId="0" fontId="7" fillId="0" borderId="0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 applyProtection="1">
      <alignment horizontal="left" vertical="center"/>
      <protection/>
    </xf>
    <xf numFmtId="3" fontId="9" fillId="34" borderId="16" xfId="67" applyNumberFormat="1" applyFont="1" applyFill="1" applyBorder="1" applyAlignment="1" applyProtection="1">
      <alignment horizontal="right"/>
      <protection/>
    </xf>
    <xf numFmtId="3" fontId="9" fillId="34" borderId="17" xfId="67" applyNumberFormat="1" applyFont="1" applyFill="1" applyBorder="1" applyAlignment="1" applyProtection="1">
      <alignment horizontal="right"/>
      <protection/>
    </xf>
    <xf numFmtId="3" fontId="7" fillId="35" borderId="18" xfId="56" applyNumberFormat="1" applyFont="1" applyFill="1" applyBorder="1" applyAlignment="1" applyProtection="1">
      <alignment horizontal="right"/>
      <protection/>
    </xf>
    <xf numFmtId="0" fontId="46" fillId="0" borderId="0" xfId="0" applyFont="1" applyFill="1" applyAlignment="1">
      <alignment/>
    </xf>
    <xf numFmtId="3" fontId="7" fillId="0" borderId="0" xfId="56" applyNumberFormat="1" applyFont="1" applyFill="1" applyBorder="1" applyAlignment="1" applyProtection="1">
      <alignment horizontal="right"/>
      <protection/>
    </xf>
    <xf numFmtId="3" fontId="9" fillId="34" borderId="16" xfId="56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 applyProtection="1">
      <alignment horizontal="left"/>
      <protection/>
    </xf>
    <xf numFmtId="3" fontId="7" fillId="0" borderId="0" xfId="0" applyNumberFormat="1" applyFont="1" applyFill="1" applyBorder="1" applyAlignment="1" applyProtection="1">
      <alignment horizontal="right"/>
      <protection/>
    </xf>
    <xf numFmtId="9" fontId="7" fillId="34" borderId="19" xfId="69" applyFont="1" applyFill="1" applyBorder="1" applyAlignment="1">
      <alignment vertical="center"/>
    </xf>
    <xf numFmtId="3" fontId="7" fillId="34" borderId="19" xfId="56" applyNumberFormat="1" applyFont="1" applyFill="1" applyBorder="1" applyAlignment="1" applyProtection="1">
      <alignment horizontal="right"/>
      <protection/>
    </xf>
    <xf numFmtId="10" fontId="7" fillId="34" borderId="19" xfId="56" applyNumberFormat="1" applyFont="1" applyFill="1" applyBorder="1" applyAlignment="1">
      <alignment horizontal="right"/>
      <protection/>
    </xf>
    <xf numFmtId="3" fontId="7" fillId="34" borderId="19" xfId="56" applyNumberFormat="1" applyFont="1" applyFill="1" applyBorder="1" applyAlignment="1">
      <alignment horizontal="right"/>
      <protection/>
    </xf>
    <xf numFmtId="3" fontId="47" fillId="36" borderId="18" xfId="56" applyNumberFormat="1" applyFont="1" applyFill="1" applyBorder="1" applyAlignment="1" applyProtection="1">
      <alignment horizontal="right"/>
      <protection/>
    </xf>
    <xf numFmtId="0" fontId="47" fillId="0" borderId="0" xfId="0" applyFont="1" applyFill="1" applyBorder="1" applyAlignment="1">
      <alignment horizontal="center"/>
    </xf>
    <xf numFmtId="3" fontId="9" fillId="0" borderId="16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76" fontId="9" fillId="34" borderId="19" xfId="0" applyNumberFormat="1" applyFont="1" applyFill="1" applyBorder="1" applyAlignment="1">
      <alignment horizontal="center" vertical="center"/>
    </xf>
    <xf numFmtId="175" fontId="9" fillId="0" borderId="0" xfId="56" applyNumberFormat="1" applyFont="1" applyFill="1">
      <alignment/>
      <protection/>
    </xf>
    <xf numFmtId="0" fontId="0" fillId="0" borderId="0" xfId="0" applyBorder="1" applyAlignment="1">
      <alignment/>
    </xf>
    <xf numFmtId="173" fontId="9" fillId="34" borderId="17" xfId="56" applyNumberFormat="1" applyFont="1" applyFill="1" applyBorder="1" applyAlignment="1" applyProtection="1">
      <alignment horizontal="right"/>
      <protection/>
    </xf>
    <xf numFmtId="3" fontId="7" fillId="0" borderId="0" xfId="56" applyNumberFormat="1" applyFont="1" applyFill="1" applyBorder="1" applyAlignment="1" applyProtection="1">
      <alignment horizontal="right" vertical="center"/>
      <protection/>
    </xf>
    <xf numFmtId="0" fontId="7" fillId="0" borderId="0" xfId="56" applyFont="1" applyFill="1" applyBorder="1" applyAlignment="1" applyProtection="1">
      <alignment horizontal="center" vertical="center"/>
      <protection/>
    </xf>
    <xf numFmtId="4" fontId="7" fillId="0" borderId="0" xfId="56" applyNumberFormat="1" applyFont="1" applyFill="1" applyBorder="1" applyAlignment="1" applyProtection="1">
      <alignment horizontal="center" vertical="center"/>
      <protection/>
    </xf>
    <xf numFmtId="3" fontId="9" fillId="34" borderId="20" xfId="56" applyNumberFormat="1" applyFont="1" applyFill="1" applyBorder="1" applyAlignment="1" applyProtection="1">
      <alignment horizontal="right"/>
      <protection/>
    </xf>
    <xf numFmtId="173" fontId="9" fillId="34" borderId="21" xfId="56" applyNumberFormat="1" applyFont="1" applyFill="1" applyBorder="1" applyAlignment="1" applyProtection="1">
      <alignment horizontal="right"/>
      <protection/>
    </xf>
    <xf numFmtId="3" fontId="7" fillId="35" borderId="22" xfId="0" applyNumberFormat="1" applyFont="1" applyFill="1" applyBorder="1" applyAlignment="1" applyProtection="1">
      <alignment horizontal="right"/>
      <protection/>
    </xf>
    <xf numFmtId="0" fontId="9" fillId="0" borderId="0" xfId="56" applyFont="1" applyFill="1" applyAlignment="1">
      <alignment horizontal="right"/>
      <protection/>
    </xf>
    <xf numFmtId="3" fontId="9" fillId="0" borderId="19" xfId="0" applyNumberFormat="1" applyFont="1" applyFill="1" applyBorder="1" applyAlignment="1">
      <alignment horizontal="center" vertical="center"/>
    </xf>
    <xf numFmtId="172" fontId="9" fillId="0" borderId="0" xfId="67" applyFont="1" applyFill="1" applyAlignment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173" fontId="9" fillId="34" borderId="16" xfId="56" applyNumberFormat="1" applyFont="1" applyFill="1" applyBorder="1" applyAlignment="1" applyProtection="1">
      <alignment horizontal="right"/>
      <protection/>
    </xf>
    <xf numFmtId="0" fontId="9" fillId="34" borderId="23" xfId="56" applyFont="1" applyFill="1" applyBorder="1" applyAlignment="1" applyProtection="1">
      <alignment horizontal="right"/>
      <protection/>
    </xf>
    <xf numFmtId="3" fontId="9" fillId="34" borderId="23" xfId="56" applyNumberFormat="1" applyFont="1" applyFill="1" applyBorder="1" applyAlignment="1" applyProtection="1">
      <alignment horizontal="right"/>
      <protection/>
    </xf>
    <xf numFmtId="3" fontId="9" fillId="34" borderId="24" xfId="56" applyNumberFormat="1" applyFont="1" applyFill="1" applyBorder="1" applyAlignment="1" applyProtection="1">
      <alignment horizontal="right"/>
      <protection/>
    </xf>
    <xf numFmtId="3" fontId="9" fillId="34" borderId="17" xfId="56" applyNumberFormat="1" applyFont="1" applyFill="1" applyBorder="1" applyAlignment="1" applyProtection="1">
      <alignment horizontal="right"/>
      <protection/>
    </xf>
    <xf numFmtId="3" fontId="7" fillId="34" borderId="16" xfId="0" applyNumberFormat="1" applyFont="1" applyFill="1" applyBorder="1" applyAlignment="1">
      <alignment horizontal="center"/>
    </xf>
    <xf numFmtId="3" fontId="7" fillId="34" borderId="16" xfId="0" applyNumberFormat="1" applyFont="1" applyFill="1" applyBorder="1" applyAlignment="1">
      <alignment horizontal="center" vertical="center"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3" fontId="9" fillId="0" borderId="19" xfId="0" applyNumberFormat="1" applyFont="1" applyFill="1" applyBorder="1" applyAlignment="1">
      <alignment horizontal="center"/>
    </xf>
    <xf numFmtId="173" fontId="9" fillId="34" borderId="25" xfId="67" applyNumberFormat="1" applyFont="1" applyFill="1" applyBorder="1" applyAlignment="1" applyProtection="1">
      <alignment horizontal="right"/>
      <protection/>
    </xf>
    <xf numFmtId="172" fontId="9" fillId="34" borderId="20" xfId="67" applyFont="1" applyFill="1" applyBorder="1" applyAlignment="1">
      <alignment horizontal="righ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3" fontId="9" fillId="34" borderId="20" xfId="67" applyNumberFormat="1" applyFont="1" applyFill="1" applyBorder="1" applyAlignment="1" applyProtection="1">
      <alignment horizontal="right"/>
      <protection/>
    </xf>
    <xf numFmtId="3" fontId="9" fillId="34" borderId="23" xfId="67" applyNumberFormat="1" applyFont="1" applyFill="1" applyBorder="1" applyAlignment="1" applyProtection="1">
      <alignment horizontal="right"/>
      <protection/>
    </xf>
    <xf numFmtId="3" fontId="7" fillId="35" borderId="22" xfId="56" applyNumberFormat="1" applyFont="1" applyFill="1" applyBorder="1" applyAlignment="1" applyProtection="1">
      <alignment horizontal="right"/>
      <protection/>
    </xf>
    <xf numFmtId="3" fontId="9" fillId="34" borderId="24" xfId="67" applyNumberFormat="1" applyFont="1" applyFill="1" applyBorder="1" applyAlignment="1" applyProtection="1">
      <alignment horizontal="right"/>
      <protection/>
    </xf>
    <xf numFmtId="0" fontId="45" fillId="34" borderId="19" xfId="0" applyFont="1" applyFill="1" applyBorder="1" applyAlignment="1">
      <alignment/>
    </xf>
    <xf numFmtId="0" fontId="48" fillId="37" borderId="19" xfId="0" applyFont="1" applyFill="1" applyBorder="1" applyAlignment="1">
      <alignment horizontal="center"/>
    </xf>
    <xf numFmtId="0" fontId="45" fillId="34" borderId="0" xfId="0" applyFont="1" applyFill="1" applyAlignment="1">
      <alignment/>
    </xf>
    <xf numFmtId="172" fontId="7" fillId="34" borderId="0" xfId="67" applyFont="1" applyFill="1" applyAlignment="1" applyProtection="1">
      <alignment vertical="center"/>
      <protection/>
    </xf>
    <xf numFmtId="17" fontId="7" fillId="34" borderId="0" xfId="67" applyNumberFormat="1" applyFont="1" applyFill="1" applyAlignment="1" applyProtection="1">
      <alignment/>
      <protection/>
    </xf>
    <xf numFmtId="3" fontId="9" fillId="34" borderId="0" xfId="55" applyNumberFormat="1" applyFont="1" applyFill="1" applyBorder="1" applyAlignment="1">
      <alignment horizontal="right"/>
      <protection/>
    </xf>
    <xf numFmtId="0" fontId="9" fillId="34" borderId="0" xfId="56" applyFont="1" applyFill="1" applyAlignment="1">
      <alignment/>
      <protection/>
    </xf>
    <xf numFmtId="173" fontId="48" fillId="37" borderId="19" xfId="0" applyNumberFormat="1" applyFont="1" applyFill="1" applyBorder="1" applyAlignment="1">
      <alignment horizontal="center"/>
    </xf>
    <xf numFmtId="17" fontId="9" fillId="34" borderId="0" xfId="67" applyNumberFormat="1" applyFont="1" applyFill="1" applyAlignment="1" applyProtection="1">
      <alignment/>
      <protection/>
    </xf>
    <xf numFmtId="3" fontId="45" fillId="34" borderId="0" xfId="0" applyNumberFormat="1" applyFont="1" applyFill="1" applyAlignment="1">
      <alignment/>
    </xf>
    <xf numFmtId="17" fontId="9" fillId="34" borderId="0" xfId="67" applyNumberFormat="1" applyFont="1" applyFill="1" applyBorder="1" applyAlignment="1" applyProtection="1">
      <alignment/>
      <protection/>
    </xf>
    <xf numFmtId="3" fontId="45" fillId="34" borderId="0" xfId="0" applyNumberFormat="1" applyFont="1" applyFill="1" applyBorder="1" applyAlignment="1">
      <alignment/>
    </xf>
    <xf numFmtId="3" fontId="7" fillId="35" borderId="26" xfId="56" applyNumberFormat="1" applyFont="1" applyFill="1" applyBorder="1" applyAlignment="1" applyProtection="1">
      <alignment horizontal="left"/>
      <protection/>
    </xf>
    <xf numFmtId="3" fontId="7" fillId="35" borderId="27" xfId="56" applyNumberFormat="1" applyFont="1" applyFill="1" applyBorder="1" applyAlignment="1" applyProtection="1">
      <alignment horizontal="right"/>
      <protection/>
    </xf>
    <xf numFmtId="17" fontId="9" fillId="34" borderId="28" xfId="67" applyNumberFormat="1" applyFont="1" applyFill="1" applyBorder="1" applyAlignment="1" applyProtection="1">
      <alignment/>
      <protection/>
    </xf>
    <xf numFmtId="3" fontId="45" fillId="34" borderId="28" xfId="0" applyNumberFormat="1" applyFont="1" applyFill="1" applyBorder="1" applyAlignment="1">
      <alignment/>
    </xf>
    <xf numFmtId="0" fontId="45" fillId="34" borderId="0" xfId="0" applyFont="1" applyFill="1" applyAlignment="1">
      <alignment/>
    </xf>
    <xf numFmtId="0" fontId="9" fillId="34" borderId="0" xfId="56" applyFont="1" applyFill="1" applyBorder="1" applyAlignment="1" applyProtection="1">
      <alignment/>
      <protection/>
    </xf>
    <xf numFmtId="0" fontId="45" fillId="0" borderId="0" xfId="0" applyFont="1" applyAlignment="1">
      <alignment vertical="top" wrapText="1"/>
    </xf>
    <xf numFmtId="0" fontId="45" fillId="0" borderId="0" xfId="0" applyFont="1" applyFill="1" applyAlignment="1">
      <alignment/>
    </xf>
    <xf numFmtId="0" fontId="7" fillId="34" borderId="20" xfId="67" applyNumberFormat="1" applyFont="1" applyFill="1" applyBorder="1" applyAlignment="1" applyProtection="1">
      <alignment horizontal="left"/>
      <protection/>
    </xf>
    <xf numFmtId="0" fontId="7" fillId="34" borderId="29" xfId="67" applyNumberFormat="1" applyFont="1" applyFill="1" applyBorder="1" applyAlignment="1" applyProtection="1">
      <alignment horizontal="left"/>
      <protection/>
    </xf>
    <xf numFmtId="0" fontId="9" fillId="34" borderId="23" xfId="67" applyNumberFormat="1" applyFont="1" applyFill="1" applyBorder="1" applyAlignment="1" applyProtection="1">
      <alignment horizontal="left"/>
      <protection/>
    </xf>
    <xf numFmtId="0" fontId="9" fillId="34" borderId="0" xfId="67" applyNumberFormat="1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1" xfId="67" applyNumberFormat="1" applyFont="1" applyFill="1" applyBorder="1" applyAlignment="1" applyProtection="1">
      <alignment horizontal="left"/>
      <protection/>
    </xf>
    <xf numFmtId="0" fontId="7" fillId="34" borderId="23" xfId="56" applyFont="1" applyFill="1" applyBorder="1" applyAlignment="1" applyProtection="1">
      <alignment horizontal="left"/>
      <protection/>
    </xf>
    <xf numFmtId="0" fontId="7" fillId="34" borderId="0" xfId="56" applyFont="1" applyFill="1" applyBorder="1" applyAlignment="1" applyProtection="1">
      <alignment horizontal="left"/>
      <protection/>
    </xf>
    <xf numFmtId="0" fontId="7" fillId="34" borderId="21" xfId="56" applyFont="1" applyFill="1" applyBorder="1" applyAlignment="1" applyProtection="1">
      <alignment horizontal="left"/>
      <protection/>
    </xf>
    <xf numFmtId="0" fontId="9" fillId="0" borderId="30" xfId="56" applyFont="1" applyFill="1" applyBorder="1" applyAlignment="1">
      <alignment horizontal="left" vertical="top" wrapText="1"/>
      <protection/>
    </xf>
    <xf numFmtId="0" fontId="9" fillId="0" borderId="28" xfId="56" applyFont="1" applyFill="1" applyBorder="1" applyAlignment="1">
      <alignment horizontal="left" vertical="top" wrapText="1"/>
      <protection/>
    </xf>
    <xf numFmtId="0" fontId="9" fillId="0" borderId="22" xfId="56" applyFont="1" applyFill="1" applyBorder="1" applyAlignment="1">
      <alignment horizontal="left" vertical="top" wrapText="1"/>
      <protection/>
    </xf>
    <xf numFmtId="0" fontId="9" fillId="34" borderId="23" xfId="56" applyFont="1" applyFill="1" applyBorder="1" applyAlignment="1">
      <alignment horizontal="center"/>
      <protection/>
    </xf>
    <xf numFmtId="0" fontId="9" fillId="34" borderId="21" xfId="56" applyFont="1" applyFill="1" applyBorder="1" applyAlignment="1">
      <alignment horizontal="center"/>
      <protection/>
    </xf>
    <xf numFmtId="0" fontId="9" fillId="34" borderId="19" xfId="56" applyFont="1" applyFill="1" applyBorder="1" applyAlignment="1" applyProtection="1">
      <alignment horizontal="left" vertical="center"/>
      <protection/>
    </xf>
    <xf numFmtId="0" fontId="7" fillId="35" borderId="26" xfId="56" applyFont="1" applyFill="1" applyBorder="1" applyAlignment="1" applyProtection="1">
      <alignment horizontal="left"/>
      <protection/>
    </xf>
    <xf numFmtId="0" fontId="7" fillId="35" borderId="27" xfId="56" applyFont="1" applyFill="1" applyBorder="1" applyAlignment="1" applyProtection="1">
      <alignment horizontal="left"/>
      <protection/>
    </xf>
    <xf numFmtId="0" fontId="9" fillId="34" borderId="19" xfId="56" applyFont="1" applyFill="1" applyBorder="1" applyAlignment="1" applyProtection="1">
      <alignment horizontal="left"/>
      <protection/>
    </xf>
    <xf numFmtId="0" fontId="9" fillId="0" borderId="23" xfId="56" applyFont="1" applyFill="1" applyBorder="1" applyAlignment="1">
      <alignment horizontal="left" vertical="top" wrapText="1"/>
      <protection/>
    </xf>
    <xf numFmtId="0" fontId="9" fillId="0" borderId="0" xfId="56" applyFont="1" applyFill="1" applyBorder="1" applyAlignment="1">
      <alignment horizontal="left" vertical="top" wrapText="1"/>
      <protection/>
    </xf>
    <xf numFmtId="0" fontId="9" fillId="0" borderId="21" xfId="56" applyFont="1" applyFill="1" applyBorder="1" applyAlignment="1">
      <alignment horizontal="left" vertical="top" wrapText="1"/>
      <protection/>
    </xf>
    <xf numFmtId="3" fontId="9" fillId="0" borderId="20" xfId="53" applyNumberFormat="1" applyFont="1" applyFill="1" applyBorder="1" applyAlignment="1">
      <alignment horizontal="left" vertical="top" wrapText="1"/>
      <protection/>
    </xf>
    <xf numFmtId="3" fontId="9" fillId="0" borderId="29" xfId="53" applyNumberFormat="1" applyFont="1" applyFill="1" applyBorder="1" applyAlignment="1">
      <alignment horizontal="left" vertical="top" wrapText="1"/>
      <protection/>
    </xf>
    <xf numFmtId="3" fontId="9" fillId="0" borderId="25" xfId="53" applyNumberFormat="1" applyFont="1" applyFill="1" applyBorder="1" applyAlignment="1">
      <alignment horizontal="left" vertical="top" wrapText="1"/>
      <protection/>
    </xf>
    <xf numFmtId="3" fontId="9" fillId="0" borderId="23" xfId="53" applyNumberFormat="1" applyFont="1" applyFill="1" applyBorder="1" applyAlignment="1">
      <alignment horizontal="left" vertical="top" wrapText="1"/>
      <protection/>
    </xf>
    <xf numFmtId="3" fontId="9" fillId="0" borderId="0" xfId="53" applyNumberFormat="1" applyFont="1" applyFill="1" applyBorder="1" applyAlignment="1">
      <alignment horizontal="left" vertical="top" wrapText="1"/>
      <protection/>
    </xf>
    <xf numFmtId="3" fontId="9" fillId="0" borderId="21" xfId="53" applyNumberFormat="1" applyFont="1" applyFill="1" applyBorder="1" applyAlignment="1">
      <alignment horizontal="left" vertical="top" wrapText="1"/>
      <protection/>
    </xf>
    <xf numFmtId="0" fontId="7" fillId="35" borderId="26" xfId="56" applyFont="1" applyFill="1" applyBorder="1" applyAlignment="1" applyProtection="1">
      <alignment horizontal="left" vertical="center"/>
      <protection/>
    </xf>
    <xf numFmtId="0" fontId="7" fillId="35" borderId="27" xfId="56" applyFont="1" applyFill="1" applyBorder="1" applyAlignment="1" applyProtection="1">
      <alignment horizontal="left" vertical="center"/>
      <protection/>
    </xf>
    <xf numFmtId="3" fontId="7" fillId="0" borderId="0" xfId="56" applyNumberFormat="1" applyFont="1" applyFill="1" applyBorder="1" applyAlignment="1">
      <alignment horizontal="left"/>
      <protection/>
    </xf>
    <xf numFmtId="172" fontId="8" fillId="0" borderId="0" xfId="67" applyFont="1" applyFill="1" applyAlignment="1" applyProtection="1">
      <alignment horizontal="center" vertical="center"/>
      <protection/>
    </xf>
    <xf numFmtId="3" fontId="9" fillId="0" borderId="0" xfId="67" applyNumberFormat="1" applyFont="1" applyFill="1" applyAlignment="1">
      <alignment horizontal="center"/>
      <protection/>
    </xf>
    <xf numFmtId="2" fontId="10" fillId="0" borderId="0" xfId="67" applyNumberFormat="1" applyFont="1" applyFill="1" applyAlignment="1">
      <alignment horizontal="center" vertical="center" wrapText="1"/>
      <protection/>
    </xf>
    <xf numFmtId="0" fontId="47" fillId="36" borderId="31" xfId="56" applyFont="1" applyFill="1" applyBorder="1" applyAlignment="1" applyProtection="1">
      <alignment horizontal="center" vertical="center"/>
      <protection/>
    </xf>
    <xf numFmtId="0" fontId="47" fillId="36" borderId="32" xfId="56" applyFont="1" applyFill="1" applyBorder="1" applyAlignment="1" applyProtection="1">
      <alignment horizontal="center" vertical="center"/>
      <protection/>
    </xf>
    <xf numFmtId="0" fontId="47" fillId="36" borderId="13" xfId="56" applyFont="1" applyFill="1" applyBorder="1" applyAlignment="1" applyProtection="1">
      <alignment horizontal="center" vertical="center"/>
      <protection/>
    </xf>
    <xf numFmtId="0" fontId="47" fillId="36" borderId="14" xfId="56" applyFont="1" applyFill="1" applyBorder="1" applyAlignment="1" applyProtection="1">
      <alignment horizontal="center" vertical="center"/>
      <protection/>
    </xf>
    <xf numFmtId="0" fontId="47" fillId="36" borderId="33" xfId="55" applyFont="1" applyFill="1" applyBorder="1" applyAlignment="1">
      <alignment horizontal="center"/>
      <protection/>
    </xf>
    <xf numFmtId="0" fontId="47" fillId="36" borderId="34" xfId="55" applyFont="1" applyFill="1" applyBorder="1" applyAlignment="1">
      <alignment horizontal="center"/>
      <protection/>
    </xf>
    <xf numFmtId="0" fontId="47" fillId="36" borderId="35" xfId="55" applyFont="1" applyFill="1" applyBorder="1" applyAlignment="1">
      <alignment horizontal="center"/>
      <protection/>
    </xf>
    <xf numFmtId="4" fontId="47" fillId="36" borderId="32" xfId="56" applyNumberFormat="1" applyFont="1" applyFill="1" applyBorder="1" applyAlignment="1" applyProtection="1">
      <alignment horizontal="center" vertical="center" wrapText="1"/>
      <protection/>
    </xf>
    <xf numFmtId="4" fontId="47" fillId="36" borderId="14" xfId="56" applyNumberFormat="1" applyFont="1" applyFill="1" applyBorder="1" applyAlignment="1" applyProtection="1">
      <alignment horizontal="center" vertical="center" wrapText="1"/>
      <protection/>
    </xf>
    <xf numFmtId="0" fontId="47" fillId="36" borderId="32" xfId="56" applyFont="1" applyFill="1" applyBorder="1" applyAlignment="1" applyProtection="1">
      <alignment horizontal="center" vertical="center" wrapText="1"/>
      <protection/>
    </xf>
    <xf numFmtId="0" fontId="47" fillId="36" borderId="14" xfId="56" applyFont="1" applyFill="1" applyBorder="1" applyAlignment="1" applyProtection="1">
      <alignment horizontal="center" vertical="center" wrapText="1"/>
      <protection/>
    </xf>
    <xf numFmtId="3" fontId="47" fillId="36" borderId="32" xfId="56" applyNumberFormat="1" applyFont="1" applyFill="1" applyBorder="1" applyAlignment="1" applyProtection="1">
      <alignment horizontal="center" vertical="center" wrapText="1"/>
      <protection/>
    </xf>
    <xf numFmtId="3" fontId="47" fillId="36" borderId="14" xfId="56" applyNumberFormat="1" applyFont="1" applyFill="1" applyBorder="1" applyAlignment="1" applyProtection="1">
      <alignment horizontal="center" vertical="center" wrapText="1"/>
      <protection/>
    </xf>
    <xf numFmtId="3" fontId="47" fillId="36" borderId="36" xfId="56" applyNumberFormat="1" applyFont="1" applyFill="1" applyBorder="1" applyAlignment="1" applyProtection="1">
      <alignment horizontal="center" vertical="center"/>
      <protection/>
    </xf>
    <xf numFmtId="3" fontId="47" fillId="36" borderId="15" xfId="56" applyNumberFormat="1" applyFont="1" applyFill="1" applyBorder="1" applyAlignment="1" applyProtection="1">
      <alignment horizontal="center" vertical="center"/>
      <protection/>
    </xf>
    <xf numFmtId="0" fontId="9" fillId="34" borderId="20" xfId="56" applyFont="1" applyFill="1" applyBorder="1" applyAlignment="1" applyProtection="1">
      <alignment horizontal="left"/>
      <protection/>
    </xf>
    <xf numFmtId="0" fontId="9" fillId="34" borderId="29" xfId="56" applyFont="1" applyFill="1" applyBorder="1" applyAlignment="1" applyProtection="1">
      <alignment horizontal="left"/>
      <protection/>
    </xf>
    <xf numFmtId="0" fontId="9" fillId="34" borderId="25" xfId="56" applyFont="1" applyFill="1" applyBorder="1" applyAlignment="1" applyProtection="1">
      <alignment horizontal="left"/>
      <protection/>
    </xf>
    <xf numFmtId="0" fontId="9" fillId="34" borderId="23" xfId="56" applyFont="1" applyFill="1" applyBorder="1" applyAlignment="1" applyProtection="1">
      <alignment horizontal="left"/>
      <protection/>
    </xf>
    <xf numFmtId="0" fontId="9" fillId="34" borderId="0" xfId="56" applyFont="1" applyFill="1" applyBorder="1" applyAlignment="1" applyProtection="1">
      <alignment horizontal="left"/>
      <protection/>
    </xf>
    <xf numFmtId="0" fontId="9" fillId="34" borderId="21" xfId="56" applyFont="1" applyFill="1" applyBorder="1" applyAlignment="1" applyProtection="1">
      <alignment horizontal="left"/>
      <protection/>
    </xf>
    <xf numFmtId="0" fontId="9" fillId="34" borderId="20" xfId="56" applyFont="1" applyFill="1" applyBorder="1" applyAlignment="1">
      <alignment horizontal="center"/>
      <protection/>
    </xf>
    <xf numFmtId="0" fontId="9" fillId="34" borderId="25" xfId="56" applyFont="1" applyFill="1" applyBorder="1" applyAlignment="1">
      <alignment horizontal="center"/>
      <protection/>
    </xf>
    <xf numFmtId="0" fontId="7" fillId="35" borderId="26" xfId="0" applyFont="1" applyFill="1" applyBorder="1" applyAlignment="1" applyProtection="1">
      <alignment horizontal="left"/>
      <protection/>
    </xf>
    <xf numFmtId="0" fontId="7" fillId="35" borderId="27" xfId="0" applyFont="1" applyFill="1" applyBorder="1" applyAlignment="1" applyProtection="1">
      <alignment horizontal="left"/>
      <protection/>
    </xf>
    <xf numFmtId="0" fontId="7" fillId="35" borderId="20" xfId="0" applyFont="1" applyFill="1" applyBorder="1" applyAlignment="1">
      <alignment horizontal="center" vertical="center" wrapText="1"/>
    </xf>
    <xf numFmtId="0" fontId="7" fillId="35" borderId="25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7" fillId="35" borderId="30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6" xfId="0" applyFont="1" applyFill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18" xfId="0" applyFont="1" applyFill="1" applyBorder="1" applyAlignment="1">
      <alignment horizontal="center"/>
    </xf>
    <xf numFmtId="0" fontId="7" fillId="35" borderId="26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18" xfId="0" applyFont="1" applyFill="1" applyBorder="1" applyAlignment="1">
      <alignment horizontal="center" vertical="center"/>
    </xf>
    <xf numFmtId="3" fontId="7" fillId="34" borderId="30" xfId="0" applyNumberFormat="1" applyFont="1" applyFill="1" applyBorder="1" applyAlignment="1">
      <alignment horizontal="center"/>
    </xf>
    <xf numFmtId="3" fontId="7" fillId="34" borderId="22" xfId="0" applyNumberFormat="1" applyFont="1" applyFill="1" applyBorder="1" applyAlignment="1">
      <alignment horizontal="center"/>
    </xf>
    <xf numFmtId="3" fontId="7" fillId="34" borderId="20" xfId="0" applyNumberFormat="1" applyFont="1" applyFill="1" applyBorder="1" applyAlignment="1">
      <alignment horizontal="center"/>
    </xf>
    <xf numFmtId="3" fontId="7" fillId="34" borderId="25" xfId="0" applyNumberFormat="1" applyFont="1" applyFill="1" applyBorder="1" applyAlignment="1">
      <alignment horizontal="center"/>
    </xf>
    <xf numFmtId="3" fontId="7" fillId="34" borderId="23" xfId="0" applyNumberFormat="1" applyFont="1" applyFill="1" applyBorder="1" applyAlignment="1">
      <alignment horizontal="center"/>
    </xf>
    <xf numFmtId="3" fontId="7" fillId="34" borderId="21" xfId="0" applyNumberFormat="1" applyFont="1" applyFill="1" applyBorder="1" applyAlignment="1">
      <alignment horizontal="center"/>
    </xf>
    <xf numFmtId="0" fontId="7" fillId="35" borderId="33" xfId="0" applyFont="1" applyFill="1" applyBorder="1" applyAlignment="1">
      <alignment horizontal="center"/>
    </xf>
    <xf numFmtId="0" fontId="7" fillId="35" borderId="34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47" fillId="36" borderId="26" xfId="56" applyFont="1" applyFill="1" applyBorder="1" applyAlignment="1" applyProtection="1">
      <alignment horizontal="left" vertical="center"/>
      <protection/>
    </xf>
    <xf numFmtId="0" fontId="47" fillId="36" borderId="27" xfId="56" applyFont="1" applyFill="1" applyBorder="1" applyAlignment="1" applyProtection="1">
      <alignment horizontal="left" vertical="center"/>
      <protection/>
    </xf>
    <xf numFmtId="172" fontId="7" fillId="34" borderId="0" xfId="67" applyFont="1" applyFill="1" applyBorder="1" applyAlignment="1" applyProtection="1">
      <alignment horizontal="center" vertical="center"/>
      <protection/>
    </xf>
    <xf numFmtId="0" fontId="45" fillId="0" borderId="29" xfId="0" applyFont="1" applyBorder="1" applyAlignment="1">
      <alignment horizontal="left" vertical="top" wrapText="1"/>
    </xf>
    <xf numFmtId="0" fontId="45" fillId="0" borderId="0" xfId="0" applyFont="1" applyBorder="1" applyAlignment="1">
      <alignment horizontal="left" vertical="top" wrapText="1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628650</xdr:colOff>
      <xdr:row>7</xdr:row>
      <xdr:rowOff>104775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0"/>
          <a:ext cx="187642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86</xdr:row>
      <xdr:rowOff>38100</xdr:rowOff>
    </xdr:from>
    <xdr:to>
      <xdr:col>1</xdr:col>
      <xdr:colOff>1238250</xdr:colOff>
      <xdr:row>86</xdr:row>
      <xdr:rowOff>152400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196596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tabSelected="1" view="pageBreakPreview" zoomScale="70" zoomScaleNormal="110" zoomScaleSheetLayoutView="70" zoomScalePageLayoutView="0" workbookViewId="0" topLeftCell="A1">
      <selection activeCell="A1" sqref="A1"/>
    </sheetView>
  </sheetViews>
  <sheetFormatPr defaultColWidth="11.421875" defaultRowHeight="15"/>
  <cols>
    <col min="1" max="1" width="10.57421875" style="0" customWidth="1"/>
    <col min="2" max="2" width="18.7109375" style="0" customWidth="1"/>
    <col min="3" max="3" width="20.140625" style="0" customWidth="1"/>
    <col min="4" max="4" width="20.8515625" style="0" customWidth="1"/>
    <col min="5" max="6" width="18.7109375" style="0" customWidth="1"/>
    <col min="7" max="7" width="18.28125" style="0" customWidth="1"/>
    <col min="8" max="8" width="12.57421875" style="0" customWidth="1"/>
    <col min="9" max="9" width="24.140625" style="0" customWidth="1"/>
    <col min="10" max="10" width="22.28125" style="0" customWidth="1"/>
    <col min="11" max="11" width="12.28125" style="0" customWidth="1"/>
  </cols>
  <sheetData>
    <row r="1" spans="2:10" ht="18" customHeight="1">
      <c r="B1" s="155" t="s">
        <v>17</v>
      </c>
      <c r="C1" s="155"/>
      <c r="D1" s="155"/>
      <c r="E1" s="155"/>
      <c r="F1" s="155"/>
      <c r="G1" s="155"/>
      <c r="H1" s="155"/>
      <c r="I1" s="155"/>
      <c r="J1" s="155"/>
    </row>
    <row r="2" spans="1:12" ht="18" customHeight="1">
      <c r="A2" s="6"/>
      <c r="B2" s="6"/>
      <c r="C2" s="3"/>
      <c r="D2" s="3"/>
      <c r="E2" s="157" t="s">
        <v>68</v>
      </c>
      <c r="F2" s="157"/>
      <c r="G2" s="157"/>
      <c r="H2" s="3"/>
      <c r="I2" s="3"/>
      <c r="J2" s="3"/>
      <c r="K2" s="3"/>
      <c r="L2" s="3"/>
    </row>
    <row r="3" spans="1:11" ht="18" customHeight="1">
      <c r="A3" s="6"/>
      <c r="B3" s="4"/>
      <c r="C3" s="5"/>
      <c r="D3" s="6"/>
      <c r="E3" s="156" t="s">
        <v>100</v>
      </c>
      <c r="F3" s="156"/>
      <c r="G3" s="156"/>
      <c r="H3" s="5"/>
      <c r="I3" s="5"/>
      <c r="J3" s="4"/>
      <c r="K3" s="7"/>
    </row>
    <row r="4" spans="1:11" ht="18" customHeight="1">
      <c r="A4" s="6"/>
      <c r="B4" s="4"/>
      <c r="C4" s="4"/>
      <c r="D4" s="6"/>
      <c r="E4" s="8"/>
      <c r="F4" s="8"/>
      <c r="G4" s="8" t="s">
        <v>65</v>
      </c>
      <c r="H4" s="8"/>
      <c r="I4" s="4"/>
      <c r="J4" s="9"/>
      <c r="K4" s="10"/>
    </row>
    <row r="5" spans="1:11" ht="18" customHeight="1">
      <c r="A5" s="6"/>
      <c r="B5" s="4"/>
      <c r="C5" s="4"/>
      <c r="D5" s="11" t="s">
        <v>97</v>
      </c>
      <c r="E5" s="4"/>
      <c r="F5" s="4"/>
      <c r="G5" s="9" t="s">
        <v>69</v>
      </c>
      <c r="H5" s="6"/>
      <c r="I5" s="8"/>
      <c r="J5" s="12"/>
      <c r="K5" s="10"/>
    </row>
    <row r="6" spans="1:11" ht="18" customHeight="1">
      <c r="A6" s="6"/>
      <c r="B6" s="4"/>
      <c r="C6" s="4"/>
      <c r="D6" s="11" t="s">
        <v>81</v>
      </c>
      <c r="E6" s="11"/>
      <c r="F6" s="11"/>
      <c r="G6" s="11" t="s">
        <v>103</v>
      </c>
      <c r="H6" s="6"/>
      <c r="I6" s="13"/>
      <c r="J6" s="13"/>
      <c r="K6" s="10"/>
    </row>
    <row r="7" spans="1:11" ht="18" customHeight="1">
      <c r="A7" s="6"/>
      <c r="B7" s="4"/>
      <c r="C7" s="4"/>
      <c r="D7" s="11" t="s">
        <v>80</v>
      </c>
      <c r="E7" s="11"/>
      <c r="F7" s="11"/>
      <c r="G7" s="11" t="s">
        <v>105</v>
      </c>
      <c r="H7" s="6"/>
      <c r="I7" s="13"/>
      <c r="J7" s="13"/>
      <c r="K7" s="14"/>
    </row>
    <row r="8" spans="1:13" ht="18" customHeight="1">
      <c r="A8" s="6"/>
      <c r="B8" s="15"/>
      <c r="C8" s="16"/>
      <c r="D8" s="4" t="s">
        <v>66</v>
      </c>
      <c r="E8" s="17"/>
      <c r="F8" s="17"/>
      <c r="G8" s="78" t="s">
        <v>104</v>
      </c>
      <c r="H8" s="4"/>
      <c r="I8" s="19"/>
      <c r="J8" s="76"/>
      <c r="K8" s="20"/>
      <c r="M8" t="s">
        <v>47</v>
      </c>
    </row>
    <row r="9" spans="1:11" ht="18" customHeight="1" thickBot="1">
      <c r="A9" s="6"/>
      <c r="B9" s="15"/>
      <c r="C9" s="16"/>
      <c r="D9" s="4"/>
      <c r="E9" s="17"/>
      <c r="F9" s="17"/>
      <c r="G9" s="18"/>
      <c r="H9" s="4"/>
      <c r="I9" s="19"/>
      <c r="J9" s="76"/>
      <c r="K9" s="20"/>
    </row>
    <row r="10" spans="1:11" ht="18" customHeight="1" thickBot="1">
      <c r="A10" s="6"/>
      <c r="B10" s="162" t="s">
        <v>49</v>
      </c>
      <c r="C10" s="163"/>
      <c r="D10" s="163"/>
      <c r="E10" s="164"/>
      <c r="F10" s="21"/>
      <c r="G10" s="162" t="s">
        <v>23</v>
      </c>
      <c r="H10" s="163"/>
      <c r="I10" s="163"/>
      <c r="J10" s="164"/>
      <c r="K10" s="22"/>
    </row>
    <row r="11" spans="1:11" ht="18" customHeight="1">
      <c r="A11" s="6"/>
      <c r="B11" s="23" t="s">
        <v>8</v>
      </c>
      <c r="C11" s="24"/>
      <c r="D11" s="25"/>
      <c r="E11" s="26">
        <v>3000</v>
      </c>
      <c r="F11" s="25"/>
      <c r="G11" s="27" t="s">
        <v>19</v>
      </c>
      <c r="H11" s="25"/>
      <c r="I11" s="25"/>
      <c r="J11" s="28">
        <f>J29+J34+J51</f>
        <v>869380</v>
      </c>
      <c r="K11" s="22"/>
    </row>
    <row r="12" spans="1:11" ht="18" customHeight="1">
      <c r="A12" s="6"/>
      <c r="B12" s="29" t="s">
        <v>83</v>
      </c>
      <c r="C12" s="24"/>
      <c r="D12" s="25"/>
      <c r="E12" s="26">
        <v>700</v>
      </c>
      <c r="F12" s="25"/>
      <c r="G12" s="27" t="s">
        <v>20</v>
      </c>
      <c r="H12" s="30"/>
      <c r="I12" s="25"/>
      <c r="J12" s="28">
        <f>J29+J34+J51+J61</f>
        <v>978052.5</v>
      </c>
      <c r="K12" s="22"/>
    </row>
    <row r="13" spans="1:11" ht="18" customHeight="1">
      <c r="A13" s="6"/>
      <c r="B13" s="29" t="s">
        <v>18</v>
      </c>
      <c r="C13" s="24"/>
      <c r="D13" s="25"/>
      <c r="E13" s="26">
        <v>12000</v>
      </c>
      <c r="F13" s="25"/>
      <c r="G13" s="31" t="s">
        <v>13</v>
      </c>
      <c r="H13" s="32"/>
      <c r="I13" s="32"/>
      <c r="J13" s="33">
        <f>E11*E12</f>
        <v>2100000</v>
      </c>
      <c r="K13" s="22"/>
    </row>
    <row r="14" spans="1:11" ht="18" customHeight="1">
      <c r="A14" s="6"/>
      <c r="B14" s="29" t="s">
        <v>9</v>
      </c>
      <c r="C14" s="34"/>
      <c r="D14" s="25"/>
      <c r="E14" s="35">
        <v>0.0125</v>
      </c>
      <c r="F14" s="25"/>
      <c r="G14" s="27" t="s">
        <v>21</v>
      </c>
      <c r="H14" s="25"/>
      <c r="I14" s="25"/>
      <c r="J14" s="28">
        <f>J13-J11</f>
        <v>1230620</v>
      </c>
      <c r="K14" s="22"/>
    </row>
    <row r="15" spans="1:11" ht="18" customHeight="1">
      <c r="A15" s="6"/>
      <c r="B15" s="29" t="s">
        <v>16</v>
      </c>
      <c r="C15" s="34"/>
      <c r="D15" s="25"/>
      <c r="E15" s="36">
        <v>0.5</v>
      </c>
      <c r="F15" s="25"/>
      <c r="G15" s="27" t="s">
        <v>22</v>
      </c>
      <c r="H15" s="25"/>
      <c r="I15" s="25"/>
      <c r="J15" s="28">
        <f>J13-J12</f>
        <v>1121947.5</v>
      </c>
      <c r="K15" s="22"/>
    </row>
    <row r="16" spans="1:11" ht="18" customHeight="1" thickBot="1">
      <c r="A16" s="6"/>
      <c r="B16" s="37" t="s">
        <v>10</v>
      </c>
      <c r="C16" s="38"/>
      <c r="D16" s="39"/>
      <c r="E16" s="40">
        <v>12</v>
      </c>
      <c r="F16" s="4"/>
      <c r="G16" s="41"/>
      <c r="H16" s="39"/>
      <c r="I16" s="42"/>
      <c r="J16" s="43"/>
      <c r="K16" s="22"/>
    </row>
    <row r="17" spans="1:11" ht="18" customHeight="1" thickBot="1">
      <c r="A17" s="6"/>
      <c r="B17" s="15"/>
      <c r="C17" s="16"/>
      <c r="D17" s="16"/>
      <c r="E17" s="17"/>
      <c r="F17" s="17"/>
      <c r="G17" s="18"/>
      <c r="H17" s="8"/>
      <c r="I17" s="19"/>
      <c r="J17" s="44"/>
      <c r="K17" s="22"/>
    </row>
    <row r="18" spans="1:12" ht="18" customHeight="1">
      <c r="A18" s="6"/>
      <c r="B18" s="158" t="s">
        <v>33</v>
      </c>
      <c r="C18" s="159"/>
      <c r="D18" s="159"/>
      <c r="E18" s="159" t="s">
        <v>24</v>
      </c>
      <c r="F18" s="159"/>
      <c r="G18" s="165" t="s">
        <v>25</v>
      </c>
      <c r="H18" s="167" t="s">
        <v>26</v>
      </c>
      <c r="I18" s="169" t="s">
        <v>27</v>
      </c>
      <c r="J18" s="171" t="s">
        <v>6</v>
      </c>
      <c r="K18" s="22"/>
      <c r="L18" s="1"/>
    </row>
    <row r="19" spans="1:12" ht="18" customHeight="1" thickBot="1">
      <c r="A19" s="6"/>
      <c r="B19" s="160"/>
      <c r="C19" s="161"/>
      <c r="D19" s="161"/>
      <c r="E19" s="161"/>
      <c r="F19" s="161"/>
      <c r="G19" s="166"/>
      <c r="H19" s="168"/>
      <c r="I19" s="170"/>
      <c r="J19" s="172"/>
      <c r="K19" s="22"/>
      <c r="L19" s="1"/>
    </row>
    <row r="20" spans="1:12" ht="18" customHeight="1">
      <c r="A20" s="6"/>
      <c r="B20" s="45"/>
      <c r="C20" s="45"/>
      <c r="D20" s="45"/>
      <c r="E20" s="45"/>
      <c r="F20" s="45"/>
      <c r="G20" s="46"/>
      <c r="H20" s="47"/>
      <c r="I20" s="48"/>
      <c r="J20" s="48"/>
      <c r="K20" s="22"/>
      <c r="L20" s="1"/>
    </row>
    <row r="21" spans="1:12" ht="18" customHeight="1">
      <c r="A21" s="6"/>
      <c r="B21" s="45" t="s">
        <v>28</v>
      </c>
      <c r="C21" s="45"/>
      <c r="D21" s="45"/>
      <c r="E21" s="45"/>
      <c r="F21" s="45"/>
      <c r="G21" s="46"/>
      <c r="H21" s="47"/>
      <c r="I21" s="48"/>
      <c r="J21" s="48"/>
      <c r="K21" s="22"/>
      <c r="L21" s="1"/>
    </row>
    <row r="22" spans="1:13" ht="18" customHeight="1">
      <c r="A22" s="6"/>
      <c r="B22" s="173" t="s">
        <v>60</v>
      </c>
      <c r="C22" s="174"/>
      <c r="D22" s="175"/>
      <c r="E22" s="179" t="s">
        <v>72</v>
      </c>
      <c r="F22" s="180"/>
      <c r="G22" s="83">
        <v>4</v>
      </c>
      <c r="H22" s="83" t="s">
        <v>11</v>
      </c>
      <c r="I22" s="49">
        <v>12000</v>
      </c>
      <c r="J22" s="49">
        <f aca="true" t="shared" si="0" ref="J22:J28">G22*I22</f>
        <v>48000</v>
      </c>
      <c r="K22" s="22"/>
      <c r="L22" s="1"/>
      <c r="M22" s="68"/>
    </row>
    <row r="23" spans="1:12" ht="18" customHeight="1">
      <c r="A23" s="6"/>
      <c r="B23" s="97" t="s">
        <v>70</v>
      </c>
      <c r="C23" s="98"/>
      <c r="D23" s="98"/>
      <c r="E23" s="137" t="s">
        <v>61</v>
      </c>
      <c r="F23" s="138"/>
      <c r="G23" s="74">
        <v>6</v>
      </c>
      <c r="H23" s="74" t="s">
        <v>11</v>
      </c>
      <c r="I23" s="50">
        <v>12000</v>
      </c>
      <c r="J23" s="50">
        <f t="shared" si="0"/>
        <v>72000</v>
      </c>
      <c r="K23" s="22"/>
      <c r="L23" s="1"/>
    </row>
    <row r="24" spans="1:12" ht="18" customHeight="1">
      <c r="A24" s="6"/>
      <c r="B24" s="176" t="s">
        <v>45</v>
      </c>
      <c r="C24" s="177"/>
      <c r="D24" s="178"/>
      <c r="E24" s="137" t="s">
        <v>63</v>
      </c>
      <c r="F24" s="138"/>
      <c r="G24" s="69">
        <v>2</v>
      </c>
      <c r="H24" s="69" t="s">
        <v>11</v>
      </c>
      <c r="I24" s="50">
        <v>12000</v>
      </c>
      <c r="J24" s="50">
        <f t="shared" si="0"/>
        <v>24000</v>
      </c>
      <c r="K24" s="22"/>
      <c r="L24" s="1"/>
    </row>
    <row r="25" spans="1:12" ht="18" customHeight="1">
      <c r="A25" s="6"/>
      <c r="B25" s="79" t="s">
        <v>58</v>
      </c>
      <c r="C25" s="80"/>
      <c r="D25" s="80"/>
      <c r="E25" s="137" t="s">
        <v>73</v>
      </c>
      <c r="F25" s="138"/>
      <c r="G25" s="74">
        <v>4</v>
      </c>
      <c r="H25" s="74" t="s">
        <v>11</v>
      </c>
      <c r="I25" s="50">
        <v>12000</v>
      </c>
      <c r="J25" s="50">
        <f t="shared" si="0"/>
        <v>48000</v>
      </c>
      <c r="K25" s="22"/>
      <c r="L25" s="1"/>
    </row>
    <row r="26" spans="1:12" ht="18" customHeight="1">
      <c r="A26" s="6"/>
      <c r="B26" s="79" t="s">
        <v>84</v>
      </c>
      <c r="C26" s="80"/>
      <c r="D26" s="80"/>
      <c r="E26" s="137" t="s">
        <v>73</v>
      </c>
      <c r="F26" s="138"/>
      <c r="G26" s="74">
        <v>2</v>
      </c>
      <c r="H26" s="74" t="s">
        <v>11</v>
      </c>
      <c r="I26" s="50">
        <v>12000</v>
      </c>
      <c r="J26" s="50">
        <f t="shared" si="0"/>
        <v>24000</v>
      </c>
      <c r="K26" s="22"/>
      <c r="L26" s="1"/>
    </row>
    <row r="27" spans="1:12" ht="18" customHeight="1">
      <c r="A27" s="6"/>
      <c r="B27" s="90" t="s">
        <v>71</v>
      </c>
      <c r="C27" s="91"/>
      <c r="D27" s="91"/>
      <c r="E27" s="137" t="s">
        <v>64</v>
      </c>
      <c r="F27" s="138"/>
      <c r="G27" s="74">
        <f>Hoja2!D5*Hoja2!C2</f>
        <v>3000</v>
      </c>
      <c r="H27" s="74" t="s">
        <v>12</v>
      </c>
      <c r="I27" s="50">
        <v>60</v>
      </c>
      <c r="J27" s="50">
        <f t="shared" si="0"/>
        <v>180000</v>
      </c>
      <c r="K27" s="22"/>
      <c r="L27" s="1"/>
    </row>
    <row r="28" spans="1:12" ht="18" customHeight="1">
      <c r="A28" s="6"/>
      <c r="B28" s="90" t="s">
        <v>85</v>
      </c>
      <c r="C28" s="91"/>
      <c r="D28" s="91"/>
      <c r="E28" s="137" t="s">
        <v>64</v>
      </c>
      <c r="F28" s="138"/>
      <c r="G28" s="74">
        <f>Hoja2!D6*Hoja2!C2</f>
        <v>4</v>
      </c>
      <c r="H28" s="74" t="s">
        <v>11</v>
      </c>
      <c r="I28" s="50">
        <v>12000</v>
      </c>
      <c r="J28" s="50">
        <f t="shared" si="0"/>
        <v>48000</v>
      </c>
      <c r="K28" s="22"/>
      <c r="L28" s="1"/>
    </row>
    <row r="29" spans="1:12" ht="18" customHeight="1">
      <c r="A29" s="6"/>
      <c r="B29" s="152" t="s">
        <v>29</v>
      </c>
      <c r="C29" s="153"/>
      <c r="D29" s="153"/>
      <c r="E29" s="153"/>
      <c r="F29" s="153"/>
      <c r="G29" s="153"/>
      <c r="H29" s="153"/>
      <c r="I29" s="153"/>
      <c r="J29" s="51">
        <f>SUM(J22:J28)</f>
        <v>444000</v>
      </c>
      <c r="K29" s="22"/>
      <c r="L29" s="1"/>
    </row>
    <row r="30" spans="1:12" ht="18" customHeight="1">
      <c r="A30" s="6"/>
      <c r="B30" s="45"/>
      <c r="C30" s="45"/>
      <c r="D30" s="45"/>
      <c r="E30" s="45"/>
      <c r="F30" s="45"/>
      <c r="G30" s="46"/>
      <c r="H30" s="47"/>
      <c r="I30" s="48"/>
      <c r="J30" s="48"/>
      <c r="K30" s="22"/>
      <c r="L30" s="1"/>
    </row>
    <row r="31" spans="1:12" s="2" customFormat="1" ht="18" customHeight="1">
      <c r="A31" s="52"/>
      <c r="B31" s="45" t="s">
        <v>30</v>
      </c>
      <c r="C31" s="45"/>
      <c r="D31" s="45"/>
      <c r="E31" s="45"/>
      <c r="F31" s="45"/>
      <c r="G31" s="46"/>
      <c r="H31" s="47"/>
      <c r="I31" s="48"/>
      <c r="J31" s="48"/>
      <c r="K31" s="22"/>
      <c r="L31" s="1"/>
    </row>
    <row r="32" spans="1:12" ht="18" customHeight="1">
      <c r="A32" s="6"/>
      <c r="B32" s="173" t="s">
        <v>54</v>
      </c>
      <c r="C32" s="174"/>
      <c r="D32" s="175"/>
      <c r="E32" s="179" t="s">
        <v>72</v>
      </c>
      <c r="F32" s="180"/>
      <c r="G32" s="83">
        <v>3</v>
      </c>
      <c r="H32" s="83" t="s">
        <v>50</v>
      </c>
      <c r="I32" s="99">
        <v>15000</v>
      </c>
      <c r="J32" s="49">
        <f>G32*I32</f>
        <v>45000</v>
      </c>
      <c r="K32" s="22"/>
      <c r="L32" s="1"/>
    </row>
    <row r="33" spans="1:12" ht="18" customHeight="1">
      <c r="A33" s="6"/>
      <c r="B33" s="176" t="s">
        <v>59</v>
      </c>
      <c r="C33" s="177"/>
      <c r="D33" s="178"/>
      <c r="E33" s="137" t="s">
        <v>73</v>
      </c>
      <c r="F33" s="138"/>
      <c r="G33" s="69">
        <v>1</v>
      </c>
      <c r="H33" s="69" t="s">
        <v>50</v>
      </c>
      <c r="I33" s="100">
        <v>90000</v>
      </c>
      <c r="J33" s="102">
        <f>G33*I33</f>
        <v>90000</v>
      </c>
      <c r="K33" s="22"/>
      <c r="L33" s="1"/>
    </row>
    <row r="34" spans="1:12" ht="18" customHeight="1">
      <c r="A34" s="6"/>
      <c r="B34" s="152" t="s">
        <v>31</v>
      </c>
      <c r="C34" s="153"/>
      <c r="D34" s="153"/>
      <c r="E34" s="153"/>
      <c r="F34" s="153"/>
      <c r="G34" s="153"/>
      <c r="H34" s="153"/>
      <c r="I34" s="153"/>
      <c r="J34" s="101">
        <f>SUM(J32:J33)</f>
        <v>135000</v>
      </c>
      <c r="K34" s="22"/>
      <c r="L34" s="1"/>
    </row>
    <row r="35" spans="1:12" ht="18" customHeight="1">
      <c r="A35" s="6"/>
      <c r="B35" s="45"/>
      <c r="C35" s="45"/>
      <c r="D35" s="45"/>
      <c r="E35" s="45"/>
      <c r="F35" s="45"/>
      <c r="G35" s="46"/>
      <c r="H35" s="47"/>
      <c r="I35" s="48"/>
      <c r="J35" s="48"/>
      <c r="K35" s="22"/>
      <c r="L35" s="1"/>
    </row>
    <row r="36" spans="1:12" s="2" customFormat="1" ht="18" customHeight="1">
      <c r="A36" s="52"/>
      <c r="B36" s="45" t="s">
        <v>32</v>
      </c>
      <c r="C36" s="45"/>
      <c r="D36" s="45"/>
      <c r="E36" s="45"/>
      <c r="F36" s="45"/>
      <c r="G36" s="46"/>
      <c r="H36" s="47"/>
      <c r="I36" s="48"/>
      <c r="J36" s="48"/>
      <c r="K36" s="22"/>
      <c r="L36" s="1"/>
    </row>
    <row r="37" spans="1:12" ht="18" customHeight="1">
      <c r="A37" s="6"/>
      <c r="B37" s="123" t="s">
        <v>86</v>
      </c>
      <c r="C37" s="124"/>
      <c r="D37" s="124"/>
      <c r="E37" s="179"/>
      <c r="F37" s="180"/>
      <c r="G37" s="95"/>
      <c r="H37" s="96"/>
      <c r="I37" s="73"/>
      <c r="J37" s="54"/>
      <c r="K37" s="22"/>
      <c r="L37" s="1"/>
    </row>
    <row r="38" spans="1:12" ht="18" customHeight="1">
      <c r="A38" s="6"/>
      <c r="B38" s="125" t="s">
        <v>51</v>
      </c>
      <c r="C38" s="126"/>
      <c r="D38" s="126"/>
      <c r="E38" s="137" t="s">
        <v>74</v>
      </c>
      <c r="F38" s="138"/>
      <c r="G38" s="74">
        <v>100</v>
      </c>
      <c r="H38" s="84" t="s">
        <v>12</v>
      </c>
      <c r="I38" s="85">
        <v>314</v>
      </c>
      <c r="J38" s="87">
        <f>G38*I38</f>
        <v>31400</v>
      </c>
      <c r="K38" s="22"/>
      <c r="L38" s="1"/>
    </row>
    <row r="39" spans="1:12" ht="18" customHeight="1">
      <c r="A39" s="6"/>
      <c r="B39" s="125" t="s">
        <v>77</v>
      </c>
      <c r="C39" s="126"/>
      <c r="D39" s="130"/>
      <c r="E39" s="137" t="s">
        <v>74</v>
      </c>
      <c r="F39" s="138"/>
      <c r="G39" s="74">
        <v>100</v>
      </c>
      <c r="H39" s="84" t="s">
        <v>12</v>
      </c>
      <c r="I39" s="85">
        <v>333</v>
      </c>
      <c r="J39" s="87">
        <f aca="true" t="shared" si="1" ref="J39:J50">G39*I39</f>
        <v>33300</v>
      </c>
      <c r="K39" s="22"/>
      <c r="L39" s="1"/>
    </row>
    <row r="40" spans="1:12" ht="18" customHeight="1">
      <c r="A40" s="6"/>
      <c r="B40" s="127"/>
      <c r="C40" s="128"/>
      <c r="D40" s="128"/>
      <c r="E40" s="137"/>
      <c r="F40" s="138"/>
      <c r="G40" s="74"/>
      <c r="H40" s="84"/>
      <c r="I40" s="85"/>
      <c r="J40" s="87"/>
      <c r="K40" s="22"/>
      <c r="L40" s="1"/>
    </row>
    <row r="41" spans="1:12" ht="18" customHeight="1">
      <c r="A41" s="6"/>
      <c r="B41" s="131" t="s">
        <v>15</v>
      </c>
      <c r="C41" s="128"/>
      <c r="D41" s="128"/>
      <c r="E41" s="137"/>
      <c r="F41" s="138"/>
      <c r="G41" s="74"/>
      <c r="H41" s="84"/>
      <c r="I41" s="85"/>
      <c r="J41" s="87"/>
      <c r="K41" s="22"/>
      <c r="L41" s="1"/>
    </row>
    <row r="42" spans="1:12" ht="18" customHeight="1">
      <c r="A42" s="6"/>
      <c r="B42" s="127" t="s">
        <v>62</v>
      </c>
      <c r="C42" s="128"/>
      <c r="D42" s="128"/>
      <c r="E42" s="137" t="s">
        <v>75</v>
      </c>
      <c r="F42" s="138"/>
      <c r="G42" s="74">
        <v>3</v>
      </c>
      <c r="H42" s="84" t="s">
        <v>57</v>
      </c>
      <c r="I42" s="85">
        <v>3600</v>
      </c>
      <c r="J42" s="87">
        <f t="shared" si="1"/>
        <v>10800</v>
      </c>
      <c r="K42" s="22"/>
      <c r="L42" s="1"/>
    </row>
    <row r="43" spans="1:12" ht="18" customHeight="1">
      <c r="A43" s="6"/>
      <c r="B43" s="131"/>
      <c r="C43" s="128"/>
      <c r="D43" s="128"/>
      <c r="E43" s="92"/>
      <c r="F43" s="93"/>
      <c r="G43" s="74"/>
      <c r="H43" s="84"/>
      <c r="I43" s="85"/>
      <c r="J43" s="87"/>
      <c r="K43" s="22"/>
      <c r="L43" s="1"/>
    </row>
    <row r="44" spans="1:12" ht="18" customHeight="1">
      <c r="A44" s="6"/>
      <c r="B44" s="131" t="s">
        <v>46</v>
      </c>
      <c r="C44" s="128"/>
      <c r="D44" s="128"/>
      <c r="E44" s="137"/>
      <c r="F44" s="138"/>
      <c r="G44" s="74"/>
      <c r="H44" s="84"/>
      <c r="I44" s="85"/>
      <c r="J44" s="87"/>
      <c r="K44" s="22"/>
      <c r="L44" s="1"/>
    </row>
    <row r="45" spans="1:12" ht="18" customHeight="1">
      <c r="A45" s="6"/>
      <c r="B45" s="127" t="s">
        <v>78</v>
      </c>
      <c r="C45" s="128"/>
      <c r="D45" s="128"/>
      <c r="E45" s="137" t="s">
        <v>79</v>
      </c>
      <c r="F45" s="138"/>
      <c r="G45" s="74">
        <v>3</v>
      </c>
      <c r="H45" s="84" t="s">
        <v>57</v>
      </c>
      <c r="I45" s="85">
        <v>8800</v>
      </c>
      <c r="J45" s="87">
        <f t="shared" si="1"/>
        <v>26400</v>
      </c>
      <c r="K45" s="22"/>
      <c r="L45" s="1"/>
    </row>
    <row r="46" spans="1:12" ht="18" customHeight="1">
      <c r="A46" s="6"/>
      <c r="B46" s="127" t="s">
        <v>76</v>
      </c>
      <c r="C46" s="132"/>
      <c r="D46" s="132"/>
      <c r="E46" s="137" t="s">
        <v>74</v>
      </c>
      <c r="F46" s="138"/>
      <c r="G46" s="74">
        <v>40</v>
      </c>
      <c r="H46" s="84" t="s">
        <v>57</v>
      </c>
      <c r="I46" s="85">
        <v>2912</v>
      </c>
      <c r="J46" s="87">
        <f t="shared" si="1"/>
        <v>116480</v>
      </c>
      <c r="K46" s="22"/>
      <c r="L46" s="1"/>
    </row>
    <row r="47" spans="1:12" ht="18" customHeight="1">
      <c r="A47" s="6"/>
      <c r="B47" s="127"/>
      <c r="C47" s="128"/>
      <c r="D47" s="128"/>
      <c r="E47" s="81"/>
      <c r="F47" s="82"/>
      <c r="G47" s="74"/>
      <c r="H47" s="84"/>
      <c r="I47" s="85"/>
      <c r="J47" s="87"/>
      <c r="K47" s="22"/>
      <c r="L47" s="1"/>
    </row>
    <row r="48" spans="1:12" ht="18" customHeight="1">
      <c r="A48" s="6"/>
      <c r="B48" s="131" t="s">
        <v>52</v>
      </c>
      <c r="C48" s="132"/>
      <c r="D48" s="133"/>
      <c r="E48" s="137"/>
      <c r="F48" s="138"/>
      <c r="G48" s="74"/>
      <c r="H48" s="84"/>
      <c r="I48" s="85"/>
      <c r="J48" s="87"/>
      <c r="K48" s="22"/>
      <c r="L48" s="1"/>
    </row>
    <row r="49" spans="1:12" ht="18" customHeight="1">
      <c r="A49" s="6"/>
      <c r="B49" s="127" t="s">
        <v>87</v>
      </c>
      <c r="C49" s="128"/>
      <c r="D49" s="129"/>
      <c r="E49" s="137" t="s">
        <v>64</v>
      </c>
      <c r="F49" s="138"/>
      <c r="G49" s="74">
        <v>10</v>
      </c>
      <c r="H49" s="84" t="s">
        <v>26</v>
      </c>
      <c r="I49" s="85">
        <v>5000</v>
      </c>
      <c r="J49" s="87">
        <f t="shared" si="1"/>
        <v>50000</v>
      </c>
      <c r="K49" s="22"/>
      <c r="L49" s="1"/>
    </row>
    <row r="50" spans="1:12" ht="18" customHeight="1">
      <c r="A50" s="6"/>
      <c r="B50" s="127" t="s">
        <v>82</v>
      </c>
      <c r="C50" s="128"/>
      <c r="D50" s="129"/>
      <c r="E50" s="137" t="s">
        <v>67</v>
      </c>
      <c r="F50" s="138"/>
      <c r="G50" s="74">
        <v>1</v>
      </c>
      <c r="H50" s="84" t="s">
        <v>26</v>
      </c>
      <c r="I50" s="85">
        <v>22000</v>
      </c>
      <c r="J50" s="86">
        <f t="shared" si="1"/>
        <v>22000</v>
      </c>
      <c r="K50" s="22"/>
      <c r="L50" s="1"/>
    </row>
    <row r="51" spans="1:12" ht="18" customHeight="1">
      <c r="A51" s="6"/>
      <c r="B51" s="181" t="s">
        <v>34</v>
      </c>
      <c r="C51" s="182"/>
      <c r="D51" s="182"/>
      <c r="E51" s="182"/>
      <c r="F51" s="182"/>
      <c r="G51" s="182"/>
      <c r="H51" s="182"/>
      <c r="I51" s="182"/>
      <c r="J51" s="75">
        <f>SUM(J37:J50)</f>
        <v>290380</v>
      </c>
      <c r="K51" s="22"/>
      <c r="L51" s="1"/>
    </row>
    <row r="52" spans="1:12" s="2" customFormat="1" ht="18" customHeight="1">
      <c r="A52" s="52"/>
      <c r="B52" s="55"/>
      <c r="C52" s="55"/>
      <c r="D52" s="55"/>
      <c r="E52" s="55"/>
      <c r="F52" s="55"/>
      <c r="G52" s="55"/>
      <c r="H52" s="55"/>
      <c r="I52" s="55"/>
      <c r="J52" s="56"/>
      <c r="K52" s="22"/>
      <c r="L52" s="1"/>
    </row>
    <row r="53" spans="1:12" ht="18" customHeight="1">
      <c r="A53" s="6"/>
      <c r="B53" s="140" t="s">
        <v>35</v>
      </c>
      <c r="C53" s="141"/>
      <c r="D53" s="141"/>
      <c r="E53" s="141"/>
      <c r="F53" s="141"/>
      <c r="G53" s="141"/>
      <c r="H53" s="141"/>
      <c r="I53" s="141"/>
      <c r="J53" s="51">
        <f>J29+J34+J51</f>
        <v>869380</v>
      </c>
      <c r="K53" s="22"/>
      <c r="L53" s="1"/>
    </row>
    <row r="54" spans="1:12" s="2" customFormat="1" ht="18" customHeight="1">
      <c r="A54" s="52"/>
      <c r="B54" s="45"/>
      <c r="C54" s="45"/>
      <c r="D54" s="45"/>
      <c r="E54" s="45"/>
      <c r="F54" s="46"/>
      <c r="G54" s="47"/>
      <c r="H54" s="48"/>
      <c r="I54" s="48"/>
      <c r="J54" s="45"/>
      <c r="K54" s="22"/>
      <c r="L54" s="1"/>
    </row>
    <row r="55" spans="1:12" ht="18" customHeight="1">
      <c r="A55" s="6"/>
      <c r="B55" s="45" t="s">
        <v>36</v>
      </c>
      <c r="C55" s="45"/>
      <c r="D55" s="45"/>
      <c r="E55" s="71" t="s">
        <v>2</v>
      </c>
      <c r="F55" s="71"/>
      <c r="G55" s="72"/>
      <c r="H55" s="71"/>
      <c r="I55" s="70" t="s">
        <v>1</v>
      </c>
      <c r="J55" s="70" t="s">
        <v>6</v>
      </c>
      <c r="K55" s="22"/>
      <c r="L55" s="1"/>
    </row>
    <row r="56" spans="1:12" ht="18" customHeight="1">
      <c r="A56" s="6"/>
      <c r="B56" s="142" t="s">
        <v>0</v>
      </c>
      <c r="C56" s="142"/>
      <c r="D56" s="142"/>
      <c r="E56" s="142" t="s">
        <v>3</v>
      </c>
      <c r="F56" s="142"/>
      <c r="G56" s="142"/>
      <c r="H56" s="142"/>
      <c r="I56" s="57">
        <v>0.05</v>
      </c>
      <c r="J56" s="58">
        <f>J53*I56</f>
        <v>43469</v>
      </c>
      <c r="K56" s="22"/>
      <c r="L56" s="1"/>
    </row>
    <row r="57" spans="1:12" ht="18" customHeight="1">
      <c r="A57" s="6"/>
      <c r="B57" s="142" t="s">
        <v>37</v>
      </c>
      <c r="C57" s="142"/>
      <c r="D57" s="142"/>
      <c r="E57" s="142" t="s">
        <v>7</v>
      </c>
      <c r="F57" s="142"/>
      <c r="G57" s="142"/>
      <c r="H57" s="142"/>
      <c r="I57" s="59">
        <f>E14</f>
        <v>0.0125</v>
      </c>
      <c r="J57" s="58">
        <f>E14*E15*E16*J53</f>
        <v>65203.50000000001</v>
      </c>
      <c r="K57" s="22"/>
      <c r="L57" s="1"/>
    </row>
    <row r="58" spans="1:12" ht="18" customHeight="1">
      <c r="A58" s="6"/>
      <c r="B58" s="142" t="s">
        <v>38</v>
      </c>
      <c r="C58" s="142"/>
      <c r="D58" s="142"/>
      <c r="E58" s="139" t="s">
        <v>5</v>
      </c>
      <c r="F58" s="139"/>
      <c r="G58" s="139"/>
      <c r="H58" s="139"/>
      <c r="I58" s="139"/>
      <c r="J58" s="60"/>
      <c r="K58" s="22"/>
      <c r="L58" s="1"/>
    </row>
    <row r="59" spans="1:12" ht="18" customHeight="1">
      <c r="A59" s="6"/>
      <c r="B59" s="142" t="s">
        <v>4</v>
      </c>
      <c r="C59" s="142"/>
      <c r="D59" s="142"/>
      <c r="E59" s="139"/>
      <c r="F59" s="139"/>
      <c r="G59" s="139"/>
      <c r="H59" s="139"/>
      <c r="I59" s="139"/>
      <c r="J59" s="60"/>
      <c r="K59" s="22"/>
      <c r="L59" s="1"/>
    </row>
    <row r="60" spans="1:12" ht="18" customHeight="1">
      <c r="A60" s="6"/>
      <c r="B60" s="142" t="s">
        <v>39</v>
      </c>
      <c r="C60" s="142"/>
      <c r="D60" s="142"/>
      <c r="E60" s="139"/>
      <c r="F60" s="139"/>
      <c r="G60" s="139"/>
      <c r="H60" s="139"/>
      <c r="I60" s="139"/>
      <c r="J60" s="60"/>
      <c r="K60" s="22"/>
      <c r="L60" s="1"/>
    </row>
    <row r="61" spans="1:12" ht="18" customHeight="1">
      <c r="A61" s="6"/>
      <c r="B61" s="152" t="s">
        <v>40</v>
      </c>
      <c r="C61" s="153"/>
      <c r="D61" s="153"/>
      <c r="E61" s="153"/>
      <c r="F61" s="153"/>
      <c r="G61" s="153"/>
      <c r="H61" s="153"/>
      <c r="I61" s="153"/>
      <c r="J61" s="51">
        <f>SUM(J56:J60)</f>
        <v>108672.5</v>
      </c>
      <c r="K61" s="22"/>
      <c r="L61" s="1"/>
    </row>
    <row r="62" spans="1:12" s="2" customFormat="1" ht="18" customHeight="1">
      <c r="A62" s="52"/>
      <c r="B62" s="47"/>
      <c r="C62" s="47"/>
      <c r="D62" s="47"/>
      <c r="E62" s="47"/>
      <c r="F62" s="47"/>
      <c r="G62" s="47"/>
      <c r="H62" s="47"/>
      <c r="I62" s="47"/>
      <c r="J62" s="53"/>
      <c r="K62" s="22"/>
      <c r="L62" s="1"/>
    </row>
    <row r="63" spans="1:12" ht="18" customHeight="1">
      <c r="A63" s="6"/>
      <c r="B63" s="204" t="s">
        <v>41</v>
      </c>
      <c r="C63" s="205"/>
      <c r="D63" s="205"/>
      <c r="E63" s="205"/>
      <c r="F63" s="205"/>
      <c r="G63" s="205"/>
      <c r="H63" s="205"/>
      <c r="I63" s="205"/>
      <c r="J63" s="61">
        <f>J53+J61</f>
        <v>978052.5</v>
      </c>
      <c r="K63" s="22"/>
      <c r="L63" s="1"/>
    </row>
    <row r="64" spans="1:12" s="2" customFormat="1" ht="18" customHeight="1" thickBot="1">
      <c r="A64" s="52"/>
      <c r="B64" s="47"/>
      <c r="C64" s="47"/>
      <c r="D64" s="47"/>
      <c r="E64" s="47"/>
      <c r="F64" s="47"/>
      <c r="G64" s="47"/>
      <c r="H64" s="47"/>
      <c r="I64" s="47"/>
      <c r="J64" s="53"/>
      <c r="K64" s="22"/>
      <c r="L64" s="1"/>
    </row>
    <row r="65" spans="1:12" ht="18" customHeight="1" thickBot="1">
      <c r="A65" s="6"/>
      <c r="B65" s="201" t="s">
        <v>42</v>
      </c>
      <c r="C65" s="202"/>
      <c r="D65" s="202"/>
      <c r="E65" s="202"/>
      <c r="F65" s="202"/>
      <c r="G65" s="202"/>
      <c r="H65" s="202"/>
      <c r="I65" s="202"/>
      <c r="J65" s="203"/>
      <c r="K65" s="22"/>
      <c r="L65" s="1"/>
    </row>
    <row r="66" spans="1:12" s="2" customFormat="1" ht="18" customHeight="1">
      <c r="A66" s="52"/>
      <c r="B66" s="62"/>
      <c r="C66" s="62"/>
      <c r="D66" s="62"/>
      <c r="E66" s="62"/>
      <c r="F66" s="62"/>
      <c r="G66" s="62"/>
      <c r="H66" s="62"/>
      <c r="I66" s="62"/>
      <c r="J66" s="62"/>
      <c r="K66" s="22"/>
      <c r="L66" s="1"/>
    </row>
    <row r="67" spans="1:12" ht="18" customHeight="1">
      <c r="A67" s="6"/>
      <c r="B67" s="52"/>
      <c r="C67" s="52"/>
      <c r="D67" s="189" t="s">
        <v>101</v>
      </c>
      <c r="E67" s="190"/>
      <c r="F67" s="190"/>
      <c r="G67" s="190"/>
      <c r="H67" s="191"/>
      <c r="I67" s="6"/>
      <c r="J67" s="6"/>
      <c r="K67" s="22"/>
      <c r="L67" s="1"/>
    </row>
    <row r="68" spans="1:12" ht="18" customHeight="1">
      <c r="A68" s="6"/>
      <c r="B68" s="52"/>
      <c r="C68" s="52"/>
      <c r="D68" s="183" t="s">
        <v>44</v>
      </c>
      <c r="E68" s="184"/>
      <c r="F68" s="189" t="s">
        <v>53</v>
      </c>
      <c r="G68" s="190"/>
      <c r="H68" s="191"/>
      <c r="I68" s="6"/>
      <c r="J68" s="6"/>
      <c r="K68" s="22"/>
      <c r="L68" s="1"/>
    </row>
    <row r="69" spans="1:12" ht="18" customHeight="1">
      <c r="A69" s="6"/>
      <c r="B69" s="52"/>
      <c r="C69" s="52"/>
      <c r="D69" s="187"/>
      <c r="E69" s="188"/>
      <c r="F69" s="88">
        <f>G69*0.9</f>
        <v>630</v>
      </c>
      <c r="G69" s="89">
        <f>E12</f>
        <v>700</v>
      </c>
      <c r="H69" s="88">
        <f>G69*1.1</f>
        <v>770.0000000000001</v>
      </c>
      <c r="I69" s="6"/>
      <c r="J69" s="6"/>
      <c r="K69" s="22"/>
      <c r="L69" s="1"/>
    </row>
    <row r="70" spans="1:12" ht="18">
      <c r="A70" s="6"/>
      <c r="B70" s="52"/>
      <c r="C70" s="52"/>
      <c r="D70" s="197">
        <f>D71*0.9</f>
        <v>2700</v>
      </c>
      <c r="E70" s="198"/>
      <c r="F70" s="63">
        <f>F$69*$D$70-Hoja2!$C$35</f>
        <v>748597.5</v>
      </c>
      <c r="G70" s="63">
        <f>G$69*$D$70-Hoja2!$C$35</f>
        <v>937597.5</v>
      </c>
      <c r="H70" s="63">
        <f>H$69*$D$70-Hoja2!$C$35</f>
        <v>1126597.5000000002</v>
      </c>
      <c r="I70" s="52"/>
      <c r="J70" s="52"/>
      <c r="K70" s="22"/>
      <c r="L70" s="1"/>
    </row>
    <row r="71" spans="1:12" s="2" customFormat="1" ht="18">
      <c r="A71" s="52"/>
      <c r="B71" s="52"/>
      <c r="C71" s="52"/>
      <c r="D71" s="199">
        <f>E11</f>
        <v>3000</v>
      </c>
      <c r="E71" s="200"/>
      <c r="F71" s="63">
        <f>F$69*$D71-$J$63</f>
        <v>911947.5</v>
      </c>
      <c r="G71" s="63">
        <f>G$69*$D71-$J$63</f>
        <v>1121947.5</v>
      </c>
      <c r="H71" s="63">
        <f>H$69*$D71-$J$63</f>
        <v>1331947.5000000005</v>
      </c>
      <c r="I71" s="52"/>
      <c r="J71" s="52"/>
      <c r="K71" s="22"/>
      <c r="L71" s="1"/>
    </row>
    <row r="72" spans="1:12" ht="18">
      <c r="A72" s="6"/>
      <c r="B72" s="52"/>
      <c r="C72" s="52"/>
      <c r="D72" s="195">
        <f>D71*1.1</f>
        <v>3300.0000000000005</v>
      </c>
      <c r="E72" s="196"/>
      <c r="F72" s="94">
        <f>F$69*$D$72-Hoja2!$C$35</f>
        <v>1126597.5000000002</v>
      </c>
      <c r="G72" s="94">
        <f>G$69*$D$72-Hoja2!$C$35</f>
        <v>1357597.5000000005</v>
      </c>
      <c r="H72" s="94">
        <f>H$69*$D$72-Hoja2!$C$35</f>
        <v>1588597.500000001</v>
      </c>
      <c r="I72" s="122"/>
      <c r="J72" s="122"/>
      <c r="K72" s="22"/>
      <c r="L72" s="1"/>
    </row>
    <row r="73" spans="1:12" ht="18">
      <c r="A73" s="6"/>
      <c r="B73" s="64"/>
      <c r="C73" s="64"/>
      <c r="D73" s="65"/>
      <c r="E73" s="65"/>
      <c r="F73" s="65"/>
      <c r="G73" s="6"/>
      <c r="H73" s="6"/>
      <c r="I73" s="4"/>
      <c r="J73" s="4"/>
      <c r="K73" s="22"/>
      <c r="L73" s="1"/>
    </row>
    <row r="74" spans="1:12" ht="18" customHeight="1">
      <c r="A74" s="6"/>
      <c r="B74" s="64"/>
      <c r="C74" s="64"/>
      <c r="D74" s="183" t="s">
        <v>102</v>
      </c>
      <c r="E74" s="184"/>
      <c r="F74" s="192" t="s">
        <v>14</v>
      </c>
      <c r="G74" s="193"/>
      <c r="H74" s="194"/>
      <c r="I74" s="4"/>
      <c r="J74" s="4"/>
      <c r="K74" s="22"/>
      <c r="L74" s="1"/>
    </row>
    <row r="75" spans="1:12" ht="18" customHeight="1">
      <c r="A75" s="6"/>
      <c r="B75" s="52"/>
      <c r="C75" s="52"/>
      <c r="D75" s="185"/>
      <c r="E75" s="186"/>
      <c r="F75" s="77">
        <f>G75*0.9</f>
        <v>2700</v>
      </c>
      <c r="G75" s="77">
        <f>E11</f>
        <v>3000</v>
      </c>
      <c r="H75" s="77">
        <f>G75*1.1</f>
        <v>3300.0000000000005</v>
      </c>
      <c r="I75" s="4"/>
      <c r="J75" s="4"/>
      <c r="K75" s="22"/>
      <c r="L75" s="1"/>
    </row>
    <row r="76" spans="1:12" ht="18" customHeight="1">
      <c r="A76" s="6"/>
      <c r="B76" s="6"/>
      <c r="C76" s="6"/>
      <c r="D76" s="187"/>
      <c r="E76" s="188"/>
      <c r="F76" s="66">
        <f>Hoja2!C35/Ficha!F75</f>
        <v>352.7416666666667</v>
      </c>
      <c r="G76" s="66">
        <f>$J$63/G$75</f>
        <v>326.0175</v>
      </c>
      <c r="H76" s="66">
        <f>Hoja2!D35/Ficha!H75</f>
        <v>304.1522727272727</v>
      </c>
      <c r="I76" s="4"/>
      <c r="J76" s="4"/>
      <c r="K76" s="22"/>
      <c r="L76" s="1"/>
    </row>
    <row r="77" spans="1:11" ht="18" customHeight="1">
      <c r="A77" s="6"/>
      <c r="B77" s="154" t="s">
        <v>43</v>
      </c>
      <c r="C77" s="154"/>
      <c r="D77" s="154"/>
      <c r="E77" s="154"/>
      <c r="F77" s="154"/>
      <c r="G77" s="154"/>
      <c r="H77" s="154"/>
      <c r="I77" s="154"/>
      <c r="J77" s="154"/>
      <c r="K77" s="67"/>
    </row>
    <row r="78" spans="1:11" ht="18" customHeight="1">
      <c r="A78" s="6"/>
      <c r="B78" s="146" t="s">
        <v>99</v>
      </c>
      <c r="C78" s="147"/>
      <c r="D78" s="147"/>
      <c r="E78" s="147"/>
      <c r="F78" s="147"/>
      <c r="G78" s="147"/>
      <c r="H78" s="147"/>
      <c r="I78" s="147"/>
      <c r="J78" s="148"/>
      <c r="K78" s="67"/>
    </row>
    <row r="79" spans="1:11" ht="18" customHeight="1">
      <c r="A79" s="6"/>
      <c r="B79" s="149"/>
      <c r="C79" s="150"/>
      <c r="D79" s="150"/>
      <c r="E79" s="150"/>
      <c r="F79" s="150"/>
      <c r="G79" s="150"/>
      <c r="H79" s="150"/>
      <c r="I79" s="150"/>
      <c r="J79" s="151"/>
      <c r="K79" s="67"/>
    </row>
    <row r="80" spans="1:11" ht="18" customHeight="1">
      <c r="A80" s="6"/>
      <c r="B80" s="149" t="s">
        <v>48</v>
      </c>
      <c r="C80" s="150"/>
      <c r="D80" s="150"/>
      <c r="E80" s="150"/>
      <c r="F80" s="150"/>
      <c r="G80" s="150"/>
      <c r="H80" s="150"/>
      <c r="I80" s="150"/>
      <c r="J80" s="151"/>
      <c r="K80" s="67"/>
    </row>
    <row r="81" spans="1:11" ht="18" customHeight="1">
      <c r="A81" s="6"/>
      <c r="B81" s="149"/>
      <c r="C81" s="150"/>
      <c r="D81" s="150"/>
      <c r="E81" s="150"/>
      <c r="F81" s="150"/>
      <c r="G81" s="150"/>
      <c r="H81" s="150"/>
      <c r="I81" s="150"/>
      <c r="J81" s="151"/>
      <c r="K81" s="67"/>
    </row>
    <row r="82" spans="1:11" ht="18" customHeight="1">
      <c r="A82" s="6"/>
      <c r="B82" s="149"/>
      <c r="C82" s="150"/>
      <c r="D82" s="150"/>
      <c r="E82" s="150"/>
      <c r="F82" s="150"/>
      <c r="G82" s="150"/>
      <c r="H82" s="150"/>
      <c r="I82" s="150"/>
      <c r="J82" s="151"/>
      <c r="K82" s="6"/>
    </row>
    <row r="83" spans="1:11" ht="18" customHeight="1">
      <c r="A83" s="6"/>
      <c r="B83" s="143" t="s">
        <v>98</v>
      </c>
      <c r="C83" s="144"/>
      <c r="D83" s="144"/>
      <c r="E83" s="144"/>
      <c r="F83" s="144"/>
      <c r="G83" s="144"/>
      <c r="H83" s="144"/>
      <c r="I83" s="144"/>
      <c r="J83" s="145"/>
      <c r="K83" s="6"/>
    </row>
    <row r="84" spans="1:11" ht="18" customHeight="1">
      <c r="A84" s="6"/>
      <c r="B84" s="143" t="s">
        <v>55</v>
      </c>
      <c r="C84" s="144"/>
      <c r="D84" s="144"/>
      <c r="E84" s="144"/>
      <c r="F84" s="144"/>
      <c r="G84" s="144"/>
      <c r="H84" s="144"/>
      <c r="I84" s="144"/>
      <c r="J84" s="145"/>
      <c r="K84" s="6"/>
    </row>
    <row r="85" spans="1:11" ht="18" customHeight="1">
      <c r="A85" s="6"/>
      <c r="B85" s="134" t="s">
        <v>56</v>
      </c>
      <c r="C85" s="135"/>
      <c r="D85" s="135"/>
      <c r="E85" s="135"/>
      <c r="F85" s="135"/>
      <c r="G85" s="135"/>
      <c r="H85" s="135"/>
      <c r="I85" s="135"/>
      <c r="J85" s="136"/>
      <c r="K85" s="6"/>
    </row>
  </sheetData>
  <sheetProtection/>
  <mergeCells count="65">
    <mergeCell ref="E28:F28"/>
    <mergeCell ref="E45:F45"/>
    <mergeCell ref="B65:J65"/>
    <mergeCell ref="B63:I63"/>
    <mergeCell ref="E50:F50"/>
    <mergeCell ref="B56:D56"/>
    <mergeCell ref="E48:F48"/>
    <mergeCell ref="B60:D60"/>
    <mergeCell ref="E57:H57"/>
    <mergeCell ref="B34:I34"/>
    <mergeCell ref="E37:F37"/>
    <mergeCell ref="B32:D32"/>
    <mergeCell ref="E33:F33"/>
    <mergeCell ref="D67:H67"/>
    <mergeCell ref="F74:H74"/>
    <mergeCell ref="F68:H68"/>
    <mergeCell ref="D72:E72"/>
    <mergeCell ref="D70:E70"/>
    <mergeCell ref="D71:E71"/>
    <mergeCell ref="E26:F26"/>
    <mergeCell ref="B51:I51"/>
    <mergeCell ref="E49:F49"/>
    <mergeCell ref="E38:F38"/>
    <mergeCell ref="B33:D33"/>
    <mergeCell ref="E27:F27"/>
    <mergeCell ref="E42:F42"/>
    <mergeCell ref="E46:F46"/>
    <mergeCell ref="J18:J19"/>
    <mergeCell ref="B22:D22"/>
    <mergeCell ref="B24:D24"/>
    <mergeCell ref="E22:F22"/>
    <mergeCell ref="E23:F23"/>
    <mergeCell ref="E56:H56"/>
    <mergeCell ref="E25:F25"/>
    <mergeCell ref="E24:F24"/>
    <mergeCell ref="B29:I29"/>
    <mergeCell ref="E32:F32"/>
    <mergeCell ref="B1:J1"/>
    <mergeCell ref="E3:G3"/>
    <mergeCell ref="E2:G2"/>
    <mergeCell ref="B18:D19"/>
    <mergeCell ref="E18:F19"/>
    <mergeCell ref="G10:J10"/>
    <mergeCell ref="B10:E10"/>
    <mergeCell ref="G18:G19"/>
    <mergeCell ref="H18:H19"/>
    <mergeCell ref="I18:I19"/>
    <mergeCell ref="B59:D59"/>
    <mergeCell ref="B57:D57"/>
    <mergeCell ref="B84:J84"/>
    <mergeCell ref="B83:J83"/>
    <mergeCell ref="B78:J79"/>
    <mergeCell ref="B61:I61"/>
    <mergeCell ref="B77:J77"/>
    <mergeCell ref="B80:J82"/>
    <mergeCell ref="D74:E76"/>
    <mergeCell ref="D68:E69"/>
    <mergeCell ref="B85:J85"/>
    <mergeCell ref="E44:F44"/>
    <mergeCell ref="E39:F39"/>
    <mergeCell ref="E41:F41"/>
    <mergeCell ref="E40:F40"/>
    <mergeCell ref="E58:I60"/>
    <mergeCell ref="B53:I53"/>
    <mergeCell ref="B58:D58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3" r:id="rId2"/>
  <rowBreaks count="1" manualBreakCount="1">
    <brk id="64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3"/>
  <sheetViews>
    <sheetView zoomScale="70" zoomScaleNormal="70" zoomScalePageLayoutView="0" workbookViewId="0" topLeftCell="A1">
      <selection activeCell="B49" sqref="B49"/>
    </sheetView>
  </sheetViews>
  <sheetFormatPr defaultColWidth="11.421875" defaultRowHeight="15"/>
  <cols>
    <col min="2" max="2" width="52.8515625" style="0" customWidth="1"/>
    <col min="3" max="3" width="24.8515625" style="0" customWidth="1"/>
    <col min="4" max="4" width="27.00390625" style="0" customWidth="1"/>
  </cols>
  <sheetData>
    <row r="2" spans="2:4" ht="17.25">
      <c r="B2" s="103" t="s">
        <v>88</v>
      </c>
      <c r="C2" s="104">
        <f>((Ficha!E11-3000)/3000)+1</f>
        <v>1</v>
      </c>
      <c r="D2" s="105"/>
    </row>
    <row r="3" spans="2:4" ht="17.25">
      <c r="B3" s="106"/>
      <c r="C3" s="105"/>
      <c r="D3" s="105"/>
    </row>
    <row r="4" spans="2:4" ht="17.25">
      <c r="B4" s="206" t="s">
        <v>89</v>
      </c>
      <c r="C4" s="206"/>
      <c r="D4" s="105"/>
    </row>
    <row r="5" spans="2:4" ht="17.25">
      <c r="B5" s="97" t="s">
        <v>71</v>
      </c>
      <c r="C5" s="120"/>
      <c r="D5" s="120">
        <v>3000</v>
      </c>
    </row>
    <row r="6" spans="2:4" ht="17.25">
      <c r="B6" s="97" t="s">
        <v>85</v>
      </c>
      <c r="C6" s="120"/>
      <c r="D6" s="120">
        <v>4</v>
      </c>
    </row>
    <row r="7" spans="2:4" ht="17.25">
      <c r="B7" s="105"/>
      <c r="C7" s="105"/>
      <c r="D7" s="105"/>
    </row>
    <row r="8" spans="2:4" ht="18" thickBot="1">
      <c r="B8" s="105"/>
      <c r="C8" s="105"/>
      <c r="D8" s="105"/>
    </row>
    <row r="9" spans="2:4" ht="17.25">
      <c r="B9" s="158" t="s">
        <v>42</v>
      </c>
      <c r="C9" s="159"/>
      <c r="D9" s="159"/>
    </row>
    <row r="10" spans="2:4" ht="17.25">
      <c r="B10" s="105"/>
      <c r="C10" s="105"/>
      <c r="D10" s="105"/>
    </row>
    <row r="11" spans="2:4" ht="17.25">
      <c r="B11" s="107" t="s">
        <v>90</v>
      </c>
      <c r="C11" s="108">
        <f>Ficha!D70</f>
        <v>2700</v>
      </c>
      <c r="D11" s="108">
        <f>Ficha!D72</f>
        <v>3300.0000000000005</v>
      </c>
    </row>
    <row r="12" spans="2:4" ht="17.25">
      <c r="B12" s="109"/>
      <c r="C12" s="105"/>
      <c r="D12" s="105"/>
    </row>
    <row r="13" spans="2:4" ht="17.25">
      <c r="B13" s="103" t="s">
        <v>88</v>
      </c>
      <c r="C13" s="110">
        <v>0.9</v>
      </c>
      <c r="D13" s="110">
        <v>1.1</v>
      </c>
    </row>
    <row r="14" spans="2:4" ht="17.25">
      <c r="B14" s="111"/>
      <c r="C14" s="108"/>
      <c r="D14" s="108"/>
    </row>
    <row r="15" spans="2:4" ht="17.25">
      <c r="B15" s="107" t="s">
        <v>28</v>
      </c>
      <c r="C15" s="108"/>
      <c r="D15" s="108"/>
    </row>
    <row r="16" spans="2:4" ht="17.25">
      <c r="B16" s="111" t="s">
        <v>91</v>
      </c>
      <c r="C16" s="112">
        <f>SUM(Ficha!J22:J26)</f>
        <v>216000</v>
      </c>
      <c r="D16" s="112">
        <f>SUM(Ficha!J22:J26)</f>
        <v>216000</v>
      </c>
    </row>
    <row r="17" spans="2:4" ht="17.25">
      <c r="B17" s="113" t="s">
        <v>92</v>
      </c>
      <c r="C17" s="114">
        <f>C13*Ficha!G27*Ficha!I27+Hoja2!C13*Ficha!G28*Ficha!I28</f>
        <v>205200</v>
      </c>
      <c r="D17" s="114">
        <f>D13*Ficha!G27*Ficha!I27+Hoja2!D13*Ficha!G28*Ficha!I28</f>
        <v>250800.00000000003</v>
      </c>
    </row>
    <row r="18" spans="2:4" ht="17.25">
      <c r="B18" s="115" t="s">
        <v>93</v>
      </c>
      <c r="C18" s="116">
        <f>SUM(C16:C17)</f>
        <v>421200</v>
      </c>
      <c r="D18" s="116">
        <f>SUM(D16:D17)</f>
        <v>466800</v>
      </c>
    </row>
    <row r="19" spans="2:4" ht="17.25">
      <c r="B19" s="111"/>
      <c r="C19" s="105"/>
      <c r="D19" s="105"/>
    </row>
    <row r="20" spans="2:4" ht="17.25">
      <c r="B20" s="107" t="s">
        <v>30</v>
      </c>
      <c r="C20" s="105"/>
      <c r="D20" s="105"/>
    </row>
    <row r="21" spans="2:4" ht="17.25">
      <c r="B21" s="111" t="s">
        <v>91</v>
      </c>
      <c r="C21" s="112">
        <f>SUM(Ficha!J32:J33)</f>
        <v>135000</v>
      </c>
      <c r="D21" s="112">
        <f>SUM(Ficha!J32:J33)</f>
        <v>135000</v>
      </c>
    </row>
    <row r="22" spans="2:4" ht="17.25">
      <c r="B22" s="117" t="s">
        <v>92</v>
      </c>
      <c r="C22" s="118">
        <v>0</v>
      </c>
      <c r="D22" s="118">
        <v>0</v>
      </c>
    </row>
    <row r="23" spans="2:4" ht="17.25">
      <c r="B23" s="115" t="s">
        <v>93</v>
      </c>
      <c r="C23" s="116">
        <f>SUM(C21:C22)</f>
        <v>135000</v>
      </c>
      <c r="D23" s="51">
        <f>SUM(D21:D22)</f>
        <v>135000</v>
      </c>
    </row>
    <row r="24" spans="2:4" ht="17.25">
      <c r="B24" s="105"/>
      <c r="C24" s="105"/>
      <c r="D24" s="105"/>
    </row>
    <row r="25" spans="2:4" ht="17.25">
      <c r="B25" s="107" t="s">
        <v>94</v>
      </c>
      <c r="C25" s="105"/>
      <c r="D25" s="105"/>
    </row>
    <row r="26" spans="2:4" ht="17.25">
      <c r="B26" s="111" t="s">
        <v>91</v>
      </c>
      <c r="C26" s="112">
        <f>SUM(Ficha!J38:J50)</f>
        <v>290380</v>
      </c>
      <c r="D26" s="112">
        <f>SUM(Ficha!J38:J50)</f>
        <v>290380</v>
      </c>
    </row>
    <row r="27" spans="2:4" ht="17.25">
      <c r="B27" s="117" t="s">
        <v>92</v>
      </c>
      <c r="C27" s="118">
        <v>0</v>
      </c>
      <c r="D27" s="118">
        <v>0</v>
      </c>
    </row>
    <row r="28" spans="2:4" ht="17.25">
      <c r="B28" s="115" t="s">
        <v>93</v>
      </c>
      <c r="C28" s="116">
        <f>SUM(C26:C27)</f>
        <v>290380</v>
      </c>
      <c r="D28" s="51">
        <f>SUM(D26:D27)</f>
        <v>290380</v>
      </c>
    </row>
    <row r="29" spans="2:4" ht="17.25">
      <c r="B29" s="109"/>
      <c r="C29" s="119"/>
      <c r="D29" s="119"/>
    </row>
    <row r="30" spans="2:4" ht="17.25">
      <c r="B30" s="115" t="s">
        <v>95</v>
      </c>
      <c r="C30" s="116">
        <f>C18+C23+C28</f>
        <v>846580</v>
      </c>
      <c r="D30" s="51">
        <f>D18+D23+D28</f>
        <v>892180</v>
      </c>
    </row>
    <row r="31" spans="2:4" ht="17.25">
      <c r="B31" s="109"/>
      <c r="C31" s="105"/>
      <c r="D31" s="105"/>
    </row>
    <row r="32" spans="2:4" ht="17.25">
      <c r="B32" s="113" t="s">
        <v>0</v>
      </c>
      <c r="C32" s="112">
        <f>C30*Ficha!$I$56</f>
        <v>42329</v>
      </c>
      <c r="D32" s="112">
        <f>D30*Ficha!$I$56</f>
        <v>44609</v>
      </c>
    </row>
    <row r="33" spans="2:4" ht="17.25">
      <c r="B33" s="113" t="s">
        <v>37</v>
      </c>
      <c r="C33" s="112">
        <f>C30*Ficha!$E$14*Ficha!$E$15*Ficha!$E$16</f>
        <v>63493.5</v>
      </c>
      <c r="D33" s="112">
        <f>D30*Ficha!$E$14*Ficha!$E$15*Ficha!$E$16</f>
        <v>66913.5</v>
      </c>
    </row>
    <row r="34" spans="2:4" ht="17.25">
      <c r="B34" s="109"/>
      <c r="C34" s="105"/>
      <c r="D34" s="105"/>
    </row>
    <row r="35" spans="2:4" ht="17.25">
      <c r="B35" s="115" t="s">
        <v>41</v>
      </c>
      <c r="C35" s="116">
        <f>C30+C32+C33</f>
        <v>952402.5</v>
      </c>
      <c r="D35" s="51">
        <f>D30+D32+D33</f>
        <v>1003702.5</v>
      </c>
    </row>
    <row r="36" spans="2:4" ht="15" customHeight="1">
      <c r="B36" s="207" t="s">
        <v>96</v>
      </c>
      <c r="C36" s="207"/>
      <c r="D36" s="207"/>
    </row>
    <row r="37" spans="2:4" ht="15" customHeight="1">
      <c r="B37" s="208"/>
      <c r="C37" s="208"/>
      <c r="D37" s="208"/>
    </row>
    <row r="38" spans="2:4" ht="15" customHeight="1">
      <c r="B38" s="208"/>
      <c r="C38" s="208"/>
      <c r="D38" s="208"/>
    </row>
    <row r="39" spans="2:4" ht="15" customHeight="1">
      <c r="B39" s="121"/>
      <c r="C39" s="121"/>
      <c r="D39" s="121"/>
    </row>
    <row r="40" spans="2:4" ht="15" customHeight="1">
      <c r="B40" s="121"/>
      <c r="C40" s="121"/>
      <c r="D40" s="121"/>
    </row>
    <row r="41" spans="2:4" ht="15" customHeight="1">
      <c r="B41" s="121"/>
      <c r="C41" s="121"/>
      <c r="D41" s="121"/>
    </row>
    <row r="42" spans="2:4" ht="15" customHeight="1">
      <c r="B42" s="121"/>
      <c r="C42" s="121"/>
      <c r="D42" s="121"/>
    </row>
    <row r="43" spans="2:4" ht="15" customHeight="1">
      <c r="B43" s="121"/>
      <c r="C43" s="121"/>
      <c r="D43" s="121"/>
    </row>
  </sheetData>
  <sheetProtection/>
  <mergeCells count="3">
    <mergeCell ref="B4:C4"/>
    <mergeCell ref="B9:D9"/>
    <mergeCell ref="B36:D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2013-02-27T15:43:39Z</cp:lastPrinted>
  <dcterms:created xsi:type="dcterms:W3CDTF">2012-07-09T18:51:50Z</dcterms:created>
  <dcterms:modified xsi:type="dcterms:W3CDTF">2017-10-10T20:40:06Z</dcterms:modified>
  <cp:category/>
  <cp:version/>
  <cp:contentType/>
  <cp:contentStatus/>
</cp:coreProperties>
</file>