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0" windowWidth="20535" windowHeight="7050" activeTab="0"/>
  </bookViews>
  <sheets>
    <sheet name="Ficha" sheetId="1" r:id="rId1"/>
    <sheet name="Hoja1" sheetId="2" r:id="rId2"/>
  </sheets>
  <definedNames>
    <definedName name="_xlnm.Print_Area" localSheetId="0">'Ficha'!$A$1:$K$119</definedName>
  </definedNames>
  <calcPr fullCalcOnLoad="1"/>
</workbook>
</file>

<file path=xl/sharedStrings.xml><?xml version="1.0" encoding="utf-8"?>
<sst xmlns="http://schemas.openxmlformats.org/spreadsheetml/2006/main" count="211" uniqueCount="149">
  <si>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</si>
  <si>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</si>
  <si>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</si>
  <si>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</si>
  <si>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</si>
  <si>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</si>
  <si>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</si>
  <si>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</si>
  <si>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</si>
  <si>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</si>
  <si>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</si>
  <si>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</si>
  <si>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</si>
  <si>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</si>
  <si>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</si>
  <si>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</si>
  <si>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</si>
  <si>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</si>
  <si>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</si>
  <si>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</si>
  <si>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</si>
  <si>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</si>
  <si>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</si>
  <si>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</si>
  <si>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</si>
  <si>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</si>
  <si>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</si>
  <si>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</si>
  <si>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</si>
  <si>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</si>
  <si>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</si>
  <si>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</si>
  <si>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</si>
  <si>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</si>
  <si>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</si>
  <si>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</si>
  <si>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</si>
  <si>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</si>
  <si>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</si>
  <si>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</si>
  <si>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</si>
  <si>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</si>
  <si>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</si>
  <si>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</si>
  <si>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</si>
  <si>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</si>
  <si>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</si>
  <si>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</si>
  <si>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</si>
  <si>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</si>
  <si>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</si>
  <si>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</si>
  <si>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</si>
  <si>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</si>
  <si>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</si>
  <si>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</si>
  <si>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</si>
  <si>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</si>
  <si>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</si>
  <si>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Aplicaciones de pesticidas </t>
  </si>
  <si>
    <t>Acarreo de insumos</t>
  </si>
  <si>
    <t>Rendimiento (Kg/ha):</t>
  </si>
  <si>
    <t>Precio de venta mercado ($/Kg): (1)</t>
  </si>
  <si>
    <t>Planta</t>
  </si>
  <si>
    <t>Aplicación de pesticidas</t>
  </si>
  <si>
    <t>Contro de malezas</t>
  </si>
  <si>
    <t>Cosecha</t>
  </si>
  <si>
    <t>Ha</t>
  </si>
  <si>
    <t>Insumos (c) (2)</t>
  </si>
  <si>
    <t xml:space="preserve"> 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</si>
  <si>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</si>
  <si>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</si>
  <si>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Bactericida:</t>
  </si>
  <si>
    <t>Anual</t>
  </si>
  <si>
    <t xml:space="preserve"> (3) Las dosis de fertilización promedio podrían variar de acuerdo a los resultados de los distintos análisis (foliar, suelo, etc.).</t>
  </si>
  <si>
    <t>Margen neto ($/ha) (5)</t>
  </si>
  <si>
    <t>Costo Unitario ($/kg) (6)</t>
  </si>
  <si>
    <t>Triturar restos de poda</t>
  </si>
  <si>
    <t>Riegos y limpias de acequias</t>
  </si>
  <si>
    <t>Raleo</t>
  </si>
  <si>
    <t>Octubre-noviembre</t>
  </si>
  <si>
    <t>Acaricida:</t>
  </si>
  <si>
    <t>Octubre-marzo</t>
  </si>
  <si>
    <t>Mayo-julio</t>
  </si>
  <si>
    <t xml:space="preserve"> (2) Los insumos, la variedad de manzano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</si>
  <si>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Mayo-febrero</t>
  </si>
  <si>
    <t>Sacar  cosecha y cargar camión</t>
  </si>
  <si>
    <t>Flete</t>
  </si>
  <si>
    <t>Noviembre</t>
  </si>
  <si>
    <t>Septiembre-octubre</t>
  </si>
  <si>
    <t>Noviembre-diciembre</t>
  </si>
  <si>
    <t>Enero-febrero</t>
  </si>
  <si>
    <t xml:space="preserve"> Mayo-febrero</t>
  </si>
  <si>
    <t>Marzo-febrero</t>
  </si>
  <si>
    <t>Agosto</t>
  </si>
  <si>
    <t>Agosto-febrero</t>
  </si>
  <si>
    <t>Octubre-enero</t>
  </si>
  <si>
    <t>Agosto-noviembre</t>
  </si>
  <si>
    <t>Julio-agosto</t>
  </si>
  <si>
    <t>Junio-enero</t>
  </si>
  <si>
    <t>Fertilizantes (3):</t>
  </si>
  <si>
    <t>Foliares</t>
  </si>
  <si>
    <t>Región del BíoBío</t>
  </si>
  <si>
    <t>Precio($/Un)</t>
  </si>
  <si>
    <t>Junio-julio</t>
  </si>
  <si>
    <t>Régimen hídrico: riego por surco</t>
  </si>
  <si>
    <t>Fecha plantación: plena producción</t>
  </si>
  <si>
    <t xml:space="preserve">Tecnología: media </t>
  </si>
  <si>
    <t>Tipo de producción: consumo fresco y exportación</t>
  </si>
  <si>
    <t>Sacar cosecha y cargar camión</t>
  </si>
  <si>
    <t>Colmena</t>
  </si>
  <si>
    <t xml:space="preserve">Pera </t>
  </si>
  <si>
    <t>1 ha Noviembre 2013</t>
  </si>
  <si>
    <t>Variedad: Asiática</t>
  </si>
  <si>
    <t>Fecha cosecha: febrero-marzo</t>
  </si>
  <si>
    <t xml:space="preserve"> (1) El precio del kilo de la pera asiática en promedio de exportación (70%) y mercado interno (30%) de la región durante el periodo de cosecha en la temporada 2012/13.</t>
  </si>
  <si>
    <t>Septiembre-marzo</t>
  </si>
  <si>
    <t>Desbrote y poda en verde</t>
  </si>
  <si>
    <t>Poda y pintar cortes</t>
  </si>
  <si>
    <t>Febrero-marzo</t>
  </si>
  <si>
    <t>Octubre</t>
  </si>
  <si>
    <t>Aplicación de fertilizante</t>
  </si>
  <si>
    <t>Mayo-agosto</t>
  </si>
  <si>
    <t>Enero-agosto</t>
  </si>
  <si>
    <t xml:space="preserve">  Urea</t>
  </si>
  <si>
    <t xml:space="preserve">  Mezcla frutal</t>
  </si>
  <si>
    <t xml:space="preserve">  Frutaliv</t>
  </si>
  <si>
    <t xml:space="preserve">  Fosfimat 40 20</t>
  </si>
  <si>
    <t xml:space="preserve">  Nitrofoska</t>
  </si>
  <si>
    <t xml:space="preserve">  Defender K</t>
  </si>
  <si>
    <t xml:space="preserve">  Oxicloruro de cobre</t>
  </si>
  <si>
    <t xml:space="preserve">  Podexal</t>
  </si>
  <si>
    <t xml:space="preserve">  Switch 62.5 ES</t>
  </si>
  <si>
    <t xml:space="preserve">  Bravo 720</t>
  </si>
  <si>
    <t xml:space="preserve">  BC - 1000</t>
  </si>
  <si>
    <t xml:space="preserve">  Strepto Plus</t>
  </si>
  <si>
    <t xml:space="preserve">  Farmon</t>
  </si>
  <si>
    <t xml:space="preserve">  Rango</t>
  </si>
  <si>
    <t xml:space="preserve">  Lorsban 4E</t>
  </si>
  <si>
    <t xml:space="preserve">  Karate Zeon</t>
  </si>
  <si>
    <t xml:space="preserve">  Aceite Sunspray</t>
  </si>
  <si>
    <t xml:space="preserve">  Polaris 40 WP</t>
  </si>
  <si>
    <t xml:space="preserve">  Vertimec 018 EC</t>
  </si>
  <si>
    <t xml:space="preserve">  Arriendo colmenas</t>
  </si>
  <si>
    <t xml:space="preserve">  Certificación</t>
  </si>
  <si>
    <t xml:space="preserve">  Baños químicos (arriendo)</t>
  </si>
  <si>
    <t xml:space="preserve">  Analisis foliar (3)</t>
  </si>
  <si>
    <t>Septiembre-enero</t>
  </si>
  <si>
    <t>Densidad (plantas/ha): 666 (5,0m x 3,0m)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</si>
</sst>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\ _€_-;\-* #,##0.0\ _€_-;_-* &quot;-&quot;??\ _€_-;_-@_-"/>
    <numFmt numFmtId="196" formatCode="_-* #,##0\ _€_-;\-* #,##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  <xf numFmtId="0" fontId="4" fillId="0" borderId="10" applyNumberFormat="0" applyFill="0" applyAlignment="0" applyProtection="0"/>
  </cellStyleXfs>
  <cellXfs count="307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69" applyNumberFormat="1" applyFont="1" applyFill="1" applyAlignment="1" applyProtection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9" fillId="34" borderId="0" xfId="55" applyNumberFormat="1" applyFont="1" applyFill="1" applyBorder="1" applyAlignment="1">
      <alignment horizontal="left" vertical="top" wrapText="1"/>
      <protection/>
    </xf>
    <xf numFmtId="181" fontId="9" fillId="34" borderId="0" xfId="69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8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8" applyFont="1" applyFill="1" applyBorder="1" applyAlignment="1" applyProtection="1">
      <alignment horizontal="center"/>
      <protection/>
    </xf>
    <xf numFmtId="4" fontId="59" fillId="0" borderId="0" xfId="58" applyNumberFormat="1" applyFont="1" applyFill="1" applyBorder="1" applyAlignment="1" applyProtection="1">
      <alignment/>
      <protection/>
    </xf>
    <xf numFmtId="3" fontId="59" fillId="0" borderId="0" xfId="58" applyNumberFormat="1" applyFont="1" applyFill="1" applyBorder="1" applyAlignment="1" applyProtection="1">
      <alignment/>
      <protection/>
    </xf>
    <xf numFmtId="3" fontId="59" fillId="0" borderId="0" xfId="58" applyNumberFormat="1" applyFont="1" applyFill="1" applyBorder="1" applyAlignment="1" applyProtection="1">
      <alignment horizontal="center"/>
      <protection/>
    </xf>
    <xf numFmtId="3" fontId="60" fillId="0" borderId="0" xfId="58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8" applyFont="1" applyFill="1" applyBorder="1" applyAlignment="1">
      <alignment horizontal="left"/>
      <protection/>
    </xf>
    <xf numFmtId="0" fontId="60" fillId="0" borderId="0" xfId="58" applyFont="1" applyFill="1" applyBorder="1" applyAlignment="1">
      <alignment horizontal="center"/>
      <protection/>
    </xf>
    <xf numFmtId="180" fontId="60" fillId="0" borderId="0" xfId="69" applyFont="1" applyFill="1" applyBorder="1" applyAlignment="1" applyProtection="1">
      <alignment horizontal="left"/>
      <protection/>
    </xf>
    <xf numFmtId="0" fontId="60" fillId="0" borderId="0" xfId="58" applyFont="1" applyFill="1" applyBorder="1" applyAlignment="1" applyProtection="1">
      <alignment horizontal="center"/>
      <protection/>
    </xf>
    <xf numFmtId="3" fontId="60" fillId="0" borderId="0" xfId="58" applyNumberFormat="1" applyFont="1" applyFill="1" applyBorder="1" applyAlignment="1" applyProtection="1">
      <alignment horizontal="center"/>
      <protection/>
    </xf>
    <xf numFmtId="180" fontId="60" fillId="0" borderId="0" xfId="69" applyFont="1" applyFill="1" applyBorder="1" applyAlignment="1" applyProtection="1">
      <alignment horizontal="right"/>
      <protection/>
    </xf>
    <xf numFmtId="3" fontId="60" fillId="0" borderId="0" xfId="58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61" fillId="34" borderId="0" xfId="69" applyNumberFormat="1" applyFont="1" applyFill="1" applyBorder="1" applyAlignment="1" applyProtection="1">
      <alignment horizontal="left"/>
      <protection/>
    </xf>
    <xf numFmtId="0" fontId="61" fillId="34" borderId="11" xfId="69" applyNumberFormat="1" applyFont="1" applyFill="1" applyBorder="1" applyAlignment="1" applyProtection="1">
      <alignment horizontal="left"/>
      <protection/>
    </xf>
    <xf numFmtId="181" fontId="9" fillId="34" borderId="15" xfId="58" applyNumberFormat="1" applyFont="1" applyFill="1" applyBorder="1" applyAlignment="1" applyProtection="1">
      <alignment horizontal="right"/>
      <protection/>
    </xf>
    <xf numFmtId="181" fontId="9" fillId="34" borderId="11" xfId="58" applyNumberFormat="1" applyFont="1" applyFill="1" applyBorder="1" applyAlignment="1" applyProtection="1">
      <alignment horizontal="right"/>
      <protection/>
    </xf>
    <xf numFmtId="3" fontId="9" fillId="34" borderId="11" xfId="58" applyNumberFormat="1" applyFont="1" applyFill="1" applyBorder="1" applyAlignment="1" applyProtection="1">
      <alignment horizontal="right" vertical="center"/>
      <protection/>
    </xf>
    <xf numFmtId="3" fontId="9" fillId="34" borderId="0" xfId="58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57" fillId="34" borderId="14" xfId="0" applyFont="1" applyFill="1" applyBorder="1" applyAlignment="1">
      <alignment/>
    </xf>
    <xf numFmtId="3" fontId="62" fillId="34" borderId="15" xfId="69" applyNumberFormat="1" applyFont="1" applyFill="1" applyBorder="1" applyAlignment="1">
      <alignment/>
      <protection/>
    </xf>
    <xf numFmtId="180" fontId="9" fillId="34" borderId="0" xfId="69" applyFont="1" applyFill="1" applyBorder="1" applyAlignment="1" applyProtection="1">
      <alignment/>
      <protection/>
    </xf>
    <xf numFmtId="181" fontId="9" fillId="34" borderId="0" xfId="69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180" fontId="62" fillId="34" borderId="11" xfId="69" applyFont="1" applyFill="1" applyBorder="1" applyAlignment="1" applyProtection="1">
      <alignment/>
      <protection/>
    </xf>
    <xf numFmtId="180" fontId="62" fillId="34" borderId="16" xfId="69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7" fillId="36" borderId="17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9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7" fillId="34" borderId="18" xfId="0" applyNumberFormat="1" applyFont="1" applyFill="1" applyBorder="1" applyAlignment="1">
      <alignment/>
    </xf>
    <xf numFmtId="3" fontId="7" fillId="34" borderId="15" xfId="58" applyNumberFormat="1" applyFont="1" applyFill="1" applyBorder="1" applyAlignment="1">
      <alignment/>
      <protection/>
    </xf>
    <xf numFmtId="181" fontId="7" fillId="34" borderId="20" xfId="0" applyNumberFormat="1" applyFont="1" applyFill="1" applyBorder="1" applyAlignment="1">
      <alignment/>
    </xf>
    <xf numFmtId="3" fontId="7" fillId="34" borderId="11" xfId="58" applyNumberFormat="1" applyFont="1" applyFill="1" applyBorder="1" applyAlignment="1">
      <alignment/>
      <protection/>
    </xf>
    <xf numFmtId="181" fontId="62" fillId="34" borderId="19" xfId="0" applyNumberFormat="1" applyFont="1" applyFill="1" applyBorder="1" applyAlignment="1">
      <alignment/>
    </xf>
    <xf numFmtId="3" fontId="9" fillId="34" borderId="13" xfId="58" applyNumberFormat="1" applyFont="1" applyFill="1" applyBorder="1" applyAlignment="1">
      <alignment/>
      <protection/>
    </xf>
    <xf numFmtId="183" fontId="7" fillId="34" borderId="16" xfId="58" applyNumberFormat="1" applyFont="1" applyFill="1" applyBorder="1" applyAlignment="1">
      <alignment/>
      <protection/>
    </xf>
    <xf numFmtId="181" fontId="60" fillId="23" borderId="21" xfId="58" applyNumberFormat="1" applyFont="1" applyFill="1" applyBorder="1" applyAlignment="1" applyProtection="1">
      <alignment horizontal="center" vertical="center" wrapText="1"/>
      <protection/>
    </xf>
    <xf numFmtId="0" fontId="60" fillId="23" borderId="21" xfId="58" applyFont="1" applyFill="1" applyBorder="1" applyAlignment="1" applyProtection="1">
      <alignment horizontal="center" vertical="center" wrapText="1"/>
      <protection/>
    </xf>
    <xf numFmtId="3" fontId="60" fillId="23" borderId="21" xfId="58" applyNumberFormat="1" applyFont="1" applyFill="1" applyBorder="1" applyAlignment="1" applyProtection="1">
      <alignment horizontal="center" vertical="center" wrapText="1"/>
      <protection/>
    </xf>
    <xf numFmtId="3" fontId="60" fillId="23" borderId="17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9" applyNumberFormat="1" applyFont="1" applyFill="1" applyBorder="1" applyAlignment="1">
      <alignment/>
      <protection/>
    </xf>
    <xf numFmtId="180" fontId="7" fillId="34" borderId="0" xfId="69" applyFont="1" applyFill="1" applyBorder="1" applyAlignment="1" applyProtection="1">
      <alignment horizontal="left"/>
      <protection/>
    </xf>
    <xf numFmtId="2" fontId="7" fillId="34" borderId="0" xfId="69" applyNumberFormat="1" applyFont="1" applyFill="1" applyBorder="1" applyAlignment="1">
      <alignment/>
      <protection/>
    </xf>
    <xf numFmtId="2" fontId="62" fillId="34" borderId="0" xfId="69" applyNumberFormat="1" applyFont="1" applyFill="1" applyBorder="1" applyAlignment="1">
      <alignment/>
      <protection/>
    </xf>
    <xf numFmtId="181" fontId="57" fillId="34" borderId="0" xfId="69" applyNumberFormat="1" applyFont="1" applyFill="1" applyBorder="1" applyAlignment="1">
      <alignment horizontal="center"/>
      <protection/>
    </xf>
    <xf numFmtId="3" fontId="57" fillId="34" borderId="0" xfId="58" applyNumberFormat="1" applyFont="1" applyFill="1" applyBorder="1" applyAlignment="1">
      <alignment/>
      <protection/>
    </xf>
    <xf numFmtId="0" fontId="7" fillId="34" borderId="0" xfId="58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20" xfId="69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9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>
      <alignment horizontal="center"/>
      <protection/>
    </xf>
    <xf numFmtId="180" fontId="62" fillId="34" borderId="0" xfId="69" applyFont="1" applyFill="1" applyBorder="1" applyAlignment="1" applyProtection="1">
      <alignment/>
      <protection/>
    </xf>
    <xf numFmtId="180" fontId="9" fillId="0" borderId="20" xfId="69" applyFont="1" applyFill="1" applyBorder="1" applyAlignment="1" applyProtection="1">
      <alignment/>
      <protection/>
    </xf>
    <xf numFmtId="0" fontId="57" fillId="0" borderId="19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3" fontId="9" fillId="34" borderId="18" xfId="69" applyNumberFormat="1" applyFont="1" applyFill="1" applyBorder="1" applyAlignment="1" applyProtection="1">
      <alignment horizontal="right"/>
      <protection/>
    </xf>
    <xf numFmtId="181" fontId="9" fillId="34" borderId="22" xfId="58" applyNumberFormat="1" applyFont="1" applyFill="1" applyBorder="1" applyAlignment="1" applyProtection="1">
      <alignment horizontal="right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9" fillId="34" borderId="11" xfId="69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horizontal="right"/>
      <protection/>
    </xf>
    <xf numFmtId="180" fontId="9" fillId="34" borderId="11" xfId="69" applyFont="1" applyFill="1" applyBorder="1" applyAlignment="1">
      <alignment horizontal="right"/>
      <protection/>
    </xf>
    <xf numFmtId="180" fontId="9" fillId="34" borderId="11" xfId="69" applyFont="1" applyFill="1" applyBorder="1" applyAlignment="1">
      <alignment horizontal="right" vertical="center"/>
      <protection/>
    </xf>
    <xf numFmtId="17" fontId="9" fillId="34" borderId="18" xfId="69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0" fontId="38" fillId="34" borderId="0" xfId="0" applyFont="1" applyFill="1" applyBorder="1" applyAlignment="1">
      <alignment/>
    </xf>
    <xf numFmtId="181" fontId="38" fillId="34" borderId="0" xfId="0" applyNumberFormat="1" applyFont="1" applyFill="1" applyBorder="1" applyAlignment="1">
      <alignment/>
    </xf>
    <xf numFmtId="0" fontId="7" fillId="34" borderId="20" xfId="57" applyFont="1" applyFill="1" applyBorder="1" applyAlignment="1">
      <alignment horizontal="left"/>
      <protection/>
    </xf>
    <xf numFmtId="0" fontId="7" fillId="34" borderId="20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9" fillId="34" borderId="0" xfId="58" applyFont="1" applyFill="1" applyBorder="1" applyAlignment="1">
      <alignment horizontal="center"/>
      <protection/>
    </xf>
    <xf numFmtId="0" fontId="7" fillId="34" borderId="0" xfId="69" applyNumberFormat="1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Border="1" applyAlignment="1">
      <alignment horizontal="center"/>
      <protection/>
    </xf>
    <xf numFmtId="0" fontId="7" fillId="34" borderId="11" xfId="69" applyNumberFormat="1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Border="1" applyAlignment="1">
      <alignment horizontal="center"/>
      <protection/>
    </xf>
    <xf numFmtId="0" fontId="7" fillId="34" borderId="20" xfId="69" applyNumberFormat="1" applyFont="1" applyFill="1" applyBorder="1" applyAlignment="1" applyProtection="1">
      <alignment horizontal="left"/>
      <protection/>
    </xf>
    <xf numFmtId="3" fontId="6" fillId="34" borderId="0" xfId="58" applyNumberFormat="1" applyFont="1" applyFill="1" applyAlignment="1">
      <alignment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Border="1" applyAlignment="1">
      <alignment horizontal="center"/>
      <protection/>
    </xf>
    <xf numFmtId="0" fontId="9" fillId="34" borderId="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2" fontId="9" fillId="34" borderId="14" xfId="69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180" fontId="9" fillId="34" borderId="13" xfId="69" applyFont="1" applyFill="1" applyBorder="1" applyAlignment="1" applyProtection="1">
      <alignment/>
      <protection/>
    </xf>
    <xf numFmtId="180" fontId="7" fillId="34" borderId="13" xfId="69" applyFont="1" applyFill="1" applyBorder="1" applyAlignment="1" applyProtection="1">
      <alignment/>
      <protection/>
    </xf>
    <xf numFmtId="3" fontId="7" fillId="34" borderId="15" xfId="57" applyNumberFormat="1" applyFont="1" applyFill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10" fontId="7" fillId="34" borderId="11" xfId="71" applyNumberFormat="1" applyFont="1" applyFill="1" applyBorder="1" applyAlignment="1">
      <alignment horizontal="right"/>
    </xf>
    <xf numFmtId="9" fontId="7" fillId="34" borderId="11" xfId="71" applyFont="1" applyFill="1" applyBorder="1" applyAlignment="1">
      <alignment horizontal="right"/>
    </xf>
    <xf numFmtId="0" fontId="7" fillId="34" borderId="16" xfId="57" applyFont="1" applyFill="1" applyBorder="1">
      <alignment/>
      <protection/>
    </xf>
    <xf numFmtId="3" fontId="60" fillId="23" borderId="15" xfId="58" applyNumberFormat="1" applyFont="1" applyFill="1" applyBorder="1" applyAlignment="1" applyProtection="1">
      <alignment horizontal="center" vertical="center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3" fontId="9" fillId="34" borderId="24" xfId="58" applyNumberFormat="1" applyFont="1" applyFill="1" applyBorder="1" applyAlignment="1" applyProtection="1">
      <alignment horizontal="righ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1" fontId="9" fillId="34" borderId="15" xfId="58" applyNumberFormat="1" applyFont="1" applyFill="1" applyBorder="1" applyAlignment="1" applyProtection="1">
      <alignment horizontal="right"/>
      <protection/>
    </xf>
    <xf numFmtId="1" fontId="9" fillId="34" borderId="22" xfId="58" applyNumberFormat="1" applyFont="1" applyFill="1" applyBorder="1" applyAlignment="1" applyProtection="1">
      <alignment horizontal="right"/>
      <protection/>
    </xf>
    <xf numFmtId="1" fontId="9" fillId="34" borderId="11" xfId="58" applyNumberFormat="1" applyFont="1" applyFill="1" applyBorder="1" applyAlignment="1" applyProtection="1">
      <alignment horizontal="right"/>
      <protection/>
    </xf>
    <xf numFmtId="1" fontId="9" fillId="34" borderId="11" xfId="69" applyNumberFormat="1" applyFont="1" applyFill="1" applyBorder="1" applyAlignment="1" applyProtection="1">
      <alignment horizontal="right"/>
      <protection/>
    </xf>
    <xf numFmtId="1" fontId="9" fillId="34" borderId="11" xfId="69" applyNumberFormat="1" applyFont="1" applyFill="1" applyBorder="1" applyAlignment="1" applyProtection="1">
      <alignment horizontal="right" vertical="center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9" fillId="34" borderId="20" xfId="69" applyNumberFormat="1" applyFont="1" applyFill="1" applyBorder="1" applyAlignment="1" applyProtection="1">
      <alignment horizontal="left"/>
      <protection/>
    </xf>
    <xf numFmtId="0" fontId="9" fillId="34" borderId="0" xfId="69" applyNumberFormat="1" applyFont="1" applyFill="1" applyBorder="1" applyAlignment="1" applyProtection="1">
      <alignment horizontal="left"/>
      <protection/>
    </xf>
    <xf numFmtId="0" fontId="9" fillId="34" borderId="11" xfId="69" applyNumberFormat="1" applyFont="1" applyFill="1" applyBorder="1" applyAlignment="1" applyProtection="1">
      <alignment horizontal="left"/>
      <protection/>
    </xf>
    <xf numFmtId="0" fontId="7" fillId="34" borderId="18" xfId="69" applyNumberFormat="1" applyFont="1" applyFill="1" applyBorder="1" applyAlignment="1" applyProtection="1">
      <alignment horizontal="left"/>
      <protection/>
    </xf>
    <xf numFmtId="0" fontId="7" fillId="34" borderId="14" xfId="69" applyNumberFormat="1" applyFont="1" applyFill="1" applyBorder="1" applyAlignment="1" applyProtection="1">
      <alignment horizontal="left"/>
      <protection/>
    </xf>
    <xf numFmtId="0" fontId="7" fillId="34" borderId="15" xfId="69" applyNumberFormat="1" applyFont="1" applyFill="1" applyBorder="1" applyAlignment="1" applyProtection="1">
      <alignment horizontal="left"/>
      <protection/>
    </xf>
    <xf numFmtId="0" fontId="7" fillId="34" borderId="20" xfId="69" applyNumberFormat="1" applyFont="1" applyFill="1" applyBorder="1" applyAlignment="1" applyProtection="1">
      <alignment horizontal="left" vertical="center" wrapText="1"/>
      <protection/>
    </xf>
    <xf numFmtId="0" fontId="7" fillId="34" borderId="0" xfId="69" applyNumberFormat="1" applyFont="1" applyFill="1" applyBorder="1" applyAlignment="1" applyProtection="1">
      <alignment horizontal="left" vertical="center" wrapText="1"/>
      <protection/>
    </xf>
    <xf numFmtId="0" fontId="7" fillId="34" borderId="11" xfId="69" applyNumberFormat="1" applyFont="1" applyFill="1" applyBorder="1" applyAlignment="1" applyProtection="1">
      <alignment horizontal="left" vertical="center" wrapText="1"/>
      <protection/>
    </xf>
    <xf numFmtId="0" fontId="7" fillId="34" borderId="20" xfId="58" applyFont="1" applyFill="1" applyBorder="1" applyAlignment="1" applyProtection="1">
      <alignment horizontal="left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11" xfId="58" applyFont="1" applyFill="1" applyBorder="1" applyAlignment="1" applyProtection="1">
      <alignment horizontal="left"/>
      <protection/>
    </xf>
    <xf numFmtId="0" fontId="59" fillId="37" borderId="18" xfId="0" applyFont="1" applyFill="1" applyBorder="1" applyAlignment="1">
      <alignment horizontal="center"/>
    </xf>
    <xf numFmtId="0" fontId="59" fillId="37" borderId="14" xfId="0" applyFont="1" applyFill="1" applyBorder="1" applyAlignment="1">
      <alignment horizontal="center"/>
    </xf>
    <xf numFmtId="0" fontId="59" fillId="37" borderId="15" xfId="0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15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59" fillId="37" borderId="18" xfId="0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 vertical="center"/>
    </xf>
    <xf numFmtId="0" fontId="59" fillId="37" borderId="15" xfId="0" applyFont="1" applyFill="1" applyBorder="1" applyAlignment="1">
      <alignment horizontal="center" vertical="center"/>
    </xf>
    <xf numFmtId="0" fontId="59" fillId="37" borderId="19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59" fillId="37" borderId="16" xfId="0" applyFont="1" applyFill="1" applyBorder="1" applyAlignment="1">
      <alignment horizontal="center" vertical="center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9" fillId="34" borderId="12" xfId="0" applyNumberFormat="1" applyFont="1" applyFill="1" applyBorder="1" applyAlignment="1">
      <alignment horizontal="center"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1" fontId="7" fillId="38" borderId="12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0" fontId="9" fillId="34" borderId="19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3" fontId="7" fillId="36" borderId="15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59" fillId="37" borderId="19" xfId="0" applyFont="1" applyFill="1" applyBorder="1" applyAlignment="1">
      <alignment horizontal="center"/>
    </xf>
    <xf numFmtId="0" fontId="59" fillId="37" borderId="13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21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>
      <alignment horizontal="center"/>
      <protection/>
    </xf>
    <xf numFmtId="0" fontId="59" fillId="23" borderId="25" xfId="58" applyFont="1" applyFill="1" applyBorder="1" applyAlignment="1" applyProtection="1">
      <alignment horizontal="left"/>
      <protection/>
    </xf>
    <xf numFmtId="0" fontId="59" fillId="23" borderId="21" xfId="58" applyFont="1" applyFill="1" applyBorder="1" applyAlignment="1" applyProtection="1">
      <alignment horizontal="left"/>
      <protection/>
    </xf>
    <xf numFmtId="0" fontId="60" fillId="23" borderId="21" xfId="58" applyFont="1" applyFill="1" applyBorder="1" applyAlignment="1" applyProtection="1">
      <alignment horizontal="center" vertical="center"/>
      <protection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4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Alignment="1">
      <alignment horizontal="center" vertical="center" wrapText="1"/>
      <protection/>
    </xf>
    <xf numFmtId="0" fontId="59" fillId="39" borderId="25" xfId="57" applyFont="1" applyFill="1" applyBorder="1" applyAlignment="1">
      <alignment horizontal="center"/>
      <protection/>
    </xf>
    <xf numFmtId="0" fontId="59" fillId="39" borderId="21" xfId="57" applyFont="1" applyFill="1" applyBorder="1" applyAlignment="1">
      <alignment horizontal="center"/>
      <protection/>
    </xf>
    <xf numFmtId="0" fontId="59" fillId="39" borderId="17" xfId="57" applyFont="1" applyFill="1" applyBorder="1" applyAlignment="1">
      <alignment horizontal="center"/>
      <protection/>
    </xf>
    <xf numFmtId="2" fontId="10" fillId="34" borderId="0" xfId="69" applyNumberFormat="1" applyFont="1" applyFill="1" applyBorder="1" applyAlignment="1">
      <alignment horizontal="center" vertical="center" wrapText="1"/>
      <protection/>
    </xf>
    <xf numFmtId="17" fontId="59" fillId="39" borderId="18" xfId="69" applyNumberFormat="1" applyFont="1" applyFill="1" applyBorder="1" applyAlignment="1" applyProtection="1">
      <alignment horizontal="center"/>
      <protection/>
    </xf>
    <xf numFmtId="17" fontId="59" fillId="39" borderId="14" xfId="69" applyNumberFormat="1" applyFont="1" applyFill="1" applyBorder="1" applyAlignment="1" applyProtection="1">
      <alignment horizontal="center"/>
      <protection/>
    </xf>
    <xf numFmtId="17" fontId="59" fillId="39" borderId="15" xfId="69" applyNumberFormat="1" applyFont="1" applyFill="1" applyBorder="1" applyAlignment="1" applyProtection="1">
      <alignment horizontal="center"/>
      <protection/>
    </xf>
    <xf numFmtId="0" fontId="60" fillId="23" borderId="25" xfId="58" applyFont="1" applyFill="1" applyBorder="1" applyAlignment="1" applyProtection="1">
      <alignment horizontal="center" vertical="center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8" borderId="25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9" fillId="34" borderId="18" xfId="58" applyFont="1" applyFill="1" applyBorder="1" applyAlignment="1">
      <alignment horizontal="center"/>
      <protection/>
    </xf>
    <xf numFmtId="0" fontId="9" fillId="34" borderId="15" xfId="58" applyFont="1" applyFill="1" applyBorder="1" applyAlignment="1">
      <alignment horizontal="center"/>
      <protection/>
    </xf>
    <xf numFmtId="0" fontId="9" fillId="0" borderId="20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left" vertical="top" wrapText="1"/>
      <protection/>
    </xf>
    <xf numFmtId="0" fontId="9" fillId="0" borderId="11" xfId="58" applyFont="1" applyFill="1" applyBorder="1" applyAlignment="1">
      <alignment horizontal="left" vertical="top" wrapText="1"/>
      <protection/>
    </xf>
    <xf numFmtId="3" fontId="7" fillId="38" borderId="18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65" fillId="34" borderId="2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center" wrapText="1"/>
    </xf>
    <xf numFmtId="3" fontId="11" fillId="34" borderId="18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5" xfId="58" applyNumberFormat="1" applyFont="1" applyFill="1" applyBorder="1" applyAlignment="1">
      <alignment horizontal="left"/>
      <protection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21" xfId="0" applyFont="1" applyFill="1" applyBorder="1" applyAlignment="1" applyProtection="1">
      <alignment horizontal="left"/>
      <protection/>
    </xf>
    <xf numFmtId="0" fontId="9" fillId="34" borderId="19" xfId="58" applyFont="1" applyFill="1" applyBorder="1" applyAlignment="1">
      <alignment horizontal="center"/>
      <protection/>
    </xf>
    <xf numFmtId="0" fontId="9" fillId="34" borderId="16" xfId="58" applyFont="1" applyFill="1" applyBorder="1" applyAlignment="1">
      <alignment horizontal="center"/>
      <protection/>
    </xf>
    <xf numFmtId="180" fontId="60" fillId="0" borderId="0" xfId="69" applyFont="1" applyFill="1" applyBorder="1" applyAlignment="1" applyProtection="1">
      <alignment horizontal="left"/>
      <protection/>
    </xf>
    <xf numFmtId="0" fontId="65" fillId="34" borderId="19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21" xfId="58" applyFont="1" applyFill="1" applyBorder="1" applyAlignment="1" applyProtection="1">
      <alignment horizontal="left" vertical="center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2</xdr:col>
      <xdr:colOff>771525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504825"/>
          <a:ext cx="19907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180975</xdr:rowOff>
    </xdr:from>
    <xdr:to>
      <xdr:col>3</xdr:col>
      <xdr:colOff>142875</xdr:colOff>
      <xdr:row>118</xdr:row>
      <xdr:rowOff>47625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85925" y="27632025"/>
          <a:ext cx="2638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9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5.281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8.57421875" style="0" customWidth="1"/>
    <col min="11" max="11" width="25.0039062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58" t="s">
        <v>9</v>
      </c>
      <c r="C2" s="258"/>
      <c r="D2" s="258"/>
      <c r="E2" s="258"/>
      <c r="F2" s="258"/>
      <c r="G2" s="258"/>
      <c r="H2" s="258"/>
      <c r="I2" s="258"/>
      <c r="J2" s="258"/>
    </row>
    <row r="3" spans="2:11" s="3" customFormat="1" ht="18" customHeight="1">
      <c r="B3" s="87"/>
      <c r="C3" s="114"/>
      <c r="D3" s="114"/>
      <c r="E3" s="259" t="s">
        <v>111</v>
      </c>
      <c r="F3" s="259"/>
      <c r="G3" s="259"/>
      <c r="H3" s="114"/>
      <c r="I3" s="115"/>
      <c r="J3" s="114"/>
      <c r="K3" s="10"/>
    </row>
    <row r="4" spans="2:11" s="3" customFormat="1" ht="18" customHeight="1">
      <c r="B4" s="87"/>
      <c r="C4" s="114"/>
      <c r="D4" s="263" t="s">
        <v>102</v>
      </c>
      <c r="E4" s="263"/>
      <c r="F4" s="263"/>
      <c r="G4" s="263"/>
      <c r="H4" s="263"/>
      <c r="I4" s="114"/>
      <c r="J4" s="114"/>
      <c r="K4" s="10"/>
    </row>
    <row r="5" spans="2:11" s="3" customFormat="1" ht="18" customHeight="1">
      <c r="B5" s="36"/>
      <c r="C5" s="36"/>
      <c r="D5" s="116"/>
      <c r="E5" s="38"/>
      <c r="F5" s="38"/>
      <c r="G5" s="97"/>
      <c r="H5" s="38"/>
      <c r="I5" s="36"/>
      <c r="J5" s="117"/>
      <c r="K5" s="12"/>
    </row>
    <row r="6" spans="2:11" s="3" customFormat="1" ht="18" customHeight="1">
      <c r="B6" s="36"/>
      <c r="C6" s="36"/>
      <c r="D6" s="264" t="s">
        <v>52</v>
      </c>
      <c r="E6" s="265"/>
      <c r="F6" s="265"/>
      <c r="G6" s="265"/>
      <c r="H6" s="265"/>
      <c r="I6" s="265"/>
      <c r="J6" s="266"/>
      <c r="K6" s="12"/>
    </row>
    <row r="7" spans="2:11" s="3" customFormat="1" ht="18" customHeight="1">
      <c r="B7" s="36"/>
      <c r="C7" s="36"/>
      <c r="D7" s="149" t="s">
        <v>112</v>
      </c>
      <c r="E7" s="83"/>
      <c r="F7" s="83"/>
      <c r="G7" s="175" t="s">
        <v>113</v>
      </c>
      <c r="H7" s="176"/>
      <c r="I7" s="177"/>
      <c r="J7" s="84"/>
      <c r="K7" s="12"/>
    </row>
    <row r="8" spans="2:11" s="3" customFormat="1" ht="18" customHeight="1">
      <c r="B8" s="36"/>
      <c r="C8" s="36"/>
      <c r="D8" s="137" t="s">
        <v>105</v>
      </c>
      <c r="E8" s="85"/>
      <c r="F8" s="85"/>
      <c r="G8" s="85" t="s">
        <v>108</v>
      </c>
      <c r="H8" s="87"/>
      <c r="I8" s="88"/>
      <c r="J8" s="89"/>
      <c r="K8" s="12"/>
    </row>
    <row r="9" spans="2:11" s="3" customFormat="1" ht="18" customHeight="1">
      <c r="B9" s="36"/>
      <c r="C9" s="36"/>
      <c r="D9" s="139" t="s">
        <v>106</v>
      </c>
      <c r="E9" s="85"/>
      <c r="F9" s="85"/>
      <c r="G9" s="85" t="s">
        <v>107</v>
      </c>
      <c r="H9" s="87"/>
      <c r="I9" s="88"/>
      <c r="J9" s="89"/>
      <c r="K9" s="14"/>
    </row>
    <row r="10" spans="2:11" s="3" customFormat="1" ht="18" customHeight="1">
      <c r="B10" s="36"/>
      <c r="C10" s="36"/>
      <c r="D10" s="138" t="s">
        <v>114</v>
      </c>
      <c r="E10" s="178"/>
      <c r="F10" s="178"/>
      <c r="G10" s="91" t="s">
        <v>148</v>
      </c>
      <c r="H10" s="91"/>
      <c r="I10" s="179"/>
      <c r="J10" s="90"/>
      <c r="K10" s="14"/>
    </row>
    <row r="11" spans="2:11" s="3" customFormat="1" ht="18" customHeight="1">
      <c r="B11" s="36"/>
      <c r="C11" s="36"/>
      <c r="D11" s="85"/>
      <c r="E11" s="85"/>
      <c r="F11" s="85"/>
      <c r="G11" s="86"/>
      <c r="H11" s="87"/>
      <c r="I11" s="88"/>
      <c r="J11" s="136"/>
      <c r="K11" s="14"/>
    </row>
    <row r="12" spans="2:11" s="3" customFormat="1" ht="18" customHeight="1">
      <c r="B12" s="118"/>
      <c r="C12" s="35"/>
      <c r="D12" s="23"/>
      <c r="E12" s="119"/>
      <c r="F12" s="120"/>
      <c r="G12" s="121"/>
      <c r="H12" s="36"/>
      <c r="I12" s="122"/>
      <c r="J12" s="123"/>
      <c r="K12" s="15"/>
    </row>
    <row r="13" spans="2:11" ht="18">
      <c r="B13" s="260" t="s">
        <v>53</v>
      </c>
      <c r="C13" s="261"/>
      <c r="D13" s="261"/>
      <c r="E13" s="262"/>
      <c r="F13" s="35"/>
      <c r="G13" s="260" t="s">
        <v>15</v>
      </c>
      <c r="H13" s="261"/>
      <c r="I13" s="261"/>
      <c r="J13" s="262"/>
      <c r="K13" s="12"/>
    </row>
    <row r="14" spans="2:11" ht="18" customHeight="1">
      <c r="B14" s="99" t="s">
        <v>61</v>
      </c>
      <c r="C14" s="100"/>
      <c r="D14" s="83"/>
      <c r="E14" s="180">
        <v>30000</v>
      </c>
      <c r="F14" s="36"/>
      <c r="G14" s="103" t="s">
        <v>7</v>
      </c>
      <c r="H14" s="83"/>
      <c r="I14" s="83"/>
      <c r="J14" s="104">
        <f>E14*E15</f>
        <v>6000000</v>
      </c>
      <c r="K14" s="12"/>
    </row>
    <row r="15" spans="2:11" ht="18" customHeight="1">
      <c r="B15" s="158" t="s">
        <v>62</v>
      </c>
      <c r="C15" s="159"/>
      <c r="D15" s="159"/>
      <c r="E15" s="181">
        <v>200</v>
      </c>
      <c r="F15" s="36"/>
      <c r="G15" s="105" t="s">
        <v>11</v>
      </c>
      <c r="H15" s="36"/>
      <c r="I15" s="36"/>
      <c r="J15" s="106">
        <f>J31+J39+J80</f>
        <v>3111753.5</v>
      </c>
      <c r="K15" s="12"/>
    </row>
    <row r="16" spans="2:11" ht="18" customHeight="1">
      <c r="B16" s="157" t="s">
        <v>10</v>
      </c>
      <c r="C16" s="37"/>
      <c r="D16" s="36"/>
      <c r="E16" s="181">
        <v>9000</v>
      </c>
      <c r="F16" s="36"/>
      <c r="G16" s="105" t="s">
        <v>12</v>
      </c>
      <c r="H16" s="38"/>
      <c r="I16" s="36"/>
      <c r="J16" s="106">
        <f>J31+J39+J80+J91</f>
        <v>3547398.99</v>
      </c>
      <c r="K16" s="12"/>
    </row>
    <row r="17" spans="2:11" ht="18" customHeight="1">
      <c r="B17" s="157" t="s">
        <v>4</v>
      </c>
      <c r="C17" s="39"/>
      <c r="D17" s="36"/>
      <c r="E17" s="182">
        <v>0.015</v>
      </c>
      <c r="F17" s="36"/>
      <c r="G17" s="105" t="s">
        <v>13</v>
      </c>
      <c r="H17" s="36"/>
      <c r="I17" s="36"/>
      <c r="J17" s="106">
        <f>J14-J15</f>
        <v>2888246.5</v>
      </c>
      <c r="K17" s="12"/>
    </row>
    <row r="18" spans="2:11" ht="18" customHeight="1">
      <c r="B18" s="157" t="s">
        <v>8</v>
      </c>
      <c r="C18" s="39"/>
      <c r="D18" s="36"/>
      <c r="E18" s="183">
        <v>0.5</v>
      </c>
      <c r="F18" s="36"/>
      <c r="G18" s="105" t="s">
        <v>14</v>
      </c>
      <c r="H18" s="36"/>
      <c r="I18" s="36"/>
      <c r="J18" s="106">
        <f>J14-J16</f>
        <v>2452601.01</v>
      </c>
      <c r="K18" s="12"/>
    </row>
    <row r="19" spans="2:11" ht="18" customHeight="1">
      <c r="B19" s="101" t="s">
        <v>5</v>
      </c>
      <c r="C19" s="102"/>
      <c r="D19" s="91"/>
      <c r="E19" s="184">
        <v>12</v>
      </c>
      <c r="F19" s="36"/>
      <c r="G19" s="107" t="s">
        <v>49</v>
      </c>
      <c r="H19" s="91"/>
      <c r="I19" s="108"/>
      <c r="J19" s="109">
        <f>G108</f>
        <v>118.246633</v>
      </c>
      <c r="K19" s="12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2"/>
    </row>
    <row r="21" spans="2:11" s="3" customFormat="1" ht="18" customHeight="1">
      <c r="B21" s="126" t="s">
        <v>50</v>
      </c>
      <c r="C21" s="124"/>
      <c r="D21" s="124"/>
      <c r="E21" s="294" t="s">
        <v>16</v>
      </c>
      <c r="F21" s="294"/>
      <c r="G21" s="127" t="s">
        <v>17</v>
      </c>
      <c r="H21" s="128" t="s">
        <v>18</v>
      </c>
      <c r="I21" s="129" t="s">
        <v>103</v>
      </c>
      <c r="J21" s="130" t="s">
        <v>3</v>
      </c>
      <c r="K21" s="12"/>
    </row>
    <row r="22" spans="2:11" s="3" customFormat="1" ht="18" customHeight="1">
      <c r="B22" s="253" t="s">
        <v>20</v>
      </c>
      <c r="C22" s="254"/>
      <c r="D22" s="254"/>
      <c r="E22" s="255"/>
      <c r="F22" s="255"/>
      <c r="G22" s="110"/>
      <c r="H22" s="111"/>
      <c r="I22" s="112"/>
      <c r="J22" s="185"/>
      <c r="K22" s="12"/>
    </row>
    <row r="23" spans="2:10" s="3" customFormat="1" ht="18" customHeight="1">
      <c r="B23" s="256" t="s">
        <v>78</v>
      </c>
      <c r="C23" s="257"/>
      <c r="D23" s="257"/>
      <c r="E23" s="277" t="s">
        <v>116</v>
      </c>
      <c r="F23" s="278"/>
      <c r="G23" s="194">
        <v>10</v>
      </c>
      <c r="H23" s="76" t="s">
        <v>6</v>
      </c>
      <c r="I23" s="140">
        <v>9000</v>
      </c>
      <c r="J23" s="169">
        <f>G23*I23</f>
        <v>90000</v>
      </c>
    </row>
    <row r="24" spans="2:10" s="3" customFormat="1" ht="18" customHeight="1">
      <c r="B24" s="230" t="s">
        <v>117</v>
      </c>
      <c r="C24" s="231"/>
      <c r="D24" s="232"/>
      <c r="E24" s="227" t="s">
        <v>80</v>
      </c>
      <c r="F24" s="228"/>
      <c r="G24" s="195">
        <v>10</v>
      </c>
      <c r="H24" s="141" t="s">
        <v>6</v>
      </c>
      <c r="I24" s="142">
        <v>9000</v>
      </c>
      <c r="J24" s="143">
        <f aca="true" t="shared" si="0" ref="J24:J29">G24*I24</f>
        <v>90000</v>
      </c>
    </row>
    <row r="25" spans="2:10" s="3" customFormat="1" ht="18" customHeight="1">
      <c r="B25" s="188" t="s">
        <v>118</v>
      </c>
      <c r="C25" s="189"/>
      <c r="D25" s="190"/>
      <c r="E25" s="227" t="s">
        <v>83</v>
      </c>
      <c r="F25" s="228"/>
      <c r="G25" s="195">
        <v>666</v>
      </c>
      <c r="H25" s="141" t="s">
        <v>63</v>
      </c>
      <c r="I25" s="142">
        <v>450</v>
      </c>
      <c r="J25" s="143">
        <f t="shared" si="0"/>
        <v>299700</v>
      </c>
    </row>
    <row r="26" spans="2:10" s="3" customFormat="1" ht="18" customHeight="1">
      <c r="B26" s="188" t="s">
        <v>64</v>
      </c>
      <c r="C26" s="189"/>
      <c r="D26" s="190"/>
      <c r="E26" s="227" t="s">
        <v>85</v>
      </c>
      <c r="F26" s="228"/>
      <c r="G26" s="195">
        <v>10</v>
      </c>
      <c r="H26" s="141" t="s">
        <v>6</v>
      </c>
      <c r="I26" s="142">
        <v>9000</v>
      </c>
      <c r="J26" s="143">
        <f t="shared" si="0"/>
        <v>90000</v>
      </c>
    </row>
    <row r="27" spans="2:10" s="3" customFormat="1" ht="18" customHeight="1">
      <c r="B27" s="191" t="s">
        <v>121</v>
      </c>
      <c r="C27" s="192"/>
      <c r="D27" s="193"/>
      <c r="E27" s="227" t="s">
        <v>122</v>
      </c>
      <c r="F27" s="228"/>
      <c r="G27" s="195">
        <v>3</v>
      </c>
      <c r="H27" s="141" t="s">
        <v>6</v>
      </c>
      <c r="I27" s="142">
        <v>9000</v>
      </c>
      <c r="J27" s="143">
        <f t="shared" si="0"/>
        <v>27000</v>
      </c>
    </row>
    <row r="28" spans="2:10" s="3" customFormat="1" ht="18" customHeight="1">
      <c r="B28" s="188" t="s">
        <v>79</v>
      </c>
      <c r="C28" s="189"/>
      <c r="D28" s="190"/>
      <c r="E28" s="227" t="s">
        <v>80</v>
      </c>
      <c r="F28" s="228"/>
      <c r="G28" s="195">
        <v>666</v>
      </c>
      <c r="H28" s="141" t="s">
        <v>63</v>
      </c>
      <c r="I28" s="142">
        <v>300</v>
      </c>
      <c r="J28" s="143">
        <f t="shared" si="0"/>
        <v>199800</v>
      </c>
    </row>
    <row r="29" spans="2:10" s="3" customFormat="1" ht="18" customHeight="1">
      <c r="B29" s="188" t="s">
        <v>65</v>
      </c>
      <c r="C29" s="189"/>
      <c r="D29" s="190"/>
      <c r="E29" s="227" t="s">
        <v>82</v>
      </c>
      <c r="F29" s="228"/>
      <c r="G29" s="195">
        <v>6</v>
      </c>
      <c r="H29" s="141" t="s">
        <v>6</v>
      </c>
      <c r="I29" s="142">
        <v>9000</v>
      </c>
      <c r="J29" s="143">
        <f t="shared" si="0"/>
        <v>54000</v>
      </c>
    </row>
    <row r="30" spans="2:10" s="3" customFormat="1" ht="18" customHeight="1">
      <c r="B30" s="188" t="s">
        <v>66</v>
      </c>
      <c r="C30" s="189"/>
      <c r="D30" s="190"/>
      <c r="E30" s="227" t="s">
        <v>119</v>
      </c>
      <c r="F30" s="228"/>
      <c r="G30" s="195">
        <f>Hoja1!D5*Hoja1!C2</f>
        <v>30000</v>
      </c>
      <c r="H30" s="141" t="s">
        <v>47</v>
      </c>
      <c r="I30" s="142">
        <v>12</v>
      </c>
      <c r="J30" s="186">
        <f>G30*I30</f>
        <v>360000</v>
      </c>
    </row>
    <row r="31" spans="2:11" ht="18" customHeight="1">
      <c r="B31" s="303" t="s">
        <v>21</v>
      </c>
      <c r="C31" s="304"/>
      <c r="D31" s="304"/>
      <c r="E31" s="304"/>
      <c r="F31" s="304"/>
      <c r="G31" s="304"/>
      <c r="H31" s="304"/>
      <c r="I31" s="304"/>
      <c r="J31" s="131">
        <f>SUM(J23:J30)</f>
        <v>1210500</v>
      </c>
      <c r="K31" s="3"/>
    </row>
    <row r="32" spans="2:10" s="3" customFormat="1" ht="18" customHeight="1">
      <c r="B32" s="81"/>
      <c r="C32" s="81"/>
      <c r="D32" s="81"/>
      <c r="E32" s="81"/>
      <c r="F32" s="81"/>
      <c r="G32" s="22"/>
      <c r="H32" s="81"/>
      <c r="I32" s="81"/>
      <c r="J32" s="24"/>
    </row>
    <row r="33" spans="2:11" s="25" customFormat="1" ht="18" customHeight="1">
      <c r="B33" s="253" t="s">
        <v>22</v>
      </c>
      <c r="C33" s="254"/>
      <c r="D33" s="254"/>
      <c r="E33" s="255"/>
      <c r="F33" s="255"/>
      <c r="G33" s="110"/>
      <c r="H33" s="111"/>
      <c r="I33" s="112"/>
      <c r="J33" s="113"/>
      <c r="K33" s="3"/>
    </row>
    <row r="34" spans="2:10" s="3" customFormat="1" ht="18" customHeight="1">
      <c r="B34" s="230" t="s">
        <v>59</v>
      </c>
      <c r="C34" s="231"/>
      <c r="D34" s="232"/>
      <c r="E34" s="227" t="s">
        <v>92</v>
      </c>
      <c r="F34" s="228"/>
      <c r="G34" s="195">
        <v>10</v>
      </c>
      <c r="H34" s="141" t="s">
        <v>67</v>
      </c>
      <c r="I34" s="142">
        <v>25000</v>
      </c>
      <c r="J34" s="143">
        <f>G34*I34</f>
        <v>250000</v>
      </c>
    </row>
    <row r="35" spans="2:10" s="3" customFormat="1" ht="18" customHeight="1">
      <c r="B35" s="188" t="s">
        <v>77</v>
      </c>
      <c r="C35" s="189"/>
      <c r="D35" s="190"/>
      <c r="E35" s="227" t="s">
        <v>104</v>
      </c>
      <c r="F35" s="228"/>
      <c r="G35" s="195">
        <v>2</v>
      </c>
      <c r="H35" s="141" t="s">
        <v>67</v>
      </c>
      <c r="I35" s="142">
        <v>40000</v>
      </c>
      <c r="J35" s="143">
        <f>G35*I35</f>
        <v>80000</v>
      </c>
    </row>
    <row r="36" spans="2:10" s="3" customFormat="1" ht="18" customHeight="1">
      <c r="B36" s="188" t="s">
        <v>60</v>
      </c>
      <c r="C36" s="189"/>
      <c r="D36" s="190"/>
      <c r="E36" s="227" t="s">
        <v>93</v>
      </c>
      <c r="F36" s="228"/>
      <c r="G36" s="195">
        <v>1</v>
      </c>
      <c r="H36" s="141" t="s">
        <v>48</v>
      </c>
      <c r="I36" s="142">
        <v>70000</v>
      </c>
      <c r="J36" s="143">
        <f>G36*I36</f>
        <v>70000</v>
      </c>
    </row>
    <row r="37" spans="2:10" s="3" customFormat="1" ht="18" customHeight="1">
      <c r="B37" s="188" t="s">
        <v>109</v>
      </c>
      <c r="C37" s="189"/>
      <c r="D37" s="190"/>
      <c r="E37" s="227" t="s">
        <v>119</v>
      </c>
      <c r="F37" s="228"/>
      <c r="G37" s="195">
        <f>Hoja1!D6*Hoja1!C2</f>
        <v>30000</v>
      </c>
      <c r="H37" s="141" t="s">
        <v>47</v>
      </c>
      <c r="I37" s="142">
        <v>3</v>
      </c>
      <c r="J37" s="143">
        <f>G37*I37</f>
        <v>90000</v>
      </c>
    </row>
    <row r="38" spans="2:10" s="3" customFormat="1" ht="18" customHeight="1">
      <c r="B38" s="188" t="s">
        <v>87</v>
      </c>
      <c r="C38" s="189"/>
      <c r="D38" s="190"/>
      <c r="E38" s="297" t="s">
        <v>119</v>
      </c>
      <c r="F38" s="298"/>
      <c r="G38" s="195">
        <f>Hoja1!D7*Hoja1!C2</f>
        <v>30000</v>
      </c>
      <c r="H38" s="141" t="s">
        <v>47</v>
      </c>
      <c r="I38" s="142">
        <v>4</v>
      </c>
      <c r="J38" s="143">
        <f>G38*I38</f>
        <v>120000</v>
      </c>
    </row>
    <row r="39" spans="2:12" ht="18" customHeight="1">
      <c r="B39" s="303" t="s">
        <v>23</v>
      </c>
      <c r="C39" s="304"/>
      <c r="D39" s="304"/>
      <c r="E39" s="304"/>
      <c r="F39" s="304"/>
      <c r="G39" s="304"/>
      <c r="H39" s="304"/>
      <c r="I39" s="304"/>
      <c r="J39" s="92">
        <f>SUM(J34:J38)</f>
        <v>610000</v>
      </c>
      <c r="K39" s="3"/>
      <c r="L39" s="12"/>
    </row>
    <row r="40" spans="2:12" s="3" customFormat="1" ht="18" customHeight="1">
      <c r="B40" s="81"/>
      <c r="C40" s="81"/>
      <c r="D40" s="81"/>
      <c r="E40" s="81"/>
      <c r="F40" s="81"/>
      <c r="G40" s="22"/>
      <c r="H40" s="81"/>
      <c r="I40" s="81"/>
      <c r="J40" s="24"/>
      <c r="L40" s="16"/>
    </row>
    <row r="41" spans="2:12" s="3" customFormat="1" ht="18" customHeight="1">
      <c r="B41" s="253" t="s">
        <v>68</v>
      </c>
      <c r="C41" s="254"/>
      <c r="D41" s="254"/>
      <c r="E41" s="255"/>
      <c r="F41" s="255"/>
      <c r="G41" s="110"/>
      <c r="H41" s="111"/>
      <c r="I41" s="112"/>
      <c r="J41" s="113"/>
      <c r="L41" s="21"/>
    </row>
    <row r="42" spans="2:12" s="3" customFormat="1" ht="18" customHeight="1">
      <c r="B42" s="205" t="s">
        <v>100</v>
      </c>
      <c r="C42" s="206"/>
      <c r="D42" s="207"/>
      <c r="E42" s="252"/>
      <c r="F42" s="228"/>
      <c r="G42" s="144"/>
      <c r="H42" s="147"/>
      <c r="I42" s="7"/>
      <c r="J42" s="7"/>
      <c r="L42" s="21"/>
    </row>
    <row r="43" spans="2:12" s="3" customFormat="1" ht="18" customHeight="1">
      <c r="B43" s="202" t="s">
        <v>124</v>
      </c>
      <c r="C43" s="203"/>
      <c r="D43" s="204"/>
      <c r="E43" s="252" t="s">
        <v>95</v>
      </c>
      <c r="F43" s="228"/>
      <c r="G43" s="196">
        <v>250</v>
      </c>
      <c r="H43" s="146" t="s">
        <v>47</v>
      </c>
      <c r="I43" s="7">
        <v>363</v>
      </c>
      <c r="J43" s="7">
        <f>G43*I43</f>
        <v>90750</v>
      </c>
      <c r="L43" s="168"/>
    </row>
    <row r="44" spans="2:12" s="3" customFormat="1" ht="18" customHeight="1">
      <c r="B44" s="202" t="s">
        <v>125</v>
      </c>
      <c r="C44" s="161"/>
      <c r="D44" s="164"/>
      <c r="E44" s="227" t="s">
        <v>94</v>
      </c>
      <c r="F44" s="228"/>
      <c r="G44" s="197">
        <v>250</v>
      </c>
      <c r="H44" s="147" t="s">
        <v>47</v>
      </c>
      <c r="I44" s="7">
        <v>340</v>
      </c>
      <c r="J44" s="7">
        <f>G44*I44</f>
        <v>85000</v>
      </c>
      <c r="L44" s="168"/>
    </row>
    <row r="45" spans="2:12" s="3" customFormat="1" ht="18" customHeight="1">
      <c r="B45" s="202"/>
      <c r="C45" s="161"/>
      <c r="D45" s="164"/>
      <c r="E45" s="227"/>
      <c r="F45" s="228"/>
      <c r="G45" s="197"/>
      <c r="H45" s="147"/>
      <c r="I45" s="7"/>
      <c r="J45" s="7"/>
      <c r="L45" s="168"/>
    </row>
    <row r="46" spans="2:12" s="3" customFormat="1" ht="18" customHeight="1">
      <c r="B46" s="167" t="s">
        <v>101</v>
      </c>
      <c r="C46" s="161"/>
      <c r="D46" s="164"/>
      <c r="E46" s="166"/>
      <c r="F46" s="165"/>
      <c r="G46" s="197"/>
      <c r="H46" s="147"/>
      <c r="I46" s="7"/>
      <c r="J46" s="7"/>
      <c r="L46" s="168"/>
    </row>
    <row r="47" spans="2:12" s="3" customFormat="1" ht="18" customHeight="1">
      <c r="B47" s="202" t="s">
        <v>126</v>
      </c>
      <c r="C47" s="161"/>
      <c r="D47" s="164"/>
      <c r="E47" s="227" t="s">
        <v>147</v>
      </c>
      <c r="F47" s="228"/>
      <c r="G47" s="197">
        <v>6</v>
      </c>
      <c r="H47" s="147" t="s">
        <v>42</v>
      </c>
      <c r="I47" s="7">
        <v>7876</v>
      </c>
      <c r="J47" s="7">
        <f>G47*I47</f>
        <v>47256</v>
      </c>
      <c r="L47" s="168"/>
    </row>
    <row r="48" spans="2:12" s="3" customFormat="1" ht="18" customHeight="1">
      <c r="B48" s="202" t="s">
        <v>127</v>
      </c>
      <c r="C48" s="161"/>
      <c r="D48" s="164"/>
      <c r="E48" s="227" t="s">
        <v>96</v>
      </c>
      <c r="F48" s="228"/>
      <c r="G48" s="197">
        <v>6</v>
      </c>
      <c r="H48" s="147" t="s">
        <v>42</v>
      </c>
      <c r="I48" s="7">
        <v>6870</v>
      </c>
      <c r="J48" s="7">
        <f>G48*I48</f>
        <v>41220</v>
      </c>
      <c r="L48" s="168"/>
    </row>
    <row r="49" spans="2:12" s="3" customFormat="1" ht="18" customHeight="1">
      <c r="B49" s="202" t="s">
        <v>128</v>
      </c>
      <c r="C49" s="161"/>
      <c r="D49" s="164"/>
      <c r="E49" s="227" t="s">
        <v>120</v>
      </c>
      <c r="F49" s="228"/>
      <c r="G49" s="197">
        <v>6</v>
      </c>
      <c r="H49" s="147" t="s">
        <v>47</v>
      </c>
      <c r="I49" s="7">
        <v>1528</v>
      </c>
      <c r="J49" s="7">
        <f>G49*I49</f>
        <v>9168</v>
      </c>
      <c r="L49" s="168"/>
    </row>
    <row r="50" spans="2:12" s="3" customFormat="1" ht="18" customHeight="1">
      <c r="B50" s="202" t="s">
        <v>129</v>
      </c>
      <c r="C50" s="161"/>
      <c r="D50" s="164"/>
      <c r="E50" s="227" t="s">
        <v>120</v>
      </c>
      <c r="F50" s="228"/>
      <c r="G50" s="197">
        <v>4</v>
      </c>
      <c r="H50" s="147" t="s">
        <v>42</v>
      </c>
      <c r="I50" s="7">
        <v>4587</v>
      </c>
      <c r="J50" s="7">
        <f>G50*I50</f>
        <v>18348</v>
      </c>
      <c r="L50" s="168"/>
    </row>
    <row r="51" spans="2:12" s="3" customFormat="1" ht="18" customHeight="1">
      <c r="B51" s="202"/>
      <c r="C51" s="203"/>
      <c r="D51" s="204"/>
      <c r="E51" s="160"/>
      <c r="F51" s="135"/>
      <c r="G51" s="196"/>
      <c r="H51" s="146"/>
      <c r="I51" s="7"/>
      <c r="J51" s="7"/>
      <c r="L51" s="168"/>
    </row>
    <row r="52" spans="2:12" s="3" customFormat="1" ht="18" customHeight="1">
      <c r="B52" s="208" t="s">
        <v>45</v>
      </c>
      <c r="C52" s="209"/>
      <c r="D52" s="210"/>
      <c r="E52" s="252"/>
      <c r="F52" s="228"/>
      <c r="G52" s="198"/>
      <c r="H52" s="148"/>
      <c r="I52" s="78"/>
      <c r="J52" s="7"/>
      <c r="L52" s="168"/>
    </row>
    <row r="53" spans="2:12" s="3" customFormat="1" ht="18" customHeight="1">
      <c r="B53" s="199" t="s">
        <v>130</v>
      </c>
      <c r="C53" s="200"/>
      <c r="D53" s="201"/>
      <c r="E53" s="227" t="s">
        <v>104</v>
      </c>
      <c r="F53" s="228"/>
      <c r="G53" s="196">
        <v>20</v>
      </c>
      <c r="H53" s="146" t="s">
        <v>47</v>
      </c>
      <c r="I53" s="7">
        <v>5165</v>
      </c>
      <c r="J53" s="7">
        <f>G53*I53</f>
        <v>103300</v>
      </c>
      <c r="L53" s="168"/>
    </row>
    <row r="54" spans="2:12" s="3" customFormat="1" ht="18" customHeight="1">
      <c r="B54" s="199" t="s">
        <v>131</v>
      </c>
      <c r="C54" s="200"/>
      <c r="D54" s="201"/>
      <c r="E54" s="227" t="s">
        <v>123</v>
      </c>
      <c r="F54" s="228"/>
      <c r="G54" s="196">
        <v>6</v>
      </c>
      <c r="H54" s="146" t="s">
        <v>42</v>
      </c>
      <c r="I54" s="7">
        <v>1800</v>
      </c>
      <c r="J54" s="7">
        <f>G54*I54</f>
        <v>10800</v>
      </c>
      <c r="L54" s="168"/>
    </row>
    <row r="55" spans="2:12" s="3" customFormat="1" ht="18" customHeight="1">
      <c r="B55" s="199" t="s">
        <v>132</v>
      </c>
      <c r="C55" s="200"/>
      <c r="D55" s="201"/>
      <c r="E55" s="227" t="s">
        <v>88</v>
      </c>
      <c r="F55" s="228"/>
      <c r="G55" s="196">
        <v>1</v>
      </c>
      <c r="H55" s="146" t="s">
        <v>42</v>
      </c>
      <c r="I55" s="7">
        <v>110814</v>
      </c>
      <c r="J55" s="7">
        <f>G55*I55</f>
        <v>110814</v>
      </c>
      <c r="L55" s="168"/>
    </row>
    <row r="56" spans="2:12" s="3" customFormat="1" ht="18" customHeight="1">
      <c r="B56" s="199" t="s">
        <v>133</v>
      </c>
      <c r="C56" s="200"/>
      <c r="D56" s="201"/>
      <c r="E56" s="227" t="s">
        <v>89</v>
      </c>
      <c r="F56" s="228"/>
      <c r="G56" s="196">
        <v>6</v>
      </c>
      <c r="H56" s="146" t="s">
        <v>42</v>
      </c>
      <c r="I56" s="7">
        <v>8939</v>
      </c>
      <c r="J56" s="7">
        <f>G56*I56</f>
        <v>53634</v>
      </c>
      <c r="L56" s="168"/>
    </row>
    <row r="57" spans="2:12" s="3" customFormat="1" ht="18" customHeight="1">
      <c r="B57" s="199" t="s">
        <v>134</v>
      </c>
      <c r="C57" s="200"/>
      <c r="D57" s="201"/>
      <c r="E57" s="227" t="s">
        <v>88</v>
      </c>
      <c r="F57" s="228"/>
      <c r="G57" s="196">
        <v>1</v>
      </c>
      <c r="H57" s="146" t="s">
        <v>42</v>
      </c>
      <c r="I57" s="7">
        <v>52200</v>
      </c>
      <c r="J57" s="7">
        <f>G57*I57</f>
        <v>52200</v>
      </c>
      <c r="L57" s="168"/>
    </row>
    <row r="58" spans="2:12" s="3" customFormat="1" ht="18" customHeight="1">
      <c r="B58" s="199"/>
      <c r="C58" s="200"/>
      <c r="D58" s="201"/>
      <c r="E58" s="163"/>
      <c r="F58" s="162"/>
      <c r="G58" s="196"/>
      <c r="H58" s="146"/>
      <c r="I58" s="7"/>
      <c r="J58" s="7"/>
      <c r="L58" s="168"/>
    </row>
    <row r="59" spans="2:12" s="3" customFormat="1" ht="18" customHeight="1">
      <c r="B59" s="211" t="s">
        <v>72</v>
      </c>
      <c r="C59" s="200"/>
      <c r="D59" s="201"/>
      <c r="E59" s="163"/>
      <c r="F59" s="162"/>
      <c r="G59" s="196"/>
      <c r="H59" s="146"/>
      <c r="I59" s="7"/>
      <c r="J59" s="7"/>
      <c r="L59" s="168"/>
    </row>
    <row r="60" spans="2:12" s="3" customFormat="1" ht="18" customHeight="1">
      <c r="B60" s="199" t="s">
        <v>135</v>
      </c>
      <c r="C60" s="200"/>
      <c r="D60" s="201"/>
      <c r="E60" s="227" t="s">
        <v>89</v>
      </c>
      <c r="F60" s="228"/>
      <c r="G60" s="196">
        <v>1</v>
      </c>
      <c r="H60" s="146" t="s">
        <v>47</v>
      </c>
      <c r="I60" s="7">
        <v>41796</v>
      </c>
      <c r="J60" s="7">
        <f>G60*I60</f>
        <v>41796</v>
      </c>
      <c r="L60" s="168"/>
    </row>
    <row r="61" spans="2:12" s="3" customFormat="1" ht="18" customHeight="1">
      <c r="B61" s="199"/>
      <c r="C61" s="200"/>
      <c r="D61" s="201"/>
      <c r="E61" s="163"/>
      <c r="F61" s="162"/>
      <c r="G61" s="196"/>
      <c r="H61" s="146"/>
      <c r="I61" s="7"/>
      <c r="J61" s="7"/>
      <c r="L61" s="168"/>
    </row>
    <row r="62" spans="2:12" s="3" customFormat="1" ht="18" customHeight="1">
      <c r="B62" s="211" t="s">
        <v>44</v>
      </c>
      <c r="C62" s="200"/>
      <c r="D62" s="201"/>
      <c r="E62" s="252"/>
      <c r="F62" s="228"/>
      <c r="G62" s="196"/>
      <c r="H62" s="146"/>
      <c r="I62" s="7"/>
      <c r="J62" s="7"/>
      <c r="L62" s="168"/>
    </row>
    <row r="63" spans="2:12" s="3" customFormat="1" ht="18" customHeight="1">
      <c r="B63" s="199" t="s">
        <v>136</v>
      </c>
      <c r="C63" s="200"/>
      <c r="D63" s="201"/>
      <c r="E63" s="227" t="s">
        <v>97</v>
      </c>
      <c r="F63" s="228"/>
      <c r="G63" s="196">
        <v>4</v>
      </c>
      <c r="H63" s="146" t="s">
        <v>42</v>
      </c>
      <c r="I63" s="7">
        <v>10450</v>
      </c>
      <c r="J63" s="7">
        <f>G63*I63</f>
        <v>41800</v>
      </c>
      <c r="L63" s="168"/>
    </row>
    <row r="64" spans="2:12" s="3" customFormat="1" ht="18" customHeight="1">
      <c r="B64" s="199" t="s">
        <v>137</v>
      </c>
      <c r="C64" s="200"/>
      <c r="D64" s="201"/>
      <c r="E64" s="227" t="s">
        <v>98</v>
      </c>
      <c r="F64" s="228"/>
      <c r="G64" s="196">
        <v>5</v>
      </c>
      <c r="H64" s="146" t="s">
        <v>42</v>
      </c>
      <c r="I64" s="7">
        <v>3050</v>
      </c>
      <c r="J64" s="7">
        <f>G64*I64</f>
        <v>15250</v>
      </c>
      <c r="L64" s="168"/>
    </row>
    <row r="65" spans="2:12" s="3" customFormat="1" ht="18">
      <c r="B65" s="199"/>
      <c r="C65" s="200"/>
      <c r="D65" s="201"/>
      <c r="E65" s="160"/>
      <c r="F65" s="135"/>
      <c r="G65" s="196"/>
      <c r="H65" s="146"/>
      <c r="I65" s="7"/>
      <c r="J65" s="7"/>
      <c r="L65" s="168"/>
    </row>
    <row r="66" spans="2:12" s="3" customFormat="1" ht="18">
      <c r="B66" s="211" t="s">
        <v>46</v>
      </c>
      <c r="C66" s="200"/>
      <c r="D66" s="201"/>
      <c r="E66" s="252"/>
      <c r="F66" s="228"/>
      <c r="G66" s="196"/>
      <c r="H66" s="146"/>
      <c r="I66" s="7"/>
      <c r="J66" s="7"/>
      <c r="L66" s="168"/>
    </row>
    <row r="67" spans="2:12" s="3" customFormat="1" ht="18">
      <c r="B67" s="199" t="s">
        <v>138</v>
      </c>
      <c r="C67" s="200"/>
      <c r="D67" s="201"/>
      <c r="E67" s="227" t="s">
        <v>94</v>
      </c>
      <c r="F67" s="228"/>
      <c r="G67" s="196">
        <v>2</v>
      </c>
      <c r="H67" s="146" t="s">
        <v>42</v>
      </c>
      <c r="I67" s="7">
        <v>5348</v>
      </c>
      <c r="J67" s="7">
        <f>G67*I67</f>
        <v>10696</v>
      </c>
      <c r="L67" s="168"/>
    </row>
    <row r="68" spans="2:12" s="3" customFormat="1" ht="18">
      <c r="B68" s="199" t="s">
        <v>139</v>
      </c>
      <c r="C68" s="200"/>
      <c r="D68" s="201"/>
      <c r="E68" s="227" t="s">
        <v>90</v>
      </c>
      <c r="F68" s="228"/>
      <c r="G68" s="77">
        <v>0.5</v>
      </c>
      <c r="H68" s="146" t="s">
        <v>42</v>
      </c>
      <c r="I68" s="7">
        <v>33151</v>
      </c>
      <c r="J68" s="7">
        <f>G68*I68</f>
        <v>16575.5</v>
      </c>
      <c r="L68" s="168"/>
    </row>
    <row r="69" spans="2:12" s="3" customFormat="1" ht="18">
      <c r="B69" s="199" t="s">
        <v>140</v>
      </c>
      <c r="C69" s="200"/>
      <c r="D69" s="201"/>
      <c r="E69" s="227" t="s">
        <v>94</v>
      </c>
      <c r="F69" s="228"/>
      <c r="G69" s="196">
        <v>35</v>
      </c>
      <c r="H69" s="146" t="s">
        <v>42</v>
      </c>
      <c r="I69" s="7">
        <v>1550</v>
      </c>
      <c r="J69" s="7">
        <f>G69*I69</f>
        <v>54250</v>
      </c>
      <c r="L69" s="168"/>
    </row>
    <row r="70" spans="2:12" s="3" customFormat="1" ht="18">
      <c r="B70" s="199" t="s">
        <v>141</v>
      </c>
      <c r="C70" s="200"/>
      <c r="D70" s="201"/>
      <c r="E70" s="227" t="s">
        <v>90</v>
      </c>
      <c r="F70" s="228"/>
      <c r="G70" s="196">
        <v>2</v>
      </c>
      <c r="H70" s="146" t="s">
        <v>42</v>
      </c>
      <c r="I70" s="7">
        <v>27664</v>
      </c>
      <c r="J70" s="7">
        <f>G70*I70</f>
        <v>55328</v>
      </c>
      <c r="L70" s="168"/>
    </row>
    <row r="71" spans="2:12" s="3" customFormat="1" ht="18">
      <c r="B71" s="199"/>
      <c r="C71" s="200"/>
      <c r="D71" s="201"/>
      <c r="E71" s="171"/>
      <c r="F71" s="170"/>
      <c r="G71" s="196"/>
      <c r="H71" s="146"/>
      <c r="I71" s="7"/>
      <c r="J71" s="7"/>
      <c r="L71" s="168"/>
    </row>
    <row r="72" spans="2:12" s="3" customFormat="1" ht="18">
      <c r="B72" s="211" t="s">
        <v>81</v>
      </c>
      <c r="C72" s="200"/>
      <c r="D72" s="201"/>
      <c r="E72" s="172"/>
      <c r="F72" s="173"/>
      <c r="G72" s="196"/>
      <c r="H72" s="146"/>
      <c r="I72" s="7"/>
      <c r="J72" s="7"/>
      <c r="L72" s="168"/>
    </row>
    <row r="73" spans="2:12" s="3" customFormat="1" ht="18">
      <c r="B73" s="199" t="s">
        <v>142</v>
      </c>
      <c r="C73" s="200"/>
      <c r="D73" s="201"/>
      <c r="E73" s="227" t="s">
        <v>90</v>
      </c>
      <c r="F73" s="228"/>
      <c r="G73" s="196">
        <v>2</v>
      </c>
      <c r="H73" s="146" t="s">
        <v>42</v>
      </c>
      <c r="I73" s="7">
        <v>15534</v>
      </c>
      <c r="J73" s="7">
        <f>G73*I73</f>
        <v>31068</v>
      </c>
      <c r="L73" s="168"/>
    </row>
    <row r="74" spans="2:12" s="3" customFormat="1" ht="18">
      <c r="B74" s="199"/>
      <c r="C74" s="200"/>
      <c r="D74" s="201"/>
      <c r="E74" s="160"/>
      <c r="F74" s="135"/>
      <c r="G74" s="196"/>
      <c r="H74" s="146"/>
      <c r="I74" s="7"/>
      <c r="J74" s="7"/>
      <c r="L74" s="168"/>
    </row>
    <row r="75" spans="2:12" s="3" customFormat="1" ht="18">
      <c r="B75" s="211" t="s">
        <v>43</v>
      </c>
      <c r="C75" s="212"/>
      <c r="D75" s="213"/>
      <c r="E75" s="252"/>
      <c r="F75" s="228"/>
      <c r="G75" s="196"/>
      <c r="H75" s="146"/>
      <c r="I75" s="7"/>
      <c r="J75" s="7"/>
      <c r="L75" s="168"/>
    </row>
    <row r="76" spans="2:12" s="3" customFormat="1" ht="18">
      <c r="B76" s="199" t="s">
        <v>143</v>
      </c>
      <c r="C76" s="200"/>
      <c r="D76" s="213"/>
      <c r="E76" s="227" t="s">
        <v>89</v>
      </c>
      <c r="F76" s="228"/>
      <c r="G76" s="196">
        <v>7</v>
      </c>
      <c r="H76" s="146" t="s">
        <v>110</v>
      </c>
      <c r="I76" s="7">
        <v>10000</v>
      </c>
      <c r="J76" s="7">
        <f>G76*I76</f>
        <v>70000</v>
      </c>
      <c r="L76" s="168"/>
    </row>
    <row r="77" spans="2:12" s="3" customFormat="1" ht="18">
      <c r="B77" s="199" t="s">
        <v>144</v>
      </c>
      <c r="C77" s="200"/>
      <c r="D77" s="213"/>
      <c r="E77" s="227" t="s">
        <v>99</v>
      </c>
      <c r="F77" s="228"/>
      <c r="G77" s="196">
        <v>3</v>
      </c>
      <c r="H77" s="146" t="s">
        <v>48</v>
      </c>
      <c r="I77" s="7">
        <v>50000</v>
      </c>
      <c r="J77" s="7">
        <f>G77*I77</f>
        <v>150000</v>
      </c>
      <c r="L77" s="168"/>
    </row>
    <row r="78" spans="2:12" s="3" customFormat="1" ht="18">
      <c r="B78" s="199" t="s">
        <v>145</v>
      </c>
      <c r="C78" s="200"/>
      <c r="D78" s="213"/>
      <c r="E78" s="227" t="s">
        <v>119</v>
      </c>
      <c r="F78" s="228"/>
      <c r="G78" s="196">
        <v>2</v>
      </c>
      <c r="H78" s="146" t="s">
        <v>18</v>
      </c>
      <c r="I78" s="7">
        <v>80000</v>
      </c>
      <c r="J78" s="7">
        <f>G78*I78</f>
        <v>160000</v>
      </c>
      <c r="L78" s="168"/>
    </row>
    <row r="79" spans="2:12" s="3" customFormat="1" ht="18">
      <c r="B79" s="199" t="s">
        <v>146</v>
      </c>
      <c r="C79" s="200"/>
      <c r="D79" s="201"/>
      <c r="E79" s="227" t="s">
        <v>91</v>
      </c>
      <c r="F79" s="228"/>
      <c r="G79" s="196">
        <v>1</v>
      </c>
      <c r="H79" s="146" t="s">
        <v>18</v>
      </c>
      <c r="I79" s="7">
        <v>22000</v>
      </c>
      <c r="J79" s="187">
        <f>G79*I79</f>
        <v>22000</v>
      </c>
      <c r="L79" s="168"/>
    </row>
    <row r="80" spans="2:14" ht="18" customHeight="1">
      <c r="B80" s="295" t="s">
        <v>24</v>
      </c>
      <c r="C80" s="296"/>
      <c r="D80" s="296"/>
      <c r="E80" s="296"/>
      <c r="F80" s="296"/>
      <c r="G80" s="296"/>
      <c r="H80" s="296"/>
      <c r="I80" s="296"/>
      <c r="J80" s="145">
        <f>SUM(J42:J79)</f>
        <v>1291253.5</v>
      </c>
      <c r="K80" s="15"/>
      <c r="M80" s="12"/>
      <c r="N80" s="12"/>
    </row>
    <row r="81" spans="2:14" s="3" customFormat="1" ht="18" customHeight="1">
      <c r="B81" s="26"/>
      <c r="C81" s="26"/>
      <c r="D81" s="26"/>
      <c r="E81" s="26"/>
      <c r="F81" s="26"/>
      <c r="G81" s="27"/>
      <c r="H81" s="26"/>
      <c r="I81" s="26"/>
      <c r="J81" s="28"/>
      <c r="M81" s="12"/>
      <c r="N81" s="12"/>
    </row>
    <row r="82" spans="2:16" ht="18" customHeight="1">
      <c r="B82" s="250" t="s">
        <v>25</v>
      </c>
      <c r="C82" s="251"/>
      <c r="D82" s="251"/>
      <c r="E82" s="251"/>
      <c r="F82" s="251"/>
      <c r="G82" s="251"/>
      <c r="H82" s="251"/>
      <c r="I82" s="251"/>
      <c r="J82" s="92">
        <f>J31+J39+J80</f>
        <v>3111753.5</v>
      </c>
      <c r="M82" s="12"/>
      <c r="N82" s="12"/>
      <c r="O82" s="6"/>
      <c r="P82" s="6"/>
    </row>
    <row r="83" spans="2:14" s="3" customFormat="1" ht="18" customHeight="1">
      <c r="B83" s="82"/>
      <c r="C83" s="82"/>
      <c r="D83" s="82"/>
      <c r="E83" s="82"/>
      <c r="F83" s="82"/>
      <c r="G83" s="29"/>
      <c r="H83" s="82"/>
      <c r="I83" s="82"/>
      <c r="J83" s="24"/>
      <c r="M83" s="12"/>
      <c r="N83" s="12"/>
    </row>
    <row r="84" spans="2:14" s="3" customFormat="1" ht="18" customHeight="1">
      <c r="B84" s="126" t="s">
        <v>57</v>
      </c>
      <c r="C84" s="124"/>
      <c r="D84" s="124"/>
      <c r="E84" s="17"/>
      <c r="F84" s="17"/>
      <c r="G84" s="18"/>
      <c r="H84" s="19"/>
      <c r="I84" s="20"/>
      <c r="J84" s="20"/>
      <c r="K84" s="6"/>
      <c r="M84" s="12"/>
      <c r="N84" s="12"/>
    </row>
    <row r="85" spans="2:14" s="3" customFormat="1" ht="18" customHeight="1">
      <c r="B85" s="267" t="s">
        <v>54</v>
      </c>
      <c r="C85" s="255"/>
      <c r="D85" s="255"/>
      <c r="E85" s="255" t="s">
        <v>16</v>
      </c>
      <c r="F85" s="255"/>
      <c r="G85" s="110" t="s">
        <v>17</v>
      </c>
      <c r="H85" s="111" t="s">
        <v>18</v>
      </c>
      <c r="I85" s="112" t="s">
        <v>19</v>
      </c>
      <c r="J85" s="113" t="s">
        <v>3</v>
      </c>
      <c r="K85" s="6"/>
      <c r="M85" s="12"/>
      <c r="N85" s="12"/>
    </row>
    <row r="86" spans="2:12" s="3" customFormat="1" ht="18" customHeight="1">
      <c r="B86" s="125" t="s">
        <v>58</v>
      </c>
      <c r="C86" s="74"/>
      <c r="D86" s="75"/>
      <c r="E86" s="227" t="s">
        <v>73</v>
      </c>
      <c r="F86" s="228"/>
      <c r="G86" s="134">
        <v>0.05</v>
      </c>
      <c r="H86" s="5" t="s">
        <v>1</v>
      </c>
      <c r="I86" s="7"/>
      <c r="J86" s="7">
        <f>J82*G86</f>
        <v>155587.67500000002</v>
      </c>
      <c r="K86" s="12"/>
      <c r="L86" s="21"/>
    </row>
    <row r="87" spans="2:15" s="3" customFormat="1" ht="18" customHeight="1">
      <c r="B87" s="230" t="s">
        <v>55</v>
      </c>
      <c r="C87" s="231"/>
      <c r="D87" s="232"/>
      <c r="E87" s="227" t="s">
        <v>73</v>
      </c>
      <c r="F87" s="228"/>
      <c r="G87" s="132">
        <f>E17</f>
        <v>0.015</v>
      </c>
      <c r="H87" s="5" t="s">
        <v>1</v>
      </c>
      <c r="I87" s="133"/>
      <c r="J87" s="7">
        <f>E17*E18*E19*J82</f>
        <v>280057.815</v>
      </c>
      <c r="K87" s="6"/>
      <c r="L87" s="231"/>
      <c r="M87" s="231"/>
      <c r="N87" s="231"/>
      <c r="O87" s="231"/>
    </row>
    <row r="88" spans="2:14" s="3" customFormat="1" ht="18" customHeight="1">
      <c r="B88" s="230" t="s">
        <v>27</v>
      </c>
      <c r="C88" s="231"/>
      <c r="D88" s="232"/>
      <c r="E88" s="238"/>
      <c r="F88" s="239"/>
      <c r="G88" s="93"/>
      <c r="H88" s="93"/>
      <c r="I88" s="93"/>
      <c r="J88" s="95"/>
      <c r="K88" s="6"/>
      <c r="M88" s="12"/>
      <c r="N88" s="12"/>
    </row>
    <row r="89" spans="2:14" s="3" customFormat="1" ht="18" customHeight="1">
      <c r="B89" s="230" t="s">
        <v>2</v>
      </c>
      <c r="C89" s="231"/>
      <c r="D89" s="232"/>
      <c r="E89" s="238"/>
      <c r="F89" s="239"/>
      <c r="G89" s="93"/>
      <c r="H89" s="93"/>
      <c r="I89" s="93"/>
      <c r="J89" s="95"/>
      <c r="K89" s="6"/>
      <c r="M89" s="12"/>
      <c r="N89" s="12"/>
    </row>
    <row r="90" spans="2:14" s="3" customFormat="1" ht="18" customHeight="1">
      <c r="B90" s="235" t="s">
        <v>28</v>
      </c>
      <c r="C90" s="236"/>
      <c r="D90" s="237"/>
      <c r="E90" s="248"/>
      <c r="F90" s="249"/>
      <c r="G90" s="94"/>
      <c r="H90" s="94"/>
      <c r="I90" s="94"/>
      <c r="J90" s="96"/>
      <c r="K90" s="6"/>
      <c r="M90" s="12"/>
      <c r="N90" s="12"/>
    </row>
    <row r="91" spans="2:14" ht="18" customHeight="1">
      <c r="B91" s="243" t="s">
        <v>51</v>
      </c>
      <c r="C91" s="244"/>
      <c r="D91" s="244"/>
      <c r="E91" s="244"/>
      <c r="F91" s="244"/>
      <c r="G91" s="244"/>
      <c r="H91" s="244"/>
      <c r="I91" s="244"/>
      <c r="J91" s="131">
        <f>SUM(J86:J90)</f>
        <v>435645.49</v>
      </c>
      <c r="M91" s="12"/>
      <c r="N91" s="12"/>
    </row>
    <row r="92" spans="2:12" s="3" customFormat="1" ht="18" customHeight="1">
      <c r="B92" s="81"/>
      <c r="C92" s="81"/>
      <c r="D92" s="81"/>
      <c r="E92" s="81"/>
      <c r="F92" s="81"/>
      <c r="G92" s="22"/>
      <c r="H92" s="81"/>
      <c r="I92" s="81"/>
      <c r="J92" s="24"/>
      <c r="K92" s="12"/>
      <c r="L92" s="12"/>
    </row>
    <row r="93" spans="2:12" ht="18" customHeight="1">
      <c r="B93" s="272" t="s">
        <v>29</v>
      </c>
      <c r="C93" s="273"/>
      <c r="D93" s="273"/>
      <c r="E93" s="273"/>
      <c r="F93" s="273"/>
      <c r="G93" s="273"/>
      <c r="H93" s="273"/>
      <c r="I93" s="273"/>
      <c r="J93" s="241">
        <f>J82+J91</f>
        <v>3547398.99</v>
      </c>
      <c r="K93" s="12"/>
      <c r="L93" s="12"/>
    </row>
    <row r="94" spans="2:12" s="3" customFormat="1" ht="18" customHeight="1">
      <c r="B94" s="243"/>
      <c r="C94" s="244"/>
      <c r="D94" s="244"/>
      <c r="E94" s="244"/>
      <c r="F94" s="244"/>
      <c r="G94" s="244"/>
      <c r="H94" s="244"/>
      <c r="I94" s="244"/>
      <c r="J94" s="242"/>
      <c r="K94" s="12"/>
      <c r="L94" s="12"/>
    </row>
    <row r="95" spans="2:12" s="3" customFormat="1" ht="18" customHeight="1">
      <c r="B95" s="81"/>
      <c r="C95" s="81"/>
      <c r="D95" s="81"/>
      <c r="E95" s="81"/>
      <c r="F95" s="81"/>
      <c r="G95" s="22"/>
      <c r="H95" s="81"/>
      <c r="I95" s="81"/>
      <c r="J95" s="24"/>
      <c r="K95" s="12"/>
      <c r="L95" s="12"/>
    </row>
    <row r="96" spans="2:12" ht="18" customHeight="1">
      <c r="B96" s="214" t="s">
        <v>30</v>
      </c>
      <c r="C96" s="215"/>
      <c r="D96" s="215"/>
      <c r="E96" s="215"/>
      <c r="F96" s="215"/>
      <c r="G96" s="215"/>
      <c r="H96" s="215"/>
      <c r="I96" s="215"/>
      <c r="J96" s="216"/>
      <c r="K96" s="12"/>
      <c r="L96" s="21"/>
    </row>
    <row r="97" spans="2:12" ht="18" customHeight="1">
      <c r="B97" s="245" t="s">
        <v>75</v>
      </c>
      <c r="C97" s="246"/>
      <c r="D97" s="246"/>
      <c r="E97" s="246"/>
      <c r="F97" s="246"/>
      <c r="G97" s="246"/>
      <c r="H97" s="246"/>
      <c r="I97" s="246"/>
      <c r="J97" s="247"/>
      <c r="K97" s="12"/>
      <c r="L97" s="21"/>
    </row>
    <row r="98" spans="2:12" s="3" customFormat="1" ht="18" customHeight="1">
      <c r="B98" s="234" t="s">
        <v>32</v>
      </c>
      <c r="C98" s="234"/>
      <c r="D98" s="234"/>
      <c r="E98" s="274" t="s">
        <v>41</v>
      </c>
      <c r="F98" s="275"/>
      <c r="G98" s="275"/>
      <c r="H98" s="275"/>
      <c r="I98" s="275"/>
      <c r="J98" s="276"/>
      <c r="K98" s="12"/>
      <c r="L98" s="21"/>
    </row>
    <row r="99" spans="2:12" s="3" customFormat="1" ht="18" customHeight="1">
      <c r="B99" s="234"/>
      <c r="C99" s="234"/>
      <c r="D99" s="234"/>
      <c r="E99" s="240">
        <f>G99*0.9</f>
        <v>180</v>
      </c>
      <c r="F99" s="240"/>
      <c r="G99" s="233">
        <f>E15</f>
        <v>200</v>
      </c>
      <c r="H99" s="233"/>
      <c r="I99" s="240">
        <f>G99*1.1</f>
        <v>220.00000000000003</v>
      </c>
      <c r="J99" s="240"/>
      <c r="K99" s="12"/>
      <c r="L99" s="21"/>
    </row>
    <row r="100" spans="2:12" s="3" customFormat="1" ht="18" customHeight="1">
      <c r="B100" s="240">
        <f>B101*0.9</f>
        <v>27000</v>
      </c>
      <c r="C100" s="240"/>
      <c r="D100" s="240"/>
      <c r="E100" s="229">
        <f>E$99*$B$100-Hoja1!$C$41</f>
        <v>1405073.7915000003</v>
      </c>
      <c r="F100" s="229"/>
      <c r="G100" s="229">
        <f>G$99*$B$100-Hoja1!$C$41</f>
        <v>1945073.7915000003</v>
      </c>
      <c r="H100" s="229"/>
      <c r="I100" s="229">
        <f>I$99*$B$100-Hoja1!$C$41</f>
        <v>2485073.791500001</v>
      </c>
      <c r="J100" s="229"/>
      <c r="K100" s="12"/>
      <c r="L100" s="21"/>
    </row>
    <row r="101" spans="2:12" s="3" customFormat="1" ht="18" customHeight="1">
      <c r="B101" s="240">
        <f>E14</f>
        <v>30000</v>
      </c>
      <c r="C101" s="240"/>
      <c r="D101" s="240"/>
      <c r="E101" s="229">
        <f>E$99*$B$101-$J$93</f>
        <v>1852601.0099999998</v>
      </c>
      <c r="F101" s="229"/>
      <c r="G101" s="229">
        <f>G$99*$B$101-$J$93</f>
        <v>2452601.01</v>
      </c>
      <c r="H101" s="229"/>
      <c r="I101" s="229">
        <f>I$99*$B$101-$J$93</f>
        <v>3052601.0100000007</v>
      </c>
      <c r="J101" s="229"/>
      <c r="K101" s="12"/>
      <c r="L101" s="21"/>
    </row>
    <row r="102" spans="2:12" s="3" customFormat="1" ht="18" customHeight="1">
      <c r="B102" s="240">
        <f>B101*1.1</f>
        <v>33000</v>
      </c>
      <c r="C102" s="240"/>
      <c r="D102" s="240"/>
      <c r="E102" s="229">
        <f>E$99*$B$102-Hoja1!$D$41</f>
        <v>2283258.461</v>
      </c>
      <c r="F102" s="229"/>
      <c r="G102" s="229">
        <f>G$99*$B$102-Hoja1!$D$41</f>
        <v>2943258.461</v>
      </c>
      <c r="H102" s="229"/>
      <c r="I102" s="229">
        <f>I$99*$B$102-Hoja1!$D$41</f>
        <v>3603258.461000001</v>
      </c>
      <c r="J102" s="229"/>
      <c r="K102" s="12"/>
      <c r="L102" s="21"/>
    </row>
    <row r="103" spans="2:12" s="3" customFormat="1" ht="18" customHeight="1">
      <c r="B103" s="31"/>
      <c r="C103" s="31"/>
      <c r="D103" s="32"/>
      <c r="E103" s="32"/>
      <c r="F103" s="32"/>
      <c r="G103" s="33"/>
      <c r="H103" s="8"/>
      <c r="I103" s="11"/>
      <c r="J103" s="11"/>
      <c r="K103" s="12"/>
      <c r="L103" s="21"/>
    </row>
    <row r="104" spans="2:12" s="3" customFormat="1" ht="18" customHeight="1">
      <c r="B104" s="221" t="s">
        <v>76</v>
      </c>
      <c r="C104" s="222"/>
      <c r="D104" s="222"/>
      <c r="E104" s="222"/>
      <c r="F104" s="222"/>
      <c r="G104" s="222"/>
      <c r="H104" s="222"/>
      <c r="I104" s="222"/>
      <c r="J104" s="223"/>
      <c r="K104" s="12"/>
      <c r="L104" s="21"/>
    </row>
    <row r="105" spans="2:12" s="3" customFormat="1" ht="18" customHeight="1">
      <c r="B105" s="224"/>
      <c r="C105" s="225"/>
      <c r="D105" s="225"/>
      <c r="E105" s="225"/>
      <c r="F105" s="225"/>
      <c r="G105" s="225"/>
      <c r="H105" s="225"/>
      <c r="I105" s="225"/>
      <c r="J105" s="226"/>
      <c r="K105" s="12"/>
      <c r="L105" s="21"/>
    </row>
    <row r="106" spans="2:12" s="3" customFormat="1" ht="18" customHeight="1">
      <c r="B106" s="282" t="s">
        <v>32</v>
      </c>
      <c r="C106" s="217"/>
      <c r="D106" s="217"/>
      <c r="E106" s="217">
        <f>B100</f>
        <v>27000</v>
      </c>
      <c r="F106" s="217"/>
      <c r="G106" s="217">
        <f>E14</f>
        <v>30000</v>
      </c>
      <c r="H106" s="217"/>
      <c r="I106" s="217">
        <f>B102</f>
        <v>33000</v>
      </c>
      <c r="J106" s="218"/>
      <c r="K106" s="12"/>
      <c r="L106" s="21"/>
    </row>
    <row r="107" spans="2:12" ht="18" customHeight="1">
      <c r="B107" s="283"/>
      <c r="C107" s="219"/>
      <c r="D107" s="219"/>
      <c r="E107" s="219"/>
      <c r="F107" s="219"/>
      <c r="G107" s="219"/>
      <c r="H107" s="219"/>
      <c r="I107" s="219"/>
      <c r="J107" s="220"/>
      <c r="K107" s="12"/>
      <c r="L107" s="21"/>
    </row>
    <row r="108" spans="2:12" ht="18" customHeight="1">
      <c r="B108" s="290" t="s">
        <v>56</v>
      </c>
      <c r="C108" s="291"/>
      <c r="D108" s="291"/>
      <c r="E108" s="268">
        <f>Hoja1!C41/Ficha!E106</f>
        <v>127.96022994444444</v>
      </c>
      <c r="F108" s="268"/>
      <c r="G108" s="269">
        <f>$J$93/G106</f>
        <v>118.246633</v>
      </c>
      <c r="H108" s="269"/>
      <c r="I108" s="268">
        <f>Hoja1!D41/Ficha!I106</f>
        <v>110.81034966666667</v>
      </c>
      <c r="J108" s="270"/>
      <c r="K108" s="12"/>
      <c r="L108" s="21"/>
    </row>
    <row r="109" spans="2:12" ht="18" customHeight="1">
      <c r="B109" s="292"/>
      <c r="C109" s="293"/>
      <c r="D109" s="293"/>
      <c r="E109" s="269"/>
      <c r="F109" s="269"/>
      <c r="G109" s="269"/>
      <c r="H109" s="269"/>
      <c r="I109" s="269"/>
      <c r="J109" s="271"/>
      <c r="K109" s="12"/>
      <c r="L109" s="21"/>
    </row>
    <row r="110" spans="2:12" ht="12.75" customHeight="1">
      <c r="B110" s="40"/>
      <c r="C110" s="1"/>
      <c r="D110" s="3"/>
      <c r="E110" s="3"/>
      <c r="F110" s="98"/>
      <c r="G110" s="98"/>
      <c r="H110" s="98"/>
      <c r="I110" s="11"/>
      <c r="J110" s="11"/>
      <c r="K110" s="12"/>
      <c r="L110" s="21"/>
    </row>
    <row r="111" spans="2:11" s="3" customFormat="1" ht="26.25" customHeight="1">
      <c r="B111" s="287" t="s">
        <v>31</v>
      </c>
      <c r="C111" s="288"/>
      <c r="D111" s="288"/>
      <c r="E111" s="288"/>
      <c r="F111" s="288"/>
      <c r="G111" s="288"/>
      <c r="H111" s="288"/>
      <c r="I111" s="288"/>
      <c r="J111" s="289"/>
      <c r="K111" s="79"/>
    </row>
    <row r="112" spans="2:11" s="3" customFormat="1" ht="37.5" customHeight="1">
      <c r="B112" s="284" t="s">
        <v>115</v>
      </c>
      <c r="C112" s="285"/>
      <c r="D112" s="285"/>
      <c r="E112" s="285"/>
      <c r="F112" s="285"/>
      <c r="G112" s="285"/>
      <c r="H112" s="285"/>
      <c r="I112" s="285"/>
      <c r="J112" s="286"/>
      <c r="K112" s="80"/>
    </row>
    <row r="113" spans="2:11" s="3" customFormat="1" ht="54" customHeight="1">
      <c r="B113" s="284" t="s">
        <v>84</v>
      </c>
      <c r="C113" s="285"/>
      <c r="D113" s="285"/>
      <c r="E113" s="285"/>
      <c r="F113" s="285"/>
      <c r="G113" s="285"/>
      <c r="H113" s="285"/>
      <c r="I113" s="285"/>
      <c r="J113" s="286"/>
      <c r="K113" s="79"/>
    </row>
    <row r="114" spans="2:11" s="3" customFormat="1" ht="18" customHeight="1">
      <c r="B114" s="279" t="s">
        <v>74</v>
      </c>
      <c r="C114" s="280"/>
      <c r="D114" s="280"/>
      <c r="E114" s="280"/>
      <c r="F114" s="280"/>
      <c r="G114" s="280"/>
      <c r="H114" s="280"/>
      <c r="I114" s="280"/>
      <c r="J114" s="281"/>
      <c r="K114" s="79"/>
    </row>
    <row r="115" spans="2:11" s="3" customFormat="1" ht="18" customHeight="1">
      <c r="B115" s="284" t="s">
        <v>69</v>
      </c>
      <c r="C115" s="285"/>
      <c r="D115" s="285"/>
      <c r="E115" s="285"/>
      <c r="F115" s="285"/>
      <c r="G115" s="285"/>
      <c r="H115" s="285"/>
      <c r="I115" s="285"/>
      <c r="J115" s="286"/>
      <c r="K115" s="79"/>
    </row>
    <row r="116" spans="2:11" s="3" customFormat="1" ht="18" customHeight="1">
      <c r="B116" s="284" t="s">
        <v>70</v>
      </c>
      <c r="C116" s="285"/>
      <c r="D116" s="285"/>
      <c r="E116" s="285"/>
      <c r="F116" s="285"/>
      <c r="G116" s="285"/>
      <c r="H116" s="285"/>
      <c r="I116" s="285"/>
      <c r="J116" s="286"/>
      <c r="K116" s="30"/>
    </row>
    <row r="117" spans="2:11" s="3" customFormat="1" ht="18" customHeight="1">
      <c r="B117" s="300" t="s">
        <v>71</v>
      </c>
      <c r="C117" s="301"/>
      <c r="D117" s="301"/>
      <c r="E117" s="301"/>
      <c r="F117" s="301"/>
      <c r="G117" s="301"/>
      <c r="H117" s="301"/>
      <c r="I117" s="301"/>
      <c r="J117" s="302"/>
      <c r="K117" s="6"/>
    </row>
    <row r="118" spans="2:11" s="3" customFormat="1" ht="18.75" customHeight="1">
      <c r="B118" s="150"/>
      <c r="C118" s="151"/>
      <c r="D118" s="151"/>
      <c r="E118" s="151"/>
      <c r="F118" s="151"/>
      <c r="G118" s="152"/>
      <c r="H118" s="151"/>
      <c r="I118" s="151"/>
      <c r="K118" s="6"/>
    </row>
    <row r="119" spans="3:11" s="3" customFormat="1" ht="18.75" customHeight="1">
      <c r="C119" s="153"/>
      <c r="D119" s="153"/>
      <c r="E119" s="153"/>
      <c r="F119" s="153"/>
      <c r="G119" s="154"/>
      <c r="H119" s="153"/>
      <c r="I119" s="153"/>
      <c r="J119" s="153"/>
      <c r="K119" s="34"/>
    </row>
    <row r="120" spans="2:11" s="3" customFormat="1" ht="18.75" customHeight="1">
      <c r="B120" s="150"/>
      <c r="C120" s="153"/>
      <c r="D120" s="153"/>
      <c r="E120" s="153"/>
      <c r="F120" s="153"/>
      <c r="G120" s="154"/>
      <c r="H120" s="153"/>
      <c r="I120" s="153"/>
      <c r="J120" s="153"/>
      <c r="K120" s="6"/>
    </row>
    <row r="121" spans="2:11" s="3" customFormat="1" ht="18.75" customHeight="1">
      <c r="B121" s="150"/>
      <c r="C121" s="153"/>
      <c r="D121" s="153"/>
      <c r="E121" s="153"/>
      <c r="F121" s="153"/>
      <c r="G121" s="154"/>
      <c r="H121" s="153"/>
      <c r="I121" s="153"/>
      <c r="J121" s="153"/>
      <c r="K121" s="6"/>
    </row>
    <row r="122" spans="2:12" s="3" customFormat="1" ht="18" customHeight="1">
      <c r="B122" s="155"/>
      <c r="C122" s="155"/>
      <c r="D122" s="155"/>
      <c r="E122" s="155"/>
      <c r="F122" s="155"/>
      <c r="G122" s="156"/>
      <c r="H122" s="155"/>
      <c r="I122" s="155"/>
      <c r="J122" s="155"/>
      <c r="K122" s="63"/>
      <c r="L122" s="61"/>
    </row>
    <row r="123" spans="2:12" s="3" customFormat="1" ht="18" customHeight="1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ht="18">
      <c r="B126" s="50"/>
      <c r="C126" s="50"/>
      <c r="D126" s="51"/>
      <c r="E126" s="51"/>
      <c r="F126" s="52"/>
      <c r="G126" s="52"/>
      <c r="H126" s="52"/>
      <c r="I126" s="61"/>
      <c r="J126" s="61"/>
      <c r="K126" s="63"/>
      <c r="L126" s="61"/>
    </row>
    <row r="127" spans="2:12" ht="18">
      <c r="B127" s="50"/>
      <c r="C127" s="53"/>
      <c r="D127" s="53"/>
      <c r="E127" s="54"/>
      <c r="F127" s="53"/>
      <c r="G127" s="55"/>
      <c r="H127" s="56"/>
      <c r="I127" s="61"/>
      <c r="J127" s="61"/>
      <c r="K127" s="63"/>
      <c r="L127" s="61"/>
    </row>
    <row r="128" spans="2:12" ht="18">
      <c r="B128" s="51"/>
      <c r="C128" s="51"/>
      <c r="D128" s="51"/>
      <c r="E128" s="51"/>
      <c r="F128" s="51"/>
      <c r="G128" s="51"/>
      <c r="H128" s="51"/>
      <c r="I128" s="61"/>
      <c r="J128" s="61"/>
      <c r="K128" s="63"/>
      <c r="L128" s="61"/>
    </row>
    <row r="129" spans="2:12" ht="18">
      <c r="B129" s="50"/>
      <c r="C129" s="51"/>
      <c r="D129" s="51"/>
      <c r="E129" s="51"/>
      <c r="F129" s="51"/>
      <c r="G129" s="51"/>
      <c r="H129" s="51"/>
      <c r="I129" s="61"/>
      <c r="J129" s="61"/>
      <c r="K129" s="63"/>
      <c r="L129" s="61"/>
    </row>
    <row r="130" spans="2:12" ht="18">
      <c r="B130" s="64"/>
      <c r="C130" s="65"/>
      <c r="D130" s="65"/>
      <c r="E130" s="57"/>
      <c r="F130" s="57"/>
      <c r="G130" s="57"/>
      <c r="H130" s="57"/>
      <c r="I130" s="61"/>
      <c r="J130" s="63"/>
      <c r="K130" s="63"/>
      <c r="L130" s="61"/>
    </row>
    <row r="131" spans="2:12" ht="18">
      <c r="B131" s="64"/>
      <c r="C131" s="65"/>
      <c r="D131" s="65"/>
      <c r="E131" s="57"/>
      <c r="F131" s="57"/>
      <c r="G131" s="57"/>
      <c r="H131" s="57"/>
      <c r="I131" s="61"/>
      <c r="J131" s="63"/>
      <c r="K131" s="63"/>
      <c r="L131" s="61"/>
    </row>
    <row r="132" spans="2:12" ht="18">
      <c r="B132" s="58"/>
      <c r="C132" s="59"/>
      <c r="D132" s="59"/>
      <c r="E132" s="58"/>
      <c r="F132" s="58"/>
      <c r="G132" s="58"/>
      <c r="H132" s="60"/>
      <c r="I132" s="61"/>
      <c r="J132" s="61"/>
      <c r="K132" s="63"/>
      <c r="L132" s="61"/>
    </row>
    <row r="133" spans="2:12" ht="18">
      <c r="B133" s="51"/>
      <c r="C133" s="51"/>
      <c r="D133" s="51"/>
      <c r="E133" s="51"/>
      <c r="F133" s="51"/>
      <c r="G133" s="51"/>
      <c r="H133" s="51"/>
      <c r="I133" s="61"/>
      <c r="J133" s="61"/>
      <c r="K133" s="63"/>
      <c r="L133" s="61"/>
    </row>
    <row r="134" spans="2:12" ht="18">
      <c r="B134" s="50"/>
      <c r="C134" s="51"/>
      <c r="D134" s="51"/>
      <c r="E134" s="51"/>
      <c r="F134" s="51"/>
      <c r="G134" s="51"/>
      <c r="H134" s="51"/>
      <c r="I134" s="61"/>
      <c r="J134" s="61"/>
      <c r="K134" s="63"/>
      <c r="L134" s="61"/>
    </row>
    <row r="135" spans="2:12" ht="18">
      <c r="B135" s="66"/>
      <c r="C135" s="67"/>
      <c r="D135" s="68"/>
      <c r="E135" s="69"/>
      <c r="F135" s="68"/>
      <c r="G135" s="70"/>
      <c r="H135" s="70"/>
      <c r="I135" s="61"/>
      <c r="J135" s="61"/>
      <c r="K135" s="63"/>
      <c r="L135" s="61"/>
    </row>
    <row r="136" spans="2:12" ht="18">
      <c r="B136" s="66"/>
      <c r="C136" s="67"/>
      <c r="D136" s="68"/>
      <c r="E136" s="69"/>
      <c r="F136" s="68"/>
      <c r="G136" s="70"/>
      <c r="H136" s="70"/>
      <c r="I136" s="61"/>
      <c r="J136" s="61"/>
      <c r="K136" s="63"/>
      <c r="L136" s="61"/>
    </row>
    <row r="137" spans="2:12" ht="18">
      <c r="B137" s="299"/>
      <c r="C137" s="299"/>
      <c r="D137" s="68"/>
      <c r="E137" s="69"/>
      <c r="F137" s="68"/>
      <c r="G137" s="70"/>
      <c r="H137" s="70"/>
      <c r="I137" s="61"/>
      <c r="J137" s="61"/>
      <c r="K137" s="63"/>
      <c r="L137" s="61"/>
    </row>
    <row r="138" spans="2:12" ht="18">
      <c r="B138" s="66"/>
      <c r="C138" s="67"/>
      <c r="D138" s="68"/>
      <c r="E138" s="69"/>
      <c r="F138" s="68"/>
      <c r="G138" s="70"/>
      <c r="H138" s="70"/>
      <c r="I138" s="61"/>
      <c r="J138" s="61"/>
      <c r="K138" s="63"/>
      <c r="L138" s="61"/>
    </row>
    <row r="139" spans="2:12" ht="18">
      <c r="B139" s="66"/>
      <c r="C139" s="67"/>
      <c r="D139" s="68"/>
      <c r="E139" s="69"/>
      <c r="F139" s="68"/>
      <c r="G139" s="70"/>
      <c r="H139" s="70"/>
      <c r="I139" s="61"/>
      <c r="J139" s="61"/>
      <c r="K139" s="63"/>
      <c r="L139" s="61"/>
    </row>
    <row r="140" spans="2:12" ht="18">
      <c r="B140" s="66"/>
      <c r="C140" s="67"/>
      <c r="D140" s="68"/>
      <c r="E140" s="69"/>
      <c r="F140" s="68"/>
      <c r="G140" s="70"/>
      <c r="H140" s="70"/>
      <c r="I140" s="61"/>
      <c r="J140" s="61"/>
      <c r="K140" s="63"/>
      <c r="L140" s="61"/>
    </row>
    <row r="141" spans="2:12" ht="18">
      <c r="B141" s="66"/>
      <c r="C141" s="67"/>
      <c r="D141" s="68"/>
      <c r="E141" s="69"/>
      <c r="F141" s="68"/>
      <c r="G141" s="70"/>
      <c r="H141" s="70"/>
      <c r="I141" s="61"/>
      <c r="J141" s="61"/>
      <c r="K141" s="63"/>
      <c r="L141" s="61"/>
    </row>
    <row r="142" spans="2:12" ht="18">
      <c r="B142" s="66"/>
      <c r="C142" s="67"/>
      <c r="D142" s="68"/>
      <c r="E142" s="69"/>
      <c r="F142" s="68"/>
      <c r="G142" s="70"/>
      <c r="H142" s="70"/>
      <c r="I142" s="61"/>
      <c r="J142" s="61"/>
      <c r="K142" s="63"/>
      <c r="L142" s="61"/>
    </row>
    <row r="143" spans="2:12" ht="18">
      <c r="B143" s="66"/>
      <c r="C143" s="67"/>
      <c r="D143" s="68"/>
      <c r="E143" s="69"/>
      <c r="F143" s="68"/>
      <c r="G143" s="70"/>
      <c r="H143" s="70"/>
      <c r="I143" s="61"/>
      <c r="J143" s="61"/>
      <c r="K143" s="63"/>
      <c r="L143" s="61"/>
    </row>
    <row r="144" spans="2:12" ht="18">
      <c r="B144" s="66"/>
      <c r="C144" s="67"/>
      <c r="D144" s="68"/>
      <c r="E144" s="69"/>
      <c r="F144" s="68"/>
      <c r="G144" s="70"/>
      <c r="H144" s="70"/>
      <c r="I144" s="61"/>
      <c r="J144" s="61"/>
      <c r="K144" s="63"/>
      <c r="L144" s="61"/>
    </row>
    <row r="145" spans="2:12" ht="18">
      <c r="B145" s="66"/>
      <c r="C145" s="67"/>
      <c r="D145" s="68"/>
      <c r="E145" s="69"/>
      <c r="F145" s="68"/>
      <c r="G145" s="70"/>
      <c r="H145" s="70"/>
      <c r="I145" s="61"/>
      <c r="J145" s="61"/>
      <c r="K145" s="63"/>
      <c r="L145" s="61"/>
    </row>
    <row r="146" spans="2:12" ht="18">
      <c r="B146" s="66"/>
      <c r="C146" s="67"/>
      <c r="D146" s="68"/>
      <c r="E146" s="69"/>
      <c r="F146" s="68"/>
      <c r="G146" s="70"/>
      <c r="H146" s="70"/>
      <c r="I146" s="61"/>
      <c r="J146" s="61"/>
      <c r="K146" s="63"/>
      <c r="L146" s="61"/>
    </row>
    <row r="147" spans="2:12" ht="18">
      <c r="B147" s="66"/>
      <c r="C147" s="67"/>
      <c r="D147" s="68"/>
      <c r="E147" s="69"/>
      <c r="F147" s="68"/>
      <c r="G147" s="70"/>
      <c r="H147" s="70"/>
      <c r="I147" s="61"/>
      <c r="J147" s="61"/>
      <c r="K147" s="63"/>
      <c r="L147" s="61"/>
    </row>
    <row r="148" spans="2:12" ht="18">
      <c r="B148" s="58"/>
      <c r="C148" s="59"/>
      <c r="D148" s="59"/>
      <c r="E148" s="58"/>
      <c r="F148" s="58"/>
      <c r="G148" s="58"/>
      <c r="H148" s="60"/>
      <c r="I148" s="61"/>
      <c r="J148" s="61"/>
      <c r="K148" s="63"/>
      <c r="L148" s="61"/>
    </row>
    <row r="149" spans="2:12" ht="18">
      <c r="B149" s="51"/>
      <c r="C149" s="51"/>
      <c r="D149" s="51"/>
      <c r="E149" s="51"/>
      <c r="F149" s="51"/>
      <c r="G149" s="51"/>
      <c r="H149" s="51"/>
      <c r="I149" s="61"/>
      <c r="J149" s="61"/>
      <c r="K149" s="63"/>
      <c r="L149" s="61"/>
    </row>
    <row r="150" spans="2:12" ht="18">
      <c r="B150" s="58"/>
      <c r="C150" s="59"/>
      <c r="D150" s="59"/>
      <c r="E150" s="58"/>
      <c r="F150" s="58"/>
      <c r="G150" s="58"/>
      <c r="H150" s="60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71"/>
      <c r="C161" s="71"/>
      <c r="D161" s="71"/>
      <c r="E161" s="71"/>
      <c r="F161" s="71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3"/>
      <c r="D164" s="63"/>
      <c r="E164" s="63"/>
      <c r="F164" s="63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3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3"/>
      <c r="D171" s="63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1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2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3"/>
      <c r="C184" s="63"/>
      <c r="D184" s="63"/>
      <c r="E184" s="63"/>
      <c r="F184" s="63"/>
      <c r="G184" s="63"/>
      <c r="H184" s="63"/>
      <c r="I184" s="63"/>
      <c r="J184" s="61"/>
      <c r="K184" s="63"/>
      <c r="L184" s="61"/>
    </row>
    <row r="185" spans="2:12" s="3" customFormat="1" ht="15">
      <c r="B185" s="63"/>
      <c r="C185" s="63"/>
      <c r="D185" s="63"/>
      <c r="E185" s="63"/>
      <c r="F185" s="63"/>
      <c r="G185" s="72"/>
      <c r="H185" s="63"/>
      <c r="I185" s="63"/>
      <c r="J185" s="61"/>
      <c r="K185" s="63"/>
      <c r="L185" s="72"/>
    </row>
    <row r="186" spans="2:12" s="3" customFormat="1" ht="15">
      <c r="B186" s="63"/>
      <c r="C186" s="63"/>
      <c r="D186" s="63"/>
      <c r="E186" s="63"/>
      <c r="F186" s="63"/>
      <c r="G186" s="63"/>
      <c r="H186" s="63"/>
      <c r="I186" s="73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3"/>
      <c r="I193" s="63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3"/>
      <c r="I194" s="63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3"/>
      <c r="I195" s="63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3"/>
      <c r="I202" s="63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3"/>
      <c r="I203" s="63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3"/>
      <c r="I204" s="63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s="3" customFormat="1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s="3" customFormat="1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s="3" customFormat="1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s="3" customFormat="1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s="3" customFormat="1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s="3" customFormat="1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s="3" customFormat="1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s="3" customFormat="1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s="3" customFormat="1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s="3" customFormat="1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s="3" customFormat="1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s="3" customFormat="1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s="3" customFormat="1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2:12" ht="15">
      <c r="B316" s="61"/>
      <c r="C316" s="61"/>
      <c r="D316" s="61"/>
      <c r="E316" s="61"/>
      <c r="F316" s="61"/>
      <c r="G316" s="62"/>
      <c r="H316" s="61"/>
      <c r="I316" s="61"/>
      <c r="J316" s="61"/>
      <c r="K316" s="63"/>
      <c r="L316" s="61"/>
    </row>
    <row r="317" spans="2:12" ht="15">
      <c r="B317" s="61"/>
      <c r="C317" s="61"/>
      <c r="D317" s="61"/>
      <c r="E317" s="61"/>
      <c r="F317" s="61"/>
      <c r="G317" s="62"/>
      <c r="H317" s="61"/>
      <c r="I317" s="61"/>
      <c r="J317" s="61"/>
      <c r="K317" s="63"/>
      <c r="L317" s="61"/>
    </row>
    <row r="318" spans="2:12" ht="15">
      <c r="B318" s="61"/>
      <c r="C318" s="61"/>
      <c r="D318" s="61"/>
      <c r="E318" s="61"/>
      <c r="F318" s="61"/>
      <c r="G318" s="62"/>
      <c r="H318" s="61"/>
      <c r="I318" s="61"/>
      <c r="J318" s="61"/>
      <c r="K318" s="63"/>
      <c r="L318" s="61"/>
    </row>
    <row r="319" spans="2:12" ht="15">
      <c r="B319" s="61"/>
      <c r="C319" s="61"/>
      <c r="D319" s="61"/>
      <c r="E319" s="61"/>
      <c r="F319" s="61"/>
      <c r="G319" s="62"/>
      <c r="H319" s="61"/>
      <c r="I319" s="61"/>
      <c r="J319" s="61"/>
      <c r="K319" s="63"/>
      <c r="L319" s="61"/>
    </row>
    <row r="320" spans="2:12" ht="15">
      <c r="B320" s="61"/>
      <c r="C320" s="61"/>
      <c r="D320" s="61"/>
      <c r="E320" s="61"/>
      <c r="F320" s="61"/>
      <c r="G320" s="62"/>
      <c r="H320" s="61"/>
      <c r="I320" s="61"/>
      <c r="J320" s="61"/>
      <c r="K320" s="63"/>
      <c r="L320" s="61"/>
    </row>
    <row r="321" spans="2:12" ht="15">
      <c r="B321" s="61"/>
      <c r="C321" s="61"/>
      <c r="D321" s="61"/>
      <c r="E321" s="61"/>
      <c r="F321" s="61"/>
      <c r="G321" s="62"/>
      <c r="H321" s="61"/>
      <c r="I321" s="61"/>
      <c r="J321" s="61"/>
      <c r="K321" s="63"/>
      <c r="L321" s="61"/>
    </row>
    <row r="322" spans="2:12" ht="15">
      <c r="B322" s="61"/>
      <c r="C322" s="61"/>
      <c r="D322" s="61"/>
      <c r="E322" s="61"/>
      <c r="F322" s="61"/>
      <c r="G322" s="62"/>
      <c r="H322" s="61"/>
      <c r="I322" s="61"/>
      <c r="J322" s="61"/>
      <c r="K322" s="63"/>
      <c r="L322" s="61"/>
    </row>
    <row r="323" spans="2:12" ht="15">
      <c r="B323" s="61"/>
      <c r="C323" s="61"/>
      <c r="D323" s="61"/>
      <c r="E323" s="61"/>
      <c r="F323" s="61"/>
      <c r="G323" s="62"/>
      <c r="H323" s="61"/>
      <c r="I323" s="61"/>
      <c r="J323" s="61"/>
      <c r="K323" s="63"/>
      <c r="L323" s="61"/>
    </row>
    <row r="324" spans="2:12" ht="15">
      <c r="B324" s="61"/>
      <c r="C324" s="61"/>
      <c r="D324" s="61"/>
      <c r="E324" s="61"/>
      <c r="F324" s="61"/>
      <c r="G324" s="62"/>
      <c r="H324" s="61"/>
      <c r="I324" s="61"/>
      <c r="J324" s="61"/>
      <c r="K324" s="63"/>
      <c r="L324" s="61"/>
    </row>
    <row r="325" spans="2:12" ht="15">
      <c r="B325" s="61"/>
      <c r="C325" s="61"/>
      <c r="D325" s="61"/>
      <c r="E325" s="61"/>
      <c r="F325" s="61"/>
      <c r="G325" s="62"/>
      <c r="H325" s="61"/>
      <c r="I325" s="61"/>
      <c r="J325" s="61"/>
      <c r="K325" s="63"/>
      <c r="L325" s="61"/>
    </row>
    <row r="326" spans="2:12" ht="15">
      <c r="B326" s="61"/>
      <c r="C326" s="61"/>
      <c r="D326" s="61"/>
      <c r="E326" s="61"/>
      <c r="F326" s="61"/>
      <c r="G326" s="62"/>
      <c r="H326" s="61"/>
      <c r="I326" s="61"/>
      <c r="J326" s="61"/>
      <c r="K326" s="63"/>
      <c r="L326" s="61"/>
    </row>
    <row r="327" spans="2:12" ht="15">
      <c r="B327" s="61"/>
      <c r="C327" s="61"/>
      <c r="D327" s="61"/>
      <c r="E327" s="61"/>
      <c r="F327" s="61"/>
      <c r="G327" s="62"/>
      <c r="H327" s="61"/>
      <c r="I327" s="61"/>
      <c r="J327" s="61"/>
      <c r="K327" s="63"/>
      <c r="L327" s="61"/>
    </row>
    <row r="328" spans="2:12" ht="15">
      <c r="B328" s="61"/>
      <c r="C328" s="61"/>
      <c r="D328" s="61"/>
      <c r="E328" s="61"/>
      <c r="F328" s="61"/>
      <c r="G328" s="62"/>
      <c r="H328" s="61"/>
      <c r="I328" s="61"/>
      <c r="J328" s="61"/>
      <c r="K328" s="63"/>
      <c r="L328" s="61"/>
    </row>
    <row r="329" spans="2:12" ht="15">
      <c r="B329" s="61"/>
      <c r="C329" s="61"/>
      <c r="D329" s="61"/>
      <c r="E329" s="61"/>
      <c r="F329" s="61"/>
      <c r="G329" s="62"/>
      <c r="H329" s="61"/>
      <c r="I329" s="61"/>
      <c r="J329" s="61"/>
      <c r="K329" s="63"/>
      <c r="L329" s="61"/>
    </row>
  </sheetData>
  <sheetProtection/>
  <mergeCells count="113">
    <mergeCell ref="E25:F25"/>
    <mergeCell ref="E26:F26"/>
    <mergeCell ref="E29:F29"/>
    <mergeCell ref="E30:F30"/>
    <mergeCell ref="B31:I31"/>
    <mergeCell ref="E33:F33"/>
    <mergeCell ref="E28:F28"/>
    <mergeCell ref="B34:D34"/>
    <mergeCell ref="E34:F34"/>
    <mergeCell ref="E37:F37"/>
    <mergeCell ref="E45:F45"/>
    <mergeCell ref="B33:D33"/>
    <mergeCell ref="E44:F44"/>
    <mergeCell ref="E42:F42"/>
    <mergeCell ref="E35:F35"/>
    <mergeCell ref="E41:F41"/>
    <mergeCell ref="B39:I39"/>
    <mergeCell ref="E36:F36"/>
    <mergeCell ref="B41:D41"/>
    <mergeCell ref="E43:F43"/>
    <mergeCell ref="E38:F38"/>
    <mergeCell ref="B137:C137"/>
    <mergeCell ref="G100:H100"/>
    <mergeCell ref="E100:F100"/>
    <mergeCell ref="B117:J117"/>
    <mergeCell ref="B115:J115"/>
    <mergeCell ref="B113:J113"/>
    <mergeCell ref="B112:J112"/>
    <mergeCell ref="B111:J111"/>
    <mergeCell ref="B116:J116"/>
    <mergeCell ref="B108:D109"/>
    <mergeCell ref="E21:F21"/>
    <mergeCell ref="B80:I80"/>
    <mergeCell ref="E53:F53"/>
    <mergeCell ref="E69:F69"/>
    <mergeCell ref="E76:F76"/>
    <mergeCell ref="I101:J101"/>
    <mergeCell ref="B87:D87"/>
    <mergeCell ref="B93:I94"/>
    <mergeCell ref="E98:J98"/>
    <mergeCell ref="E101:F101"/>
    <mergeCell ref="E23:F23"/>
    <mergeCell ref="B114:J114"/>
    <mergeCell ref="G102:H102"/>
    <mergeCell ref="I102:J102"/>
    <mergeCell ref="B102:D102"/>
    <mergeCell ref="B106:D107"/>
    <mergeCell ref="G106:H107"/>
    <mergeCell ref="E108:F109"/>
    <mergeCell ref="G108:H109"/>
    <mergeCell ref="I108:J109"/>
    <mergeCell ref="E47:F47"/>
    <mergeCell ref="E62:F62"/>
    <mergeCell ref="E73:F73"/>
    <mergeCell ref="E52:F52"/>
    <mergeCell ref="E49:F49"/>
    <mergeCell ref="E50:F50"/>
    <mergeCell ref="E48:F48"/>
    <mergeCell ref="E60:F60"/>
    <mergeCell ref="L87:O87"/>
    <mergeCell ref="B85:D85"/>
    <mergeCell ref="E85:F85"/>
    <mergeCell ref="E87:F87"/>
    <mergeCell ref="E77:F77"/>
    <mergeCell ref="E68:F68"/>
    <mergeCell ref="E70:F70"/>
    <mergeCell ref="E75:F75"/>
    <mergeCell ref="B2:J2"/>
    <mergeCell ref="E3:G3"/>
    <mergeCell ref="B13:E13"/>
    <mergeCell ref="G13:J13"/>
    <mergeCell ref="D4:H4"/>
    <mergeCell ref="D6:J6"/>
    <mergeCell ref="E66:F66"/>
    <mergeCell ref="B22:D22"/>
    <mergeCell ref="B24:D24"/>
    <mergeCell ref="E22:F22"/>
    <mergeCell ref="E79:F79"/>
    <mergeCell ref="E78:F78"/>
    <mergeCell ref="B23:D23"/>
    <mergeCell ref="E27:F27"/>
    <mergeCell ref="E24:F24"/>
    <mergeCell ref="E67:F67"/>
    <mergeCell ref="E90:F90"/>
    <mergeCell ref="B88:D88"/>
    <mergeCell ref="E88:F88"/>
    <mergeCell ref="E64:F64"/>
    <mergeCell ref="E54:F54"/>
    <mergeCell ref="E63:F63"/>
    <mergeCell ref="B82:I82"/>
    <mergeCell ref="E86:F86"/>
    <mergeCell ref="E55:F55"/>
    <mergeCell ref="E56:F56"/>
    <mergeCell ref="E89:F89"/>
    <mergeCell ref="I100:J100"/>
    <mergeCell ref="E102:F102"/>
    <mergeCell ref="B100:D100"/>
    <mergeCell ref="J93:J94"/>
    <mergeCell ref="B91:I91"/>
    <mergeCell ref="E99:F99"/>
    <mergeCell ref="B101:D101"/>
    <mergeCell ref="I99:J99"/>
    <mergeCell ref="B97:J97"/>
    <mergeCell ref="B96:J96"/>
    <mergeCell ref="I106:J107"/>
    <mergeCell ref="B104:J105"/>
    <mergeCell ref="E106:F107"/>
    <mergeCell ref="E57:F57"/>
    <mergeCell ref="G101:H101"/>
    <mergeCell ref="B89:D89"/>
    <mergeCell ref="G99:H99"/>
    <mergeCell ref="B98:D99"/>
    <mergeCell ref="B90:D9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80" max="10" man="1"/>
  </rowBreaks>
  <ignoredErrors>
    <ignoredError sqref="E10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9">
      <selection activeCell="I31" sqref="I3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6.7109375" style="3" bestFit="1" customWidth="1"/>
    <col min="5" max="16384" width="11.421875" style="3" customWidth="1"/>
  </cols>
  <sheetData>
    <row r="2" spans="2:3" ht="15">
      <c r="B2" s="41" t="s">
        <v>34</v>
      </c>
      <c r="C2" s="44">
        <f>((Ficha!E14-30000)/30000)+1</f>
        <v>1</v>
      </c>
    </row>
    <row r="3" ht="18">
      <c r="B3" s="9"/>
    </row>
    <row r="4" spans="2:3" ht="18">
      <c r="B4" s="305" t="s">
        <v>35</v>
      </c>
      <c r="C4" s="305"/>
    </row>
    <row r="5" spans="2:4" ht="18">
      <c r="B5" s="13" t="s">
        <v>66</v>
      </c>
      <c r="C5" s="13"/>
      <c r="D5" s="42">
        <v>30000</v>
      </c>
    </row>
    <row r="6" spans="2:4" ht="18">
      <c r="B6" s="13" t="s">
        <v>86</v>
      </c>
      <c r="C6" s="13"/>
      <c r="D6" s="42">
        <v>30000</v>
      </c>
    </row>
    <row r="7" spans="2:4" ht="18">
      <c r="B7" s="13" t="s">
        <v>87</v>
      </c>
      <c r="C7" s="13"/>
      <c r="D7" s="42">
        <v>30000</v>
      </c>
    </row>
    <row r="8" ht="15">
      <c r="B8" s="174"/>
    </row>
    <row r="15" spans="2:4" ht="15">
      <c r="B15" s="306" t="s">
        <v>30</v>
      </c>
      <c r="C15" s="306"/>
      <c r="D15" s="306"/>
    </row>
    <row r="17" spans="2:4" ht="18">
      <c r="B17" s="43" t="s">
        <v>33</v>
      </c>
      <c r="C17" s="42">
        <f>Ficha!B100</f>
        <v>27000</v>
      </c>
      <c r="D17" s="42">
        <f>Ficha!B102</f>
        <v>33000</v>
      </c>
    </row>
    <row r="18" ht="15">
      <c r="B18" s="21"/>
    </row>
    <row r="19" spans="2:4" ht="15">
      <c r="B19" s="41" t="s">
        <v>34</v>
      </c>
      <c r="C19" s="44">
        <f>((C17-Ficha!E14)/Ficha!E14)+1</f>
        <v>0.9</v>
      </c>
      <c r="D19" s="44">
        <f>((D17-Ficha!E14)/Ficha!E14)+1</f>
        <v>1.1</v>
      </c>
    </row>
    <row r="20" spans="2:4" ht="18">
      <c r="B20" s="13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3" t="s">
        <v>36</v>
      </c>
      <c r="C22" s="6">
        <f>SUM(Ficha!J23:J29)</f>
        <v>850500</v>
      </c>
      <c r="D22" s="6">
        <f>SUM(Ficha!J23:J29)</f>
        <v>850500</v>
      </c>
    </row>
    <row r="23" spans="2:4" ht="18">
      <c r="B23" s="45" t="s">
        <v>37</v>
      </c>
      <c r="C23" s="46">
        <f>C19*Ficha!G30*Ficha!I30</f>
        <v>324000</v>
      </c>
      <c r="D23" s="46">
        <f>D19*Ficha!G30*Ficha!I30</f>
        <v>396000</v>
      </c>
    </row>
    <row r="24" spans="2:4" ht="18">
      <c r="B24" s="13" t="s">
        <v>38</v>
      </c>
      <c r="C24" s="6">
        <f>SUM(C22:C23)</f>
        <v>1174500</v>
      </c>
      <c r="D24" s="6">
        <f>SUM(D22:D23)</f>
        <v>1246500</v>
      </c>
    </row>
    <row r="25" ht="18">
      <c r="B25" s="13"/>
    </row>
    <row r="26" ht="18">
      <c r="B26" s="43" t="s">
        <v>22</v>
      </c>
    </row>
    <row r="27" spans="2:4" ht="18">
      <c r="B27" s="13" t="s">
        <v>36</v>
      </c>
      <c r="C27" s="6">
        <f>SUM(Ficha!J34:J36)</f>
        <v>400000</v>
      </c>
      <c r="D27" s="6">
        <f>SUM(Ficha!J34:J36)</f>
        <v>400000</v>
      </c>
    </row>
    <row r="28" spans="2:4" ht="18">
      <c r="B28" s="45" t="s">
        <v>37</v>
      </c>
      <c r="C28" s="46">
        <f>C19*Ficha!G37*Ficha!I37+Hoja1!C19*Ficha!G38*Ficha!I38</f>
        <v>189000</v>
      </c>
      <c r="D28" s="46">
        <f>D19*Ficha!G37*Ficha!I37+Hoja1!D19*Ficha!G38*Ficha!I38</f>
        <v>231000</v>
      </c>
    </row>
    <row r="29" spans="2:4" ht="18">
      <c r="B29" s="13" t="s">
        <v>38</v>
      </c>
      <c r="C29" s="6">
        <f>SUM(C27:C28)</f>
        <v>589000</v>
      </c>
      <c r="D29" s="6">
        <f>SUM(D27:D28)</f>
        <v>631000</v>
      </c>
    </row>
    <row r="31" ht="18">
      <c r="B31" s="43" t="s">
        <v>39</v>
      </c>
    </row>
    <row r="32" spans="2:4" ht="18">
      <c r="B32" s="13" t="s">
        <v>36</v>
      </c>
      <c r="C32" s="6">
        <f>SUM(Ficha!J43:J79)</f>
        <v>1291253.5</v>
      </c>
      <c r="D32" s="6">
        <f>SUM(Ficha!J42:J79)</f>
        <v>1291253.5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3" t="s">
        <v>38</v>
      </c>
      <c r="C34" s="6">
        <f>SUM(C32:C33)</f>
        <v>1291253.5</v>
      </c>
      <c r="D34" s="6">
        <f>SUM(D32:D33)</f>
        <v>1291253.5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3054753.5</v>
      </c>
      <c r="D36" s="49">
        <f>D24+D29+D34</f>
        <v>3168753.5</v>
      </c>
    </row>
    <row r="37" ht="15">
      <c r="B37" s="21"/>
    </row>
    <row r="38" spans="2:4" ht="18">
      <c r="B38" s="47" t="s">
        <v>0</v>
      </c>
      <c r="C38" s="6">
        <f>C36*Ficha!G86</f>
        <v>152737.67500000002</v>
      </c>
      <c r="D38" s="6">
        <f>D36*D19*Ficha!G86</f>
        <v>174281.4425</v>
      </c>
    </row>
    <row r="39" spans="2:4" ht="18">
      <c r="B39" s="47" t="s">
        <v>26</v>
      </c>
      <c r="C39" s="6">
        <f>C36*C19*Ficha!E17*Ficha!E18*Ficha!E19</f>
        <v>247435.03349999996</v>
      </c>
      <c r="D39" s="6">
        <f>D36*D19*Ficha!E17*Ficha!E18*Ficha!E19</f>
        <v>313706.5965</v>
      </c>
    </row>
    <row r="40" ht="15">
      <c r="B40" s="21"/>
    </row>
    <row r="41" spans="2:4" ht="18">
      <c r="B41" s="48" t="s">
        <v>29</v>
      </c>
      <c r="C41" s="49">
        <f>C36+C38+C39</f>
        <v>3454926.2084999997</v>
      </c>
      <c r="D41" s="49">
        <f>D36+D38+D39</f>
        <v>3656741.539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2014-02-26T18:42:50Z</cp:lastPrinted>
  <dcterms:created xsi:type="dcterms:W3CDTF">2012-07-09T18:51:50Z</dcterms:created>
  <dcterms:modified xsi:type="dcterms:W3CDTF">2017-10-11T13:29:33Z</dcterms:modified>
  <cp:category/>
  <cp:version/>
  <cp:contentType/>
  <cp:contentStatus/>
</cp:coreProperties>
</file>