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724" windowHeight="8472" activeTab="0"/>
  </bookViews>
  <sheets>
    <sheet name="Repollo" sheetId="1" r:id="rId1"/>
    <sheet name="Hoja1" sheetId="2" r:id="rId2"/>
  </sheets>
  <definedNames>
    <definedName name="_xlnm.Print_Area" localSheetId="0">'Repollo'!$A$1:$K$106</definedName>
  </definedNames>
  <calcPr fullCalcOnLoad="1"/>
</workbook>
</file>

<file path=xl/sharedStrings.xml><?xml version="1.0" encoding="utf-8"?>
<sst xmlns="http://schemas.openxmlformats.org/spreadsheetml/2006/main" count="172" uniqueCount="120">
  <si>
    <t>Imprevistos</t>
  </si>
  <si>
    <t>Porcentaje</t>
  </si>
  <si>
    <t xml:space="preserve">Administración </t>
  </si>
  <si>
    <t>Valor ($)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</si>
  <si>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</si>
  <si>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</si>
  <si>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</si>
  <si>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</si>
  <si>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</si>
  <si>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</si>
  <si>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</si>
  <si>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</si>
  <si>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</si>
  <si>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</si>
  <si>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</si>
  <si>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</si>
  <si>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</si>
  <si>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</si>
  <si>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</si>
  <si>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</si>
  <si>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</si>
  <si>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</si>
  <si>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</si>
  <si>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</si>
  <si>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</si>
  <si>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</si>
  <si>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</si>
  <si>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</si>
  <si>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</si>
  <si>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Riego</t>
  </si>
  <si>
    <t>Aplicación fertilizantes</t>
  </si>
  <si>
    <t>Aplicación agroquímicos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</si>
  <si>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</si>
  <si>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</si>
  <si>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</si>
  <si>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</si>
  <si>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</si>
  <si>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</si>
  <si>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</si>
  <si>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</si>
  <si>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</si>
  <si>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</si>
  <si>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</si>
  <si>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</si>
  <si>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Cosecha (2)</t>
  </si>
  <si>
    <t>Kg</t>
  </si>
  <si>
    <t>ha</t>
  </si>
  <si>
    <t xml:space="preserve">  Análisis de suelo (fertilidad completa)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</si>
  <si>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</si>
  <si>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</si>
  <si>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</si>
  <si>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</si>
  <si>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</si>
  <si>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</si>
  <si>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</si>
  <si>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</si>
  <si>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</si>
  <si>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</si>
  <si>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Insumos (c) (3)</t>
  </si>
  <si>
    <t>Control manual de malezas</t>
  </si>
  <si>
    <t>Rastrajes</t>
  </si>
  <si>
    <t>Acequiadura</t>
  </si>
  <si>
    <t>Aplicación pesticidas</t>
  </si>
  <si>
    <t>Acarreo de insumos</t>
  </si>
  <si>
    <t>Acarreo de cosechas, tractor y coloso (del predio al camión)</t>
  </si>
  <si>
    <t>Otros</t>
  </si>
  <si>
    <t>análisis</t>
  </si>
  <si>
    <t>Notas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</si>
  <si>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</si>
  <si>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 para distintos rendimientos.</t>
  </si>
  <si>
    <t>Costo financiero (tasa de interés) (5)</t>
  </si>
  <si>
    <t>Análisis de sensibilidad (6)</t>
  </si>
  <si>
    <t xml:space="preserve">Aradura </t>
  </si>
  <si>
    <r>
      <rPr>
        <b/>
        <sz val="14"/>
        <rFont val="Arial"/>
        <family val="2"/>
      </rPr>
      <t>Fungicida</t>
    </r>
    <r>
      <rPr>
        <sz val="14"/>
        <rFont val="Arial"/>
        <family val="2"/>
      </rPr>
      <t>:</t>
    </r>
  </si>
  <si>
    <t xml:space="preserve">        </t>
  </si>
  <si>
    <t>Melgadura y abonadura</t>
  </si>
  <si>
    <t>Un</t>
  </si>
  <si>
    <t>Cultivación entre hileras y surco</t>
  </si>
  <si>
    <t xml:space="preserve">  Terrasorb Foliar</t>
  </si>
  <si>
    <t>Acarreo de cosecha; tractor y coloso</t>
  </si>
  <si>
    <t xml:space="preserve">  Mezcla 10-21-26 </t>
  </si>
  <si>
    <t>Precio ($/Un)</t>
  </si>
  <si>
    <t>Repollo</t>
  </si>
  <si>
    <t>Región de Valparaíso</t>
  </si>
  <si>
    <t>Rendimiento (Un/ha):</t>
  </si>
  <si>
    <t xml:space="preserve">  Planta (4)</t>
  </si>
  <si>
    <t>Rendimiento (Un/ha)</t>
  </si>
  <si>
    <t>Costo Unitario ($/Un) (7)</t>
  </si>
  <si>
    <t>Costo Unitario ($/Un)</t>
  </si>
  <si>
    <t xml:space="preserve"> (5) 1,5% mensual simple corresponde a la tasa de interés promedio de las empresas distribuidoras de insumos</t>
  </si>
  <si>
    <t>Trasplante</t>
  </si>
  <si>
    <t xml:space="preserve"> (2) Consiste  en: cortar,  seleccionar y cargar  camioneta para el mercado.</t>
  </si>
  <si>
    <t xml:space="preserve"> (4) Se adquiere la planta en empresas especializadas en la zona.</t>
  </si>
  <si>
    <t>Precio de venta a productor ($/Un): (1)</t>
  </si>
  <si>
    <t>Mayo-agosto</t>
  </si>
  <si>
    <t>Mayo</t>
  </si>
  <si>
    <t>Mayo-junio</t>
  </si>
  <si>
    <t>Mayo-julio</t>
  </si>
  <si>
    <t>Agosto</t>
  </si>
  <si>
    <t>Abril-mayo</t>
  </si>
  <si>
    <t>Mayo-Julio</t>
  </si>
  <si>
    <t>Marzo-mayo</t>
  </si>
  <si>
    <t>Febrero-marzo</t>
  </si>
  <si>
    <t xml:space="preserve">  Pirimor</t>
  </si>
  <si>
    <t>Junio-julio</t>
  </si>
  <si>
    <t xml:space="preserve">  Ridomil Gold MZ 68 WP</t>
  </si>
  <si>
    <t xml:space="preserve">  Bravo 720 SC</t>
  </si>
  <si>
    <t xml:space="preserve">  MTD 600 SL</t>
  </si>
  <si>
    <t xml:space="preserve"> (3) Los insumos, el nombre de la variedad y nombre de productos es solo referencial y no constituye recomendación alguna por parte de Odepa. Para cada caso particular, consultar con un profesional calificado de acuerdo a las condiciones específicas de cada predio, considerando  principalmente  la carencia de los pesticidas aplicados.. El productor puede cambiar los parámetros a través de la ficha de simulación. </t>
  </si>
  <si>
    <t xml:space="preserve"> (1) El precio del repollo cosechado  corresponde al promedio de las entrevistas durante el periodo de cosecha a nivel predial en la temporada 2014  (precio  indicado por los agricultores).</t>
  </si>
  <si>
    <t>Variedad: Crespo de Invierno</t>
  </si>
  <si>
    <t>Régimen hídrico: riego por surco</t>
  </si>
  <si>
    <t>Densidad (Plantas/ha): 40.000</t>
  </si>
  <si>
    <t xml:space="preserve">Fecha cosecha: agosto </t>
  </si>
  <si>
    <t>Fecha siembra: mayo</t>
  </si>
  <si>
    <t xml:space="preserve">  Urea</t>
  </si>
  <si>
    <t xml:space="preserve">  Salitre Potasico</t>
  </si>
  <si>
    <t>1 hectárea agosto 2014</t>
  </si>
  <si>
    <t>Tasa interés mensual (%):</t>
  </si>
  <si>
    <t xml:space="preserve">  Break, adherente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</si>
</sst>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C0A]dddd\,\ dd&quot; de &quot;mmmm&quot; de &quot;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  <xf numFmtId="0" fontId="5" fillId="0" borderId="10" applyNumberFormat="0" applyFill="0" applyAlignment="0" applyProtection="0"/>
  </cellStyleXfs>
  <cellXfs count="344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181" fontId="54" fillId="34" borderId="0" xfId="0" applyNumberFormat="1" applyFont="1" applyFill="1" applyAlignment="1">
      <alignment/>
    </xf>
    <xf numFmtId="0" fontId="55" fillId="34" borderId="0" xfId="0" applyFont="1" applyFill="1" applyAlignment="1">
      <alignment/>
    </xf>
    <xf numFmtId="181" fontId="55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0" fontId="56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7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6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6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7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58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9" fillId="0" borderId="0" xfId="56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59" fillId="0" borderId="0" xfId="56" applyFont="1" applyFill="1" applyBorder="1" applyAlignment="1" applyProtection="1">
      <alignment horizontal="center"/>
      <protection/>
    </xf>
    <xf numFmtId="4" fontId="59" fillId="0" borderId="0" xfId="56" applyNumberFormat="1" applyFont="1" applyFill="1" applyBorder="1" applyAlignment="1" applyProtection="1">
      <alignment/>
      <protection/>
    </xf>
    <xf numFmtId="3" fontId="59" fillId="0" borderId="0" xfId="56" applyNumberFormat="1" applyFont="1" applyFill="1" applyBorder="1" applyAlignment="1" applyProtection="1">
      <alignment/>
      <protection/>
    </xf>
    <xf numFmtId="3" fontId="59" fillId="0" borderId="0" xfId="56" applyNumberFormat="1" applyFont="1" applyFill="1" applyBorder="1" applyAlignment="1" applyProtection="1">
      <alignment horizontal="center"/>
      <protection/>
    </xf>
    <xf numFmtId="3" fontId="60" fillId="0" borderId="0" xfId="56" applyNumberFormat="1" applyFont="1" applyFill="1" applyBorder="1" applyAlignment="1">
      <alignment horizontal="righ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center"/>
      <protection/>
    </xf>
    <xf numFmtId="3" fontId="59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181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60" fillId="0" borderId="0" xfId="56" applyFont="1" applyFill="1" applyBorder="1" applyAlignment="1">
      <alignment horizontal="left"/>
      <protection/>
    </xf>
    <xf numFmtId="0" fontId="60" fillId="0" borderId="0" xfId="56" applyFont="1" applyFill="1" applyBorder="1" applyAlignment="1">
      <alignment horizontal="center"/>
      <protection/>
    </xf>
    <xf numFmtId="180" fontId="60" fillId="0" borderId="0" xfId="67" applyFont="1" applyFill="1" applyBorder="1" applyAlignment="1" applyProtection="1">
      <alignment horizontal="left"/>
      <protection/>
    </xf>
    <xf numFmtId="0" fontId="60" fillId="0" borderId="0" xfId="56" applyFont="1" applyFill="1" applyBorder="1" applyAlignment="1" applyProtection="1">
      <alignment horizontal="center"/>
      <protection/>
    </xf>
    <xf numFmtId="3" fontId="60" fillId="0" borderId="0" xfId="56" applyNumberFormat="1" applyFont="1" applyFill="1" applyBorder="1" applyAlignment="1" applyProtection="1">
      <alignment horizontal="center"/>
      <protection/>
    </xf>
    <xf numFmtId="180" fontId="60" fillId="0" borderId="0" xfId="67" applyFont="1" applyFill="1" applyBorder="1" applyAlignment="1" applyProtection="1">
      <alignment horizontal="right"/>
      <protection/>
    </xf>
    <xf numFmtId="3" fontId="60" fillId="0" borderId="0" xfId="56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6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10" fillId="34" borderId="12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57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6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1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6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1" fillId="34" borderId="11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6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1" fillId="34" borderId="20" xfId="67" applyFont="1" applyFill="1" applyBorder="1" applyAlignment="1" applyProtection="1">
      <alignment/>
      <protection/>
    </xf>
    <xf numFmtId="0" fontId="57" fillId="34" borderId="13" xfId="0" applyFont="1" applyFill="1" applyBorder="1" applyAlignment="1">
      <alignment/>
    </xf>
    <xf numFmtId="3" fontId="8" fillId="36" borderId="16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181" fontId="8" fillId="34" borderId="17" xfId="0" applyNumberFormat="1" applyFont="1" applyFill="1" applyBorder="1" applyAlignment="1">
      <alignment/>
    </xf>
    <xf numFmtId="3" fontId="8" fillId="34" borderId="18" xfId="56" applyNumberFormat="1" applyFont="1" applyFill="1" applyBorder="1" applyAlignment="1">
      <alignment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81" fontId="61" fillId="34" borderId="21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3" fontId="8" fillId="34" borderId="20" xfId="56" applyNumberFormat="1" applyFont="1" applyFill="1" applyBorder="1" applyAlignment="1">
      <alignment/>
      <protection/>
    </xf>
    <xf numFmtId="181" fontId="60" fillId="23" borderId="22" xfId="56" applyNumberFormat="1" applyFont="1" applyFill="1" applyBorder="1" applyAlignment="1" applyProtection="1">
      <alignment horizontal="center" vertical="center" wrapText="1"/>
      <protection/>
    </xf>
    <xf numFmtId="0" fontId="60" fillId="23" borderId="22" xfId="56" applyFont="1" applyFill="1" applyBorder="1" applyAlignment="1" applyProtection="1">
      <alignment horizontal="center" vertical="center" wrapText="1"/>
      <protection/>
    </xf>
    <xf numFmtId="3" fontId="60" fillId="23" borderId="22" xfId="56" applyNumberFormat="1" applyFont="1" applyFill="1" applyBorder="1" applyAlignment="1" applyProtection="1">
      <alignment horizontal="center" vertical="center" wrapText="1"/>
      <protection/>
    </xf>
    <xf numFmtId="3" fontId="60" fillId="23" borderId="16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56" fillId="34" borderId="0" xfId="0" applyNumberFormat="1" applyFont="1" applyFill="1" applyBorder="1" applyAlignment="1">
      <alignment/>
    </xf>
    <xf numFmtId="2" fontId="57" fillId="34" borderId="0" xfId="67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horizontal="left"/>
      <protection/>
    </xf>
    <xf numFmtId="2" fontId="8" fillId="34" borderId="0" xfId="67" applyNumberFormat="1" applyFont="1" applyFill="1" applyBorder="1" applyAlignment="1">
      <alignment/>
      <protection/>
    </xf>
    <xf numFmtId="2" fontId="61" fillId="34" borderId="0" xfId="67" applyNumberFormat="1" applyFont="1" applyFill="1" applyBorder="1" applyAlignment="1">
      <alignment/>
      <protection/>
    </xf>
    <xf numFmtId="181" fontId="57" fillId="34" borderId="0" xfId="67" applyNumberFormat="1" applyFont="1" applyFill="1" applyBorder="1" applyAlignment="1">
      <alignment horizontal="center"/>
      <protection/>
    </xf>
    <xf numFmtId="3" fontId="57" fillId="34" borderId="0" xfId="56" applyNumberFormat="1" applyFont="1" applyFill="1" applyBorder="1" applyAlignment="1">
      <alignment/>
      <protection/>
    </xf>
    <xf numFmtId="0" fontId="8" fillId="34" borderId="0" xfId="56" applyFont="1" applyFill="1" applyBorder="1" applyAlignment="1">
      <alignment horizontal="right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181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181" fontId="10" fillId="34" borderId="24" xfId="56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181" fontId="10" fillId="34" borderId="25" xfId="56" applyNumberFormat="1" applyFont="1" applyFill="1" applyBorder="1" applyAlignment="1" applyProtection="1">
      <alignment horizontal="right"/>
      <protection/>
    </xf>
    <xf numFmtId="0" fontId="10" fillId="34" borderId="25" xfId="56" applyFont="1" applyFill="1" applyBorder="1" applyAlignment="1" applyProtection="1">
      <alignment horizontal="right"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0" fontId="10" fillId="34" borderId="21" xfId="67" applyNumberFormat="1" applyFont="1" applyFill="1" applyBorder="1" applyAlignment="1" applyProtection="1">
      <alignment horizontal="left"/>
      <protection/>
    </xf>
    <xf numFmtId="179" fontId="10" fillId="34" borderId="0" xfId="47" applyFont="1" applyFill="1" applyBorder="1" applyAlignment="1">
      <alignment/>
    </xf>
    <xf numFmtId="179" fontId="0" fillId="34" borderId="0" xfId="47" applyFont="1" applyFill="1" applyAlignment="1">
      <alignment/>
    </xf>
    <xf numFmtId="0" fontId="12" fillId="34" borderId="0" xfId="0" applyFont="1" applyFill="1" applyBorder="1" applyAlignment="1">
      <alignment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>
      <alignment/>
      <protection/>
    </xf>
    <xf numFmtId="180" fontId="10" fillId="34" borderId="21" xfId="67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10" fillId="34" borderId="17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60" fillId="23" borderId="18" xfId="56" applyNumberFormat="1" applyFont="1" applyFill="1" applyBorder="1" applyAlignment="1" applyProtection="1">
      <alignment horizontal="center" vertical="center"/>
      <protection/>
    </xf>
    <xf numFmtId="3" fontId="10" fillId="34" borderId="17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181" fontId="10" fillId="34" borderId="11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right"/>
      <protection/>
    </xf>
    <xf numFmtId="181" fontId="60" fillId="23" borderId="14" xfId="56" applyNumberFormat="1" applyFont="1" applyFill="1" applyBorder="1" applyAlignment="1" applyProtection="1">
      <alignment horizontal="center" vertical="center" wrapText="1"/>
      <protection/>
    </xf>
    <xf numFmtId="0" fontId="60" fillId="23" borderId="14" xfId="56" applyFont="1" applyFill="1" applyBorder="1" applyAlignment="1" applyProtection="1">
      <alignment horizontal="center" vertical="center" wrapText="1"/>
      <protection/>
    </xf>
    <xf numFmtId="3" fontId="60" fillId="23" borderId="14" xfId="56" applyNumberFormat="1" applyFont="1" applyFill="1" applyBorder="1" applyAlignment="1" applyProtection="1">
      <alignment horizontal="center" vertical="center" wrapText="1"/>
      <protection/>
    </xf>
    <xf numFmtId="181" fontId="10" fillId="34" borderId="18" xfId="56" applyNumberFormat="1" applyFont="1" applyFill="1" applyBorder="1" applyAlignment="1" applyProtection="1">
      <alignment horizontal="right"/>
      <protection/>
    </xf>
    <xf numFmtId="181" fontId="10" fillId="34" borderId="11" xfId="67" applyNumberFormat="1" applyFont="1" applyFill="1" applyBorder="1" applyAlignment="1" applyProtection="1">
      <alignment horizontal="right" vertical="center"/>
      <protection/>
    </xf>
    <xf numFmtId="0" fontId="10" fillId="34" borderId="18" xfId="56" applyFont="1" applyFill="1" applyBorder="1" applyAlignment="1" applyProtection="1">
      <alignment horizontal="right"/>
      <protection/>
    </xf>
    <xf numFmtId="180" fontId="10" fillId="34" borderId="11" xfId="67" applyFont="1" applyFill="1" applyBorder="1" applyAlignment="1">
      <alignment horizontal="right" vertical="center"/>
      <protection/>
    </xf>
    <xf numFmtId="0" fontId="10" fillId="34" borderId="20" xfId="56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left"/>
      <protection/>
    </xf>
    <xf numFmtId="3" fontId="8" fillId="0" borderId="0" xfId="56" applyNumberFormat="1" applyFont="1" applyFill="1" applyBorder="1" applyAlignment="1" applyProtection="1">
      <alignment horizontal="right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62" fillId="34" borderId="22" xfId="67" applyNumberFormat="1" applyFont="1" applyFill="1" applyBorder="1" applyAlignment="1" applyProtection="1">
      <alignment horizontal="left"/>
      <protection/>
    </xf>
    <xf numFmtId="0" fontId="62" fillId="34" borderId="16" xfId="67" applyNumberFormat="1" applyFont="1" applyFill="1" applyBorder="1" applyAlignment="1" applyProtection="1">
      <alignment horizontal="left"/>
      <protection/>
    </xf>
    <xf numFmtId="9" fontId="10" fillId="34" borderId="12" xfId="67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righ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10" fillId="34" borderId="13" xfId="67" applyNumberFormat="1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181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3" fontId="10" fillId="34" borderId="14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 applyAlignment="1" applyProtection="1">
      <alignment horizontal="right" vertical="center"/>
      <protection/>
    </xf>
    <xf numFmtId="3" fontId="10" fillId="34" borderId="13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3" fontId="10" fillId="34" borderId="25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/>
      <protection/>
    </xf>
    <xf numFmtId="0" fontId="8" fillId="34" borderId="19" xfId="55" applyFont="1" applyFill="1" applyBorder="1" applyAlignment="1">
      <alignment horizontal="left"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11" xfId="55" applyFont="1" applyFill="1" applyBorder="1">
      <alignment/>
      <protection/>
    </xf>
    <xf numFmtId="0" fontId="61" fillId="34" borderId="21" xfId="0" applyFont="1" applyFill="1" applyBorder="1" applyAlignment="1">
      <alignment/>
    </xf>
    <xf numFmtId="185" fontId="8" fillId="34" borderId="20" xfId="69" applyNumberFormat="1" applyFont="1" applyFill="1" applyBorder="1" applyAlignment="1" applyProtection="1">
      <alignment vertical="center"/>
      <protection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3" fontId="8" fillId="34" borderId="24" xfId="56" applyNumberFormat="1" applyFont="1" applyFill="1" applyBorder="1" applyAlignment="1">
      <alignment horizontal="right"/>
      <protection/>
    </xf>
    <xf numFmtId="3" fontId="8" fillId="34" borderId="25" xfId="56" applyNumberFormat="1" applyFont="1" applyFill="1" applyBorder="1" applyAlignment="1">
      <alignment horizontal="right"/>
      <protection/>
    </xf>
    <xf numFmtId="185" fontId="10" fillId="34" borderId="23" xfId="67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vertical="center"/>
      <protection/>
    </xf>
    <xf numFmtId="0" fontId="10" fillId="34" borderId="25" xfId="56" applyFont="1" applyFill="1" applyBorder="1" applyAlignment="1" applyProtection="1">
      <alignment vertic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7" xfId="67" applyNumberFormat="1" applyFont="1" applyFill="1" applyBorder="1" applyAlignment="1" applyProtection="1">
      <alignment horizontal="lef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3" fontId="13" fillId="0" borderId="19" xfId="55" applyNumberFormat="1" applyFont="1" applyFill="1" applyBorder="1" applyAlignment="1">
      <alignment horizontal="left" vertical="top"/>
      <protection/>
    </xf>
    <xf numFmtId="3" fontId="13" fillId="0" borderId="0" xfId="55" applyNumberFormat="1" applyFont="1" applyFill="1" applyBorder="1" applyAlignment="1">
      <alignment horizontal="left" vertical="top"/>
      <protection/>
    </xf>
    <xf numFmtId="3" fontId="13" fillId="0" borderId="11" xfId="55" applyNumberFormat="1" applyFont="1" applyFill="1" applyBorder="1" applyAlignment="1">
      <alignment horizontal="left" vertical="top"/>
      <protection/>
    </xf>
    <xf numFmtId="3" fontId="13" fillId="34" borderId="19" xfId="55" applyNumberFormat="1" applyFont="1" applyFill="1" applyBorder="1" applyAlignment="1">
      <alignment horizontal="left" vertical="top"/>
      <protection/>
    </xf>
    <xf numFmtId="3" fontId="13" fillId="34" borderId="0" xfId="55" applyNumberFormat="1" applyFont="1" applyFill="1" applyBorder="1" applyAlignment="1">
      <alignment horizontal="left" vertical="top"/>
      <protection/>
    </xf>
    <xf numFmtId="3" fontId="13" fillId="34" borderId="11" xfId="55" applyNumberFormat="1" applyFont="1" applyFill="1" applyBorder="1" applyAlignment="1">
      <alignment horizontal="left" vertical="top"/>
      <protection/>
    </xf>
    <xf numFmtId="0" fontId="13" fillId="0" borderId="19" xfId="56" applyFont="1" applyFill="1" applyBorder="1" applyAlignment="1">
      <alignment horizontal="left" vertical="top"/>
      <protection/>
    </xf>
    <xf numFmtId="0" fontId="13" fillId="0" borderId="0" xfId="56" applyFont="1" applyFill="1" applyBorder="1" applyAlignment="1">
      <alignment horizontal="left" vertical="top"/>
      <protection/>
    </xf>
    <xf numFmtId="0" fontId="13" fillId="0" borderId="11" xfId="56" applyFont="1" applyFill="1" applyBorder="1" applyAlignment="1">
      <alignment horizontal="left" vertical="top"/>
      <protection/>
    </xf>
    <xf numFmtId="0" fontId="10" fillId="34" borderId="1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13" fillId="34" borderId="17" xfId="55" applyNumberFormat="1" applyFont="1" applyFill="1" applyBorder="1" applyAlignment="1">
      <alignment horizontal="left" vertical="top" wrapText="1"/>
      <protection/>
    </xf>
    <xf numFmtId="3" fontId="13" fillId="34" borderId="14" xfId="55" applyNumberFormat="1" applyFont="1" applyFill="1" applyBorder="1" applyAlignment="1">
      <alignment horizontal="left" vertical="top" wrapText="1"/>
      <protection/>
    </xf>
    <xf numFmtId="3" fontId="13" fillId="34" borderId="18" xfId="55" applyNumberFormat="1" applyFont="1" applyFill="1" applyBorder="1" applyAlignment="1">
      <alignment horizontal="left" vertical="top" wrapText="1"/>
      <protection/>
    </xf>
    <xf numFmtId="3" fontId="13" fillId="34" borderId="19" xfId="55" applyNumberFormat="1" applyFont="1" applyFill="1" applyBorder="1" applyAlignment="1">
      <alignment horizontal="left" vertical="top" wrapText="1"/>
      <protection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3" fontId="13" fillId="0" borderId="19" xfId="55" applyNumberFormat="1" applyFont="1" applyFill="1" applyBorder="1" applyAlignment="1">
      <alignment horizontal="left" vertical="top" wrapText="1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0" fontId="59" fillId="38" borderId="17" xfId="0" applyFont="1" applyFill="1" applyBorder="1" applyAlignment="1">
      <alignment horizontal="center" vertical="center"/>
    </xf>
    <xf numFmtId="0" fontId="59" fillId="38" borderId="14" xfId="0" applyFont="1" applyFill="1" applyBorder="1" applyAlignment="1">
      <alignment horizontal="center" vertical="center"/>
    </xf>
    <xf numFmtId="0" fontId="59" fillId="38" borderId="18" xfId="0" applyFont="1" applyFill="1" applyBorder="1" applyAlignment="1">
      <alignment horizontal="center" vertical="center"/>
    </xf>
    <xf numFmtId="0" fontId="59" fillId="38" borderId="21" xfId="0" applyFont="1" applyFill="1" applyBorder="1" applyAlignment="1">
      <alignment horizontal="center" vertical="center"/>
    </xf>
    <xf numFmtId="0" fontId="59" fillId="38" borderId="13" xfId="0" applyFont="1" applyFill="1" applyBorder="1" applyAlignment="1">
      <alignment horizontal="center" vertical="center"/>
    </xf>
    <xf numFmtId="0" fontId="59" fillId="38" borderId="20" xfId="0" applyFont="1" applyFill="1" applyBorder="1" applyAlignment="1">
      <alignment horizontal="center" vertical="center"/>
    </xf>
    <xf numFmtId="3" fontId="8" fillId="37" borderId="12" xfId="0" applyNumberFormat="1" applyFont="1" applyFill="1" applyBorder="1" applyAlignment="1">
      <alignment horizontal="center"/>
    </xf>
    <xf numFmtId="3" fontId="10" fillId="34" borderId="12" xfId="0" applyNumberFormat="1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20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60" fillId="23" borderId="15" xfId="56" applyFont="1" applyFill="1" applyBorder="1" applyAlignment="1" applyProtection="1">
      <alignment horizontal="center" vertical="center"/>
      <protection/>
    </xf>
    <xf numFmtId="0" fontId="60" fillId="23" borderId="22" xfId="56" applyFont="1" applyFill="1" applyBorder="1" applyAlignment="1" applyProtection="1">
      <alignment horizontal="center" vertical="center"/>
      <protection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0" fillId="34" borderId="13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59" fillId="23" borderId="17" xfId="56" applyFont="1" applyFill="1" applyBorder="1" applyAlignment="1" applyProtection="1">
      <alignment horizontal="left"/>
      <protection/>
    </xf>
    <xf numFmtId="0" fontId="59" fillId="23" borderId="14" xfId="56" applyFont="1" applyFill="1" applyBorder="1" applyAlignment="1" applyProtection="1">
      <alignment horizontal="left"/>
      <protection/>
    </xf>
    <xf numFmtId="0" fontId="60" fillId="23" borderId="14" xfId="56" applyFont="1" applyFill="1" applyBorder="1" applyAlignment="1" applyProtection="1">
      <alignment horizontal="center" vertical="center"/>
      <protection/>
    </xf>
    <xf numFmtId="0" fontId="10" fillId="34" borderId="14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3" fontId="13" fillId="0" borderId="21" xfId="55" applyNumberFormat="1" applyFont="1" applyFill="1" applyBorder="1" applyAlignment="1">
      <alignment horizontal="left" vertical="top" wrapText="1"/>
      <protection/>
    </xf>
    <xf numFmtId="3" fontId="13" fillId="0" borderId="13" xfId="55" applyNumberFormat="1" applyFont="1" applyFill="1" applyBorder="1" applyAlignment="1">
      <alignment horizontal="left" vertical="top" wrapText="1"/>
      <protection/>
    </xf>
    <xf numFmtId="3" fontId="13" fillId="0" borderId="20" xfId="55" applyNumberFormat="1" applyFont="1" applyFill="1" applyBorder="1" applyAlignment="1">
      <alignment horizontal="left" vertical="top" wrapText="1"/>
      <protection/>
    </xf>
    <xf numFmtId="0" fontId="59" fillId="38" borderId="17" xfId="0" applyFont="1" applyFill="1" applyBorder="1" applyAlignment="1">
      <alignment horizontal="center"/>
    </xf>
    <xf numFmtId="0" fontId="59" fillId="38" borderId="14" xfId="0" applyFont="1" applyFill="1" applyBorder="1" applyAlignment="1">
      <alignment horizontal="center"/>
    </xf>
    <xf numFmtId="0" fontId="59" fillId="38" borderId="18" xfId="0" applyFont="1" applyFill="1" applyBorder="1" applyAlignment="1">
      <alignment horizontal="center"/>
    </xf>
    <xf numFmtId="0" fontId="59" fillId="38" borderId="21" xfId="0" applyFont="1" applyFill="1" applyBorder="1" applyAlignment="1">
      <alignment horizontal="center"/>
    </xf>
    <xf numFmtId="0" fontId="59" fillId="38" borderId="13" xfId="0" applyFont="1" applyFill="1" applyBorder="1" applyAlignment="1">
      <alignment horizontal="center"/>
    </xf>
    <xf numFmtId="0" fontId="59" fillId="38" borderId="20" xfId="0" applyFont="1" applyFill="1" applyBorder="1" applyAlignment="1">
      <alignment horizont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10" fillId="34" borderId="12" xfId="56" applyFont="1" applyFill="1" applyBorder="1" applyAlignment="1">
      <alignment horizontal="center"/>
      <protection/>
    </xf>
    <xf numFmtId="0" fontId="10" fillId="34" borderId="19" xfId="56" applyFont="1" applyFill="1" applyBorder="1" applyAlignment="1">
      <alignment horizontal="center"/>
      <protection/>
    </xf>
    <xf numFmtId="0" fontId="8" fillId="37" borderId="12" xfId="0" applyFont="1" applyFill="1" applyBorder="1" applyAlignment="1">
      <alignment horizontal="center" vertical="center" wrapText="1"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0" fillId="34" borderId="2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20" xfId="56" applyNumberFormat="1" applyFont="1" applyFill="1" applyBorder="1" applyAlignment="1" applyProtection="1">
      <alignment horizontal="right" vertical="center"/>
      <protection/>
    </xf>
    <xf numFmtId="180" fontId="60" fillId="0" borderId="0" xfId="67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3" xfId="0" applyFont="1" applyFill="1" applyBorder="1" applyAlignment="1" applyProtection="1">
      <alignment horizontal="left"/>
      <protection/>
    </xf>
    <xf numFmtId="0" fontId="8" fillId="36" borderId="22" xfId="0" applyFont="1" applyFill="1" applyBorder="1" applyAlignment="1" applyProtection="1">
      <alignment horizontal="left"/>
      <protection/>
    </xf>
    <xf numFmtId="0" fontId="8" fillId="36" borderId="15" xfId="56" applyFont="1" applyFill="1" applyBorder="1" applyAlignment="1" applyProtection="1">
      <alignment horizontal="left"/>
      <protection/>
    </xf>
    <xf numFmtId="0" fontId="8" fillId="36" borderId="22" xfId="56" applyFont="1" applyFill="1" applyBorder="1" applyAlignment="1" applyProtection="1">
      <alignment horizontal="left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22" xfId="56" applyFont="1" applyFill="1" applyBorder="1" applyAlignment="1" applyProtection="1">
      <alignment horizontal="left" vertical="center"/>
      <protection/>
    </xf>
    <xf numFmtId="0" fontId="10" fillId="34" borderId="17" xfId="56" applyFont="1" applyFill="1" applyBorder="1" applyAlignment="1">
      <alignment horizont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59" fillId="39" borderId="17" xfId="55" applyFont="1" applyFill="1" applyBorder="1" applyAlignment="1">
      <alignment horizontal="center"/>
      <protection/>
    </xf>
    <xf numFmtId="0" fontId="59" fillId="39" borderId="14" xfId="55" applyFont="1" applyFill="1" applyBorder="1" applyAlignment="1">
      <alignment horizontal="center"/>
      <protection/>
    </xf>
    <xf numFmtId="0" fontId="59" fillId="39" borderId="18" xfId="55" applyFont="1" applyFill="1" applyBorder="1" applyAlignment="1">
      <alignment horizontal="center"/>
      <protection/>
    </xf>
    <xf numFmtId="0" fontId="59" fillId="39" borderId="15" xfId="55" applyFont="1" applyFill="1" applyBorder="1" applyAlignment="1">
      <alignment horizontal="center"/>
      <protection/>
    </xf>
    <xf numFmtId="0" fontId="59" fillId="39" borderId="22" xfId="55" applyFont="1" applyFill="1" applyBorder="1" applyAlignment="1">
      <alignment horizontal="center"/>
      <protection/>
    </xf>
    <xf numFmtId="0" fontId="59" fillId="39" borderId="16" xfId="55" applyFont="1" applyFill="1" applyBorder="1" applyAlignment="1">
      <alignment horizontal="center"/>
      <protection/>
    </xf>
    <xf numFmtId="17" fontId="59" fillId="39" borderId="15" xfId="67" applyNumberFormat="1" applyFont="1" applyFill="1" applyBorder="1" applyAlignment="1" applyProtection="1">
      <alignment horizontal="center"/>
      <protection/>
    </xf>
    <xf numFmtId="17" fontId="59" fillId="39" borderId="22" xfId="67" applyNumberFormat="1" applyFont="1" applyFill="1" applyBorder="1" applyAlignment="1" applyProtection="1">
      <alignment horizontal="center"/>
      <protection/>
    </xf>
    <xf numFmtId="17" fontId="59" fillId="39" borderId="16" xfId="67" applyNumberFormat="1" applyFont="1" applyFill="1" applyBorder="1" applyAlignment="1" applyProtection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59" fillId="23" borderId="15" xfId="56" applyFont="1" applyFill="1" applyBorder="1" applyAlignment="1" applyProtection="1">
      <alignment horizontal="left"/>
      <protection/>
    </xf>
    <xf numFmtId="0" fontId="59" fillId="23" borderId="22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3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85725</xdr:rowOff>
    </xdr:from>
    <xdr:to>
      <xdr:col>2</xdr:col>
      <xdr:colOff>933450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495300"/>
          <a:ext cx="21621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105</xdr:row>
      <xdr:rowOff>0</xdr:rowOff>
    </xdr:from>
    <xdr:to>
      <xdr:col>2</xdr:col>
      <xdr:colOff>628650</xdr:colOff>
      <xdr:row>105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143000" y="239649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8"/>
  <sheetViews>
    <sheetView showGridLines="0" tabSelected="1" view="pageBreakPreview" zoomScale="65" zoomScaleNormal="65" zoomScaleSheetLayoutView="65" zoomScalePageLayoutView="60" workbookViewId="0" topLeftCell="A1">
      <selection activeCell="A1" sqref="A1"/>
    </sheetView>
  </sheetViews>
  <sheetFormatPr defaultColWidth="11.421875" defaultRowHeight="15"/>
  <cols>
    <col min="1" max="1" width="17.140625" style="3" customWidth="1"/>
    <col min="2" max="3" width="18.7109375" style="0" customWidth="1"/>
    <col min="4" max="4" width="20.7109375" style="0" customWidth="1"/>
    <col min="5" max="5" width="15.7109375" style="0" customWidth="1"/>
    <col min="6" max="6" width="15.2812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8.57421875" style="0" customWidth="1"/>
    <col min="11" max="11" width="19.8515625" style="10" customWidth="1"/>
    <col min="12" max="12" width="14.5742187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10"/>
    </row>
    <row r="2" spans="2:10" s="3" customFormat="1" ht="18" customHeight="1">
      <c r="B2" s="322" t="s">
        <v>7</v>
      </c>
      <c r="C2" s="322"/>
      <c r="D2" s="322"/>
      <c r="E2" s="322"/>
      <c r="F2" s="322"/>
      <c r="G2" s="322"/>
      <c r="H2" s="322"/>
      <c r="I2" s="322"/>
      <c r="J2" s="322"/>
    </row>
    <row r="3" spans="2:11" s="3" customFormat="1" ht="18" customHeight="1">
      <c r="B3" s="95"/>
      <c r="C3" s="125"/>
      <c r="D3" s="125"/>
      <c r="E3" s="323" t="s">
        <v>82</v>
      </c>
      <c r="F3" s="323"/>
      <c r="G3" s="323"/>
      <c r="H3" s="125"/>
      <c r="I3" s="126"/>
      <c r="J3" s="125" t="s">
        <v>74</v>
      </c>
      <c r="K3" s="13"/>
    </row>
    <row r="4" spans="2:11" s="3" customFormat="1" ht="18" customHeight="1">
      <c r="B4" s="95"/>
      <c r="C4" s="125"/>
      <c r="D4" s="323" t="s">
        <v>83</v>
      </c>
      <c r="E4" s="323"/>
      <c r="F4" s="323"/>
      <c r="G4" s="323"/>
      <c r="H4" s="323"/>
      <c r="I4" s="125"/>
      <c r="J4" s="125"/>
      <c r="K4" s="13"/>
    </row>
    <row r="5" spans="2:11" s="3" customFormat="1" ht="18" customHeight="1">
      <c r="B5" s="42"/>
      <c r="C5" s="42"/>
      <c r="D5" s="127"/>
      <c r="E5" s="44"/>
      <c r="F5" s="44"/>
      <c r="G5" s="107"/>
      <c r="H5" s="44"/>
      <c r="I5" s="42"/>
      <c r="J5" s="128"/>
      <c r="K5" s="15"/>
    </row>
    <row r="6" spans="2:11" s="3" customFormat="1" ht="18" customHeight="1">
      <c r="B6" s="42"/>
      <c r="C6" s="42"/>
      <c r="D6" s="330" t="s">
        <v>53</v>
      </c>
      <c r="E6" s="331"/>
      <c r="F6" s="331"/>
      <c r="G6" s="331"/>
      <c r="H6" s="331"/>
      <c r="I6" s="331"/>
      <c r="J6" s="332"/>
      <c r="K6" s="15"/>
    </row>
    <row r="7" spans="2:11" s="3" customFormat="1" ht="18" customHeight="1">
      <c r="B7" s="42"/>
      <c r="C7" s="42"/>
      <c r="D7" s="86" t="s">
        <v>117</v>
      </c>
      <c r="E7" s="87"/>
      <c r="F7" s="87"/>
      <c r="G7" s="88" t="s">
        <v>110</v>
      </c>
      <c r="H7" s="89"/>
      <c r="I7" s="90"/>
      <c r="J7" s="91"/>
      <c r="K7" s="15"/>
    </row>
    <row r="8" spans="2:11" s="3" customFormat="1" ht="18" customHeight="1">
      <c r="B8" s="42"/>
      <c r="C8" s="42"/>
      <c r="D8" s="92" t="s">
        <v>111</v>
      </c>
      <c r="E8" s="93"/>
      <c r="F8" s="93"/>
      <c r="G8" s="94" t="s">
        <v>48</v>
      </c>
      <c r="H8" s="95"/>
      <c r="I8" s="96"/>
      <c r="J8" s="97"/>
      <c r="K8" s="15"/>
    </row>
    <row r="9" spans="2:11" s="3" customFormat="1" ht="18" customHeight="1">
      <c r="B9" s="42"/>
      <c r="C9" s="42"/>
      <c r="D9" s="92" t="s">
        <v>112</v>
      </c>
      <c r="E9" s="93"/>
      <c r="F9" s="93"/>
      <c r="G9" s="94" t="s">
        <v>49</v>
      </c>
      <c r="H9" s="95"/>
      <c r="I9" s="96"/>
      <c r="J9" s="97"/>
      <c r="K9" s="17"/>
    </row>
    <row r="10" spans="2:11" s="3" customFormat="1" ht="18" customHeight="1">
      <c r="B10" s="42"/>
      <c r="C10" s="42"/>
      <c r="D10" s="92" t="s">
        <v>114</v>
      </c>
      <c r="E10" s="93"/>
      <c r="F10" s="93"/>
      <c r="G10" s="42" t="s">
        <v>113</v>
      </c>
      <c r="H10" s="95"/>
      <c r="I10" s="96"/>
      <c r="J10" s="97"/>
      <c r="K10" s="17"/>
    </row>
    <row r="11" spans="2:11" s="3" customFormat="1" ht="18" customHeight="1">
      <c r="B11" s="42"/>
      <c r="C11" s="42"/>
      <c r="D11" s="167"/>
      <c r="E11" s="98"/>
      <c r="F11" s="98"/>
      <c r="G11" s="99"/>
      <c r="H11" s="100"/>
      <c r="I11" s="101"/>
      <c r="J11" s="102"/>
      <c r="K11" s="17"/>
    </row>
    <row r="12" spans="2:11" s="3" customFormat="1" ht="18" customHeight="1">
      <c r="B12" s="129"/>
      <c r="C12" s="41"/>
      <c r="D12" s="26"/>
      <c r="E12" s="130"/>
      <c r="F12" s="131"/>
      <c r="G12" s="132"/>
      <c r="H12" s="42"/>
      <c r="I12" s="133"/>
      <c r="J12" s="134"/>
      <c r="K12" s="18"/>
    </row>
    <row r="13" spans="2:11" ht="17.25">
      <c r="B13" s="324" t="s">
        <v>54</v>
      </c>
      <c r="C13" s="325"/>
      <c r="D13" s="325"/>
      <c r="E13" s="326"/>
      <c r="F13" s="41"/>
      <c r="G13" s="327" t="s">
        <v>13</v>
      </c>
      <c r="H13" s="328"/>
      <c r="I13" s="328"/>
      <c r="J13" s="329"/>
      <c r="K13" s="15"/>
    </row>
    <row r="14" spans="2:11" ht="18" customHeight="1">
      <c r="B14" s="110" t="s">
        <v>84</v>
      </c>
      <c r="C14" s="111"/>
      <c r="D14" s="87"/>
      <c r="E14" s="112">
        <v>32000</v>
      </c>
      <c r="F14" s="42"/>
      <c r="G14" s="114" t="s">
        <v>6</v>
      </c>
      <c r="H14" s="87"/>
      <c r="I14" s="87"/>
      <c r="J14" s="115">
        <f>E14*E15</f>
        <v>4800000</v>
      </c>
      <c r="K14" s="15"/>
    </row>
    <row r="15" spans="2:11" ht="18" customHeight="1">
      <c r="B15" s="333" t="s">
        <v>93</v>
      </c>
      <c r="C15" s="334"/>
      <c r="D15" s="334"/>
      <c r="E15" s="113">
        <v>150</v>
      </c>
      <c r="F15" s="42"/>
      <c r="G15" s="116" t="s">
        <v>9</v>
      </c>
      <c r="H15" s="42"/>
      <c r="I15" s="42"/>
      <c r="J15" s="117">
        <f>J29+J40+J62+J66</f>
        <v>2721694.5</v>
      </c>
      <c r="K15" s="15"/>
    </row>
    <row r="16" spans="2:11" ht="18" customHeight="1">
      <c r="B16" s="210" t="s">
        <v>8</v>
      </c>
      <c r="C16" s="43"/>
      <c r="D16" s="42"/>
      <c r="E16" s="113">
        <v>13000</v>
      </c>
      <c r="F16" s="42"/>
      <c r="G16" s="116" t="s">
        <v>10</v>
      </c>
      <c r="H16" s="44"/>
      <c r="I16" s="42"/>
      <c r="J16" s="117">
        <f>J29+J40+J62+J74+J66</f>
        <v>2818897.875</v>
      </c>
      <c r="K16" s="15"/>
    </row>
    <row r="17" spans="2:11" ht="18" customHeight="1">
      <c r="B17" s="210" t="s">
        <v>4</v>
      </c>
      <c r="C17" s="211"/>
      <c r="D17" s="42"/>
      <c r="E17" s="212">
        <v>5</v>
      </c>
      <c r="F17" s="42"/>
      <c r="G17" s="116" t="s">
        <v>11</v>
      </c>
      <c r="H17" s="42"/>
      <c r="I17" s="42"/>
      <c r="J17" s="117">
        <f>J14-J15</f>
        <v>2078305.5</v>
      </c>
      <c r="K17" s="15"/>
    </row>
    <row r="18" spans="2:11" ht="18" customHeight="1">
      <c r="B18" s="213" t="s">
        <v>118</v>
      </c>
      <c r="C18" s="103"/>
      <c r="D18" s="103"/>
      <c r="E18" s="214">
        <v>0.015</v>
      </c>
      <c r="F18" s="42"/>
      <c r="G18" s="116" t="s">
        <v>12</v>
      </c>
      <c r="H18" s="42"/>
      <c r="I18" s="42"/>
      <c r="J18" s="117">
        <f>J14-J16</f>
        <v>1981102.125</v>
      </c>
      <c r="K18" s="15"/>
    </row>
    <row r="19" spans="6:11" ht="18" customHeight="1">
      <c r="F19" s="42"/>
      <c r="G19" s="118" t="s">
        <v>50</v>
      </c>
      <c r="H19" s="103"/>
      <c r="I19" s="119"/>
      <c r="J19" s="120">
        <f>G92</f>
        <v>88.09055859375</v>
      </c>
      <c r="K19" s="15"/>
    </row>
    <row r="20" spans="2:11" s="3" customFormat="1" ht="18" customHeight="1">
      <c r="B20" s="42"/>
      <c r="C20" s="42"/>
      <c r="D20" s="42"/>
      <c r="E20" s="20"/>
      <c r="F20" s="20"/>
      <c r="G20" s="21"/>
      <c r="H20" s="22"/>
      <c r="I20" s="23"/>
      <c r="J20" s="23"/>
      <c r="K20" s="15"/>
    </row>
    <row r="21" spans="2:11" s="3" customFormat="1" ht="18" customHeight="1">
      <c r="B21" s="136" t="s">
        <v>51</v>
      </c>
      <c r="C21" s="135"/>
      <c r="D21" s="135"/>
      <c r="E21" s="337" t="s">
        <v>14</v>
      </c>
      <c r="F21" s="337"/>
      <c r="G21" s="137" t="s">
        <v>15</v>
      </c>
      <c r="H21" s="138" t="s">
        <v>16</v>
      </c>
      <c r="I21" s="139" t="s">
        <v>81</v>
      </c>
      <c r="J21" s="140" t="s">
        <v>3</v>
      </c>
      <c r="K21" s="15"/>
    </row>
    <row r="22" spans="2:11" s="3" customFormat="1" ht="18" customHeight="1">
      <c r="B22" s="335" t="s">
        <v>18</v>
      </c>
      <c r="C22" s="336"/>
      <c r="D22" s="336"/>
      <c r="E22" s="272"/>
      <c r="F22" s="272"/>
      <c r="G22" s="121"/>
      <c r="H22" s="122"/>
      <c r="I22" s="123"/>
      <c r="J22" s="174"/>
      <c r="K22" s="15"/>
    </row>
    <row r="23" spans="2:11" s="3" customFormat="1" ht="18" customHeight="1">
      <c r="B23" s="149" t="s">
        <v>29</v>
      </c>
      <c r="C23" s="150"/>
      <c r="D23" s="151"/>
      <c r="E23" s="321" t="s">
        <v>94</v>
      </c>
      <c r="F23" s="281"/>
      <c r="G23" s="152">
        <v>6</v>
      </c>
      <c r="H23" s="153" t="s">
        <v>5</v>
      </c>
      <c r="I23" s="171">
        <v>13000</v>
      </c>
      <c r="J23" s="154">
        <f aca="true" t="shared" si="0" ref="J23:J28">G23*I23</f>
        <v>78000</v>
      </c>
      <c r="K23" s="15"/>
    </row>
    <row r="24" spans="2:11" s="3" customFormat="1" ht="18" customHeight="1">
      <c r="B24" s="168" t="s">
        <v>90</v>
      </c>
      <c r="C24" s="169"/>
      <c r="D24" s="170"/>
      <c r="E24" s="297" t="s">
        <v>95</v>
      </c>
      <c r="F24" s="270"/>
      <c r="G24" s="155">
        <v>6</v>
      </c>
      <c r="H24" s="156" t="s">
        <v>5</v>
      </c>
      <c r="I24" s="172">
        <v>13000</v>
      </c>
      <c r="J24" s="157">
        <f t="shared" si="0"/>
        <v>78000</v>
      </c>
      <c r="K24" s="15"/>
    </row>
    <row r="25" spans="2:11" s="3" customFormat="1" ht="18" customHeight="1">
      <c r="B25" s="143" t="s">
        <v>30</v>
      </c>
      <c r="C25" s="144"/>
      <c r="D25" s="145"/>
      <c r="E25" s="297" t="s">
        <v>97</v>
      </c>
      <c r="F25" s="270"/>
      <c r="G25" s="155">
        <v>4</v>
      </c>
      <c r="H25" s="156" t="s">
        <v>5</v>
      </c>
      <c r="I25" s="172">
        <v>13000</v>
      </c>
      <c r="J25" s="157">
        <f t="shared" si="0"/>
        <v>52000</v>
      </c>
      <c r="K25" s="15"/>
    </row>
    <row r="26" spans="2:18" s="3" customFormat="1" ht="18" customHeight="1">
      <c r="B26" s="143" t="s">
        <v>59</v>
      </c>
      <c r="C26" s="144"/>
      <c r="D26" s="145"/>
      <c r="E26" s="297" t="s">
        <v>97</v>
      </c>
      <c r="F26" s="270"/>
      <c r="G26" s="155">
        <v>10</v>
      </c>
      <c r="H26" s="156" t="s">
        <v>5</v>
      </c>
      <c r="I26" s="172">
        <v>13000</v>
      </c>
      <c r="J26" s="157">
        <f t="shared" si="0"/>
        <v>130000</v>
      </c>
      <c r="K26" s="15"/>
      <c r="R26" s="26"/>
    </row>
    <row r="27" spans="2:11" s="3" customFormat="1" ht="18" customHeight="1">
      <c r="B27" s="143" t="s">
        <v>31</v>
      </c>
      <c r="C27" s="144"/>
      <c r="D27" s="145"/>
      <c r="E27" s="297" t="s">
        <v>94</v>
      </c>
      <c r="F27" s="270"/>
      <c r="G27" s="155">
        <v>3</v>
      </c>
      <c r="H27" s="156" t="s">
        <v>5</v>
      </c>
      <c r="I27" s="172">
        <v>13000</v>
      </c>
      <c r="J27" s="157">
        <f t="shared" si="0"/>
        <v>39000</v>
      </c>
      <c r="K27" s="15"/>
    </row>
    <row r="28" spans="2:11" s="3" customFormat="1" ht="18" customHeight="1">
      <c r="B28" s="146" t="s">
        <v>44</v>
      </c>
      <c r="C28" s="147"/>
      <c r="D28" s="148"/>
      <c r="E28" s="338" t="s">
        <v>98</v>
      </c>
      <c r="F28" s="276"/>
      <c r="G28" s="158">
        <f>Hoja1!D5*Hoja1!C2</f>
        <v>32000</v>
      </c>
      <c r="H28" s="159" t="s">
        <v>76</v>
      </c>
      <c r="I28" s="173">
        <v>20</v>
      </c>
      <c r="J28" s="160">
        <f t="shared" si="0"/>
        <v>640000</v>
      </c>
      <c r="K28" s="15"/>
    </row>
    <row r="29" spans="2:11" ht="18" customHeight="1">
      <c r="B29" s="319" t="s">
        <v>19</v>
      </c>
      <c r="C29" s="320"/>
      <c r="D29" s="320"/>
      <c r="E29" s="320"/>
      <c r="F29" s="320"/>
      <c r="G29" s="320"/>
      <c r="H29" s="320"/>
      <c r="I29" s="320"/>
      <c r="J29" s="141">
        <f>SUM(J23:J28)</f>
        <v>1017000</v>
      </c>
      <c r="K29" s="15"/>
    </row>
    <row r="30" spans="2:11" s="3" customFormat="1" ht="18" customHeight="1">
      <c r="B30" s="84"/>
      <c r="C30" s="84"/>
      <c r="D30" s="84"/>
      <c r="E30" s="84"/>
      <c r="F30" s="84"/>
      <c r="G30" s="25"/>
      <c r="H30" s="84"/>
      <c r="I30" s="84"/>
      <c r="J30" s="27"/>
      <c r="K30" s="15"/>
    </row>
    <row r="31" spans="2:11" s="28" customFormat="1" ht="18" customHeight="1">
      <c r="B31" s="335" t="s">
        <v>20</v>
      </c>
      <c r="C31" s="336"/>
      <c r="D31" s="336"/>
      <c r="E31" s="272"/>
      <c r="F31" s="272"/>
      <c r="G31" s="121"/>
      <c r="H31" s="122"/>
      <c r="I31" s="123"/>
      <c r="J31" s="174"/>
      <c r="K31" s="15"/>
    </row>
    <row r="32" spans="2:11" s="3" customFormat="1" ht="18" customHeight="1">
      <c r="B32" s="339" t="s">
        <v>72</v>
      </c>
      <c r="C32" s="340"/>
      <c r="D32" s="341"/>
      <c r="E32" s="321" t="s">
        <v>99</v>
      </c>
      <c r="F32" s="281"/>
      <c r="G32" s="152">
        <v>1</v>
      </c>
      <c r="H32" s="153" t="s">
        <v>46</v>
      </c>
      <c r="I32" s="175">
        <v>50000</v>
      </c>
      <c r="J32" s="154">
        <f aca="true" t="shared" si="1" ref="J32:J39">G32*I32</f>
        <v>50000</v>
      </c>
      <c r="K32" s="15"/>
    </row>
    <row r="33" spans="2:11" s="3" customFormat="1" ht="18" customHeight="1">
      <c r="B33" s="303" t="s">
        <v>60</v>
      </c>
      <c r="C33" s="302"/>
      <c r="D33" s="304"/>
      <c r="E33" s="297" t="s">
        <v>99</v>
      </c>
      <c r="F33" s="270"/>
      <c r="G33" s="155">
        <v>3</v>
      </c>
      <c r="H33" s="156" t="s">
        <v>46</v>
      </c>
      <c r="I33" s="176">
        <v>25000</v>
      </c>
      <c r="J33" s="157">
        <f t="shared" si="1"/>
        <v>75000</v>
      </c>
      <c r="K33" s="15"/>
    </row>
    <row r="34" spans="2:11" s="3" customFormat="1" ht="18" customHeight="1">
      <c r="B34" s="143" t="s">
        <v>75</v>
      </c>
      <c r="C34" s="144"/>
      <c r="D34" s="145"/>
      <c r="E34" s="297" t="s">
        <v>95</v>
      </c>
      <c r="F34" s="270"/>
      <c r="G34" s="155">
        <v>1</v>
      </c>
      <c r="H34" s="156" t="s">
        <v>46</v>
      </c>
      <c r="I34" s="176">
        <v>25000</v>
      </c>
      <c r="J34" s="157">
        <f t="shared" si="1"/>
        <v>25000</v>
      </c>
      <c r="K34" s="15"/>
    </row>
    <row r="35" spans="2:11" s="3" customFormat="1" ht="18" customHeight="1">
      <c r="B35" s="303" t="s">
        <v>61</v>
      </c>
      <c r="C35" s="302"/>
      <c r="D35" s="304"/>
      <c r="E35" s="297" t="s">
        <v>97</v>
      </c>
      <c r="F35" s="270"/>
      <c r="G35" s="155">
        <v>2</v>
      </c>
      <c r="H35" s="156" t="s">
        <v>46</v>
      </c>
      <c r="I35" s="176">
        <v>5000</v>
      </c>
      <c r="J35" s="157">
        <f t="shared" si="1"/>
        <v>10000</v>
      </c>
      <c r="K35" s="15"/>
    </row>
    <row r="36" spans="2:11" s="3" customFormat="1" ht="18" customHeight="1">
      <c r="B36" s="143" t="s">
        <v>62</v>
      </c>
      <c r="C36" s="144"/>
      <c r="D36" s="145"/>
      <c r="E36" s="297" t="s">
        <v>97</v>
      </c>
      <c r="F36" s="270"/>
      <c r="G36" s="155">
        <v>3</v>
      </c>
      <c r="H36" s="156" t="s">
        <v>46</v>
      </c>
      <c r="I36" s="176">
        <v>20000</v>
      </c>
      <c r="J36" s="157">
        <f t="shared" si="1"/>
        <v>60000</v>
      </c>
      <c r="K36" s="15"/>
    </row>
    <row r="37" spans="2:11" s="3" customFormat="1" ht="18" customHeight="1">
      <c r="B37" s="303" t="s">
        <v>77</v>
      </c>
      <c r="C37" s="302"/>
      <c r="D37" s="304"/>
      <c r="E37" s="297" t="s">
        <v>96</v>
      </c>
      <c r="F37" s="270"/>
      <c r="G37" s="155">
        <v>2</v>
      </c>
      <c r="H37" s="156" t="s">
        <v>46</v>
      </c>
      <c r="I37" s="176">
        <v>25000</v>
      </c>
      <c r="J37" s="157">
        <f t="shared" si="1"/>
        <v>50000</v>
      </c>
      <c r="K37" s="15"/>
    </row>
    <row r="38" spans="2:11" s="3" customFormat="1" ht="18" customHeight="1">
      <c r="B38" s="303" t="s">
        <v>63</v>
      </c>
      <c r="C38" s="302"/>
      <c r="D38" s="304"/>
      <c r="E38" s="297" t="s">
        <v>100</v>
      </c>
      <c r="F38" s="270"/>
      <c r="G38" s="155">
        <v>1</v>
      </c>
      <c r="H38" s="156" t="s">
        <v>46</v>
      </c>
      <c r="I38" s="176">
        <v>50000</v>
      </c>
      <c r="J38" s="157">
        <f t="shared" si="1"/>
        <v>50000</v>
      </c>
      <c r="K38" s="15"/>
    </row>
    <row r="39" spans="2:11" s="3" customFormat="1" ht="18" customHeight="1">
      <c r="B39" s="299" t="s">
        <v>79</v>
      </c>
      <c r="C39" s="300"/>
      <c r="D39" s="300"/>
      <c r="E39" s="338" t="s">
        <v>98</v>
      </c>
      <c r="F39" s="276"/>
      <c r="G39" s="158">
        <f>Hoja1!D6*Hoja1!C2</f>
        <v>32000</v>
      </c>
      <c r="H39" s="159" t="s">
        <v>76</v>
      </c>
      <c r="I39" s="177">
        <v>4</v>
      </c>
      <c r="J39" s="160">
        <f t="shared" si="1"/>
        <v>128000</v>
      </c>
      <c r="K39" s="15"/>
    </row>
    <row r="40" spans="2:12" ht="18" customHeight="1">
      <c r="B40" s="319" t="s">
        <v>21</v>
      </c>
      <c r="C40" s="320"/>
      <c r="D40" s="320"/>
      <c r="E40" s="320"/>
      <c r="F40" s="320"/>
      <c r="G40" s="320"/>
      <c r="H40" s="320"/>
      <c r="I40" s="320"/>
      <c r="J40" s="141">
        <f>SUM(J32:J39)</f>
        <v>448000</v>
      </c>
      <c r="K40" s="15"/>
      <c r="L40" s="15"/>
    </row>
    <row r="41" spans="2:12" s="3" customFormat="1" ht="18" customHeight="1">
      <c r="B41" s="84"/>
      <c r="C41" s="84"/>
      <c r="D41" s="84"/>
      <c r="E41" s="84"/>
      <c r="F41" s="84"/>
      <c r="G41" s="25"/>
      <c r="H41" s="84"/>
      <c r="I41" s="84"/>
      <c r="J41" s="27"/>
      <c r="K41" s="15"/>
      <c r="L41" s="19"/>
    </row>
    <row r="42" spans="2:12" s="3" customFormat="1" ht="18" customHeight="1">
      <c r="B42" s="277" t="s">
        <v>58</v>
      </c>
      <c r="C42" s="278"/>
      <c r="D42" s="278"/>
      <c r="E42" s="279"/>
      <c r="F42" s="279"/>
      <c r="G42" s="180"/>
      <c r="H42" s="181"/>
      <c r="I42" s="182"/>
      <c r="J42" s="174"/>
      <c r="K42" s="15"/>
      <c r="L42" s="24"/>
    </row>
    <row r="43" spans="2:12" s="3" customFormat="1" ht="18" customHeight="1">
      <c r="B43" s="228" t="s">
        <v>85</v>
      </c>
      <c r="C43" s="229"/>
      <c r="D43" s="230"/>
      <c r="E43" s="280" t="s">
        <v>101</v>
      </c>
      <c r="F43" s="281"/>
      <c r="G43" s="183">
        <v>40000</v>
      </c>
      <c r="H43" s="185" t="s">
        <v>76</v>
      </c>
      <c r="I43" s="200">
        <v>18</v>
      </c>
      <c r="J43" s="205">
        <f>G43*I43</f>
        <v>720000</v>
      </c>
      <c r="K43" s="15"/>
      <c r="L43" s="24"/>
    </row>
    <row r="44" spans="2:12" s="3" customFormat="1" ht="18" customHeight="1">
      <c r="B44" s="225"/>
      <c r="C44" s="226"/>
      <c r="D44" s="227"/>
      <c r="E44" s="208"/>
      <c r="F44" s="199"/>
      <c r="G44" s="178"/>
      <c r="H44" s="179"/>
      <c r="I44" s="201"/>
      <c r="J44" s="206"/>
      <c r="K44" s="15"/>
      <c r="L44" s="24"/>
    </row>
    <row r="45" spans="2:12" s="3" customFormat="1" ht="18" customHeight="1">
      <c r="B45" s="222" t="s">
        <v>42</v>
      </c>
      <c r="C45" s="223"/>
      <c r="D45" s="224"/>
      <c r="E45" s="269"/>
      <c r="F45" s="270"/>
      <c r="G45" s="184"/>
      <c r="H45" s="186"/>
      <c r="I45" s="202"/>
      <c r="J45" s="206"/>
      <c r="K45" s="15"/>
      <c r="L45" s="24"/>
    </row>
    <row r="46" spans="2:12" s="3" customFormat="1" ht="18" customHeight="1">
      <c r="B46" s="225" t="s">
        <v>80</v>
      </c>
      <c r="C46" s="226"/>
      <c r="D46" s="227"/>
      <c r="E46" s="269" t="s">
        <v>99</v>
      </c>
      <c r="F46" s="270"/>
      <c r="G46" s="184">
        <v>250</v>
      </c>
      <c r="H46" s="186" t="s">
        <v>45</v>
      </c>
      <c r="I46" s="202">
        <v>360</v>
      </c>
      <c r="J46" s="206">
        <f aca="true" t="shared" si="2" ref="J46:J61">G46*I46</f>
        <v>90000</v>
      </c>
      <c r="K46" s="15"/>
      <c r="L46" s="24"/>
    </row>
    <row r="47" spans="2:12" s="3" customFormat="1" ht="18" customHeight="1">
      <c r="B47" s="225" t="s">
        <v>115</v>
      </c>
      <c r="C47" s="226"/>
      <c r="D47" s="227"/>
      <c r="E47" s="269" t="s">
        <v>96</v>
      </c>
      <c r="F47" s="270"/>
      <c r="G47" s="184">
        <v>200</v>
      </c>
      <c r="H47" s="186" t="s">
        <v>45</v>
      </c>
      <c r="I47" s="202">
        <v>370</v>
      </c>
      <c r="J47" s="206">
        <f t="shared" si="2"/>
        <v>74000</v>
      </c>
      <c r="K47" s="15"/>
      <c r="L47" s="24"/>
    </row>
    <row r="48" spans="2:12" s="3" customFormat="1" ht="18" customHeight="1">
      <c r="B48" s="225" t="s">
        <v>116</v>
      </c>
      <c r="C48" s="226"/>
      <c r="D48" s="227"/>
      <c r="E48" s="269" t="s">
        <v>104</v>
      </c>
      <c r="F48" s="270"/>
      <c r="G48" s="184">
        <v>150</v>
      </c>
      <c r="H48" s="186" t="s">
        <v>45</v>
      </c>
      <c r="I48" s="202">
        <v>455</v>
      </c>
      <c r="J48" s="206">
        <f t="shared" si="2"/>
        <v>68250</v>
      </c>
      <c r="K48" s="15"/>
      <c r="L48" s="24"/>
    </row>
    <row r="49" spans="2:12" s="3" customFormat="1" ht="18" customHeight="1">
      <c r="B49" s="225"/>
      <c r="C49" s="226"/>
      <c r="D49" s="227"/>
      <c r="E49" s="208"/>
      <c r="F49" s="199"/>
      <c r="G49" s="178"/>
      <c r="H49" s="179"/>
      <c r="I49" s="201"/>
      <c r="J49" s="206"/>
      <c r="K49" s="15"/>
      <c r="L49" s="24"/>
    </row>
    <row r="50" spans="2:12" s="3" customFormat="1" ht="18" customHeight="1">
      <c r="B50" s="225" t="s">
        <v>73</v>
      </c>
      <c r="C50" s="226"/>
      <c r="D50" s="166"/>
      <c r="E50" s="209"/>
      <c r="F50" s="166"/>
      <c r="G50" s="178"/>
      <c r="H50" s="179"/>
      <c r="I50" s="201"/>
      <c r="J50" s="206"/>
      <c r="K50" s="15"/>
      <c r="L50" s="24"/>
    </row>
    <row r="51" spans="2:12" s="3" customFormat="1" ht="18" customHeight="1">
      <c r="B51" s="225" t="s">
        <v>106</v>
      </c>
      <c r="C51" s="226"/>
      <c r="D51" s="166"/>
      <c r="E51" s="269" t="s">
        <v>97</v>
      </c>
      <c r="F51" s="270"/>
      <c r="G51" s="178">
        <v>2</v>
      </c>
      <c r="H51" s="179" t="s">
        <v>45</v>
      </c>
      <c r="I51" s="201">
        <v>9500</v>
      </c>
      <c r="J51" s="206">
        <f t="shared" si="2"/>
        <v>19000</v>
      </c>
      <c r="K51" s="15"/>
      <c r="L51" s="24"/>
    </row>
    <row r="52" spans="2:12" s="3" customFormat="1" ht="18" customHeight="1">
      <c r="B52" s="225" t="s">
        <v>105</v>
      </c>
      <c r="C52" s="226"/>
      <c r="D52" s="227"/>
      <c r="E52" s="269" t="s">
        <v>104</v>
      </c>
      <c r="F52" s="270"/>
      <c r="G52" s="178">
        <v>2</v>
      </c>
      <c r="H52" s="179" t="s">
        <v>45</v>
      </c>
      <c r="I52" s="201">
        <v>20470</v>
      </c>
      <c r="J52" s="206">
        <f t="shared" si="2"/>
        <v>40940</v>
      </c>
      <c r="K52" s="15"/>
      <c r="L52" s="24"/>
    </row>
    <row r="53" spans="2:12" s="3" customFormat="1" ht="18" customHeight="1">
      <c r="B53" s="225"/>
      <c r="C53" s="226"/>
      <c r="D53" s="227"/>
      <c r="E53" s="269"/>
      <c r="F53" s="270"/>
      <c r="G53" s="178"/>
      <c r="H53" s="179"/>
      <c r="I53" s="201"/>
      <c r="J53" s="206"/>
      <c r="K53" s="15"/>
      <c r="L53" s="24"/>
    </row>
    <row r="54" spans="2:12" s="3" customFormat="1" ht="18" customHeight="1">
      <c r="B54" s="222" t="s">
        <v>43</v>
      </c>
      <c r="C54" s="223"/>
      <c r="D54" s="224"/>
      <c r="E54" s="269"/>
      <c r="F54" s="270"/>
      <c r="G54" s="178"/>
      <c r="H54" s="179"/>
      <c r="I54" s="201"/>
      <c r="J54" s="206"/>
      <c r="K54" s="15"/>
      <c r="L54" s="24"/>
    </row>
    <row r="55" spans="2:12" s="3" customFormat="1" ht="17.25">
      <c r="B55" s="225" t="s">
        <v>103</v>
      </c>
      <c r="C55" s="226"/>
      <c r="D55" s="227"/>
      <c r="E55" s="269" t="s">
        <v>104</v>
      </c>
      <c r="F55" s="270"/>
      <c r="G55" s="178">
        <v>1</v>
      </c>
      <c r="H55" s="179" t="s">
        <v>45</v>
      </c>
      <c r="I55" s="201">
        <v>42250</v>
      </c>
      <c r="J55" s="206">
        <f t="shared" si="2"/>
        <v>42250</v>
      </c>
      <c r="K55" s="15"/>
      <c r="L55" s="24"/>
    </row>
    <row r="56" spans="2:12" s="3" customFormat="1" ht="17.25">
      <c r="B56" s="225" t="s">
        <v>107</v>
      </c>
      <c r="C56" s="226"/>
      <c r="D56" s="227"/>
      <c r="E56" s="269" t="s">
        <v>96</v>
      </c>
      <c r="F56" s="270"/>
      <c r="G56" s="178">
        <v>2</v>
      </c>
      <c r="H56" s="179" t="s">
        <v>41</v>
      </c>
      <c r="I56" s="201">
        <v>8000</v>
      </c>
      <c r="J56" s="206">
        <f t="shared" si="2"/>
        <v>16000</v>
      </c>
      <c r="K56" s="15"/>
      <c r="L56" s="24"/>
    </row>
    <row r="57" spans="2:12" s="3" customFormat="1" ht="17.25">
      <c r="B57" s="225"/>
      <c r="C57" s="226"/>
      <c r="D57" s="227"/>
      <c r="E57" s="208"/>
      <c r="F57" s="199"/>
      <c r="G57" s="178"/>
      <c r="H57" s="179"/>
      <c r="I57" s="201"/>
      <c r="J57" s="206"/>
      <c r="K57" s="15"/>
      <c r="L57" s="24"/>
    </row>
    <row r="58" spans="2:12" s="3" customFormat="1" ht="17.25">
      <c r="B58" s="222" t="s">
        <v>65</v>
      </c>
      <c r="C58" s="226"/>
      <c r="D58" s="227"/>
      <c r="E58" s="208"/>
      <c r="F58" s="199"/>
      <c r="G58" s="178"/>
      <c r="H58" s="179"/>
      <c r="I58" s="201"/>
      <c r="J58" s="206"/>
      <c r="K58" s="15"/>
      <c r="L58" s="24"/>
    </row>
    <row r="59" spans="2:12" s="3" customFormat="1" ht="17.25">
      <c r="B59" s="225" t="s">
        <v>119</v>
      </c>
      <c r="C59" s="226"/>
      <c r="D59" s="227"/>
      <c r="E59" s="269" t="s">
        <v>94</v>
      </c>
      <c r="F59" s="270"/>
      <c r="G59" s="178">
        <v>1</v>
      </c>
      <c r="H59" s="179" t="s">
        <v>41</v>
      </c>
      <c r="I59" s="201">
        <v>17850</v>
      </c>
      <c r="J59" s="206">
        <f t="shared" si="2"/>
        <v>17850</v>
      </c>
      <c r="K59" s="15"/>
      <c r="L59" s="24"/>
    </row>
    <row r="60" spans="2:12" s="3" customFormat="1" ht="17.25">
      <c r="B60" s="225" t="s">
        <v>78</v>
      </c>
      <c r="C60" s="226"/>
      <c r="D60" s="227"/>
      <c r="E60" s="269" t="s">
        <v>94</v>
      </c>
      <c r="F60" s="270"/>
      <c r="G60" s="178">
        <v>2</v>
      </c>
      <c r="H60" s="179" t="s">
        <v>41</v>
      </c>
      <c r="I60" s="201">
        <v>6900</v>
      </c>
      <c r="J60" s="206">
        <f t="shared" si="2"/>
        <v>13800</v>
      </c>
      <c r="K60" s="15"/>
      <c r="L60" s="24"/>
    </row>
    <row r="61" spans="2:12" s="3" customFormat="1" ht="17.25">
      <c r="B61" s="161" t="s">
        <v>47</v>
      </c>
      <c r="C61" s="196"/>
      <c r="D61" s="197"/>
      <c r="E61" s="275" t="s">
        <v>102</v>
      </c>
      <c r="F61" s="276"/>
      <c r="G61" s="198">
        <v>1</v>
      </c>
      <c r="H61" s="187" t="s">
        <v>66</v>
      </c>
      <c r="I61" s="203">
        <v>25000</v>
      </c>
      <c r="J61" s="207">
        <f t="shared" si="2"/>
        <v>25000</v>
      </c>
      <c r="K61" s="15"/>
      <c r="L61" s="24"/>
    </row>
    <row r="62" spans="2:14" ht="18" customHeight="1">
      <c r="B62" s="314" t="s">
        <v>22</v>
      </c>
      <c r="C62" s="315"/>
      <c r="D62" s="315"/>
      <c r="E62" s="316"/>
      <c r="F62" s="316"/>
      <c r="G62" s="316"/>
      <c r="H62" s="316"/>
      <c r="I62" s="316"/>
      <c r="J62" s="204">
        <f>SUM(J43:J61)</f>
        <v>1127090</v>
      </c>
      <c r="K62" s="15"/>
      <c r="M62" s="15"/>
      <c r="N62" s="15"/>
    </row>
    <row r="63" spans="2:14" s="3" customFormat="1" ht="18" customHeight="1">
      <c r="B63" s="29"/>
      <c r="C63" s="29"/>
      <c r="D63" s="29"/>
      <c r="E63" s="29"/>
      <c r="F63" s="29"/>
      <c r="G63" s="30"/>
      <c r="H63" s="29"/>
      <c r="I63" s="29"/>
      <c r="J63" s="31"/>
      <c r="K63" s="15"/>
      <c r="M63" s="15"/>
      <c r="N63" s="15"/>
    </row>
    <row r="64" spans="2:16" ht="18" customHeight="1">
      <c r="B64" s="317" t="s">
        <v>23</v>
      </c>
      <c r="C64" s="318"/>
      <c r="D64" s="318"/>
      <c r="E64" s="318"/>
      <c r="F64" s="318"/>
      <c r="G64" s="318"/>
      <c r="H64" s="318"/>
      <c r="I64" s="318"/>
      <c r="J64" s="104">
        <f>J29+J40+J62</f>
        <v>2592090</v>
      </c>
      <c r="K64" s="15"/>
      <c r="M64" s="15"/>
      <c r="N64" s="15"/>
      <c r="O64" s="10"/>
      <c r="P64" s="10"/>
    </row>
    <row r="65" spans="2:16" ht="18" customHeight="1">
      <c r="B65" s="188"/>
      <c r="C65" s="188"/>
      <c r="D65" s="188"/>
      <c r="E65" s="188"/>
      <c r="F65" s="188"/>
      <c r="G65" s="188"/>
      <c r="H65" s="188"/>
      <c r="I65" s="188"/>
      <c r="J65" s="189"/>
      <c r="K65" s="15"/>
      <c r="M65" s="15"/>
      <c r="N65" s="15"/>
      <c r="O65" s="10"/>
      <c r="P65" s="10"/>
    </row>
    <row r="66" spans="2:16" ht="18" customHeight="1">
      <c r="B66" s="190" t="s">
        <v>57</v>
      </c>
      <c r="C66" s="191"/>
      <c r="D66" s="192"/>
      <c r="E66" s="296"/>
      <c r="F66" s="296"/>
      <c r="G66" s="193">
        <v>0.05</v>
      </c>
      <c r="H66" s="194" t="s">
        <v>1</v>
      </c>
      <c r="I66" s="195"/>
      <c r="J66" s="195">
        <f>J64*G66</f>
        <v>129604.5</v>
      </c>
      <c r="K66" s="15"/>
      <c r="M66" s="15"/>
      <c r="N66" s="15"/>
      <c r="O66" s="10"/>
      <c r="P66" s="10"/>
    </row>
    <row r="67" spans="2:14" s="3" customFormat="1" ht="18" customHeight="1">
      <c r="B67" s="85"/>
      <c r="C67" s="85"/>
      <c r="D67" s="85"/>
      <c r="E67" s="85"/>
      <c r="F67" s="85"/>
      <c r="G67" s="32"/>
      <c r="H67" s="85"/>
      <c r="I67" s="85"/>
      <c r="J67" s="27"/>
      <c r="K67" s="15"/>
      <c r="M67" s="15"/>
      <c r="N67" s="15"/>
    </row>
    <row r="68" spans="2:14" s="3" customFormat="1" ht="18" customHeight="1">
      <c r="B68" s="136" t="s">
        <v>56</v>
      </c>
      <c r="C68" s="135"/>
      <c r="D68" s="135"/>
      <c r="E68" s="20"/>
      <c r="F68" s="20"/>
      <c r="G68" s="21"/>
      <c r="H68" s="22"/>
      <c r="I68" s="23"/>
      <c r="J68" s="23"/>
      <c r="K68" s="15"/>
      <c r="M68" s="15"/>
      <c r="N68" s="15"/>
    </row>
    <row r="69" spans="2:14" s="3" customFormat="1" ht="18" customHeight="1">
      <c r="B69" s="271" t="s">
        <v>55</v>
      </c>
      <c r="C69" s="272"/>
      <c r="D69" s="272"/>
      <c r="E69" s="272" t="s">
        <v>14</v>
      </c>
      <c r="F69" s="272"/>
      <c r="G69" s="180" t="s">
        <v>15</v>
      </c>
      <c r="H69" s="122" t="s">
        <v>16</v>
      </c>
      <c r="I69" s="123" t="s">
        <v>17</v>
      </c>
      <c r="J69" s="124" t="s">
        <v>3</v>
      </c>
      <c r="K69" s="15"/>
      <c r="M69" s="15"/>
      <c r="N69" s="15"/>
    </row>
    <row r="70" spans="2:15" s="3" customFormat="1" ht="18" customHeight="1">
      <c r="B70" s="303" t="s">
        <v>70</v>
      </c>
      <c r="C70" s="302"/>
      <c r="D70" s="304"/>
      <c r="E70" s="297"/>
      <c r="F70" s="269"/>
      <c r="G70" s="219">
        <f>E18</f>
        <v>0.015</v>
      </c>
      <c r="H70" s="9" t="s">
        <v>1</v>
      </c>
      <c r="J70" s="205">
        <f>E17*0.5*E18*J64</f>
        <v>97203.375</v>
      </c>
      <c r="K70" s="15"/>
      <c r="L70" s="302"/>
      <c r="M70" s="302"/>
      <c r="N70" s="302"/>
      <c r="O70" s="302"/>
    </row>
    <row r="71" spans="2:14" s="3" customFormat="1" ht="18" customHeight="1">
      <c r="B71" s="303" t="s">
        <v>25</v>
      </c>
      <c r="C71" s="302"/>
      <c r="D71" s="304"/>
      <c r="E71" s="273"/>
      <c r="F71" s="274"/>
      <c r="G71" s="220"/>
      <c r="H71" s="105"/>
      <c r="I71" s="215"/>
      <c r="J71" s="217"/>
      <c r="K71" s="15"/>
      <c r="M71" s="15"/>
      <c r="N71" s="15"/>
    </row>
    <row r="72" spans="2:14" s="3" customFormat="1" ht="18" customHeight="1">
      <c r="B72" s="303" t="s">
        <v>2</v>
      </c>
      <c r="C72" s="302"/>
      <c r="D72" s="304"/>
      <c r="E72" s="273"/>
      <c r="F72" s="274"/>
      <c r="G72" s="220"/>
      <c r="H72" s="105"/>
      <c r="I72" s="215"/>
      <c r="J72" s="217"/>
      <c r="K72" s="15"/>
      <c r="M72" s="15"/>
      <c r="N72" s="15"/>
    </row>
    <row r="73" spans="2:14" s="3" customFormat="1" ht="18" customHeight="1">
      <c r="B73" s="299" t="s">
        <v>26</v>
      </c>
      <c r="C73" s="300"/>
      <c r="D73" s="301"/>
      <c r="E73" s="309"/>
      <c r="F73" s="310"/>
      <c r="G73" s="221"/>
      <c r="H73" s="106"/>
      <c r="I73" s="216"/>
      <c r="J73" s="218"/>
      <c r="K73" s="15"/>
      <c r="M73" s="15"/>
      <c r="N73" s="15"/>
    </row>
    <row r="74" spans="2:14" ht="18" customHeight="1">
      <c r="B74" s="307" t="s">
        <v>52</v>
      </c>
      <c r="C74" s="308"/>
      <c r="D74" s="308"/>
      <c r="E74" s="308"/>
      <c r="F74" s="308"/>
      <c r="G74" s="308"/>
      <c r="H74" s="308"/>
      <c r="I74" s="308"/>
      <c r="J74" s="141">
        <f>SUM(J70:J73)</f>
        <v>97203.375</v>
      </c>
      <c r="K74" s="15"/>
      <c r="M74" s="15"/>
      <c r="N74" s="15"/>
    </row>
    <row r="75" spans="2:12" s="3" customFormat="1" ht="18" customHeight="1">
      <c r="B75" s="84"/>
      <c r="C75" s="84"/>
      <c r="D75" s="84"/>
      <c r="E75" s="84"/>
      <c r="F75" s="84"/>
      <c r="G75" s="25"/>
      <c r="H75" s="84"/>
      <c r="I75" s="84"/>
      <c r="J75" s="27"/>
      <c r="K75" s="15"/>
      <c r="L75" s="15"/>
    </row>
    <row r="76" spans="2:12" ht="18" customHeight="1">
      <c r="B76" s="305" t="s">
        <v>27</v>
      </c>
      <c r="C76" s="306"/>
      <c r="D76" s="306"/>
      <c r="E76" s="306"/>
      <c r="F76" s="306"/>
      <c r="G76" s="306"/>
      <c r="H76" s="306"/>
      <c r="I76" s="306"/>
      <c r="J76" s="311">
        <f>J64+J74+J66</f>
        <v>2818897.875</v>
      </c>
      <c r="K76" s="15"/>
      <c r="L76" s="15"/>
    </row>
    <row r="77" spans="2:12" s="3" customFormat="1" ht="18" customHeight="1">
      <c r="B77" s="307"/>
      <c r="C77" s="308"/>
      <c r="D77" s="308"/>
      <c r="E77" s="308"/>
      <c r="F77" s="308"/>
      <c r="G77" s="308"/>
      <c r="H77" s="308"/>
      <c r="I77" s="308"/>
      <c r="J77" s="312"/>
      <c r="K77" s="15"/>
      <c r="L77" s="15"/>
    </row>
    <row r="78" spans="2:12" s="3" customFormat="1" ht="18" customHeight="1">
      <c r="B78" s="84"/>
      <c r="C78" s="84"/>
      <c r="D78" s="84"/>
      <c r="E78" s="84"/>
      <c r="F78" s="84"/>
      <c r="G78" s="25"/>
      <c r="H78" s="84"/>
      <c r="I78" s="84"/>
      <c r="J78" s="27"/>
      <c r="K78" s="15"/>
      <c r="L78" s="15"/>
    </row>
    <row r="79" spans="2:12" s="3" customFormat="1" ht="18" customHeight="1">
      <c r="B79" s="84"/>
      <c r="C79" s="84"/>
      <c r="D79" s="84"/>
      <c r="E79" s="84"/>
      <c r="F79" s="84"/>
      <c r="G79" s="25"/>
      <c r="H79" s="84"/>
      <c r="I79" s="84"/>
      <c r="J79" s="27"/>
      <c r="K79" s="15"/>
      <c r="L79" s="15"/>
    </row>
    <row r="80" spans="2:12" ht="18" customHeight="1">
      <c r="B80" s="285" t="s">
        <v>71</v>
      </c>
      <c r="C80" s="286"/>
      <c r="D80" s="286"/>
      <c r="E80" s="286"/>
      <c r="F80" s="286"/>
      <c r="G80" s="286"/>
      <c r="H80" s="286"/>
      <c r="I80" s="286"/>
      <c r="J80" s="287"/>
      <c r="K80" s="15"/>
      <c r="L80" s="24"/>
    </row>
    <row r="81" spans="2:12" ht="18" customHeight="1">
      <c r="B81" s="288" t="s">
        <v>35</v>
      </c>
      <c r="C81" s="289"/>
      <c r="D81" s="289"/>
      <c r="E81" s="289"/>
      <c r="F81" s="289"/>
      <c r="G81" s="289"/>
      <c r="H81" s="289"/>
      <c r="I81" s="289"/>
      <c r="J81" s="290"/>
      <c r="K81" s="15"/>
      <c r="L81" s="24"/>
    </row>
    <row r="82" spans="2:12" s="3" customFormat="1" ht="18" customHeight="1">
      <c r="B82" s="298" t="s">
        <v>86</v>
      </c>
      <c r="C82" s="298"/>
      <c r="D82" s="298"/>
      <c r="E82" s="293" t="s">
        <v>81</v>
      </c>
      <c r="F82" s="294"/>
      <c r="G82" s="294"/>
      <c r="H82" s="294"/>
      <c r="I82" s="294"/>
      <c r="J82" s="295"/>
      <c r="K82" s="15"/>
      <c r="L82" s="24"/>
    </row>
    <row r="83" spans="2:12" s="3" customFormat="1" ht="18" customHeight="1">
      <c r="B83" s="298"/>
      <c r="C83" s="298"/>
      <c r="D83" s="298"/>
      <c r="E83" s="263">
        <f>G83*0.9</f>
        <v>135</v>
      </c>
      <c r="F83" s="263"/>
      <c r="G83" s="263">
        <v>150</v>
      </c>
      <c r="H83" s="263"/>
      <c r="I83" s="263">
        <f>G83*1.1</f>
        <v>165</v>
      </c>
      <c r="J83" s="263"/>
      <c r="K83" s="15"/>
      <c r="L83" s="24"/>
    </row>
    <row r="84" spans="2:12" s="3" customFormat="1" ht="18" customHeight="1">
      <c r="B84" s="263">
        <f>B85*0.9</f>
        <v>28800</v>
      </c>
      <c r="C84" s="263"/>
      <c r="D84" s="263"/>
      <c r="E84" s="264">
        <f>E$83*$B$84-Hoja1!$C$41</f>
        <v>1152622.125</v>
      </c>
      <c r="F84" s="264"/>
      <c r="G84" s="264">
        <f>G$83*$B$84-Hoja1!$C$41</f>
        <v>1584622.125</v>
      </c>
      <c r="H84" s="264"/>
      <c r="I84" s="264">
        <f>I$83*$B$84-Hoja1!$C$41</f>
        <v>2016622.125</v>
      </c>
      <c r="J84" s="264"/>
      <c r="K84" s="15"/>
      <c r="L84" s="24"/>
    </row>
    <row r="85" spans="2:12" s="3" customFormat="1" ht="18" customHeight="1">
      <c r="B85" s="263">
        <f>E14</f>
        <v>32000</v>
      </c>
      <c r="C85" s="263"/>
      <c r="D85" s="263"/>
      <c r="E85" s="264">
        <f>E$83*$B$85-$J$76</f>
        <v>1501102.125</v>
      </c>
      <c r="F85" s="264"/>
      <c r="G85" s="264">
        <f>G$83*$B$85-$J$76</f>
        <v>1981102.125</v>
      </c>
      <c r="H85" s="264"/>
      <c r="I85" s="264">
        <f>I$83*$B$85-$J$76</f>
        <v>2461102.125</v>
      </c>
      <c r="J85" s="264"/>
      <c r="K85" s="15"/>
      <c r="L85" s="24"/>
    </row>
    <row r="86" spans="2:12" s="3" customFormat="1" ht="18" customHeight="1">
      <c r="B86" s="263">
        <f>B85*1.1</f>
        <v>35200</v>
      </c>
      <c r="C86" s="263"/>
      <c r="D86" s="263"/>
      <c r="E86" s="264">
        <f>E$83*$B$86-Hoja1!$D$41</f>
        <v>1849582.125</v>
      </c>
      <c r="F86" s="264"/>
      <c r="G86" s="264">
        <f>G$83*$B$86-Hoja1!$D$41</f>
        <v>2377582.125</v>
      </c>
      <c r="H86" s="264"/>
      <c r="I86" s="264">
        <f>I$83*$B$86-Hoja1!$D$41</f>
        <v>2905582.125</v>
      </c>
      <c r="J86" s="264"/>
      <c r="K86" s="15"/>
      <c r="L86" s="24"/>
    </row>
    <row r="87" spans="2:12" s="3" customFormat="1" ht="18" customHeight="1">
      <c r="B87" s="34"/>
      <c r="C87" s="34"/>
      <c r="D87" s="35"/>
      <c r="E87" s="35"/>
      <c r="F87" s="35"/>
      <c r="G87" s="36"/>
      <c r="H87" s="11"/>
      <c r="I87" s="14"/>
      <c r="J87" s="14"/>
      <c r="K87" s="15"/>
      <c r="L87" s="24"/>
    </row>
    <row r="88" spans="2:12" s="3" customFormat="1" ht="18" customHeight="1">
      <c r="B88" s="257" t="s">
        <v>87</v>
      </c>
      <c r="C88" s="258"/>
      <c r="D88" s="258"/>
      <c r="E88" s="258"/>
      <c r="F88" s="258"/>
      <c r="G88" s="258"/>
      <c r="H88" s="258"/>
      <c r="I88" s="258"/>
      <c r="J88" s="259"/>
      <c r="K88" s="15"/>
      <c r="L88" s="24"/>
    </row>
    <row r="89" spans="2:12" s="3" customFormat="1" ht="18" customHeight="1">
      <c r="B89" s="260"/>
      <c r="C89" s="261"/>
      <c r="D89" s="261"/>
      <c r="E89" s="261"/>
      <c r="F89" s="261"/>
      <c r="G89" s="261"/>
      <c r="H89" s="261"/>
      <c r="I89" s="261"/>
      <c r="J89" s="262"/>
      <c r="K89" s="15"/>
      <c r="L89" s="24"/>
    </row>
    <row r="90" spans="2:12" s="3" customFormat="1" ht="18" customHeight="1">
      <c r="B90" s="244" t="s">
        <v>86</v>
      </c>
      <c r="C90" s="245"/>
      <c r="D90" s="245"/>
      <c r="E90" s="245">
        <f>B84</f>
        <v>28800</v>
      </c>
      <c r="F90" s="245"/>
      <c r="G90" s="245">
        <f>E14</f>
        <v>32000</v>
      </c>
      <c r="H90" s="245"/>
      <c r="I90" s="245">
        <f>B86</f>
        <v>35200</v>
      </c>
      <c r="J90" s="291"/>
      <c r="K90" s="15"/>
      <c r="L90" s="24"/>
    </row>
    <row r="91" spans="2:12" ht="18" customHeight="1">
      <c r="B91" s="246"/>
      <c r="C91" s="247"/>
      <c r="D91" s="247"/>
      <c r="E91" s="247"/>
      <c r="F91" s="247"/>
      <c r="G91" s="247"/>
      <c r="H91" s="247"/>
      <c r="I91" s="247"/>
      <c r="J91" s="292"/>
      <c r="K91" s="15"/>
      <c r="L91" s="24"/>
    </row>
    <row r="92" spans="2:12" ht="18" customHeight="1">
      <c r="B92" s="240" t="s">
        <v>88</v>
      </c>
      <c r="C92" s="241"/>
      <c r="D92" s="241"/>
      <c r="E92" s="265">
        <f>Hoja1!C41/Repollo!E90</f>
        <v>94.9783984375</v>
      </c>
      <c r="F92" s="265"/>
      <c r="G92" s="266">
        <f>$J$76/G90</f>
        <v>88.09055859375</v>
      </c>
      <c r="H92" s="266"/>
      <c r="I92" s="265">
        <f>Hoja1!D41/Repollo!I90</f>
        <v>82.45505326704546</v>
      </c>
      <c r="J92" s="267"/>
      <c r="K92" s="15"/>
      <c r="L92" s="24"/>
    </row>
    <row r="93" spans="2:12" ht="18" customHeight="1">
      <c r="B93" s="242"/>
      <c r="C93" s="243"/>
      <c r="D93" s="243"/>
      <c r="E93" s="266"/>
      <c r="F93" s="266"/>
      <c r="G93" s="266"/>
      <c r="H93" s="266"/>
      <c r="I93" s="266"/>
      <c r="J93" s="268"/>
      <c r="K93" s="15"/>
      <c r="L93" s="24"/>
    </row>
    <row r="94" spans="2:12" ht="18" customHeight="1">
      <c r="B94" s="45"/>
      <c r="C94" s="1"/>
      <c r="D94" s="3"/>
      <c r="E94" s="3"/>
      <c r="F94" s="108"/>
      <c r="G94" s="108"/>
      <c r="H94" s="108"/>
      <c r="I94" s="14"/>
      <c r="J94" s="14"/>
      <c r="K94" s="15"/>
      <c r="L94" s="24"/>
    </row>
    <row r="95" spans="2:12" ht="18" customHeight="1">
      <c r="B95" s="164" t="s">
        <v>67</v>
      </c>
      <c r="C95" s="1"/>
      <c r="D95" s="3"/>
      <c r="E95" s="3"/>
      <c r="F95" s="142"/>
      <c r="G95" s="142"/>
      <c r="H95" s="142"/>
      <c r="I95" s="14"/>
      <c r="J95" s="14"/>
      <c r="K95" s="15"/>
      <c r="L95" s="24"/>
    </row>
    <row r="96" spans="2:11" s="163" customFormat="1" ht="17.25">
      <c r="B96" s="248" t="s">
        <v>109</v>
      </c>
      <c r="C96" s="249"/>
      <c r="D96" s="249"/>
      <c r="E96" s="249"/>
      <c r="F96" s="249"/>
      <c r="G96" s="249"/>
      <c r="H96" s="249"/>
      <c r="I96" s="249"/>
      <c r="J96" s="250"/>
      <c r="K96" s="162"/>
    </row>
    <row r="97" spans="2:14" s="3" customFormat="1" ht="17.25">
      <c r="B97" s="251"/>
      <c r="C97" s="252"/>
      <c r="D97" s="252"/>
      <c r="E97" s="252"/>
      <c r="F97" s="252"/>
      <c r="G97" s="252"/>
      <c r="H97" s="252"/>
      <c r="I97" s="252"/>
      <c r="J97" s="253"/>
      <c r="K97" s="79"/>
      <c r="N97" s="109"/>
    </row>
    <row r="98" spans="2:11" s="3" customFormat="1" ht="18">
      <c r="B98" s="231" t="s">
        <v>91</v>
      </c>
      <c r="C98" s="232"/>
      <c r="D98" s="232"/>
      <c r="E98" s="232"/>
      <c r="F98" s="232"/>
      <c r="G98" s="232"/>
      <c r="H98" s="232"/>
      <c r="I98" s="232"/>
      <c r="J98" s="233"/>
      <c r="K98" s="80"/>
    </row>
    <row r="99" spans="2:11" s="3" customFormat="1" ht="17.25">
      <c r="B99" s="254" t="s">
        <v>108</v>
      </c>
      <c r="C99" s="255"/>
      <c r="D99" s="255"/>
      <c r="E99" s="255"/>
      <c r="F99" s="255"/>
      <c r="G99" s="255"/>
      <c r="H99" s="255"/>
      <c r="I99" s="255"/>
      <c r="J99" s="256"/>
      <c r="K99" s="79"/>
    </row>
    <row r="100" spans="2:11" s="3" customFormat="1" ht="27" customHeight="1">
      <c r="B100" s="254"/>
      <c r="C100" s="255"/>
      <c r="D100" s="255"/>
      <c r="E100" s="255"/>
      <c r="F100" s="255"/>
      <c r="G100" s="255"/>
      <c r="H100" s="255"/>
      <c r="I100" s="255"/>
      <c r="J100" s="256"/>
      <c r="K100" s="79"/>
    </row>
    <row r="101" spans="2:11" s="3" customFormat="1" ht="18">
      <c r="B101" s="231" t="s">
        <v>92</v>
      </c>
      <c r="C101" s="232"/>
      <c r="D101" s="232"/>
      <c r="E101" s="232"/>
      <c r="F101" s="232"/>
      <c r="G101" s="232"/>
      <c r="H101" s="232"/>
      <c r="I101" s="232"/>
      <c r="J101" s="233"/>
      <c r="K101" s="80"/>
    </row>
    <row r="102" spans="2:11" s="3" customFormat="1" ht="18">
      <c r="B102" s="234" t="s">
        <v>89</v>
      </c>
      <c r="C102" s="235"/>
      <c r="D102" s="235"/>
      <c r="E102" s="235"/>
      <c r="F102" s="235"/>
      <c r="G102" s="235"/>
      <c r="H102" s="235"/>
      <c r="I102" s="235"/>
      <c r="J102" s="236"/>
      <c r="K102" s="80"/>
    </row>
    <row r="103" spans="2:11" s="3" customFormat="1" ht="18">
      <c r="B103" s="237" t="s">
        <v>68</v>
      </c>
      <c r="C103" s="238"/>
      <c r="D103" s="238"/>
      <c r="E103" s="238"/>
      <c r="F103" s="238"/>
      <c r="G103" s="238"/>
      <c r="H103" s="238"/>
      <c r="I103" s="238"/>
      <c r="J103" s="239"/>
      <c r="K103" s="80"/>
    </row>
    <row r="104" spans="2:11" s="3" customFormat="1" ht="18">
      <c r="B104" s="282" t="s">
        <v>69</v>
      </c>
      <c r="C104" s="283"/>
      <c r="D104" s="283"/>
      <c r="E104" s="283"/>
      <c r="F104" s="283"/>
      <c r="G104" s="283"/>
      <c r="H104" s="283"/>
      <c r="I104" s="283"/>
      <c r="J104" s="284"/>
      <c r="K104" s="80"/>
    </row>
    <row r="105" spans="2:11" s="3" customFormat="1" ht="18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3"/>
    </row>
    <row r="106" spans="2:11" s="3" customFormat="1" ht="16.5" customHeight="1">
      <c r="B106" s="39"/>
      <c r="C106" s="39"/>
      <c r="D106" s="39"/>
      <c r="E106" s="39"/>
      <c r="F106" s="39"/>
      <c r="G106" s="40"/>
      <c r="H106" s="39"/>
      <c r="I106" s="39"/>
      <c r="J106" s="39"/>
      <c r="K106" s="10"/>
    </row>
    <row r="107" spans="2:11" s="3" customFormat="1" ht="14.25">
      <c r="B107" s="4"/>
      <c r="C107" s="4"/>
      <c r="D107" s="4"/>
      <c r="E107" s="4"/>
      <c r="F107" s="4"/>
      <c r="G107" s="5"/>
      <c r="H107" s="4"/>
      <c r="I107" s="4"/>
      <c r="J107" s="4"/>
      <c r="K107" s="10"/>
    </row>
    <row r="108" spans="2:11" s="3" customFormat="1" ht="14.25">
      <c r="B108" s="6"/>
      <c r="C108" s="6"/>
      <c r="D108" s="6"/>
      <c r="E108" s="6"/>
      <c r="F108" s="6"/>
      <c r="G108" s="7"/>
      <c r="H108" s="6"/>
      <c r="I108" s="6"/>
      <c r="J108" s="6"/>
      <c r="K108" s="10"/>
    </row>
    <row r="109" spans="2:11" s="3" customFormat="1" ht="14.25">
      <c r="B109" s="6"/>
      <c r="C109" s="6"/>
      <c r="D109" s="6"/>
      <c r="E109" s="6"/>
      <c r="F109" s="6"/>
      <c r="G109" s="7"/>
      <c r="H109" s="6"/>
      <c r="I109" s="6"/>
      <c r="J109" s="6"/>
      <c r="K109" s="10"/>
    </row>
    <row r="110" spans="2:11" s="3" customFormat="1" ht="14.25">
      <c r="B110" s="6"/>
      <c r="C110" s="6"/>
      <c r="D110" s="6"/>
      <c r="E110" s="6"/>
      <c r="F110" s="6"/>
      <c r="G110" s="7"/>
      <c r="H110" s="6"/>
      <c r="I110" s="6"/>
      <c r="J110" s="6"/>
      <c r="K110" s="10"/>
    </row>
    <row r="111" spans="2:12" s="3" customFormat="1" ht="14.25">
      <c r="B111" s="66"/>
      <c r="C111" s="66"/>
      <c r="D111" s="66"/>
      <c r="E111" s="66"/>
      <c r="F111" s="66"/>
      <c r="G111" s="67"/>
      <c r="H111" s="66"/>
      <c r="I111" s="66"/>
      <c r="J111" s="66"/>
      <c r="K111" s="68"/>
      <c r="L111" s="66"/>
    </row>
    <row r="112" spans="2:12" s="3" customFormat="1" ht="14.25">
      <c r="B112" s="66"/>
      <c r="C112" s="66"/>
      <c r="D112" s="66"/>
      <c r="E112" s="66"/>
      <c r="F112" s="66"/>
      <c r="G112" s="67"/>
      <c r="H112" s="66"/>
      <c r="I112" s="66"/>
      <c r="J112" s="66"/>
      <c r="K112" s="68"/>
      <c r="L112" s="66"/>
    </row>
    <row r="113" spans="2:12" s="3" customFormat="1" ht="14.25">
      <c r="B113" s="66"/>
      <c r="C113" s="66"/>
      <c r="D113" s="66"/>
      <c r="E113" s="66"/>
      <c r="F113" s="66"/>
      <c r="G113" s="67"/>
      <c r="H113" s="66"/>
      <c r="I113" s="66"/>
      <c r="J113" s="66"/>
      <c r="K113" s="68"/>
      <c r="L113" s="66"/>
    </row>
    <row r="114" spans="2:12" s="3" customFormat="1" ht="14.25">
      <c r="B114" s="66"/>
      <c r="C114" s="66"/>
      <c r="D114" s="66"/>
      <c r="E114" s="66"/>
      <c r="F114" s="66"/>
      <c r="G114" s="67"/>
      <c r="H114" s="66"/>
      <c r="I114" s="66"/>
      <c r="J114" s="66"/>
      <c r="K114" s="68"/>
      <c r="L114" s="66"/>
    </row>
    <row r="115" spans="2:12" ht="17.25">
      <c r="B115" s="55"/>
      <c r="C115" s="55"/>
      <c r="D115" s="56"/>
      <c r="E115" s="56"/>
      <c r="F115" s="57"/>
      <c r="G115" s="57"/>
      <c r="H115" s="57"/>
      <c r="I115" s="66"/>
      <c r="J115" s="66"/>
      <c r="K115" s="68"/>
      <c r="L115" s="66"/>
    </row>
    <row r="116" spans="2:12" ht="17.25">
      <c r="B116" s="55"/>
      <c r="C116" s="58"/>
      <c r="D116" s="58"/>
      <c r="E116" s="59"/>
      <c r="F116" s="58"/>
      <c r="G116" s="60"/>
      <c r="H116" s="61"/>
      <c r="I116" s="66"/>
      <c r="J116" s="66"/>
      <c r="K116" s="68"/>
      <c r="L116" s="66"/>
    </row>
    <row r="117" spans="2:12" ht="17.25">
      <c r="B117" s="56"/>
      <c r="C117" s="56"/>
      <c r="D117" s="56"/>
      <c r="E117" s="56"/>
      <c r="F117" s="56"/>
      <c r="G117" s="56"/>
      <c r="H117" s="56"/>
      <c r="I117" s="66"/>
      <c r="J117" s="66"/>
      <c r="K117" s="68"/>
      <c r="L117" s="66"/>
    </row>
    <row r="118" spans="2:12" ht="17.25">
      <c r="B118" s="55"/>
      <c r="C118" s="56"/>
      <c r="D118" s="56"/>
      <c r="E118" s="56"/>
      <c r="F118" s="56"/>
      <c r="G118" s="56"/>
      <c r="H118" s="56"/>
      <c r="I118" s="66"/>
      <c r="J118" s="66"/>
      <c r="K118" s="68"/>
      <c r="L118" s="66"/>
    </row>
    <row r="119" spans="2:12" ht="17.25">
      <c r="B119" s="69"/>
      <c r="C119" s="70"/>
      <c r="D119" s="70"/>
      <c r="E119" s="62"/>
      <c r="F119" s="62"/>
      <c r="G119" s="62"/>
      <c r="H119" s="62"/>
      <c r="I119" s="66"/>
      <c r="J119" s="68"/>
      <c r="K119" s="68"/>
      <c r="L119" s="66"/>
    </row>
    <row r="120" spans="2:12" ht="17.25">
      <c r="B120" s="69"/>
      <c r="C120" s="70"/>
      <c r="D120" s="70"/>
      <c r="E120" s="62"/>
      <c r="F120" s="62"/>
      <c r="G120" s="62"/>
      <c r="H120" s="62"/>
      <c r="I120" s="66"/>
      <c r="J120" s="68"/>
      <c r="K120" s="68"/>
      <c r="L120" s="66"/>
    </row>
    <row r="121" spans="2:12" ht="17.25">
      <c r="B121" s="63"/>
      <c r="C121" s="64"/>
      <c r="D121" s="64"/>
      <c r="E121" s="63"/>
      <c r="F121" s="63"/>
      <c r="G121" s="63"/>
      <c r="H121" s="65"/>
      <c r="I121" s="66"/>
      <c r="J121" s="66"/>
      <c r="K121" s="68"/>
      <c r="L121" s="66"/>
    </row>
    <row r="122" spans="2:12" ht="17.25">
      <c r="B122" s="56"/>
      <c r="C122" s="56"/>
      <c r="D122" s="56"/>
      <c r="E122" s="56"/>
      <c r="F122" s="56"/>
      <c r="G122" s="56"/>
      <c r="H122" s="56"/>
      <c r="I122" s="66"/>
      <c r="J122" s="66"/>
      <c r="K122" s="68"/>
      <c r="L122" s="66"/>
    </row>
    <row r="123" spans="2:12" ht="17.25">
      <c r="B123" s="55"/>
      <c r="C123" s="56"/>
      <c r="D123" s="56"/>
      <c r="E123" s="56"/>
      <c r="F123" s="56"/>
      <c r="G123" s="56"/>
      <c r="H123" s="56"/>
      <c r="I123" s="66"/>
      <c r="J123" s="66"/>
      <c r="K123" s="68"/>
      <c r="L123" s="66"/>
    </row>
    <row r="124" spans="2:12" ht="17.25">
      <c r="B124" s="71"/>
      <c r="C124" s="72"/>
      <c r="D124" s="73"/>
      <c r="E124" s="74"/>
      <c r="F124" s="73"/>
      <c r="G124" s="75"/>
      <c r="H124" s="75"/>
      <c r="I124" s="66"/>
      <c r="J124" s="66"/>
      <c r="K124" s="68"/>
      <c r="L124" s="66"/>
    </row>
    <row r="125" spans="2:12" ht="17.25">
      <c r="B125" s="71"/>
      <c r="C125" s="72"/>
      <c r="D125" s="73"/>
      <c r="E125" s="74"/>
      <c r="F125" s="73"/>
      <c r="G125" s="75"/>
      <c r="H125" s="75"/>
      <c r="I125" s="66"/>
      <c r="J125" s="66"/>
      <c r="K125" s="68"/>
      <c r="L125" s="66"/>
    </row>
    <row r="126" spans="2:12" ht="17.25">
      <c r="B126" s="313"/>
      <c r="C126" s="313"/>
      <c r="D126" s="73"/>
      <c r="E126" s="74"/>
      <c r="F126" s="73"/>
      <c r="G126" s="75"/>
      <c r="H126" s="75"/>
      <c r="I126" s="66"/>
      <c r="J126" s="66"/>
      <c r="K126" s="68"/>
      <c r="L126" s="66"/>
    </row>
    <row r="127" spans="2:12" ht="17.25">
      <c r="B127" s="71"/>
      <c r="C127" s="72"/>
      <c r="D127" s="73"/>
      <c r="E127" s="74"/>
      <c r="F127" s="73"/>
      <c r="G127" s="75"/>
      <c r="H127" s="75"/>
      <c r="I127" s="66"/>
      <c r="J127" s="66"/>
      <c r="K127" s="68"/>
      <c r="L127" s="66"/>
    </row>
    <row r="128" spans="2:12" ht="17.25">
      <c r="B128" s="71"/>
      <c r="C128" s="72"/>
      <c r="D128" s="73"/>
      <c r="E128" s="74"/>
      <c r="F128" s="73"/>
      <c r="G128" s="75"/>
      <c r="H128" s="75"/>
      <c r="I128" s="66"/>
      <c r="J128" s="66"/>
      <c r="K128" s="68"/>
      <c r="L128" s="66"/>
    </row>
    <row r="129" spans="2:12" ht="17.25">
      <c r="B129" s="71"/>
      <c r="C129" s="72"/>
      <c r="D129" s="73"/>
      <c r="E129" s="74"/>
      <c r="F129" s="73"/>
      <c r="G129" s="75"/>
      <c r="H129" s="75"/>
      <c r="I129" s="66"/>
      <c r="J129" s="66"/>
      <c r="K129" s="68"/>
      <c r="L129" s="66"/>
    </row>
    <row r="130" spans="2:12" ht="17.25">
      <c r="B130" s="71"/>
      <c r="C130" s="72"/>
      <c r="D130" s="73"/>
      <c r="E130" s="74"/>
      <c r="F130" s="73"/>
      <c r="G130" s="75"/>
      <c r="H130" s="75"/>
      <c r="I130" s="66"/>
      <c r="J130" s="66"/>
      <c r="K130" s="68"/>
      <c r="L130" s="66"/>
    </row>
    <row r="131" spans="2:12" ht="17.25">
      <c r="B131" s="71"/>
      <c r="C131" s="72"/>
      <c r="D131" s="73"/>
      <c r="E131" s="74"/>
      <c r="F131" s="73"/>
      <c r="G131" s="75"/>
      <c r="H131" s="75"/>
      <c r="I131" s="66"/>
      <c r="J131" s="66"/>
      <c r="K131" s="68"/>
      <c r="L131" s="66"/>
    </row>
    <row r="132" spans="2:12" ht="17.25">
      <c r="B132" s="71"/>
      <c r="C132" s="72"/>
      <c r="D132" s="73"/>
      <c r="E132" s="74"/>
      <c r="F132" s="73"/>
      <c r="G132" s="75"/>
      <c r="H132" s="75"/>
      <c r="I132" s="66"/>
      <c r="J132" s="66"/>
      <c r="K132" s="68"/>
      <c r="L132" s="66"/>
    </row>
    <row r="133" spans="2:12" ht="17.25">
      <c r="B133" s="71"/>
      <c r="C133" s="72"/>
      <c r="D133" s="73"/>
      <c r="E133" s="74"/>
      <c r="F133" s="73"/>
      <c r="G133" s="75"/>
      <c r="H133" s="75"/>
      <c r="I133" s="66"/>
      <c r="J133" s="66"/>
      <c r="K133" s="68"/>
      <c r="L133" s="66"/>
    </row>
    <row r="134" spans="2:12" ht="17.25">
      <c r="B134" s="71"/>
      <c r="C134" s="72"/>
      <c r="D134" s="73"/>
      <c r="E134" s="74"/>
      <c r="F134" s="73"/>
      <c r="G134" s="75"/>
      <c r="H134" s="75"/>
      <c r="I134" s="66"/>
      <c r="J134" s="66"/>
      <c r="K134" s="68"/>
      <c r="L134" s="66"/>
    </row>
    <row r="135" spans="2:12" ht="17.25">
      <c r="B135" s="71"/>
      <c r="C135" s="72"/>
      <c r="D135" s="73"/>
      <c r="E135" s="74"/>
      <c r="F135" s="73"/>
      <c r="G135" s="75"/>
      <c r="H135" s="75"/>
      <c r="I135" s="66"/>
      <c r="J135" s="66"/>
      <c r="K135" s="68"/>
      <c r="L135" s="66"/>
    </row>
    <row r="136" spans="2:12" ht="17.25">
      <c r="B136" s="71"/>
      <c r="C136" s="72"/>
      <c r="D136" s="73"/>
      <c r="E136" s="74"/>
      <c r="F136" s="73"/>
      <c r="G136" s="75"/>
      <c r="H136" s="75"/>
      <c r="I136" s="66"/>
      <c r="J136" s="66"/>
      <c r="K136" s="68"/>
      <c r="L136" s="66"/>
    </row>
    <row r="137" spans="2:12" ht="17.25">
      <c r="B137" s="63"/>
      <c r="C137" s="64"/>
      <c r="D137" s="64"/>
      <c r="E137" s="63"/>
      <c r="F137" s="63"/>
      <c r="G137" s="63"/>
      <c r="H137" s="65"/>
      <c r="I137" s="66"/>
      <c r="J137" s="66"/>
      <c r="K137" s="68"/>
      <c r="L137" s="66"/>
    </row>
    <row r="138" spans="2:12" ht="17.25">
      <c r="B138" s="56"/>
      <c r="C138" s="56"/>
      <c r="D138" s="56"/>
      <c r="E138" s="56"/>
      <c r="F138" s="56"/>
      <c r="G138" s="56"/>
      <c r="H138" s="56"/>
      <c r="I138" s="66"/>
      <c r="J138" s="66"/>
      <c r="K138" s="68"/>
      <c r="L138" s="66"/>
    </row>
    <row r="139" spans="2:12" ht="17.25">
      <c r="B139" s="63"/>
      <c r="C139" s="64"/>
      <c r="D139" s="64"/>
      <c r="E139" s="63"/>
      <c r="F139" s="63"/>
      <c r="G139" s="63"/>
      <c r="H139" s="65"/>
      <c r="I139" s="66"/>
      <c r="J139" s="66"/>
      <c r="K139" s="68"/>
      <c r="L139" s="66"/>
    </row>
    <row r="140" spans="2:12" s="3" customFormat="1" ht="14.25">
      <c r="B140" s="66"/>
      <c r="C140" s="66"/>
      <c r="D140" s="66"/>
      <c r="E140" s="66"/>
      <c r="F140" s="66"/>
      <c r="G140" s="67"/>
      <c r="H140" s="66"/>
      <c r="I140" s="66"/>
      <c r="J140" s="66"/>
      <c r="K140" s="68"/>
      <c r="L140" s="66"/>
    </row>
    <row r="141" spans="2:12" s="3" customFormat="1" ht="14.25">
      <c r="B141" s="66"/>
      <c r="C141" s="66"/>
      <c r="D141" s="66"/>
      <c r="E141" s="66"/>
      <c r="F141" s="66"/>
      <c r="G141" s="67"/>
      <c r="H141" s="66"/>
      <c r="I141" s="66"/>
      <c r="J141" s="66"/>
      <c r="K141" s="68"/>
      <c r="L141" s="66"/>
    </row>
    <row r="142" spans="2:12" s="3" customFormat="1" ht="14.25">
      <c r="B142" s="66"/>
      <c r="C142" s="66"/>
      <c r="D142" s="66"/>
      <c r="E142" s="66"/>
      <c r="F142" s="66"/>
      <c r="G142" s="67"/>
      <c r="H142" s="66"/>
      <c r="I142" s="66"/>
      <c r="J142" s="66"/>
      <c r="K142" s="68"/>
      <c r="L142" s="66"/>
    </row>
    <row r="143" spans="2:12" s="3" customFormat="1" ht="14.25">
      <c r="B143" s="66"/>
      <c r="C143" s="66"/>
      <c r="D143" s="66"/>
      <c r="E143" s="66"/>
      <c r="F143" s="66"/>
      <c r="G143" s="67"/>
      <c r="H143" s="66"/>
      <c r="I143" s="66"/>
      <c r="J143" s="66"/>
      <c r="K143" s="68"/>
      <c r="L143" s="66"/>
    </row>
    <row r="144" spans="2:12" s="3" customFormat="1" ht="14.25">
      <c r="B144" s="66"/>
      <c r="C144" s="66"/>
      <c r="D144" s="66"/>
      <c r="E144" s="66"/>
      <c r="F144" s="66"/>
      <c r="G144" s="67"/>
      <c r="H144" s="66"/>
      <c r="I144" s="66"/>
      <c r="J144" s="66"/>
      <c r="K144" s="68"/>
      <c r="L144" s="66"/>
    </row>
    <row r="145" spans="2:12" s="3" customFormat="1" ht="14.25">
      <c r="B145" s="66"/>
      <c r="C145" s="66"/>
      <c r="D145" s="66"/>
      <c r="E145" s="66"/>
      <c r="F145" s="66"/>
      <c r="G145" s="67"/>
      <c r="H145" s="66"/>
      <c r="I145" s="66"/>
      <c r="J145" s="66"/>
      <c r="K145" s="68"/>
      <c r="L145" s="66"/>
    </row>
    <row r="146" spans="2:12" s="3" customFormat="1" ht="14.25">
      <c r="B146" s="66"/>
      <c r="C146" s="66"/>
      <c r="D146" s="66"/>
      <c r="E146" s="66"/>
      <c r="F146" s="66"/>
      <c r="G146" s="67"/>
      <c r="H146" s="66"/>
      <c r="I146" s="66"/>
      <c r="J146" s="66"/>
      <c r="K146" s="68"/>
      <c r="L146" s="66"/>
    </row>
    <row r="147" spans="2:12" s="3" customFormat="1" ht="14.25">
      <c r="B147" s="66"/>
      <c r="C147" s="66"/>
      <c r="D147" s="66"/>
      <c r="E147" s="66"/>
      <c r="F147" s="66"/>
      <c r="G147" s="67"/>
      <c r="H147" s="66"/>
      <c r="I147" s="66"/>
      <c r="J147" s="66"/>
      <c r="K147" s="68"/>
      <c r="L147" s="66"/>
    </row>
    <row r="148" spans="2:12" s="3" customFormat="1" ht="14.25">
      <c r="B148" s="66"/>
      <c r="C148" s="66"/>
      <c r="D148" s="66"/>
      <c r="E148" s="66"/>
      <c r="F148" s="66"/>
      <c r="G148" s="67"/>
      <c r="H148" s="66"/>
      <c r="I148" s="66"/>
      <c r="J148" s="66"/>
      <c r="K148" s="68"/>
      <c r="L148" s="66"/>
    </row>
    <row r="149" spans="2:12" s="3" customFormat="1" ht="14.25">
      <c r="B149" s="66"/>
      <c r="C149" s="66"/>
      <c r="D149" s="66"/>
      <c r="E149" s="66"/>
      <c r="F149" s="66"/>
      <c r="G149" s="67"/>
      <c r="H149" s="66"/>
      <c r="I149" s="66"/>
      <c r="J149" s="66"/>
      <c r="K149" s="68"/>
      <c r="L149" s="66"/>
    </row>
    <row r="150" spans="2:12" s="3" customFormat="1" ht="14.25">
      <c r="B150" s="76"/>
      <c r="C150" s="76"/>
      <c r="D150" s="76"/>
      <c r="E150" s="76"/>
      <c r="F150" s="76"/>
      <c r="G150" s="67"/>
      <c r="H150" s="66"/>
      <c r="I150" s="66"/>
      <c r="J150" s="66"/>
      <c r="K150" s="68"/>
      <c r="L150" s="66"/>
    </row>
    <row r="151" spans="2:12" s="3" customFormat="1" ht="14.25">
      <c r="B151" s="66"/>
      <c r="C151" s="66"/>
      <c r="D151" s="66"/>
      <c r="E151" s="66"/>
      <c r="F151" s="66"/>
      <c r="G151" s="67"/>
      <c r="H151" s="66"/>
      <c r="I151" s="66"/>
      <c r="J151" s="66"/>
      <c r="K151" s="68"/>
      <c r="L151" s="66"/>
    </row>
    <row r="152" spans="2:12" s="3" customFormat="1" ht="14.25">
      <c r="B152" s="66"/>
      <c r="C152" s="66"/>
      <c r="D152" s="66"/>
      <c r="E152" s="66"/>
      <c r="F152" s="66"/>
      <c r="G152" s="67"/>
      <c r="H152" s="66"/>
      <c r="I152" s="66"/>
      <c r="J152" s="66"/>
      <c r="K152" s="68"/>
      <c r="L152" s="66"/>
    </row>
    <row r="153" spans="2:12" s="3" customFormat="1" ht="14.25">
      <c r="B153" s="66"/>
      <c r="C153" s="68"/>
      <c r="D153" s="68"/>
      <c r="E153" s="68"/>
      <c r="F153" s="68"/>
      <c r="G153" s="67"/>
      <c r="H153" s="66"/>
      <c r="I153" s="66"/>
      <c r="J153" s="66"/>
      <c r="K153" s="68"/>
      <c r="L153" s="66"/>
    </row>
    <row r="154" spans="2:12" s="3" customFormat="1" ht="14.25">
      <c r="B154" s="66"/>
      <c r="C154" s="66"/>
      <c r="D154" s="66"/>
      <c r="E154" s="66"/>
      <c r="F154" s="66"/>
      <c r="G154" s="67"/>
      <c r="H154" s="66"/>
      <c r="I154" s="66"/>
      <c r="J154" s="66"/>
      <c r="K154" s="68"/>
      <c r="L154" s="66"/>
    </row>
    <row r="155" spans="2:12" s="3" customFormat="1" ht="14.25">
      <c r="B155" s="66"/>
      <c r="C155" s="66"/>
      <c r="D155" s="66"/>
      <c r="E155" s="66"/>
      <c r="F155" s="66"/>
      <c r="G155" s="67"/>
      <c r="H155" s="66"/>
      <c r="I155" s="66"/>
      <c r="J155" s="66"/>
      <c r="K155" s="68"/>
      <c r="L155" s="66"/>
    </row>
    <row r="156" spans="2:12" s="3" customFormat="1" ht="14.25">
      <c r="B156" s="66"/>
      <c r="C156" s="66"/>
      <c r="D156" s="66"/>
      <c r="E156" s="66"/>
      <c r="F156" s="66"/>
      <c r="G156" s="67"/>
      <c r="H156" s="66"/>
      <c r="I156" s="66"/>
      <c r="J156" s="66"/>
      <c r="K156" s="68"/>
      <c r="L156" s="66"/>
    </row>
    <row r="157" spans="2:12" s="3" customFormat="1" ht="14.25">
      <c r="B157" s="66"/>
      <c r="C157" s="66"/>
      <c r="D157" s="66"/>
      <c r="E157" s="66"/>
      <c r="F157" s="66"/>
      <c r="G157" s="67"/>
      <c r="H157" s="66"/>
      <c r="I157" s="66"/>
      <c r="J157" s="66"/>
      <c r="K157" s="68"/>
      <c r="L157" s="66"/>
    </row>
    <row r="158" spans="2:12" s="3" customFormat="1" ht="14.25">
      <c r="B158" s="66"/>
      <c r="C158" s="66"/>
      <c r="D158" s="66"/>
      <c r="E158" s="66"/>
      <c r="F158" s="66"/>
      <c r="G158" s="67"/>
      <c r="H158" s="66"/>
      <c r="I158" s="66"/>
      <c r="J158" s="66"/>
      <c r="K158" s="68"/>
      <c r="L158" s="66"/>
    </row>
    <row r="159" spans="2:12" s="3" customFormat="1" ht="14.25">
      <c r="B159" s="66"/>
      <c r="C159" s="66"/>
      <c r="D159" s="68"/>
      <c r="E159" s="66"/>
      <c r="F159" s="66"/>
      <c r="G159" s="67"/>
      <c r="H159" s="66"/>
      <c r="I159" s="66"/>
      <c r="J159" s="66"/>
      <c r="K159" s="68"/>
      <c r="L159" s="66"/>
    </row>
    <row r="160" spans="2:12" s="3" customFormat="1" ht="14.25">
      <c r="B160" s="66"/>
      <c r="C160" s="68"/>
      <c r="D160" s="68"/>
      <c r="E160" s="66"/>
      <c r="F160" s="66"/>
      <c r="G160" s="67"/>
      <c r="H160" s="66"/>
      <c r="I160" s="66"/>
      <c r="J160" s="66"/>
      <c r="K160" s="68"/>
      <c r="L160" s="66"/>
    </row>
    <row r="161" spans="2:12" s="3" customFormat="1" ht="14.25">
      <c r="B161" s="66"/>
      <c r="C161" s="66"/>
      <c r="D161" s="66"/>
      <c r="E161" s="66"/>
      <c r="F161" s="66"/>
      <c r="G161" s="67"/>
      <c r="H161" s="66"/>
      <c r="I161" s="66"/>
      <c r="J161" s="66"/>
      <c r="K161" s="68"/>
      <c r="L161" s="66"/>
    </row>
    <row r="162" spans="2:12" s="3" customFormat="1" ht="14.25">
      <c r="B162" s="66"/>
      <c r="C162" s="66"/>
      <c r="D162" s="66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4.25">
      <c r="B163" s="66"/>
      <c r="C163" s="66"/>
      <c r="D163" s="66"/>
      <c r="E163" s="66"/>
      <c r="F163" s="66"/>
      <c r="G163" s="67"/>
      <c r="H163" s="66"/>
      <c r="I163" s="66"/>
      <c r="J163" s="66"/>
      <c r="K163" s="68"/>
      <c r="L163" s="66"/>
    </row>
    <row r="164" spans="2:12" s="3" customFormat="1" ht="14.25">
      <c r="B164" s="66"/>
      <c r="C164" s="66"/>
      <c r="D164" s="66"/>
      <c r="E164" s="66"/>
      <c r="F164" s="66"/>
      <c r="G164" s="67"/>
      <c r="H164" s="66"/>
      <c r="I164" s="67"/>
      <c r="J164" s="66"/>
      <c r="K164" s="68"/>
      <c r="L164" s="66"/>
    </row>
    <row r="165" spans="2:12" s="3" customFormat="1" ht="14.25">
      <c r="B165" s="66"/>
      <c r="C165" s="66"/>
      <c r="D165" s="66"/>
      <c r="E165" s="66"/>
      <c r="F165" s="66"/>
      <c r="G165" s="67"/>
      <c r="H165" s="66"/>
      <c r="I165" s="66"/>
      <c r="J165" s="66"/>
      <c r="K165" s="68"/>
      <c r="L165" s="66"/>
    </row>
    <row r="166" spans="2:12" s="3" customFormat="1" ht="14.25">
      <c r="B166" s="66"/>
      <c r="C166" s="66"/>
      <c r="D166" s="66"/>
      <c r="E166" s="66"/>
      <c r="F166" s="66"/>
      <c r="G166" s="67"/>
      <c r="H166" s="66"/>
      <c r="I166" s="66"/>
      <c r="J166" s="66"/>
      <c r="K166" s="68"/>
      <c r="L166" s="66"/>
    </row>
    <row r="167" spans="2:12" s="3" customFormat="1" ht="14.25">
      <c r="B167" s="66"/>
      <c r="C167" s="66"/>
      <c r="D167" s="66"/>
      <c r="E167" s="66"/>
      <c r="F167" s="66"/>
      <c r="G167" s="67"/>
      <c r="H167" s="66"/>
      <c r="I167" s="66"/>
      <c r="J167" s="66"/>
      <c r="K167" s="68"/>
      <c r="L167" s="66"/>
    </row>
    <row r="168" spans="2:12" s="3" customFormat="1" ht="14.25">
      <c r="B168" s="66"/>
      <c r="C168" s="66"/>
      <c r="D168" s="66"/>
      <c r="E168" s="66"/>
      <c r="F168" s="66"/>
      <c r="G168" s="67"/>
      <c r="H168" s="66"/>
      <c r="I168" s="66"/>
      <c r="J168" s="66"/>
      <c r="K168" s="68"/>
      <c r="L168" s="66"/>
    </row>
    <row r="169" spans="2:12" s="3" customFormat="1" ht="14.25">
      <c r="B169" s="66"/>
      <c r="C169" s="66"/>
      <c r="D169" s="66"/>
      <c r="E169" s="66"/>
      <c r="F169" s="66"/>
      <c r="G169" s="67"/>
      <c r="H169" s="66"/>
      <c r="I169" s="66"/>
      <c r="J169" s="66"/>
      <c r="K169" s="68"/>
      <c r="L169" s="66"/>
    </row>
    <row r="170" spans="2:12" s="3" customFormat="1" ht="14.25">
      <c r="B170" s="66"/>
      <c r="C170" s="66"/>
      <c r="D170" s="66"/>
      <c r="E170" s="66"/>
      <c r="F170" s="66"/>
      <c r="G170" s="67"/>
      <c r="H170" s="66"/>
      <c r="I170" s="66"/>
      <c r="J170" s="66"/>
      <c r="K170" s="68"/>
      <c r="L170" s="66"/>
    </row>
    <row r="171" spans="2:12" s="3" customFormat="1" ht="14.25">
      <c r="B171" s="66"/>
      <c r="C171" s="66"/>
      <c r="D171" s="66"/>
      <c r="E171" s="66"/>
      <c r="F171" s="66"/>
      <c r="G171" s="67"/>
      <c r="H171" s="66"/>
      <c r="I171" s="66"/>
      <c r="J171" s="66"/>
      <c r="K171" s="68"/>
      <c r="L171" s="66"/>
    </row>
    <row r="172" spans="2:12" s="3" customFormat="1" ht="14.25">
      <c r="B172" s="66"/>
      <c r="C172" s="66"/>
      <c r="D172" s="66"/>
      <c r="E172" s="66"/>
      <c r="F172" s="66"/>
      <c r="G172" s="67"/>
      <c r="H172" s="66"/>
      <c r="I172" s="66"/>
      <c r="J172" s="66"/>
      <c r="K172" s="68"/>
      <c r="L172" s="66"/>
    </row>
    <row r="173" spans="2:12" s="3" customFormat="1" ht="14.25">
      <c r="B173" s="68"/>
      <c r="C173" s="68"/>
      <c r="D173" s="68"/>
      <c r="E173" s="68"/>
      <c r="F173" s="68"/>
      <c r="G173" s="68"/>
      <c r="H173" s="68"/>
      <c r="I173" s="68"/>
      <c r="J173" s="66"/>
      <c r="K173" s="68"/>
      <c r="L173" s="66"/>
    </row>
    <row r="174" spans="2:12" s="3" customFormat="1" ht="14.25">
      <c r="B174" s="68"/>
      <c r="C174" s="68"/>
      <c r="D174" s="68"/>
      <c r="E174" s="68"/>
      <c r="F174" s="68"/>
      <c r="G174" s="77"/>
      <c r="H174" s="68"/>
      <c r="I174" s="68"/>
      <c r="J174" s="66"/>
      <c r="K174" s="68"/>
      <c r="L174" s="77"/>
    </row>
    <row r="175" spans="2:12" s="3" customFormat="1" ht="14.25">
      <c r="B175" s="68"/>
      <c r="C175" s="68"/>
      <c r="D175" s="68"/>
      <c r="E175" s="68"/>
      <c r="F175" s="68"/>
      <c r="G175" s="68"/>
      <c r="H175" s="68"/>
      <c r="I175" s="78"/>
      <c r="J175" s="66"/>
      <c r="K175" s="68"/>
      <c r="L175" s="66"/>
    </row>
    <row r="176" spans="2:12" s="3" customFormat="1" ht="14.25">
      <c r="B176" s="66"/>
      <c r="C176" s="66"/>
      <c r="D176" s="66"/>
      <c r="E176" s="66"/>
      <c r="F176" s="66"/>
      <c r="G176" s="67"/>
      <c r="H176" s="66"/>
      <c r="I176" s="66"/>
      <c r="J176" s="66"/>
      <c r="K176" s="68"/>
      <c r="L176" s="66"/>
    </row>
    <row r="177" spans="2:12" s="3" customFormat="1" ht="14.25">
      <c r="B177" s="66"/>
      <c r="C177" s="66"/>
      <c r="D177" s="66"/>
      <c r="E177" s="66"/>
      <c r="F177" s="66"/>
      <c r="G177" s="67"/>
      <c r="H177" s="66"/>
      <c r="I177" s="66"/>
      <c r="J177" s="66"/>
      <c r="K177" s="68"/>
      <c r="L177" s="66"/>
    </row>
    <row r="178" spans="2:12" s="3" customFormat="1" ht="14.25">
      <c r="B178" s="66"/>
      <c r="C178" s="66"/>
      <c r="D178" s="66"/>
      <c r="E178" s="66"/>
      <c r="F178" s="66"/>
      <c r="G178" s="67"/>
      <c r="H178" s="66"/>
      <c r="I178" s="66"/>
      <c r="J178" s="66"/>
      <c r="K178" s="68"/>
      <c r="L178" s="66"/>
    </row>
    <row r="179" spans="2:12" s="3" customFormat="1" ht="14.25">
      <c r="B179" s="66"/>
      <c r="C179" s="66"/>
      <c r="D179" s="66"/>
      <c r="E179" s="66"/>
      <c r="F179" s="66"/>
      <c r="G179" s="67"/>
      <c r="H179" s="66"/>
      <c r="I179" s="66"/>
      <c r="J179" s="66"/>
      <c r="K179" s="68"/>
      <c r="L179" s="66"/>
    </row>
    <row r="180" spans="2:12" s="3" customFormat="1" ht="14.25">
      <c r="B180" s="66"/>
      <c r="C180" s="66"/>
      <c r="D180" s="66"/>
      <c r="E180" s="66"/>
      <c r="F180" s="66"/>
      <c r="G180" s="67"/>
      <c r="H180" s="66"/>
      <c r="I180" s="66"/>
      <c r="J180" s="66"/>
      <c r="K180" s="68"/>
      <c r="L180" s="66"/>
    </row>
    <row r="181" spans="2:12" s="3" customFormat="1" ht="14.25">
      <c r="B181" s="66"/>
      <c r="C181" s="66"/>
      <c r="D181" s="66"/>
      <c r="E181" s="66"/>
      <c r="F181" s="66"/>
      <c r="G181" s="67"/>
      <c r="H181" s="66"/>
      <c r="I181" s="66"/>
      <c r="J181" s="66"/>
      <c r="K181" s="68"/>
      <c r="L181" s="66"/>
    </row>
    <row r="182" spans="2:12" s="3" customFormat="1" ht="14.25">
      <c r="B182" s="66"/>
      <c r="C182" s="66"/>
      <c r="D182" s="66"/>
      <c r="E182" s="66"/>
      <c r="F182" s="66"/>
      <c r="G182" s="67"/>
      <c r="H182" s="68"/>
      <c r="I182" s="68"/>
      <c r="J182" s="66"/>
      <c r="K182" s="68"/>
      <c r="L182" s="66"/>
    </row>
    <row r="183" spans="2:12" s="3" customFormat="1" ht="14.25">
      <c r="B183" s="66"/>
      <c r="C183" s="66"/>
      <c r="D183" s="66"/>
      <c r="E183" s="66"/>
      <c r="F183" s="66"/>
      <c r="G183" s="67"/>
      <c r="H183" s="68"/>
      <c r="I183" s="68"/>
      <c r="J183" s="66"/>
      <c r="K183" s="68"/>
      <c r="L183" s="66"/>
    </row>
    <row r="184" spans="2:12" s="3" customFormat="1" ht="14.25">
      <c r="B184" s="66"/>
      <c r="C184" s="66"/>
      <c r="D184" s="66"/>
      <c r="E184" s="66"/>
      <c r="F184" s="66"/>
      <c r="G184" s="67"/>
      <c r="H184" s="68"/>
      <c r="I184" s="68"/>
      <c r="J184" s="66"/>
      <c r="K184" s="68"/>
      <c r="L184" s="66"/>
    </row>
    <row r="185" spans="2:12" s="3" customFormat="1" ht="14.25">
      <c r="B185" s="66"/>
      <c r="C185" s="66"/>
      <c r="D185" s="66"/>
      <c r="E185" s="66"/>
      <c r="F185" s="66"/>
      <c r="G185" s="67"/>
      <c r="H185" s="66"/>
      <c r="I185" s="66"/>
      <c r="J185" s="66"/>
      <c r="K185" s="68"/>
      <c r="L185" s="66"/>
    </row>
    <row r="186" spans="2:12" s="3" customFormat="1" ht="14.25">
      <c r="B186" s="66"/>
      <c r="C186" s="66"/>
      <c r="D186" s="66"/>
      <c r="E186" s="66"/>
      <c r="F186" s="66"/>
      <c r="G186" s="67"/>
      <c r="H186" s="66"/>
      <c r="I186" s="66"/>
      <c r="J186" s="66"/>
      <c r="K186" s="68"/>
      <c r="L186" s="66"/>
    </row>
    <row r="187" spans="2:12" s="3" customFormat="1" ht="14.25">
      <c r="B187" s="66"/>
      <c r="C187" s="66"/>
      <c r="D187" s="66"/>
      <c r="E187" s="66"/>
      <c r="F187" s="66"/>
      <c r="G187" s="67"/>
      <c r="H187" s="66"/>
      <c r="I187" s="66"/>
      <c r="J187" s="66"/>
      <c r="K187" s="68"/>
      <c r="L187" s="66"/>
    </row>
    <row r="188" spans="2:12" s="3" customFormat="1" ht="14.25">
      <c r="B188" s="66"/>
      <c r="C188" s="66"/>
      <c r="D188" s="66"/>
      <c r="E188" s="66"/>
      <c r="F188" s="66"/>
      <c r="G188" s="67"/>
      <c r="H188" s="66"/>
      <c r="I188" s="66"/>
      <c r="J188" s="66"/>
      <c r="K188" s="68"/>
      <c r="L188" s="66"/>
    </row>
    <row r="189" spans="2:12" s="3" customFormat="1" ht="14.25">
      <c r="B189" s="66"/>
      <c r="C189" s="66"/>
      <c r="D189" s="66"/>
      <c r="E189" s="66"/>
      <c r="F189" s="66"/>
      <c r="G189" s="67"/>
      <c r="H189" s="66"/>
      <c r="I189" s="66"/>
      <c r="J189" s="66"/>
      <c r="K189" s="68"/>
      <c r="L189" s="66"/>
    </row>
    <row r="190" spans="2:12" s="3" customFormat="1" ht="14.25">
      <c r="B190" s="66"/>
      <c r="C190" s="66"/>
      <c r="D190" s="66"/>
      <c r="E190" s="66"/>
      <c r="F190" s="66"/>
      <c r="G190" s="67"/>
      <c r="H190" s="66"/>
      <c r="I190" s="66"/>
      <c r="J190" s="66"/>
      <c r="K190" s="68"/>
      <c r="L190" s="66"/>
    </row>
    <row r="191" spans="2:12" s="3" customFormat="1" ht="14.25">
      <c r="B191" s="66"/>
      <c r="C191" s="66"/>
      <c r="D191" s="66"/>
      <c r="E191" s="66"/>
      <c r="F191" s="66"/>
      <c r="G191" s="67"/>
      <c r="H191" s="68"/>
      <c r="I191" s="68"/>
      <c r="J191" s="66"/>
      <c r="K191" s="68"/>
      <c r="L191" s="66"/>
    </row>
    <row r="192" spans="2:12" s="3" customFormat="1" ht="14.25">
      <c r="B192" s="66"/>
      <c r="C192" s="66"/>
      <c r="D192" s="66"/>
      <c r="E192" s="66"/>
      <c r="F192" s="66"/>
      <c r="G192" s="67"/>
      <c r="H192" s="68"/>
      <c r="I192" s="68"/>
      <c r="J192" s="66"/>
      <c r="K192" s="68"/>
      <c r="L192" s="66"/>
    </row>
    <row r="193" spans="2:12" s="3" customFormat="1" ht="14.25">
      <c r="B193" s="66"/>
      <c r="C193" s="66"/>
      <c r="D193" s="66"/>
      <c r="E193" s="66"/>
      <c r="F193" s="66"/>
      <c r="G193" s="67"/>
      <c r="H193" s="68"/>
      <c r="I193" s="68"/>
      <c r="J193" s="66"/>
      <c r="K193" s="68"/>
      <c r="L193" s="66"/>
    </row>
    <row r="194" spans="2:12" s="3" customFormat="1" ht="14.25">
      <c r="B194" s="66"/>
      <c r="C194" s="66"/>
      <c r="D194" s="66"/>
      <c r="E194" s="66"/>
      <c r="F194" s="66"/>
      <c r="G194" s="67"/>
      <c r="H194" s="66"/>
      <c r="I194" s="66"/>
      <c r="J194" s="66"/>
      <c r="K194" s="68"/>
      <c r="L194" s="66"/>
    </row>
    <row r="195" spans="2:12" s="3" customFormat="1" ht="14.25">
      <c r="B195" s="66"/>
      <c r="C195" s="66"/>
      <c r="D195" s="66"/>
      <c r="E195" s="66"/>
      <c r="F195" s="66"/>
      <c r="G195" s="67"/>
      <c r="H195" s="66"/>
      <c r="I195" s="66"/>
      <c r="J195" s="66"/>
      <c r="K195" s="68"/>
      <c r="L195" s="66"/>
    </row>
    <row r="196" spans="2:12" s="3" customFormat="1" ht="14.25">
      <c r="B196" s="66"/>
      <c r="C196" s="66"/>
      <c r="D196" s="66"/>
      <c r="E196" s="66"/>
      <c r="F196" s="66"/>
      <c r="G196" s="67"/>
      <c r="H196" s="66"/>
      <c r="I196" s="66"/>
      <c r="J196" s="66"/>
      <c r="K196" s="68"/>
      <c r="L196" s="66"/>
    </row>
    <row r="197" spans="2:12" s="3" customFormat="1" ht="14.25">
      <c r="B197" s="66"/>
      <c r="C197" s="66"/>
      <c r="D197" s="66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4.25">
      <c r="B198" s="66"/>
      <c r="C198" s="66"/>
      <c r="D198" s="66"/>
      <c r="E198" s="66"/>
      <c r="F198" s="66"/>
      <c r="G198" s="67"/>
      <c r="H198" s="66"/>
      <c r="I198" s="66"/>
      <c r="J198" s="66"/>
      <c r="K198" s="68"/>
      <c r="L198" s="66"/>
    </row>
    <row r="199" spans="2:12" s="3" customFormat="1" ht="14.25">
      <c r="B199" s="66"/>
      <c r="C199" s="66"/>
      <c r="D199" s="66"/>
      <c r="E199" s="66"/>
      <c r="F199" s="66"/>
      <c r="G199" s="67"/>
      <c r="H199" s="66"/>
      <c r="I199" s="66"/>
      <c r="J199" s="66"/>
      <c r="K199" s="68"/>
      <c r="L199" s="66"/>
    </row>
    <row r="200" spans="2:12" s="3" customFormat="1" ht="14.25">
      <c r="B200" s="66"/>
      <c r="C200" s="66"/>
      <c r="D200" s="66"/>
      <c r="E200" s="66"/>
      <c r="F200" s="66"/>
      <c r="G200" s="67"/>
      <c r="H200" s="66"/>
      <c r="I200" s="66"/>
      <c r="J200" s="66"/>
      <c r="K200" s="68"/>
      <c r="L200" s="66"/>
    </row>
    <row r="201" spans="2:12" s="3" customFormat="1" ht="14.25">
      <c r="B201" s="66"/>
      <c r="C201" s="66"/>
      <c r="D201" s="66"/>
      <c r="E201" s="66"/>
      <c r="F201" s="66"/>
      <c r="G201" s="67"/>
      <c r="H201" s="66"/>
      <c r="I201" s="66"/>
      <c r="J201" s="66"/>
      <c r="K201" s="68"/>
      <c r="L201" s="66"/>
    </row>
    <row r="202" spans="2:12" s="3" customFormat="1" ht="14.25">
      <c r="B202" s="66"/>
      <c r="C202" s="66"/>
      <c r="D202" s="66"/>
      <c r="E202" s="66"/>
      <c r="F202" s="66"/>
      <c r="G202" s="67"/>
      <c r="H202" s="66"/>
      <c r="I202" s="66"/>
      <c r="J202" s="66"/>
      <c r="K202" s="68"/>
      <c r="L202" s="66"/>
    </row>
    <row r="203" spans="2:12" s="3" customFormat="1" ht="14.25">
      <c r="B203" s="66"/>
      <c r="C203" s="66"/>
      <c r="D203" s="66"/>
      <c r="E203" s="66"/>
      <c r="F203" s="66"/>
      <c r="G203" s="67"/>
      <c r="H203" s="66"/>
      <c r="I203" s="66"/>
      <c r="J203" s="66"/>
      <c r="K203" s="68"/>
      <c r="L203" s="66"/>
    </row>
    <row r="204" spans="2:12" s="3" customFormat="1" ht="14.25">
      <c r="B204" s="66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4.2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4.2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4.2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4.25">
      <c r="B208" s="66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4.25">
      <c r="B209" s="66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4.25">
      <c r="B210" s="66"/>
      <c r="C210" s="66"/>
      <c r="D210" s="66"/>
      <c r="E210" s="66"/>
      <c r="F210" s="66"/>
      <c r="G210" s="67"/>
      <c r="H210" s="66"/>
      <c r="I210" s="66"/>
      <c r="J210" s="66"/>
      <c r="K210" s="68"/>
      <c r="L210" s="66"/>
    </row>
    <row r="211" spans="2:12" s="3" customFormat="1" ht="14.25">
      <c r="B211" s="66"/>
      <c r="C211" s="66"/>
      <c r="D211" s="66"/>
      <c r="E211" s="66"/>
      <c r="F211" s="66"/>
      <c r="G211" s="67"/>
      <c r="H211" s="66"/>
      <c r="I211" s="66"/>
      <c r="J211" s="66"/>
      <c r="K211" s="68"/>
      <c r="L211" s="66"/>
    </row>
    <row r="212" spans="2:12" s="3" customFormat="1" ht="14.25">
      <c r="B212" s="66"/>
      <c r="C212" s="66"/>
      <c r="D212" s="66"/>
      <c r="E212" s="66"/>
      <c r="F212" s="66"/>
      <c r="G212" s="67"/>
      <c r="H212" s="66"/>
      <c r="I212" s="66"/>
      <c r="J212" s="66"/>
      <c r="K212" s="68"/>
      <c r="L212" s="66"/>
    </row>
    <row r="213" spans="2:12" s="3" customFormat="1" ht="14.25">
      <c r="B213" s="66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4.2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4.2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4.2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4.2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4.2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4.25">
      <c r="B219" s="66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4.25">
      <c r="B220" s="66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4.25">
      <c r="B221" s="66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4.2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4.2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4.2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4.2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4.2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4.2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4.25">
      <c r="B228" s="66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4.25">
      <c r="B229" s="66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4.25">
      <c r="B230" s="66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4.2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4.2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4.2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4.2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4.2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4.2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4.2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4.2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4.2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4.2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4.2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4.2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4.2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4.2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4.2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4.2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4.2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4.2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4.2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4.2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4.2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4.2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4.2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4.2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4.2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4.2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4.2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4.2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4.2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4.2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4.2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4.2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4.2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4.2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4.2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4.2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4.2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4.2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4.2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4.2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4.2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4.2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4.2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4.2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4.2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4.2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4.2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4.2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4.2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4.2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4.2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4.2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4.2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4.2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4.2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4.2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4.2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4.2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4.2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4.2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4.2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4.2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4.2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4.2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s="3" customFormat="1" ht="14.2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s="3" customFormat="1" ht="14.2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s="3" customFormat="1" ht="14.2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s="3" customFormat="1" ht="14.2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s="3" customFormat="1" ht="14.2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s="3" customFormat="1" ht="14.2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s="3" customFormat="1" ht="14.2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s="3" customFormat="1" ht="14.2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s="3" customFormat="1" ht="14.2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ht="14.2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ht="14.2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ht="14.2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ht="14.2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ht="14.2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ht="14.2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  <row r="310" spans="2:12" ht="14.25">
      <c r="B310" s="66"/>
      <c r="C310" s="66"/>
      <c r="D310" s="66"/>
      <c r="E310" s="66"/>
      <c r="F310" s="66"/>
      <c r="G310" s="67"/>
      <c r="H310" s="66"/>
      <c r="I310" s="66"/>
      <c r="J310" s="66"/>
      <c r="K310" s="68"/>
      <c r="L310" s="66"/>
    </row>
    <row r="311" spans="2:12" ht="14.25">
      <c r="B311" s="66"/>
      <c r="C311" s="66"/>
      <c r="D311" s="66"/>
      <c r="E311" s="66"/>
      <c r="F311" s="66"/>
      <c r="G311" s="67"/>
      <c r="H311" s="66"/>
      <c r="I311" s="66"/>
      <c r="J311" s="66"/>
      <c r="K311" s="68"/>
      <c r="L311" s="66"/>
    </row>
    <row r="312" spans="2:12" ht="14.25">
      <c r="B312" s="66"/>
      <c r="C312" s="66"/>
      <c r="D312" s="66"/>
      <c r="E312" s="66"/>
      <c r="F312" s="66"/>
      <c r="G312" s="67"/>
      <c r="H312" s="66"/>
      <c r="I312" s="66"/>
      <c r="J312" s="66"/>
      <c r="K312" s="68"/>
      <c r="L312" s="66"/>
    </row>
    <row r="313" spans="2:12" ht="14.25">
      <c r="B313" s="66"/>
      <c r="C313" s="66"/>
      <c r="D313" s="66"/>
      <c r="E313" s="66"/>
      <c r="F313" s="66"/>
      <c r="G313" s="67"/>
      <c r="H313" s="66"/>
      <c r="I313" s="66"/>
      <c r="J313" s="66"/>
      <c r="K313" s="68"/>
      <c r="L313" s="66"/>
    </row>
    <row r="314" spans="2:12" ht="14.25">
      <c r="B314" s="66"/>
      <c r="C314" s="66"/>
      <c r="D314" s="66"/>
      <c r="E314" s="66"/>
      <c r="F314" s="66"/>
      <c r="G314" s="67"/>
      <c r="H314" s="66"/>
      <c r="I314" s="66"/>
      <c r="J314" s="66"/>
      <c r="K314" s="68"/>
      <c r="L314" s="66"/>
    </row>
    <row r="315" spans="2:12" ht="14.25">
      <c r="B315" s="66"/>
      <c r="C315" s="66"/>
      <c r="D315" s="66"/>
      <c r="E315" s="66"/>
      <c r="F315" s="66"/>
      <c r="G315" s="67"/>
      <c r="H315" s="66"/>
      <c r="I315" s="66"/>
      <c r="J315" s="66"/>
      <c r="K315" s="68"/>
      <c r="L315" s="66"/>
    </row>
    <row r="316" spans="2:12" ht="14.25">
      <c r="B316" s="66"/>
      <c r="C316" s="66"/>
      <c r="D316" s="66"/>
      <c r="E316" s="66"/>
      <c r="F316" s="66"/>
      <c r="G316" s="67"/>
      <c r="H316" s="66"/>
      <c r="I316" s="66"/>
      <c r="J316" s="66"/>
      <c r="K316" s="68"/>
      <c r="L316" s="66"/>
    </row>
    <row r="317" spans="2:12" ht="14.25">
      <c r="B317" s="66"/>
      <c r="C317" s="66"/>
      <c r="D317" s="66"/>
      <c r="E317" s="66"/>
      <c r="F317" s="66"/>
      <c r="G317" s="67"/>
      <c r="H317" s="66"/>
      <c r="I317" s="66"/>
      <c r="J317" s="66"/>
      <c r="K317" s="68"/>
      <c r="L317" s="66"/>
    </row>
    <row r="318" spans="2:12" ht="14.25">
      <c r="B318" s="66"/>
      <c r="C318" s="66"/>
      <c r="D318" s="66"/>
      <c r="E318" s="66"/>
      <c r="F318" s="66"/>
      <c r="G318" s="67"/>
      <c r="H318" s="66"/>
      <c r="I318" s="66"/>
      <c r="J318" s="66"/>
      <c r="K318" s="68"/>
      <c r="L318" s="66"/>
    </row>
  </sheetData>
  <sheetProtection/>
  <mergeCells count="103">
    <mergeCell ref="E39:F39"/>
    <mergeCell ref="E24:F24"/>
    <mergeCell ref="B32:D32"/>
    <mergeCell ref="E32:F32"/>
    <mergeCell ref="B29:I29"/>
    <mergeCell ref="B31:D31"/>
    <mergeCell ref="B39:D39"/>
    <mergeCell ref="E26:F26"/>
    <mergeCell ref="E28:F28"/>
    <mergeCell ref="B2:J2"/>
    <mergeCell ref="E3:G3"/>
    <mergeCell ref="B13:E13"/>
    <mergeCell ref="G13:J13"/>
    <mergeCell ref="D4:H4"/>
    <mergeCell ref="E22:F22"/>
    <mergeCell ref="D6:J6"/>
    <mergeCell ref="B15:D15"/>
    <mergeCell ref="B22:D22"/>
    <mergeCell ref="E21:F21"/>
    <mergeCell ref="B126:C126"/>
    <mergeCell ref="B70:D70"/>
    <mergeCell ref="B62:I62"/>
    <mergeCell ref="B64:I64"/>
    <mergeCell ref="B40:I40"/>
    <mergeCell ref="E23:F23"/>
    <mergeCell ref="E34:F34"/>
    <mergeCell ref="E25:F25"/>
    <mergeCell ref="E27:F27"/>
    <mergeCell ref="E72:F72"/>
    <mergeCell ref="E36:F36"/>
    <mergeCell ref="B38:D38"/>
    <mergeCell ref="E38:F38"/>
    <mergeCell ref="E33:F33"/>
    <mergeCell ref="B33:D33"/>
    <mergeCell ref="B35:D35"/>
    <mergeCell ref="B37:D37"/>
    <mergeCell ref="E35:F35"/>
    <mergeCell ref="E37:F37"/>
    <mergeCell ref="E31:F31"/>
    <mergeCell ref="L70:O70"/>
    <mergeCell ref="B72:D72"/>
    <mergeCell ref="B71:D71"/>
    <mergeCell ref="B76:I77"/>
    <mergeCell ref="I86:J86"/>
    <mergeCell ref="E73:F73"/>
    <mergeCell ref="J76:J77"/>
    <mergeCell ref="B74:I74"/>
    <mergeCell ref="G85:H85"/>
    <mergeCell ref="B85:D85"/>
    <mergeCell ref="E59:F59"/>
    <mergeCell ref="E52:F52"/>
    <mergeCell ref="E55:F55"/>
    <mergeCell ref="B86:D86"/>
    <mergeCell ref="E69:F69"/>
    <mergeCell ref="E66:F66"/>
    <mergeCell ref="E70:F70"/>
    <mergeCell ref="B82:D83"/>
    <mergeCell ref="B73:D73"/>
    <mergeCell ref="B104:J104"/>
    <mergeCell ref="B80:J80"/>
    <mergeCell ref="B81:J81"/>
    <mergeCell ref="I90:J91"/>
    <mergeCell ref="E85:F85"/>
    <mergeCell ref="E86:F86"/>
    <mergeCell ref="G86:H86"/>
    <mergeCell ref="B84:D84"/>
    <mergeCell ref="E83:F83"/>
    <mergeCell ref="E82:J82"/>
    <mergeCell ref="B42:D42"/>
    <mergeCell ref="E42:F42"/>
    <mergeCell ref="E46:F46"/>
    <mergeCell ref="E51:F51"/>
    <mergeCell ref="E43:F43"/>
    <mergeCell ref="E47:F47"/>
    <mergeCell ref="E48:F48"/>
    <mergeCell ref="E45:F45"/>
    <mergeCell ref="E84:F84"/>
    <mergeCell ref="E60:F60"/>
    <mergeCell ref="B69:D69"/>
    <mergeCell ref="E71:F71"/>
    <mergeCell ref="E56:F56"/>
    <mergeCell ref="E54:F54"/>
    <mergeCell ref="E61:F61"/>
    <mergeCell ref="E53:F53"/>
    <mergeCell ref="B88:J89"/>
    <mergeCell ref="I83:J83"/>
    <mergeCell ref="I84:J84"/>
    <mergeCell ref="G83:H83"/>
    <mergeCell ref="E92:F93"/>
    <mergeCell ref="G92:H93"/>
    <mergeCell ref="I92:J93"/>
    <mergeCell ref="I85:J85"/>
    <mergeCell ref="E90:F91"/>
    <mergeCell ref="G84:H84"/>
    <mergeCell ref="B101:J101"/>
    <mergeCell ref="B98:J98"/>
    <mergeCell ref="B102:J102"/>
    <mergeCell ref="B103:J103"/>
    <mergeCell ref="B92:D93"/>
    <mergeCell ref="B90:D91"/>
    <mergeCell ref="G90:H91"/>
    <mergeCell ref="B96:J97"/>
    <mergeCell ref="B99:J10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0" r:id="rId2"/>
  <rowBreaks count="1" manualBreakCount="1">
    <brk id="7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">
      <selection activeCell="B33" sqref="B33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6" t="s">
        <v>33</v>
      </c>
      <c r="C2" s="49">
        <f>((Repollo!E14-32000)/32000)+1</f>
        <v>1</v>
      </c>
    </row>
    <row r="3" ht="17.25">
      <c r="B3" s="12"/>
    </row>
    <row r="4" spans="2:3" ht="17.25">
      <c r="B4" s="342" t="s">
        <v>34</v>
      </c>
      <c r="C4" s="342"/>
    </row>
    <row r="5" spans="2:4" ht="17.25">
      <c r="B5" s="165" t="s">
        <v>44</v>
      </c>
      <c r="C5" s="82"/>
      <c r="D5" s="83">
        <v>32000</v>
      </c>
    </row>
    <row r="6" spans="2:4" ht="17.25">
      <c r="B6" s="81" t="s">
        <v>64</v>
      </c>
      <c r="C6" s="82"/>
      <c r="D6" s="83">
        <v>32000</v>
      </c>
    </row>
    <row r="7" spans="2:4" ht="14.25">
      <c r="B7" s="26"/>
      <c r="C7" s="26"/>
      <c r="D7" s="26"/>
    </row>
    <row r="15" spans="2:4" ht="14.25">
      <c r="B15" s="343" t="s">
        <v>28</v>
      </c>
      <c r="C15" s="343"/>
      <c r="D15" s="343"/>
    </row>
    <row r="17" spans="2:4" ht="17.25">
      <c r="B17" s="48" t="s">
        <v>32</v>
      </c>
      <c r="C17" s="47">
        <f>Repollo!B84</f>
        <v>28800</v>
      </c>
      <c r="D17" s="47">
        <f>Repollo!B86</f>
        <v>35200</v>
      </c>
    </row>
    <row r="18" ht="14.25">
      <c r="B18" s="24"/>
    </row>
    <row r="19" spans="2:4" ht="14.25">
      <c r="B19" s="46" t="s">
        <v>33</v>
      </c>
      <c r="C19" s="49">
        <f>((C17-Repollo!E14)/Repollo!E14)+1</f>
        <v>0.9</v>
      </c>
      <c r="D19" s="49">
        <f>((D17-Repollo!E14)/Repollo!E14)+1</f>
        <v>1.1</v>
      </c>
    </row>
    <row r="20" spans="2:4" ht="17.25">
      <c r="B20" s="16"/>
      <c r="C20" s="47"/>
      <c r="D20" s="47"/>
    </row>
    <row r="21" spans="2:4" ht="17.25">
      <c r="B21" s="48" t="s">
        <v>18</v>
      </c>
      <c r="C21" s="47"/>
      <c r="D21" s="47"/>
    </row>
    <row r="22" spans="2:4" ht="17.25">
      <c r="B22" s="16" t="s">
        <v>36</v>
      </c>
      <c r="C22" s="10">
        <f>SUM(Repollo!J23:J27)</f>
        <v>377000</v>
      </c>
      <c r="D22" s="10">
        <f>SUM(Repollo!J23:J27)</f>
        <v>377000</v>
      </c>
    </row>
    <row r="23" spans="2:4" ht="17.25">
      <c r="B23" s="50" t="s">
        <v>37</v>
      </c>
      <c r="C23" s="51">
        <f>C19*Repollo!G28*Repollo!I28</f>
        <v>576000</v>
      </c>
      <c r="D23" s="51">
        <f>D19*Repollo!G28*Repollo!I28</f>
        <v>704000</v>
      </c>
    </row>
    <row r="24" spans="2:4" ht="17.25">
      <c r="B24" s="16" t="s">
        <v>38</v>
      </c>
      <c r="C24" s="10">
        <f>SUM(C22:C23)</f>
        <v>953000</v>
      </c>
      <c r="D24" s="10">
        <f>SUM(D22:D23)</f>
        <v>1081000</v>
      </c>
    </row>
    <row r="25" ht="17.25">
      <c r="B25" s="16"/>
    </row>
    <row r="26" ht="17.25">
      <c r="B26" s="48" t="s">
        <v>20</v>
      </c>
    </row>
    <row r="27" spans="2:4" ht="17.25">
      <c r="B27" s="16" t="s">
        <v>36</v>
      </c>
      <c r="C27" s="10">
        <f>SUM(Repollo!J32:J38)</f>
        <v>320000</v>
      </c>
      <c r="D27" s="10">
        <f>SUM(Repollo!J32:J38)</f>
        <v>320000</v>
      </c>
    </row>
    <row r="28" spans="2:4" ht="17.25">
      <c r="B28" s="50" t="s">
        <v>37</v>
      </c>
      <c r="C28" s="51">
        <f>C19*Repollo!G39*Repollo!I39</f>
        <v>115200</v>
      </c>
      <c r="D28" s="51">
        <f>D19*Repollo!G39*Repollo!I39</f>
        <v>140800</v>
      </c>
    </row>
    <row r="29" spans="2:4" ht="17.25">
      <c r="B29" s="16" t="s">
        <v>38</v>
      </c>
      <c r="C29" s="10">
        <f>SUM(C27:C28)</f>
        <v>435200</v>
      </c>
      <c r="D29" s="10">
        <f>SUM(D27:D28)</f>
        <v>460800</v>
      </c>
    </row>
    <row r="31" ht="17.25">
      <c r="B31" s="48" t="s">
        <v>39</v>
      </c>
    </row>
    <row r="32" spans="2:4" ht="17.25">
      <c r="B32" s="16" t="s">
        <v>36</v>
      </c>
      <c r="C32" s="10">
        <f>SUM(Repollo!J43:J61)</f>
        <v>1127090</v>
      </c>
      <c r="D32" s="10">
        <f>SUM(Repollo!J43:J61)</f>
        <v>1127090</v>
      </c>
    </row>
    <row r="33" spans="2:4" ht="17.25">
      <c r="B33" s="50" t="s">
        <v>37</v>
      </c>
      <c r="C33" s="51">
        <v>0</v>
      </c>
      <c r="D33" s="51">
        <v>0</v>
      </c>
    </row>
    <row r="34" spans="2:4" ht="17.25">
      <c r="B34" s="16" t="s">
        <v>38</v>
      </c>
      <c r="C34" s="10">
        <f>SUM(C32:C33)</f>
        <v>1127090</v>
      </c>
      <c r="D34" s="10">
        <f>SUM(D32:D33)</f>
        <v>1127090</v>
      </c>
    </row>
    <row r="35" spans="2:4" ht="14.25">
      <c r="B35" s="24"/>
      <c r="C35" s="28"/>
      <c r="D35" s="28"/>
    </row>
    <row r="36" spans="2:4" ht="17.25">
      <c r="B36" s="53" t="s">
        <v>40</v>
      </c>
      <c r="C36" s="54">
        <f>C24+C29+C34</f>
        <v>2515290</v>
      </c>
      <c r="D36" s="54">
        <f>D24+D29+D34</f>
        <v>2668890</v>
      </c>
    </row>
    <row r="37" ht="14.25">
      <c r="B37" s="24"/>
    </row>
    <row r="38" spans="2:4" ht="17.25">
      <c r="B38" s="52" t="s">
        <v>0</v>
      </c>
      <c r="C38" s="10">
        <f>C36*Repollo!G66</f>
        <v>125764.5</v>
      </c>
      <c r="D38" s="10">
        <f>D36*Repollo!G66</f>
        <v>133444.5</v>
      </c>
    </row>
    <row r="39" spans="2:4" ht="17.25">
      <c r="B39" s="52" t="s">
        <v>24</v>
      </c>
      <c r="C39" s="10">
        <f>C36*Repollo!E17*0.5*Repollo!E18</f>
        <v>94323.375</v>
      </c>
      <c r="D39" s="10">
        <f>D36*Repollo!E17*0.5*Repollo!E18</f>
        <v>100083.375</v>
      </c>
    </row>
    <row r="40" ht="14.25">
      <c r="B40" s="24"/>
    </row>
    <row r="41" spans="2:4" ht="17.25">
      <c r="B41" s="53" t="s">
        <v>27</v>
      </c>
      <c r="C41" s="54">
        <f>C36+C38+C39</f>
        <v>2735377.875</v>
      </c>
      <c r="D41" s="54">
        <f>D36+D38+D39</f>
        <v>2902417.875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2014-10-02T20:16:20Z</cp:lastPrinted>
  <dcterms:created xsi:type="dcterms:W3CDTF">2012-07-09T18:51:50Z</dcterms:created>
  <dcterms:modified xsi:type="dcterms:W3CDTF">2019-10-04T18:39:41Z</dcterms:modified>
  <cp:category/>
  <cp:version/>
  <cp:contentType/>
  <cp:contentStatus/>
</cp:coreProperties>
</file>