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050" windowWidth="12855" windowHeight="6510" activeTab="0"/>
  </bookViews>
  <sheets>
    <sheet name="VIII 50" sheetId="1" r:id="rId1"/>
    <sheet name="VIII 70" sheetId="2" r:id="rId2"/>
    <sheet name="IX 50" sheetId="3" r:id="rId3"/>
    <sheet name="IX 70" sheetId="4" r:id="rId4"/>
  </sheets>
  <definedNames>
    <definedName name="_xlnm.Print_Area" localSheetId="2">'IX 50'!$A$1:$K$88</definedName>
    <definedName name="_xlnm.Print_Area" localSheetId="3">'IX 70'!$A$1:$K$94</definedName>
    <definedName name="_xlnm.Print_Area" localSheetId="0">'VIII 50'!$A$1:$K$85</definedName>
    <definedName name="_xlnm.Print_Area" localSheetId="1">'VIII 70'!$A$1:$K$97</definedName>
  </definedNames>
  <calcPr fullCalcOnLoad="1"/>
</workbook>
</file>

<file path=xl/sharedStrings.xml><?xml version="1.0" encoding="utf-8"?>
<sst xmlns="http://schemas.openxmlformats.org/spreadsheetml/2006/main" count="542" uniqueCount="154">
  <si>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</si>
  <si>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</si>
  <si>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</si>
  <si>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</si>
  <si>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</si>
  <si>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</si>
  <si>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</si>
  <si>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</si>
  <si>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</si>
  <si>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</si>
  <si>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</si>
  <si>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</si>
  <si>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</si>
  <si>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 xml:space="preserve"> -Fertilizantes:</t>
  </si>
  <si>
    <t xml:space="preserve"> -Herbicidas:</t>
  </si>
  <si>
    <t>Flete Insumo-Producto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</si>
  <si>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</si>
  <si>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</si>
  <si>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</si>
  <si>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</si>
  <si>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</si>
  <si>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</si>
  <si>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</si>
  <si>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</si>
  <si>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</si>
  <si>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</si>
  <si>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</si>
  <si>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</si>
  <si>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</si>
  <si>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</si>
  <si>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</si>
  <si>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</si>
  <si>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</si>
  <si>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</si>
  <si>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</si>
  <si>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</si>
  <si>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</si>
  <si>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</si>
  <si>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</si>
  <si>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</si>
  <si>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</si>
  <si>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</si>
  <si>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</si>
  <si>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 xml:space="preserve">        </t>
  </si>
  <si>
    <t>Parámetros generales:</t>
  </si>
  <si>
    <t>ha</t>
  </si>
  <si>
    <t>Costo oportunidad (arriendo)</t>
  </si>
  <si>
    <t xml:space="preserve">   </t>
  </si>
  <si>
    <t/>
  </si>
  <si>
    <t>Rendimiento (Paquetes/ha)</t>
  </si>
  <si>
    <t>Diciembre-enero</t>
  </si>
  <si>
    <t>Abril-mayo</t>
  </si>
  <si>
    <t>Urea</t>
  </si>
  <si>
    <t>Enero-febrero</t>
  </si>
  <si>
    <t>Tecnología: Media</t>
  </si>
  <si>
    <t>1 ha junio 2013</t>
  </si>
  <si>
    <t>Región del Bío-Bío</t>
  </si>
  <si>
    <t>Régimen hídrico: Secano</t>
  </si>
  <si>
    <t>Densidad (Plantas/ha): s/i</t>
  </si>
  <si>
    <t>Fecha siembra: Agosto</t>
  </si>
  <si>
    <t>Variedad: Ciko - INIA</t>
  </si>
  <si>
    <t>Fecha cosecha: Diciembre - enero</t>
  </si>
  <si>
    <t>Rendimiento (qq/ha):</t>
  </si>
  <si>
    <t>Desinfección semilla</t>
  </si>
  <si>
    <t>Apoyo a la siembra</t>
  </si>
  <si>
    <t>Hacer regueros</t>
  </si>
  <si>
    <t>Aplicación Herbicidas</t>
  </si>
  <si>
    <t xml:space="preserve">Aplicación Nitrógeno </t>
  </si>
  <si>
    <t xml:space="preserve">Riego </t>
  </si>
  <si>
    <t>Aplicación Pesticida</t>
  </si>
  <si>
    <t>Apoyo a la trilla</t>
  </si>
  <si>
    <t>Julio-agosto</t>
  </si>
  <si>
    <t>Agosto</t>
  </si>
  <si>
    <t>Septiembre</t>
  </si>
  <si>
    <t>Octubre-noviembre</t>
  </si>
  <si>
    <t>Arado Cincel</t>
  </si>
  <si>
    <t>Rastraje</t>
  </si>
  <si>
    <t>Siembra y fertilización</t>
  </si>
  <si>
    <t>Trilla automotriz</t>
  </si>
  <si>
    <t>Mayo-julio</t>
  </si>
  <si>
    <t>Semilla Trigo</t>
  </si>
  <si>
    <t>Fosfato Di amónico</t>
  </si>
  <si>
    <t xml:space="preserve">Metsulfuron Metil </t>
  </si>
  <si>
    <t>Sal Dimetilamina de MCPA</t>
  </si>
  <si>
    <t>Agosto-enero</t>
  </si>
  <si>
    <t>Octubre</t>
  </si>
  <si>
    <t>Ton</t>
  </si>
  <si>
    <t>Sobre</t>
  </si>
  <si>
    <t>Precio ($/qq)</t>
  </si>
  <si>
    <t>Desinfección Semilla</t>
  </si>
  <si>
    <t>Pulverizaciones</t>
  </si>
  <si>
    <t>Apoyo a la cosecha</t>
  </si>
  <si>
    <t>Agosto-septiembre</t>
  </si>
  <si>
    <t>Septiembre-diciembre</t>
  </si>
  <si>
    <t>Vibro cultivador</t>
  </si>
  <si>
    <t>Aplicación Nitrógeno (trompo)</t>
  </si>
  <si>
    <t xml:space="preserve">Aplicación Fungicida </t>
  </si>
  <si>
    <t>Agosto-octubre</t>
  </si>
  <si>
    <t>Octubre-diciembre</t>
  </si>
  <si>
    <t xml:space="preserve">Semilla Trigo </t>
  </si>
  <si>
    <t xml:space="preserve">Fertiyeso </t>
  </si>
  <si>
    <t xml:space="preserve">Sulfato de Potasio </t>
  </si>
  <si>
    <t xml:space="preserve">Fosfato Di amónico </t>
  </si>
  <si>
    <t xml:space="preserve">Urea </t>
  </si>
  <si>
    <t xml:space="preserve"> -Fungicidas:</t>
  </si>
  <si>
    <t>Tebuconazole</t>
  </si>
  <si>
    <t xml:space="preserve">Ciproconazole/Trifloxistrobin </t>
  </si>
  <si>
    <t xml:space="preserve">Lodosulfuron-metil-sodio </t>
  </si>
  <si>
    <t>Variedad: Pandora - INIA</t>
  </si>
  <si>
    <t>Fecha siembra: Julio - agosto</t>
  </si>
  <si>
    <t>Rendimiento (qq/ha)</t>
  </si>
  <si>
    <t>Trigo</t>
  </si>
  <si>
    <t>Región de la Araucanía</t>
  </si>
  <si>
    <t>Fecha cosecha: Enero - febrero</t>
  </si>
  <si>
    <t>Variedad: Rupanco - INIA</t>
  </si>
  <si>
    <t>Tipo de producción: Industria molinera</t>
  </si>
  <si>
    <t>Aplicación Fitosanitarios</t>
  </si>
  <si>
    <t>Julio</t>
  </si>
  <si>
    <t>Superfosfato Triple</t>
  </si>
  <si>
    <t xml:space="preserve">Tebuconazole </t>
  </si>
  <si>
    <t xml:space="preserve">2,4 D Amina </t>
  </si>
  <si>
    <t xml:space="preserve">Sal Dimetilamina de Ác. Dicamba </t>
  </si>
  <si>
    <t>Septiembre-febrero</t>
  </si>
  <si>
    <t>Fecha siembra: Mayo</t>
  </si>
  <si>
    <t>Variedad: Kumpa - INIA</t>
  </si>
  <si>
    <t>Mayo</t>
  </si>
  <si>
    <t>Barbecho Químico</t>
  </si>
  <si>
    <t>Pre emergente</t>
  </si>
  <si>
    <t>Julio-septiembre</t>
  </si>
  <si>
    <t>Glifosato + aceite</t>
  </si>
  <si>
    <t>Mezcla siembra (N-P-K)</t>
  </si>
  <si>
    <t xml:space="preserve">Muriato de Potasio </t>
  </si>
  <si>
    <t xml:space="preserve">Clodinafop-propargil </t>
  </si>
  <si>
    <t>Ciproconazole/Trifloxistrobin.</t>
  </si>
  <si>
    <t>Régimen hídrico: Riego</t>
  </si>
  <si>
    <t>Cosecha automotriz</t>
  </si>
  <si>
    <t xml:space="preserve"> -Insecticida:</t>
  </si>
  <si>
    <t>Engeo</t>
  </si>
  <si>
    <t>Bacará</t>
  </si>
  <si>
    <t>Carbonato de calcio</t>
  </si>
  <si>
    <t>Force 20 CS (aplicado a la semilla de trigo)</t>
  </si>
  <si>
    <t>Precio de venta mercado interno ($/qq): (1)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</si>
  <si>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</si>
  <si>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Insumos (2) (c )</t>
  </si>
  <si>
    <t xml:space="preserve"> (3) Margen neto corresponde a ingresos totales (precio venta x rendimiento) menos los costos totales.</t>
  </si>
  <si>
    <t xml:space="preserve"> (4) Representa el precio de venta mínimo para cubrir los costos totales de producción.</t>
  </si>
  <si>
    <t>Margen neto ($/ha) (3)</t>
  </si>
  <si>
    <t>Punto de equilibrio (4)</t>
  </si>
  <si>
    <t>Junio-noviembre</t>
  </si>
  <si>
    <t xml:space="preserve"> (1) El precio del trigo corresponde al precios informado por Cotrisa pagados en promedio en los tres meses de cosecha (enero a marzo 2013) para un trigo intermedio de la Región de la Araucanía.</t>
  </si>
  <si>
    <t xml:space="preserve"> (1) El precio del trigo corresponde al precio informado por Cotrisa pagados en promedio en los tres meses de cosecha (enero a marzo 2013) para un trigo intermedio de la Región de la Araucanía.</t>
  </si>
  <si>
    <t xml:space="preserve"> (1) El precio del trigo corresponde al precio informado por Cotrisa pagados en promedio en los tres meses de cosecha (enero a marzo 2013) para un trigo intermedio de la Región del Bío Bío.</t>
  </si>
  <si>
    <t>Mayo-septiembre</t>
  </si>
  <si>
    <t>Total mano de obra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</si>
</sst>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€_-;\-* #,##0.00\ _€_-;_-* &quot;-&quot;??\ _€_-;_-@_-"/>
    <numFmt numFmtId="173" formatCode="General_)"/>
    <numFmt numFmtId="174" formatCode="0.0"/>
    <numFmt numFmtId="175" formatCode="#,##0_ ;\-#,##0\ "/>
    <numFmt numFmtId="176" formatCode="[$$-340A]\ #,##0"/>
    <numFmt numFmtId="177" formatCode="_-* #,##0\ _€_-;\-* #,##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73" fontId="6" fillId="0" borderId="0" xfId="67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6" fillId="0" borderId="0" xfId="67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3" fontId="8" fillId="0" borderId="0" xfId="67" applyNumberFormat="1" applyFont="1" applyFill="1" applyAlignment="1">
      <alignment/>
      <protection/>
    </xf>
    <xf numFmtId="2" fontId="8" fillId="0" borderId="0" xfId="67" applyNumberFormat="1" applyFont="1" applyFill="1" applyAlignment="1">
      <alignment/>
      <protection/>
    </xf>
    <xf numFmtId="173" fontId="8" fillId="0" borderId="0" xfId="67" applyFont="1" applyFill="1" applyAlignment="1" applyProtection="1">
      <alignment/>
      <protection/>
    </xf>
    <xf numFmtId="173" fontId="6" fillId="0" borderId="0" xfId="67" applyFont="1" applyFill="1" applyAlignment="1" applyProtection="1">
      <alignment/>
      <protection/>
    </xf>
    <xf numFmtId="173" fontId="6" fillId="0" borderId="0" xfId="67" applyFont="1" applyFill="1" applyAlignment="1" applyProtection="1">
      <alignment horizontal="left"/>
      <protection/>
    </xf>
    <xf numFmtId="174" fontId="8" fillId="0" borderId="0" xfId="67" applyNumberFormat="1" applyFont="1" applyFill="1">
      <alignment/>
      <protection/>
    </xf>
    <xf numFmtId="2" fontId="6" fillId="0" borderId="0" xfId="67" applyNumberFormat="1" applyFont="1" applyFill="1" applyAlignment="1">
      <alignment/>
      <protection/>
    </xf>
    <xf numFmtId="173" fontId="8" fillId="0" borderId="0" xfId="67" applyFont="1" applyFill="1" applyAlignment="1">
      <alignment horizontal="center"/>
      <protection/>
    </xf>
    <xf numFmtId="3" fontId="8" fillId="0" borderId="0" xfId="56" applyNumberFormat="1" applyFont="1" applyFill="1" applyAlignment="1">
      <alignment/>
      <protection/>
    </xf>
    <xf numFmtId="0" fontId="6" fillId="0" borderId="0" xfId="56" applyFont="1" applyFill="1" applyAlignment="1">
      <alignment horizontal="right"/>
      <protection/>
    </xf>
    <xf numFmtId="174" fontId="8" fillId="0" borderId="0" xfId="67" applyNumberFormat="1" applyFont="1" applyFill="1" applyBorder="1">
      <alignment/>
      <protection/>
    </xf>
    <xf numFmtId="0" fontId="46" fillId="0" borderId="0" xfId="0" applyFont="1" applyBorder="1" applyAlignment="1">
      <alignment/>
    </xf>
    <xf numFmtId="0" fontId="8" fillId="0" borderId="0" xfId="56" applyFont="1" applyFill="1" applyAlignment="1">
      <alignment/>
      <protection/>
    </xf>
    <xf numFmtId="0" fontId="6" fillId="0" borderId="0" xfId="56" applyFont="1" applyFill="1" applyBorder="1" applyAlignment="1" applyProtection="1">
      <alignment vertical="center"/>
      <protection/>
    </xf>
    <xf numFmtId="4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0" xfId="56" applyFont="1" applyFill="1" applyBorder="1" applyAlignment="1" applyProtection="1">
      <alignment horizontal="left" vertical="center"/>
      <protection/>
    </xf>
    <xf numFmtId="3" fontId="6" fillId="0" borderId="0" xfId="56" applyNumberFormat="1" applyFont="1" applyFill="1" applyBorder="1" applyAlignment="1" applyProtection="1">
      <alignment horizontal="left" vertical="center"/>
      <protection/>
    </xf>
    <xf numFmtId="3" fontId="6" fillId="34" borderId="11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6" fillId="0" borderId="0" xfId="56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3" fontId="8" fillId="35" borderId="12" xfId="56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35" borderId="13" xfId="56" applyNumberFormat="1" applyFont="1" applyFill="1" applyBorder="1" applyAlignment="1">
      <alignment horizontal="right"/>
      <protection/>
    </xf>
    <xf numFmtId="3" fontId="48" fillId="36" borderId="11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6" fontId="8" fillId="35" borderId="13" xfId="0" applyNumberFormat="1" applyFont="1" applyFill="1" applyBorder="1" applyAlignment="1">
      <alignment horizontal="center" vertical="center"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6" fillId="0" borderId="0" xfId="56" applyFont="1" applyFill="1" applyBorder="1" applyAlignment="1" applyProtection="1">
      <alignment horizontal="center" vertical="center"/>
      <protection/>
    </xf>
    <xf numFmtId="4" fontId="6" fillId="0" borderId="0" xfId="56" applyNumberFormat="1" applyFont="1" applyFill="1" applyBorder="1" applyAlignment="1" applyProtection="1">
      <alignment horizontal="center" vertical="center"/>
      <protection/>
    </xf>
    <xf numFmtId="3" fontId="6" fillId="34" borderId="14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>
      <alignment horizontal="left" vertical="top" wrapText="1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174" fontId="8" fillId="35" borderId="15" xfId="56" applyNumberFormat="1" applyFont="1" applyFill="1" applyBorder="1" applyAlignment="1" applyProtection="1">
      <alignment horizontal="right"/>
      <protection/>
    </xf>
    <xf numFmtId="3" fontId="6" fillId="35" borderId="16" xfId="55" applyNumberFormat="1" applyFont="1" applyFill="1" applyBorder="1" applyAlignment="1">
      <alignment horizontal="right"/>
      <protection/>
    </xf>
    <xf numFmtId="10" fontId="6" fillId="35" borderId="16" xfId="69" applyNumberFormat="1" applyFont="1" applyFill="1" applyBorder="1" applyAlignment="1">
      <alignment horizontal="right"/>
    </xf>
    <xf numFmtId="3" fontId="8" fillId="35" borderId="17" xfId="56" applyNumberFormat="1" applyFont="1" applyFill="1" applyBorder="1" applyAlignment="1" applyProtection="1">
      <alignment horizontal="right"/>
      <protection/>
    </xf>
    <xf numFmtId="3" fontId="8" fillId="0" borderId="0" xfId="67" applyNumberFormat="1" applyFont="1" applyFill="1" applyAlignment="1" quotePrefix="1">
      <alignment/>
      <protection/>
    </xf>
    <xf numFmtId="174" fontId="8" fillId="35" borderId="18" xfId="56" applyNumberFormat="1" applyFont="1" applyFill="1" applyBorder="1" applyAlignment="1" applyProtection="1">
      <alignment horizontal="right"/>
      <protection/>
    </xf>
    <xf numFmtId="177" fontId="8" fillId="0" borderId="0" xfId="47" applyNumberFormat="1" applyFont="1" applyFill="1" applyAlignment="1" applyProtection="1">
      <alignment horizontal="center"/>
      <protection/>
    </xf>
    <xf numFmtId="0" fontId="46" fillId="0" borderId="0" xfId="0" applyFont="1" applyFill="1" applyAlignment="1">
      <alignment/>
    </xf>
    <xf numFmtId="3" fontId="6" fillId="0" borderId="0" xfId="67" applyNumberFormat="1" applyFont="1" applyFill="1" applyAlignment="1">
      <alignment/>
      <protection/>
    </xf>
    <xf numFmtId="173" fontId="8" fillId="0" borderId="0" xfId="67" applyFont="1" applyFill="1" applyAlignment="1">
      <alignment horizontal="left"/>
      <protection/>
    </xf>
    <xf numFmtId="3" fontId="6" fillId="34" borderId="19" xfId="0" applyNumberFormat="1" applyFont="1" applyFill="1" applyBorder="1" applyAlignment="1">
      <alignment horizontal="center"/>
    </xf>
    <xf numFmtId="3" fontId="6" fillId="34" borderId="19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8" fillId="35" borderId="19" xfId="0" applyNumberFormat="1" applyFont="1" applyFill="1" applyBorder="1" applyAlignment="1">
      <alignment horizontal="center"/>
    </xf>
    <xf numFmtId="3" fontId="8" fillId="35" borderId="12" xfId="0" applyNumberFormat="1" applyFont="1" applyFill="1" applyBorder="1" applyAlignment="1">
      <alignment horizontal="center"/>
    </xf>
    <xf numFmtId="3" fontId="8" fillId="35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0" fontId="8" fillId="35" borderId="0" xfId="55" applyFont="1" applyFill="1" applyBorder="1">
      <alignment/>
      <protection/>
    </xf>
    <xf numFmtId="0" fontId="46" fillId="35" borderId="0" xfId="0" applyFont="1" applyFill="1" applyBorder="1" applyAlignment="1">
      <alignment/>
    </xf>
    <xf numFmtId="0" fontId="6" fillId="35" borderId="20" xfId="55" applyFont="1" applyFill="1" applyBorder="1" applyAlignment="1">
      <alignment horizontal="left"/>
      <protection/>
    </xf>
    <xf numFmtId="0" fontId="46" fillId="35" borderId="21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3" fontId="6" fillId="35" borderId="16" xfId="56" applyNumberFormat="1" applyFont="1" applyFill="1" applyBorder="1" applyAlignment="1">
      <alignment/>
      <protection/>
    </xf>
    <xf numFmtId="3" fontId="8" fillId="35" borderId="0" xfId="67" applyNumberFormat="1" applyFont="1" applyFill="1" applyBorder="1" applyAlignment="1">
      <alignment/>
      <protection/>
    </xf>
    <xf numFmtId="0" fontId="46" fillId="35" borderId="22" xfId="0" applyFont="1" applyFill="1" applyBorder="1" applyAlignment="1">
      <alignment/>
    </xf>
    <xf numFmtId="3" fontId="8" fillId="35" borderId="21" xfId="56" applyNumberFormat="1" applyFont="1" applyFill="1" applyBorder="1" applyAlignment="1">
      <alignment/>
      <protection/>
    </xf>
    <xf numFmtId="0" fontId="8" fillId="35" borderId="23" xfId="56" applyFont="1" applyFill="1" applyBorder="1" applyAlignment="1">
      <alignment/>
      <protection/>
    </xf>
    <xf numFmtId="0" fontId="0" fillId="0" borderId="0" xfId="0" applyFont="1" applyAlignment="1">
      <alignment/>
    </xf>
    <xf numFmtId="173" fontId="10" fillId="0" borderId="0" xfId="67" applyFont="1" applyFill="1" applyAlignment="1" applyProtection="1">
      <alignment vertical="center"/>
      <protection/>
    </xf>
    <xf numFmtId="0" fontId="11" fillId="0" borderId="0" xfId="56" applyFont="1" applyFill="1" applyAlignment="1">
      <alignment/>
      <protection/>
    </xf>
    <xf numFmtId="3" fontId="8" fillId="0" borderId="0" xfId="67" applyNumberFormat="1" applyFont="1" applyFill="1" applyAlignment="1">
      <alignment horizontal="center"/>
      <protection/>
    </xf>
    <xf numFmtId="3" fontId="8" fillId="35" borderId="18" xfId="67" applyNumberFormat="1" applyFont="1" applyFill="1" applyBorder="1" applyAlignment="1" applyProtection="1">
      <alignment horizontal="right"/>
      <protection/>
    </xf>
    <xf numFmtId="3" fontId="8" fillId="35" borderId="15" xfId="67" applyNumberFormat="1" applyFont="1" applyFill="1" applyBorder="1" applyAlignment="1" applyProtection="1">
      <alignment horizontal="right"/>
      <protection/>
    </xf>
    <xf numFmtId="3" fontId="8" fillId="35" borderId="14" xfId="67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3" fontId="8" fillId="0" borderId="18" xfId="67" applyNumberFormat="1" applyFont="1" applyFill="1" applyBorder="1" applyAlignment="1" applyProtection="1">
      <alignment horizontal="right"/>
      <protection/>
    </xf>
    <xf numFmtId="3" fontId="8" fillId="0" borderId="15" xfId="67" applyNumberFormat="1" applyFont="1" applyFill="1" applyBorder="1" applyAlignment="1" applyProtection="1">
      <alignment horizontal="right"/>
      <protection/>
    </xf>
    <xf numFmtId="174" fontId="8" fillId="35" borderId="14" xfId="56" applyNumberFormat="1" applyFont="1" applyFill="1" applyBorder="1" applyAlignment="1" applyProtection="1">
      <alignment horizontal="right"/>
      <protection/>
    </xf>
    <xf numFmtId="3" fontId="8" fillId="35" borderId="0" xfId="56" applyNumberFormat="1" applyFont="1" applyFill="1" applyBorder="1" applyAlignment="1" applyProtection="1">
      <alignment horizontal="right"/>
      <protection/>
    </xf>
    <xf numFmtId="3" fontId="8" fillId="35" borderId="15" xfId="56" applyNumberFormat="1" applyFont="1" applyFill="1" applyBorder="1" applyAlignment="1" applyProtection="1">
      <alignment horizontal="right"/>
      <protection/>
    </xf>
    <xf numFmtId="3" fontId="8" fillId="35" borderId="24" xfId="56" applyNumberFormat="1" applyFont="1" applyFill="1" applyBorder="1" applyAlignment="1" applyProtection="1">
      <alignment horizontal="right"/>
      <protection/>
    </xf>
    <xf numFmtId="3" fontId="8" fillId="35" borderId="14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>
      <alignment vertical="top"/>
      <protection/>
    </xf>
    <xf numFmtId="3" fontId="8" fillId="0" borderId="0" xfId="67" applyNumberFormat="1" applyFont="1" applyFill="1" applyAlignment="1" quotePrefix="1">
      <alignment horizontal="center"/>
      <protection/>
    </xf>
    <xf numFmtId="0" fontId="46" fillId="0" borderId="0" xfId="0" applyFont="1" applyFill="1" applyAlignment="1">
      <alignment horizontal="center"/>
    </xf>
    <xf numFmtId="0" fontId="46" fillId="35" borderId="0" xfId="0" applyFont="1" applyFill="1" applyBorder="1" applyAlignment="1">
      <alignment horizontal="center"/>
    </xf>
    <xf numFmtId="3" fontId="8" fillId="35" borderId="0" xfId="67" applyNumberFormat="1" applyFont="1" applyFill="1" applyBorder="1" applyAlignment="1">
      <alignment horizontal="center"/>
      <protection/>
    </xf>
    <xf numFmtId="0" fontId="46" fillId="35" borderId="21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56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/>
    </xf>
    <xf numFmtId="0" fontId="8" fillId="0" borderId="0" xfId="56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  <xf numFmtId="175" fontId="6" fillId="35" borderId="20" xfId="67" applyNumberFormat="1" applyFont="1" applyFill="1" applyBorder="1" applyAlignment="1">
      <alignment horizontal="left" vertical="center"/>
      <protection/>
    </xf>
    <xf numFmtId="174" fontId="8" fillId="35" borderId="0" xfId="67" applyNumberFormat="1" applyFont="1" applyFill="1" applyBorder="1" applyAlignment="1">
      <alignment horizontal="center"/>
      <protection/>
    </xf>
    <xf numFmtId="9" fontId="6" fillId="35" borderId="16" xfId="69" applyFont="1" applyFill="1" applyBorder="1" applyAlignment="1">
      <alignment horizontal="right"/>
    </xf>
    <xf numFmtId="0" fontId="6" fillId="35" borderId="22" xfId="55" applyFont="1" applyFill="1" applyBorder="1" applyAlignment="1">
      <alignment horizontal="left"/>
      <protection/>
    </xf>
    <xf numFmtId="174" fontId="8" fillId="35" borderId="21" xfId="67" applyNumberFormat="1" applyFont="1" applyFill="1" applyBorder="1" applyAlignment="1">
      <alignment horizontal="center"/>
      <protection/>
    </xf>
    <xf numFmtId="0" fontId="6" fillId="35" borderId="23" xfId="55" applyFont="1" applyFill="1" applyBorder="1">
      <alignment/>
      <protection/>
    </xf>
    <xf numFmtId="3" fontId="8" fillId="35" borderId="18" xfId="56" applyNumberFormat="1" applyFont="1" applyFill="1" applyBorder="1" applyAlignment="1" applyProtection="1">
      <alignment horizontal="right"/>
      <protection/>
    </xf>
    <xf numFmtId="9" fontId="6" fillId="35" borderId="13" xfId="69" applyFont="1" applyFill="1" applyBorder="1" applyAlignment="1">
      <alignment vertical="center"/>
    </xf>
    <xf numFmtId="3" fontId="6" fillId="35" borderId="13" xfId="56" applyNumberFormat="1" applyFont="1" applyFill="1" applyBorder="1" applyAlignment="1" applyProtection="1">
      <alignment horizontal="right"/>
      <protection/>
    </xf>
    <xf numFmtId="10" fontId="6" fillId="35" borderId="13" xfId="56" applyNumberFormat="1" applyFont="1" applyFill="1" applyBorder="1" applyAlignment="1">
      <alignment horizontal="right"/>
      <protection/>
    </xf>
    <xf numFmtId="0" fontId="6" fillId="37" borderId="20" xfId="0" applyFont="1" applyFill="1" applyBorder="1" applyAlignment="1">
      <alignment/>
    </xf>
    <xf numFmtId="0" fontId="46" fillId="37" borderId="0" xfId="0" applyFont="1" applyFill="1" applyBorder="1" applyAlignment="1">
      <alignment/>
    </xf>
    <xf numFmtId="3" fontId="6" fillId="37" borderId="16" xfId="56" applyNumberFormat="1" applyFont="1" applyFill="1" applyBorder="1" applyAlignment="1">
      <alignment/>
      <protection/>
    </xf>
    <xf numFmtId="3" fontId="8" fillId="35" borderId="19" xfId="56" applyNumberFormat="1" applyFont="1" applyFill="1" applyBorder="1" applyAlignment="1" applyProtection="1">
      <alignment horizontal="right"/>
      <protection/>
    </xf>
    <xf numFmtId="0" fontId="8" fillId="35" borderId="25" xfId="56" applyFont="1" applyFill="1" applyBorder="1" applyAlignment="1" applyProtection="1">
      <alignment horizontal="left"/>
      <protection/>
    </xf>
    <xf numFmtId="0" fontId="8" fillId="35" borderId="0" xfId="56" applyFont="1" applyFill="1" applyBorder="1" applyAlignment="1" applyProtection="1">
      <alignment horizontal="left"/>
      <protection/>
    </xf>
    <xf numFmtId="173" fontId="6" fillId="0" borderId="0" xfId="67" applyFont="1" applyFill="1" applyAlignment="1" applyProtection="1">
      <alignment horizontal="center" vertical="center"/>
      <protection/>
    </xf>
    <xf numFmtId="2" fontId="6" fillId="0" borderId="0" xfId="67" applyNumberFormat="1" applyFont="1" applyFill="1" applyAlignment="1">
      <alignment horizontal="center" vertical="center" wrapText="1"/>
      <protection/>
    </xf>
    <xf numFmtId="0" fontId="47" fillId="0" borderId="0" xfId="0" applyFont="1" applyFill="1" applyAlignment="1">
      <alignment horizontal="center"/>
    </xf>
    <xf numFmtId="174" fontId="8" fillId="35" borderId="18" xfId="56" applyNumberFormat="1" applyFont="1" applyFill="1" applyBorder="1" applyAlignment="1" applyProtection="1">
      <alignment horizontal="center"/>
      <protection/>
    </xf>
    <xf numFmtId="174" fontId="8" fillId="35" borderId="15" xfId="56" applyNumberFormat="1" applyFont="1" applyFill="1" applyBorder="1" applyAlignment="1" applyProtection="1">
      <alignment horizontal="center"/>
      <protection/>
    </xf>
    <xf numFmtId="174" fontId="8" fillId="35" borderId="14" xfId="56" applyNumberFormat="1" applyFont="1" applyFill="1" applyBorder="1" applyAlignment="1" applyProtection="1">
      <alignment horizontal="center"/>
      <protection/>
    </xf>
    <xf numFmtId="3" fontId="8" fillId="35" borderId="26" xfId="56" applyNumberFormat="1" applyFont="1" applyFill="1" applyBorder="1" applyAlignment="1" applyProtection="1">
      <alignment horizontal="right"/>
      <protection/>
    </xf>
    <xf numFmtId="0" fontId="8" fillId="35" borderId="25" xfId="56" applyFont="1" applyFill="1" applyBorder="1" applyAlignment="1" applyProtection="1">
      <alignment horizontal="left"/>
      <protection/>
    </xf>
    <xf numFmtId="0" fontId="8" fillId="35" borderId="0" xfId="56" applyFont="1" applyFill="1" applyBorder="1" applyAlignment="1" applyProtection="1">
      <alignment horizontal="left"/>
      <protection/>
    </xf>
    <xf numFmtId="0" fontId="8" fillId="35" borderId="15" xfId="56" applyFont="1" applyFill="1" applyBorder="1" applyAlignment="1" applyProtection="1">
      <alignment horizontal="left"/>
      <protection/>
    </xf>
    <xf numFmtId="2" fontId="8" fillId="35" borderId="15" xfId="56" applyNumberFormat="1" applyFont="1" applyFill="1" applyBorder="1" applyAlignment="1" applyProtection="1">
      <alignment horizontal="right"/>
      <protection/>
    </xf>
    <xf numFmtId="0" fontId="6" fillId="35" borderId="25" xfId="56" applyFont="1" applyFill="1" applyBorder="1" applyAlignment="1" applyProtection="1">
      <alignment horizontal="left"/>
      <protection/>
    </xf>
    <xf numFmtId="0" fontId="8" fillId="0" borderId="26" xfId="56" applyFont="1" applyFill="1" applyBorder="1" applyAlignment="1">
      <alignment vertical="top"/>
      <protection/>
    </xf>
    <xf numFmtId="0" fontId="8" fillId="35" borderId="27" xfId="56" applyFont="1" applyFill="1" applyBorder="1" applyAlignment="1" applyProtection="1">
      <alignment horizontal="left"/>
      <protection/>
    </xf>
    <xf numFmtId="0" fontId="8" fillId="35" borderId="24" xfId="56" applyFont="1" applyFill="1" applyBorder="1" applyAlignment="1" applyProtection="1">
      <alignment horizontal="left"/>
      <protection/>
    </xf>
    <xf numFmtId="0" fontId="8" fillId="35" borderId="14" xfId="56" applyFont="1" applyFill="1" applyBorder="1" applyAlignment="1" applyProtection="1">
      <alignment horizontal="left"/>
      <protection/>
    </xf>
    <xf numFmtId="0" fontId="8" fillId="35" borderId="25" xfId="56" applyFont="1" applyFill="1" applyBorder="1" applyAlignment="1" applyProtection="1">
      <alignment horizontal="left"/>
      <protection/>
    </xf>
    <xf numFmtId="0" fontId="8" fillId="35" borderId="0" xfId="56" applyFont="1" applyFill="1" applyBorder="1" applyAlignment="1" applyProtection="1">
      <alignment horizontal="left"/>
      <protection/>
    </xf>
    <xf numFmtId="0" fontId="8" fillId="35" borderId="15" xfId="56" applyFont="1" applyFill="1" applyBorder="1" applyAlignment="1" applyProtection="1">
      <alignment horizontal="left"/>
      <protection/>
    </xf>
    <xf numFmtId="0" fontId="8" fillId="35" borderId="28" xfId="56" applyFont="1" applyFill="1" applyBorder="1" applyAlignment="1" applyProtection="1">
      <alignment horizontal="left"/>
      <protection/>
    </xf>
    <xf numFmtId="0" fontId="8" fillId="35" borderId="26" xfId="56" applyFont="1" applyFill="1" applyBorder="1" applyAlignment="1" applyProtection="1">
      <alignment horizontal="left"/>
      <protection/>
    </xf>
    <xf numFmtId="0" fontId="8" fillId="35" borderId="18" xfId="56" applyFont="1" applyFill="1" applyBorder="1" applyAlignment="1" applyProtection="1">
      <alignment horizontal="left"/>
      <protection/>
    </xf>
    <xf numFmtId="0" fontId="6" fillId="35" borderId="25" xfId="56" applyFont="1" applyFill="1" applyBorder="1" applyAlignment="1" applyProtection="1">
      <alignment horizontal="left"/>
      <protection/>
    </xf>
    <xf numFmtId="0" fontId="6" fillId="35" borderId="0" xfId="56" applyFont="1" applyFill="1" applyBorder="1" applyAlignment="1" applyProtection="1">
      <alignment horizontal="left"/>
      <protection/>
    </xf>
    <xf numFmtId="0" fontId="6" fillId="35" borderId="15" xfId="56" applyFont="1" applyFill="1" applyBorder="1" applyAlignment="1" applyProtection="1">
      <alignment horizontal="left"/>
      <protection/>
    </xf>
    <xf numFmtId="0" fontId="8" fillId="35" borderId="0" xfId="56" applyFont="1" applyFill="1" applyBorder="1" applyAlignment="1">
      <alignment horizontal="center"/>
      <protection/>
    </xf>
    <xf numFmtId="0" fontId="8" fillId="35" borderId="15" xfId="56" applyFont="1" applyFill="1" applyBorder="1" applyAlignment="1">
      <alignment horizontal="center"/>
      <protection/>
    </xf>
    <xf numFmtId="0" fontId="48" fillId="36" borderId="29" xfId="55" applyFont="1" applyFill="1" applyBorder="1" applyAlignment="1">
      <alignment horizontal="center"/>
      <protection/>
    </xf>
    <xf numFmtId="0" fontId="48" fillId="36" borderId="30" xfId="55" applyFont="1" applyFill="1" applyBorder="1" applyAlignment="1">
      <alignment horizontal="center"/>
      <protection/>
    </xf>
    <xf numFmtId="0" fontId="48" fillId="36" borderId="31" xfId="55" applyFont="1" applyFill="1" applyBorder="1" applyAlignment="1">
      <alignment horizontal="center"/>
      <protection/>
    </xf>
    <xf numFmtId="0" fontId="8" fillId="35" borderId="27" xfId="56" applyFont="1" applyFill="1" applyBorder="1" applyAlignment="1">
      <alignment horizontal="center" vertical="center"/>
      <protection/>
    </xf>
    <xf numFmtId="0" fontId="8" fillId="35" borderId="14" xfId="56" applyFont="1" applyFill="1" applyBorder="1" applyAlignment="1">
      <alignment horizontal="center" vertical="center"/>
      <protection/>
    </xf>
    <xf numFmtId="173" fontId="7" fillId="0" borderId="0" xfId="67" applyFont="1" applyFill="1" applyAlignment="1" applyProtection="1">
      <alignment horizontal="center" vertical="center"/>
      <protection/>
    </xf>
    <xf numFmtId="3" fontId="8" fillId="0" borderId="0" xfId="67" applyNumberFormat="1" applyFont="1" applyFill="1" applyAlignment="1">
      <alignment horizontal="center"/>
      <protection/>
    </xf>
    <xf numFmtId="2" fontId="9" fillId="0" borderId="0" xfId="67" applyNumberFormat="1" applyFont="1" applyFill="1" applyAlignment="1">
      <alignment horizontal="center" vertical="center" wrapText="1"/>
      <protection/>
    </xf>
    <xf numFmtId="0" fontId="8" fillId="35" borderId="25" xfId="56" applyFont="1" applyFill="1" applyBorder="1" applyAlignment="1">
      <alignment horizontal="center" vertical="center"/>
      <protection/>
    </xf>
    <xf numFmtId="0" fontId="8" fillId="35" borderId="15" xfId="56" applyFont="1" applyFill="1" applyBorder="1" applyAlignment="1">
      <alignment horizontal="center" vertical="center"/>
      <protection/>
    </xf>
    <xf numFmtId="0" fontId="8" fillId="35" borderId="28" xfId="56" applyFont="1" applyFill="1" applyBorder="1" applyAlignment="1">
      <alignment horizontal="center" vertical="center"/>
      <protection/>
    </xf>
    <xf numFmtId="0" fontId="8" fillId="35" borderId="18" xfId="56" applyFont="1" applyFill="1" applyBorder="1" applyAlignment="1">
      <alignment horizontal="center" vertical="center"/>
      <protection/>
    </xf>
    <xf numFmtId="0" fontId="6" fillId="34" borderId="27" xfId="56" applyFont="1" applyFill="1" applyBorder="1" applyAlignment="1" applyProtection="1">
      <alignment horizontal="left" vertical="center"/>
      <protection/>
    </xf>
    <xf numFmtId="0" fontId="6" fillId="34" borderId="24" xfId="56" applyFont="1" applyFill="1" applyBorder="1" applyAlignment="1" applyProtection="1">
      <alignment horizontal="left" vertical="center"/>
      <protection/>
    </xf>
    <xf numFmtId="0" fontId="48" fillId="36" borderId="32" xfId="56" applyFont="1" applyFill="1" applyBorder="1" applyAlignment="1" applyProtection="1">
      <alignment horizontal="center" vertical="center"/>
      <protection/>
    </xf>
    <xf numFmtId="0" fontId="48" fillId="36" borderId="33" xfId="56" applyFont="1" applyFill="1" applyBorder="1" applyAlignment="1" applyProtection="1">
      <alignment horizontal="center" vertical="center"/>
      <protection/>
    </xf>
    <xf numFmtId="0" fontId="48" fillId="36" borderId="22" xfId="56" applyFont="1" applyFill="1" applyBorder="1" applyAlignment="1" applyProtection="1">
      <alignment horizontal="center" vertical="center"/>
      <protection/>
    </xf>
    <xf numFmtId="0" fontId="48" fillId="36" borderId="21" xfId="56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>
      <alignment horizontal="left"/>
      <protection/>
    </xf>
    <xf numFmtId="0" fontId="6" fillId="34" borderId="2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3" fontId="6" fillId="34" borderId="28" xfId="0" applyNumberFormat="1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/>
    </xf>
    <xf numFmtId="3" fontId="6" fillId="34" borderId="25" xfId="0" applyNumberFormat="1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48" fillId="36" borderId="34" xfId="56" applyFont="1" applyFill="1" applyBorder="1" applyAlignment="1" applyProtection="1">
      <alignment horizontal="left" vertical="center"/>
      <protection/>
    </xf>
    <xf numFmtId="0" fontId="48" fillId="36" borderId="35" xfId="56" applyFont="1" applyFill="1" applyBorder="1" applyAlignment="1" applyProtection="1">
      <alignment horizontal="left" vertical="center"/>
      <protection/>
    </xf>
    <xf numFmtId="0" fontId="8" fillId="35" borderId="13" xfId="56" applyFont="1" applyFill="1" applyBorder="1" applyAlignment="1" applyProtection="1">
      <alignment horizontal="left"/>
      <protection/>
    </xf>
    <xf numFmtId="0" fontId="8" fillId="35" borderId="13" xfId="56" applyFont="1" applyFill="1" applyBorder="1" applyAlignment="1" applyProtection="1">
      <alignment horizontal="left" vertical="center"/>
      <protection/>
    </xf>
    <xf numFmtId="4" fontId="48" fillId="36" borderId="33" xfId="56" applyNumberFormat="1" applyFont="1" applyFill="1" applyBorder="1" applyAlignment="1" applyProtection="1">
      <alignment horizontal="center" vertical="center" wrapText="1"/>
      <protection/>
    </xf>
    <xf numFmtId="4" fontId="48" fillId="36" borderId="21" xfId="56" applyNumberFormat="1" applyFont="1" applyFill="1" applyBorder="1" applyAlignment="1" applyProtection="1">
      <alignment horizontal="center" vertical="center" wrapText="1"/>
      <protection/>
    </xf>
    <xf numFmtId="3" fontId="8" fillId="0" borderId="25" xfId="53" applyNumberFormat="1" applyFont="1" applyFill="1" applyBorder="1" applyAlignment="1">
      <alignment horizontal="left" vertical="top"/>
      <protection/>
    </xf>
    <xf numFmtId="3" fontId="8" fillId="0" borderId="0" xfId="53" applyNumberFormat="1" applyFont="1" applyFill="1" applyBorder="1" applyAlignment="1">
      <alignment horizontal="left" vertical="top"/>
      <protection/>
    </xf>
    <xf numFmtId="3" fontId="8" fillId="0" borderId="15" xfId="53" applyNumberFormat="1" applyFont="1" applyFill="1" applyBorder="1" applyAlignment="1">
      <alignment horizontal="left" vertical="top"/>
      <protection/>
    </xf>
    <xf numFmtId="3" fontId="8" fillId="0" borderId="25" xfId="53" applyNumberFormat="1" applyFont="1" applyFill="1" applyBorder="1" applyAlignment="1">
      <alignment horizontal="left" vertical="top" wrapText="1"/>
      <protection/>
    </xf>
    <xf numFmtId="3" fontId="8" fillId="0" borderId="0" xfId="53" applyNumberFormat="1" applyFont="1" applyFill="1" applyBorder="1" applyAlignment="1">
      <alignment horizontal="left" vertical="top" wrapText="1"/>
      <protection/>
    </xf>
    <xf numFmtId="3" fontId="8" fillId="0" borderId="15" xfId="53" applyNumberFormat="1" applyFont="1" applyFill="1" applyBorder="1" applyAlignment="1">
      <alignment horizontal="left" vertical="top" wrapText="1"/>
      <protection/>
    </xf>
    <xf numFmtId="3" fontId="48" fillId="36" borderId="36" xfId="56" applyNumberFormat="1" applyFont="1" applyFill="1" applyBorder="1" applyAlignment="1" applyProtection="1">
      <alignment horizontal="center" vertical="center"/>
      <protection/>
    </xf>
    <xf numFmtId="3" fontId="48" fillId="36" borderId="23" xfId="56" applyNumberFormat="1" applyFont="1" applyFill="1" applyBorder="1" applyAlignment="1" applyProtection="1">
      <alignment horizontal="center" vertical="center"/>
      <protection/>
    </xf>
    <xf numFmtId="0" fontId="48" fillId="36" borderId="33" xfId="56" applyFont="1" applyFill="1" applyBorder="1" applyAlignment="1" applyProtection="1">
      <alignment horizontal="center" vertical="center" wrapText="1"/>
      <protection/>
    </xf>
    <xf numFmtId="0" fontId="48" fillId="36" borderId="21" xfId="56" applyFont="1" applyFill="1" applyBorder="1" applyAlignment="1" applyProtection="1">
      <alignment horizontal="center" vertical="center" wrapText="1"/>
      <protection/>
    </xf>
    <xf numFmtId="3" fontId="48" fillId="36" borderId="33" xfId="56" applyNumberFormat="1" applyFont="1" applyFill="1" applyBorder="1" applyAlignment="1" applyProtection="1">
      <alignment horizontal="center" vertical="center" wrapText="1"/>
      <protection/>
    </xf>
    <xf numFmtId="3" fontId="48" fillId="36" borderId="21" xfId="56" applyNumberFormat="1" applyFont="1" applyFill="1" applyBorder="1" applyAlignment="1" applyProtection="1">
      <alignment horizontal="center" vertical="center" wrapText="1"/>
      <protection/>
    </xf>
    <xf numFmtId="3" fontId="8" fillId="35" borderId="28" xfId="53" applyNumberFormat="1" applyFont="1" applyFill="1" applyBorder="1" applyAlignment="1">
      <alignment horizontal="left" vertical="top" wrapText="1"/>
      <protection/>
    </xf>
    <xf numFmtId="3" fontId="8" fillId="35" borderId="26" xfId="53" applyNumberFormat="1" applyFont="1" applyFill="1" applyBorder="1" applyAlignment="1">
      <alignment horizontal="left" vertical="top" wrapText="1"/>
      <protection/>
    </xf>
    <xf numFmtId="3" fontId="8" fillId="35" borderId="18" xfId="53" applyNumberFormat="1" applyFont="1" applyFill="1" applyBorder="1" applyAlignment="1">
      <alignment horizontal="left" vertical="top" wrapText="1"/>
      <protection/>
    </xf>
    <xf numFmtId="3" fontId="8" fillId="35" borderId="25" xfId="53" applyNumberFormat="1" applyFont="1" applyFill="1" applyBorder="1" applyAlignment="1">
      <alignment horizontal="left" vertical="top" wrapText="1"/>
      <protection/>
    </xf>
    <xf numFmtId="3" fontId="8" fillId="35" borderId="0" xfId="53" applyNumberFormat="1" applyFont="1" applyFill="1" applyBorder="1" applyAlignment="1">
      <alignment horizontal="left" vertical="top" wrapText="1"/>
      <protection/>
    </xf>
    <xf numFmtId="3" fontId="8" fillId="35" borderId="15" xfId="53" applyNumberFormat="1" applyFont="1" applyFill="1" applyBorder="1" applyAlignment="1">
      <alignment horizontal="left" vertical="top" wrapText="1"/>
      <protection/>
    </xf>
    <xf numFmtId="0" fontId="6" fillId="34" borderId="34" xfId="56" applyFont="1" applyFill="1" applyBorder="1" applyAlignment="1" applyProtection="1">
      <alignment horizontal="left" vertical="center"/>
      <protection/>
    </xf>
    <xf numFmtId="0" fontId="6" fillId="34" borderId="35" xfId="56" applyFont="1" applyFill="1" applyBorder="1" applyAlignment="1" applyProtection="1">
      <alignment horizontal="left" vertical="center"/>
      <protection/>
    </xf>
    <xf numFmtId="0" fontId="6" fillId="34" borderId="27" xfId="0" applyFont="1" applyFill="1" applyBorder="1" applyAlignment="1" applyProtection="1">
      <alignment horizontal="left"/>
      <protection/>
    </xf>
    <xf numFmtId="0" fontId="6" fillId="34" borderId="24" xfId="0" applyFont="1" applyFill="1" applyBorder="1" applyAlignment="1" applyProtection="1">
      <alignment horizontal="left"/>
      <protection/>
    </xf>
    <xf numFmtId="0" fontId="6" fillId="34" borderId="34" xfId="56" applyFont="1" applyFill="1" applyBorder="1" applyAlignment="1" applyProtection="1">
      <alignment horizontal="left"/>
      <protection/>
    </xf>
    <xf numFmtId="0" fontId="6" fillId="34" borderId="35" xfId="56" applyFont="1" applyFill="1" applyBorder="1" applyAlignment="1" applyProtection="1">
      <alignment horizontal="left"/>
      <protection/>
    </xf>
    <xf numFmtId="0" fontId="8" fillId="35" borderId="28" xfId="56" applyFont="1" applyFill="1" applyBorder="1" applyAlignment="1" applyProtection="1">
      <alignment horizontal="left"/>
      <protection/>
    </xf>
    <xf numFmtId="0" fontId="8" fillId="35" borderId="26" xfId="56" applyFont="1" applyFill="1" applyBorder="1" applyAlignment="1" applyProtection="1">
      <alignment horizontal="left"/>
      <protection/>
    </xf>
    <xf numFmtId="0" fontId="8" fillId="35" borderId="25" xfId="56" applyFont="1" applyFill="1" applyBorder="1" applyAlignment="1" applyProtection="1">
      <alignment horizontal="left"/>
      <protection/>
    </xf>
    <xf numFmtId="0" fontId="8" fillId="35" borderId="0" xfId="56" applyFont="1" applyFill="1" applyBorder="1" applyAlignment="1" applyProtection="1">
      <alignment horizontal="left"/>
      <protection/>
    </xf>
    <xf numFmtId="0" fontId="8" fillId="35" borderId="18" xfId="56" applyFont="1" applyFill="1" applyBorder="1" applyAlignment="1" applyProtection="1">
      <alignment horizontal="left"/>
      <protection/>
    </xf>
    <xf numFmtId="0" fontId="8" fillId="35" borderId="27" xfId="56" applyFont="1" applyFill="1" applyBorder="1" applyAlignment="1" applyProtection="1">
      <alignment horizontal="left"/>
      <protection/>
    </xf>
    <xf numFmtId="0" fontId="8" fillId="35" borderId="24" xfId="56" applyFont="1" applyFill="1" applyBorder="1" applyAlignment="1" applyProtection="1">
      <alignment horizontal="left"/>
      <protection/>
    </xf>
    <xf numFmtId="0" fontId="8" fillId="35" borderId="15" xfId="56" applyFont="1" applyFill="1" applyBorder="1" applyAlignment="1" applyProtection="1">
      <alignment horizontal="left"/>
      <protection/>
    </xf>
    <xf numFmtId="0" fontId="8" fillId="35" borderId="14" xfId="56" applyFont="1" applyFill="1" applyBorder="1" applyAlignment="1" applyProtection="1">
      <alignment horizontal="left"/>
      <protection/>
    </xf>
    <xf numFmtId="0" fontId="6" fillId="35" borderId="25" xfId="56" applyFont="1" applyFill="1" applyBorder="1" applyAlignment="1" applyProtection="1">
      <alignment horizontal="left"/>
      <protection/>
    </xf>
    <xf numFmtId="0" fontId="6" fillId="35" borderId="0" xfId="56" applyFont="1" applyFill="1" applyBorder="1" applyAlignment="1" applyProtection="1">
      <alignment horizontal="left"/>
      <protection/>
    </xf>
    <xf numFmtId="0" fontId="6" fillId="35" borderId="15" xfId="56" applyFont="1" applyFill="1" applyBorder="1" applyAlignment="1" applyProtection="1">
      <alignment horizontal="left"/>
      <protection/>
    </xf>
    <xf numFmtId="0" fontId="8" fillId="35" borderId="25" xfId="56" applyFont="1" applyFill="1" applyBorder="1" applyAlignment="1">
      <alignment horizontal="center"/>
      <protection/>
    </xf>
    <xf numFmtId="0" fontId="8" fillId="35" borderId="15" xfId="56" applyFont="1" applyFill="1" applyBorder="1" applyAlignment="1">
      <alignment horizontal="center"/>
      <protection/>
    </xf>
    <xf numFmtId="0" fontId="8" fillId="35" borderId="28" xfId="56" applyFont="1" applyFill="1" applyBorder="1" applyAlignment="1">
      <alignment horizontal="center"/>
      <protection/>
    </xf>
    <xf numFmtId="0" fontId="8" fillId="35" borderId="18" xfId="56" applyFont="1" applyFill="1" applyBorder="1" applyAlignment="1">
      <alignment horizontal="center"/>
      <protection/>
    </xf>
    <xf numFmtId="0" fontId="8" fillId="35" borderId="27" xfId="56" applyFont="1" applyFill="1" applyBorder="1" applyAlignment="1">
      <alignment horizontal="center"/>
      <protection/>
    </xf>
    <xf numFmtId="0" fontId="8" fillId="35" borderId="14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left" vertical="top" wrapText="1"/>
      <protection/>
    </xf>
    <xf numFmtId="3" fontId="8" fillId="0" borderId="27" xfId="53" applyNumberFormat="1" applyFont="1" applyFill="1" applyBorder="1" applyAlignment="1">
      <alignment horizontal="left" vertical="top"/>
      <protection/>
    </xf>
    <xf numFmtId="3" fontId="8" fillId="0" borderId="24" xfId="53" applyNumberFormat="1" applyFont="1" applyFill="1" applyBorder="1" applyAlignment="1">
      <alignment horizontal="left" vertical="top"/>
      <protection/>
    </xf>
    <xf numFmtId="3" fontId="8" fillId="0" borderId="14" xfId="53" applyNumberFormat="1" applyFont="1" applyFill="1" applyBorder="1" applyAlignment="1">
      <alignment horizontal="left" vertical="top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84</xdr:row>
      <xdr:rowOff>95250</xdr:rowOff>
    </xdr:from>
    <xdr:to>
      <xdr:col>2</xdr:col>
      <xdr:colOff>590550</xdr:colOff>
      <xdr:row>84</xdr:row>
      <xdr:rowOff>209550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2020252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95</xdr:row>
      <xdr:rowOff>95250</xdr:rowOff>
    </xdr:from>
    <xdr:to>
      <xdr:col>2</xdr:col>
      <xdr:colOff>152400</xdr:colOff>
      <xdr:row>95</xdr:row>
      <xdr:rowOff>209550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2850475"/>
          <a:ext cx="13811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86</xdr:row>
      <xdr:rowOff>76200</xdr:rowOff>
    </xdr:from>
    <xdr:to>
      <xdr:col>2</xdr:col>
      <xdr:colOff>171450</xdr:colOff>
      <xdr:row>86</xdr:row>
      <xdr:rowOff>190500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0688300"/>
          <a:ext cx="1390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92</xdr:row>
      <xdr:rowOff>95250</xdr:rowOff>
    </xdr:from>
    <xdr:to>
      <xdr:col>2</xdr:col>
      <xdr:colOff>171450</xdr:colOff>
      <xdr:row>92</xdr:row>
      <xdr:rowOff>209550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2136100"/>
          <a:ext cx="1390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showGridLines="0" tabSelected="1" view="pageBreakPreview" zoomScale="60" zoomScaleNormal="60" zoomScalePageLayoutView="60" workbookViewId="0" topLeftCell="A1">
      <selection activeCell="A1" sqref="A1"/>
    </sheetView>
  </sheetViews>
  <sheetFormatPr defaultColWidth="11.421875" defaultRowHeight="15"/>
  <cols>
    <col min="1" max="1" width="12.57421875" style="0" customWidth="1"/>
    <col min="2" max="2" width="18.7109375" style="0" customWidth="1"/>
    <col min="3" max="3" width="21.28125" style="0" customWidth="1"/>
    <col min="4" max="4" width="23.8515625" style="0" customWidth="1"/>
    <col min="5" max="5" width="23.00390625" style="0" customWidth="1"/>
    <col min="6" max="7" width="18.7109375" style="0" customWidth="1"/>
    <col min="8" max="8" width="22.00390625" style="0" customWidth="1"/>
    <col min="9" max="10" width="18.7109375" style="0" customWidth="1"/>
    <col min="11" max="11" width="11.8515625" style="71" customWidth="1"/>
  </cols>
  <sheetData>
    <row r="1" spans="2:10" ht="23.25">
      <c r="B1" s="146" t="s">
        <v>19</v>
      </c>
      <c r="C1" s="146"/>
      <c r="D1" s="146"/>
      <c r="E1" s="146"/>
      <c r="F1" s="146"/>
      <c r="G1" s="146"/>
      <c r="H1" s="146"/>
      <c r="I1" s="146"/>
      <c r="J1" s="146"/>
    </row>
    <row r="2" spans="1:11" ht="19.5">
      <c r="A2" s="6"/>
      <c r="B2" s="25"/>
      <c r="C2" s="3"/>
      <c r="D2" s="3"/>
      <c r="E2" s="148" t="s">
        <v>111</v>
      </c>
      <c r="F2" s="148"/>
      <c r="G2" s="148"/>
      <c r="H2" s="3"/>
      <c r="I2" s="3"/>
      <c r="J2" s="3"/>
      <c r="K2" s="72"/>
    </row>
    <row r="3" spans="1:10" ht="18.75">
      <c r="A3" s="6"/>
      <c r="B3" s="50"/>
      <c r="C3" s="5"/>
      <c r="D3" s="25"/>
      <c r="E3" s="147" t="s">
        <v>56</v>
      </c>
      <c r="F3" s="147"/>
      <c r="G3" s="147"/>
      <c r="H3" s="5"/>
      <c r="I3" s="5"/>
      <c r="J3" s="50"/>
    </row>
    <row r="4" spans="1:10" ht="18.75">
      <c r="A4" s="6"/>
      <c r="B4" s="50"/>
      <c r="C4" s="50"/>
      <c r="D4" s="25"/>
      <c r="E4" s="7"/>
      <c r="F4" s="7"/>
      <c r="G4" s="7"/>
      <c r="H4" s="47" t="s">
        <v>48</v>
      </c>
      <c r="I4" s="50"/>
      <c r="J4" s="8"/>
    </row>
    <row r="5" spans="1:10" ht="18.75">
      <c r="A5" s="6"/>
      <c r="B5" s="50"/>
      <c r="C5" s="50"/>
      <c r="D5" s="9" t="s">
        <v>55</v>
      </c>
      <c r="E5" s="50"/>
      <c r="F5" s="50"/>
      <c r="G5" s="8" t="s">
        <v>60</v>
      </c>
      <c r="H5" s="25"/>
      <c r="I5" s="51"/>
      <c r="J5" s="51"/>
    </row>
    <row r="6" spans="1:10" ht="18.75">
      <c r="A6" s="6"/>
      <c r="B6" s="50"/>
      <c r="C6" s="50"/>
      <c r="D6" s="9" t="s">
        <v>57</v>
      </c>
      <c r="E6" s="9"/>
      <c r="F6" s="9"/>
      <c r="G6" s="9" t="s">
        <v>115</v>
      </c>
      <c r="H6" s="25"/>
      <c r="I6" s="10"/>
      <c r="J6" s="10"/>
    </row>
    <row r="7" spans="1:10" ht="18.75">
      <c r="A7" s="6"/>
      <c r="B7" s="50"/>
      <c r="C7" s="50"/>
      <c r="D7" s="9" t="s">
        <v>58</v>
      </c>
      <c r="E7" s="9"/>
      <c r="F7" s="49"/>
      <c r="G7" s="9" t="s">
        <v>54</v>
      </c>
      <c r="H7" s="25"/>
      <c r="I7" s="10"/>
      <c r="J7" s="10"/>
    </row>
    <row r="8" spans="1:10" ht="18.75">
      <c r="A8" s="6"/>
      <c r="B8" s="11"/>
      <c r="C8" s="12"/>
      <c r="D8" s="50" t="s">
        <v>59</v>
      </c>
      <c r="E8" s="8"/>
      <c r="F8" s="8"/>
      <c r="G8" s="52" t="s">
        <v>61</v>
      </c>
      <c r="H8" s="50"/>
      <c r="I8" s="15"/>
      <c r="J8" s="16"/>
    </row>
    <row r="9" spans="1:10" ht="19.5" thickBot="1">
      <c r="A9" s="6"/>
      <c r="B9" s="11"/>
      <c r="C9" s="12"/>
      <c r="D9" s="50"/>
      <c r="E9" s="8"/>
      <c r="F9" s="8"/>
      <c r="G9" s="52"/>
      <c r="H9" s="50"/>
      <c r="I9" s="15"/>
      <c r="J9" s="16"/>
    </row>
    <row r="10" spans="1:10" ht="19.5" thickBot="1">
      <c r="A10" s="6"/>
      <c r="B10" s="141" t="s">
        <v>44</v>
      </c>
      <c r="C10" s="142"/>
      <c r="D10" s="142"/>
      <c r="E10" s="143"/>
      <c r="F10" s="17"/>
      <c r="G10" s="141" t="s">
        <v>25</v>
      </c>
      <c r="H10" s="142"/>
      <c r="I10" s="142"/>
      <c r="J10" s="143"/>
    </row>
    <row r="11" spans="1:10" ht="18.75">
      <c r="A11" s="6"/>
      <c r="B11" s="98" t="s">
        <v>62</v>
      </c>
      <c r="C11" s="61"/>
      <c r="D11" s="62"/>
      <c r="E11" s="44">
        <v>50</v>
      </c>
      <c r="F11" s="18"/>
      <c r="G11" s="65" t="s">
        <v>21</v>
      </c>
      <c r="H11" s="62"/>
      <c r="I11" s="62"/>
      <c r="J11" s="66">
        <f>J29+J38+J49</f>
        <v>469768</v>
      </c>
    </row>
    <row r="12" spans="1:10" ht="18.75">
      <c r="A12" s="6"/>
      <c r="B12" s="63" t="s">
        <v>141</v>
      </c>
      <c r="C12" s="61"/>
      <c r="D12" s="62"/>
      <c r="E12" s="44">
        <v>16280</v>
      </c>
      <c r="F12" s="78"/>
      <c r="G12" s="65" t="s">
        <v>22</v>
      </c>
      <c r="H12" s="67"/>
      <c r="I12" s="62"/>
      <c r="J12" s="66">
        <f>J29+J38+J49+J59</f>
        <v>510872.7</v>
      </c>
    </row>
    <row r="13" spans="1:10" ht="18.75">
      <c r="A13" s="6"/>
      <c r="B13" s="63" t="s">
        <v>20</v>
      </c>
      <c r="C13" s="61"/>
      <c r="D13" s="62"/>
      <c r="E13" s="44">
        <v>10000</v>
      </c>
      <c r="F13" s="78"/>
      <c r="G13" s="65" t="s">
        <v>12</v>
      </c>
      <c r="H13" s="62"/>
      <c r="I13" s="62"/>
      <c r="J13" s="66">
        <f>E11*E12</f>
        <v>814000</v>
      </c>
    </row>
    <row r="14" spans="1:10" ht="18.75">
      <c r="A14" s="6"/>
      <c r="B14" s="63" t="s">
        <v>8</v>
      </c>
      <c r="C14" s="99"/>
      <c r="D14" s="62"/>
      <c r="E14" s="45">
        <v>0.0125</v>
      </c>
      <c r="F14" s="78"/>
      <c r="G14" s="65" t="s">
        <v>23</v>
      </c>
      <c r="H14" s="62"/>
      <c r="I14" s="62"/>
      <c r="J14" s="66">
        <f>J13-J11</f>
        <v>344232</v>
      </c>
    </row>
    <row r="15" spans="1:10" ht="18.75">
      <c r="A15" s="6"/>
      <c r="B15" s="63" t="s">
        <v>17</v>
      </c>
      <c r="C15" s="99"/>
      <c r="D15" s="62"/>
      <c r="E15" s="100">
        <v>0.5</v>
      </c>
      <c r="F15" s="78"/>
      <c r="G15" s="65" t="s">
        <v>24</v>
      </c>
      <c r="H15" s="62"/>
      <c r="I15" s="62"/>
      <c r="J15" s="66">
        <f>J13-J12</f>
        <v>303127.3</v>
      </c>
    </row>
    <row r="16" spans="1:10" ht="19.5" thickBot="1">
      <c r="A16" s="6"/>
      <c r="B16" s="101" t="s">
        <v>9</v>
      </c>
      <c r="C16" s="102"/>
      <c r="D16" s="64"/>
      <c r="E16" s="103">
        <v>6</v>
      </c>
      <c r="F16" s="79"/>
      <c r="G16" s="68"/>
      <c r="H16" s="64"/>
      <c r="I16" s="69"/>
      <c r="J16" s="70"/>
    </row>
    <row r="17" spans="1:10" ht="19.5" thickBot="1">
      <c r="A17" s="6"/>
      <c r="B17" s="11"/>
      <c r="C17" s="12"/>
      <c r="D17" s="12"/>
      <c r="E17" s="13"/>
      <c r="F17" s="13"/>
      <c r="G17" s="14"/>
      <c r="H17" s="7"/>
      <c r="I17" s="15"/>
      <c r="J17" s="19"/>
    </row>
    <row r="18" spans="1:11" ht="18.75">
      <c r="A18" s="6"/>
      <c r="B18" s="155" t="s">
        <v>33</v>
      </c>
      <c r="C18" s="156"/>
      <c r="D18" s="156"/>
      <c r="E18" s="156" t="s">
        <v>26</v>
      </c>
      <c r="F18" s="156"/>
      <c r="G18" s="185" t="s">
        <v>27</v>
      </c>
      <c r="H18" s="195" t="s">
        <v>28</v>
      </c>
      <c r="I18" s="197" t="s">
        <v>29</v>
      </c>
      <c r="J18" s="193" t="s">
        <v>6</v>
      </c>
      <c r="K18" s="73"/>
    </row>
    <row r="19" spans="1:11" ht="19.5" thickBot="1">
      <c r="A19" s="6"/>
      <c r="B19" s="157"/>
      <c r="C19" s="158"/>
      <c r="D19" s="158"/>
      <c r="E19" s="158"/>
      <c r="F19" s="158"/>
      <c r="G19" s="186"/>
      <c r="H19" s="196"/>
      <c r="I19" s="198"/>
      <c r="J19" s="194"/>
      <c r="K19" s="73"/>
    </row>
    <row r="20" spans="1:11" ht="18.75">
      <c r="A20" s="6"/>
      <c r="B20" s="20"/>
      <c r="C20" s="20"/>
      <c r="D20" s="20"/>
      <c r="E20" s="20"/>
      <c r="F20" s="20"/>
      <c r="G20" s="21"/>
      <c r="H20" s="22"/>
      <c r="I20" s="23"/>
      <c r="J20" s="23"/>
      <c r="K20" s="73"/>
    </row>
    <row r="21" spans="1:11" ht="18.75">
      <c r="A21" s="6"/>
      <c r="B21" s="20" t="s">
        <v>30</v>
      </c>
      <c r="C21" s="20"/>
      <c r="D21" s="20"/>
      <c r="E21" s="20"/>
      <c r="F21" s="20"/>
      <c r="G21" s="21"/>
      <c r="H21" s="22"/>
      <c r="I21" s="23"/>
      <c r="J21" s="23"/>
      <c r="K21" s="73"/>
    </row>
    <row r="22" spans="1:11" ht="18.75">
      <c r="A22" s="6"/>
      <c r="B22" s="133" t="s">
        <v>63</v>
      </c>
      <c r="C22" s="134"/>
      <c r="D22" s="135"/>
      <c r="E22" s="151" t="s">
        <v>71</v>
      </c>
      <c r="F22" s="152"/>
      <c r="G22" s="48">
        <v>0.3</v>
      </c>
      <c r="H22" s="48" t="s">
        <v>10</v>
      </c>
      <c r="I22" s="75">
        <f>$E$13</f>
        <v>10000</v>
      </c>
      <c r="J22" s="75">
        <f>G22*I22</f>
        <v>3000</v>
      </c>
      <c r="K22" s="73"/>
    </row>
    <row r="23" spans="1:11" ht="18.75">
      <c r="A23" s="6"/>
      <c r="B23" s="130" t="s">
        <v>64</v>
      </c>
      <c r="C23" s="131"/>
      <c r="D23" s="132"/>
      <c r="E23" s="149" t="s">
        <v>72</v>
      </c>
      <c r="F23" s="150"/>
      <c r="G23" s="43">
        <v>0.2</v>
      </c>
      <c r="H23" s="43" t="s">
        <v>10</v>
      </c>
      <c r="I23" s="76">
        <f aca="true" t="shared" si="0" ref="I23:I28">$E$13</f>
        <v>10000</v>
      </c>
      <c r="J23" s="76">
        <f aca="true" t="shared" si="1" ref="J23:J28">G23*I23</f>
        <v>2000</v>
      </c>
      <c r="K23" s="73"/>
    </row>
    <row r="24" spans="1:11" ht="18.75">
      <c r="A24" s="6"/>
      <c r="B24" s="130" t="s">
        <v>65</v>
      </c>
      <c r="C24" s="131"/>
      <c r="D24" s="132"/>
      <c r="E24" s="149" t="s">
        <v>72</v>
      </c>
      <c r="F24" s="150"/>
      <c r="G24" s="43">
        <v>0.9</v>
      </c>
      <c r="H24" s="43" t="s">
        <v>10</v>
      </c>
      <c r="I24" s="76">
        <f t="shared" si="0"/>
        <v>10000</v>
      </c>
      <c r="J24" s="76">
        <f t="shared" si="1"/>
        <v>9000</v>
      </c>
      <c r="K24" s="73"/>
    </row>
    <row r="25" spans="1:11" ht="18.75">
      <c r="A25" s="6"/>
      <c r="B25" s="130" t="s">
        <v>66</v>
      </c>
      <c r="C25" s="131"/>
      <c r="D25" s="132"/>
      <c r="E25" s="149" t="s">
        <v>73</v>
      </c>
      <c r="F25" s="150"/>
      <c r="G25" s="43">
        <v>0.8</v>
      </c>
      <c r="H25" s="43" t="s">
        <v>10</v>
      </c>
      <c r="I25" s="76">
        <f t="shared" si="0"/>
        <v>10000</v>
      </c>
      <c r="J25" s="76">
        <f t="shared" si="1"/>
        <v>8000</v>
      </c>
      <c r="K25" s="73"/>
    </row>
    <row r="26" spans="1:11" ht="18.75">
      <c r="A26" s="6"/>
      <c r="B26" s="130" t="s">
        <v>67</v>
      </c>
      <c r="C26" s="131"/>
      <c r="D26" s="132"/>
      <c r="E26" s="149" t="s">
        <v>73</v>
      </c>
      <c r="F26" s="150"/>
      <c r="G26" s="43">
        <v>0.9</v>
      </c>
      <c r="H26" s="43" t="s">
        <v>10</v>
      </c>
      <c r="I26" s="76">
        <f t="shared" si="0"/>
        <v>10000</v>
      </c>
      <c r="J26" s="76">
        <f t="shared" si="1"/>
        <v>9000</v>
      </c>
      <c r="K26" s="73"/>
    </row>
    <row r="27" spans="1:11" ht="18.75">
      <c r="A27" s="6"/>
      <c r="B27" s="130" t="s">
        <v>69</v>
      </c>
      <c r="C27" s="131"/>
      <c r="D27" s="132"/>
      <c r="E27" s="149" t="s">
        <v>74</v>
      </c>
      <c r="F27" s="150"/>
      <c r="G27" s="43">
        <v>0.8</v>
      </c>
      <c r="H27" s="43" t="s">
        <v>10</v>
      </c>
      <c r="I27" s="76">
        <f t="shared" si="0"/>
        <v>10000</v>
      </c>
      <c r="J27" s="76">
        <f t="shared" si="1"/>
        <v>8000</v>
      </c>
      <c r="K27" s="73"/>
    </row>
    <row r="28" spans="1:11" ht="18.75">
      <c r="A28" s="6"/>
      <c r="B28" s="127" t="s">
        <v>70</v>
      </c>
      <c r="C28" s="128"/>
      <c r="D28" s="129"/>
      <c r="E28" s="144" t="s">
        <v>50</v>
      </c>
      <c r="F28" s="145"/>
      <c r="G28" s="82">
        <v>0.4</v>
      </c>
      <c r="H28" s="82" t="s">
        <v>10</v>
      </c>
      <c r="I28" s="77">
        <f t="shared" si="0"/>
        <v>10000</v>
      </c>
      <c r="J28" s="77">
        <f t="shared" si="1"/>
        <v>4000</v>
      </c>
      <c r="K28" s="73"/>
    </row>
    <row r="29" spans="1:11" ht="18.75">
      <c r="A29" s="6"/>
      <c r="B29" s="153" t="s">
        <v>153</v>
      </c>
      <c r="C29" s="154"/>
      <c r="D29" s="154"/>
      <c r="E29" s="154"/>
      <c r="F29" s="154"/>
      <c r="G29" s="154"/>
      <c r="H29" s="154"/>
      <c r="I29" s="154"/>
      <c r="J29" s="40">
        <f>SUM(J22:J28)</f>
        <v>43000</v>
      </c>
      <c r="K29" s="73"/>
    </row>
    <row r="30" spans="1:11" s="1" customFormat="1" ht="18.75">
      <c r="A30" s="25"/>
      <c r="B30" s="20"/>
      <c r="C30" s="20"/>
      <c r="D30" s="20"/>
      <c r="E30" s="20"/>
      <c r="F30" s="20"/>
      <c r="G30" s="21"/>
      <c r="H30" s="22"/>
      <c r="I30" s="23"/>
      <c r="J30" s="23"/>
      <c r="K30" s="73"/>
    </row>
    <row r="31" spans="1:11" s="2" customFormat="1" ht="18.75">
      <c r="A31" s="27"/>
      <c r="B31" s="20" t="s">
        <v>31</v>
      </c>
      <c r="C31" s="20"/>
      <c r="D31" s="20"/>
      <c r="E31" s="20"/>
      <c r="F31" s="20"/>
      <c r="G31" s="21"/>
      <c r="H31" s="22"/>
      <c r="I31" s="23"/>
      <c r="J31" s="23"/>
      <c r="K31" s="73"/>
    </row>
    <row r="32" spans="1:11" ht="18.75">
      <c r="A32" s="6"/>
      <c r="B32" s="133" t="s">
        <v>75</v>
      </c>
      <c r="C32" s="134"/>
      <c r="D32" s="135"/>
      <c r="E32" s="151" t="s">
        <v>79</v>
      </c>
      <c r="F32" s="152"/>
      <c r="G32" s="48">
        <v>1</v>
      </c>
      <c r="H32" s="48" t="s">
        <v>45</v>
      </c>
      <c r="I32" s="80">
        <v>25000</v>
      </c>
      <c r="J32" s="75">
        <f aca="true" t="shared" si="2" ref="J32:J37">G32*I32</f>
        <v>25000</v>
      </c>
      <c r="K32" s="73"/>
    </row>
    <row r="33" spans="1:11" ht="18.75">
      <c r="A33" s="6"/>
      <c r="B33" s="130" t="s">
        <v>76</v>
      </c>
      <c r="C33" s="131"/>
      <c r="D33" s="132"/>
      <c r="E33" s="149" t="s">
        <v>79</v>
      </c>
      <c r="F33" s="150"/>
      <c r="G33" s="43">
        <v>2</v>
      </c>
      <c r="H33" s="43" t="s">
        <v>45</v>
      </c>
      <c r="I33" s="76">
        <v>20000</v>
      </c>
      <c r="J33" s="76">
        <f t="shared" si="2"/>
        <v>40000</v>
      </c>
      <c r="K33" s="73"/>
    </row>
    <row r="34" spans="1:11" ht="18.75">
      <c r="A34" s="6"/>
      <c r="B34" s="130" t="s">
        <v>77</v>
      </c>
      <c r="C34" s="131"/>
      <c r="D34" s="132"/>
      <c r="E34" s="149" t="s">
        <v>72</v>
      </c>
      <c r="F34" s="150"/>
      <c r="G34" s="43">
        <v>1</v>
      </c>
      <c r="H34" s="43" t="s">
        <v>45</v>
      </c>
      <c r="I34" s="81">
        <v>25000</v>
      </c>
      <c r="J34" s="76">
        <f t="shared" si="2"/>
        <v>25000</v>
      </c>
      <c r="K34" s="73"/>
    </row>
    <row r="35" spans="1:11" ht="18.75">
      <c r="A35" s="6"/>
      <c r="B35" s="130" t="s">
        <v>66</v>
      </c>
      <c r="C35" s="131"/>
      <c r="D35" s="132"/>
      <c r="E35" s="149" t="s">
        <v>73</v>
      </c>
      <c r="F35" s="150"/>
      <c r="G35" s="43">
        <v>1</v>
      </c>
      <c r="H35" s="43" t="s">
        <v>45</v>
      </c>
      <c r="I35" s="76">
        <v>8000</v>
      </c>
      <c r="J35" s="76">
        <f t="shared" si="2"/>
        <v>8000</v>
      </c>
      <c r="K35" s="73"/>
    </row>
    <row r="36" spans="1:11" ht="18.75">
      <c r="A36" s="6"/>
      <c r="B36" s="130" t="s">
        <v>95</v>
      </c>
      <c r="C36" s="131"/>
      <c r="D36" s="132"/>
      <c r="E36" s="149" t="s">
        <v>85</v>
      </c>
      <c r="F36" s="150"/>
      <c r="G36" s="43">
        <v>1</v>
      </c>
      <c r="H36" s="43" t="s">
        <v>45</v>
      </c>
      <c r="I36" s="76">
        <v>8000</v>
      </c>
      <c r="J36" s="76">
        <f t="shared" si="2"/>
        <v>8000</v>
      </c>
      <c r="K36" s="73"/>
    </row>
    <row r="37" spans="1:11" ht="18.75">
      <c r="A37" s="6"/>
      <c r="B37" s="127" t="s">
        <v>78</v>
      </c>
      <c r="C37" s="128"/>
      <c r="D37" s="129"/>
      <c r="E37" s="144" t="s">
        <v>50</v>
      </c>
      <c r="F37" s="145"/>
      <c r="G37" s="82">
        <v>1</v>
      </c>
      <c r="H37" s="82" t="s">
        <v>45</v>
      </c>
      <c r="I37" s="77">
        <v>35000</v>
      </c>
      <c r="J37" s="77">
        <f t="shared" si="2"/>
        <v>35000</v>
      </c>
      <c r="K37" s="73"/>
    </row>
    <row r="38" spans="1:11" ht="18.75">
      <c r="A38" s="6"/>
      <c r="B38" s="153" t="s">
        <v>32</v>
      </c>
      <c r="C38" s="154"/>
      <c r="D38" s="154"/>
      <c r="E38" s="154"/>
      <c r="F38" s="154"/>
      <c r="G38" s="154"/>
      <c r="H38" s="154"/>
      <c r="I38" s="154"/>
      <c r="J38" s="40">
        <f>SUM(J32:J37)</f>
        <v>141000</v>
      </c>
      <c r="K38" s="73"/>
    </row>
    <row r="39" spans="1:11" s="1" customFormat="1" ht="18.75">
      <c r="A39" s="25"/>
      <c r="B39" s="20"/>
      <c r="C39" s="20"/>
      <c r="D39" s="20"/>
      <c r="E39" s="20"/>
      <c r="F39" s="20"/>
      <c r="G39" s="21"/>
      <c r="H39" s="22"/>
      <c r="I39" s="23"/>
      <c r="J39" s="23"/>
      <c r="K39" s="73"/>
    </row>
    <row r="40" spans="1:11" ht="18.75">
      <c r="A40" s="6"/>
      <c r="B40" s="20" t="s">
        <v>143</v>
      </c>
      <c r="C40" s="20"/>
      <c r="D40" s="20"/>
      <c r="E40" s="20"/>
      <c r="F40" s="20"/>
      <c r="G40" s="21"/>
      <c r="H40" s="22" t="s">
        <v>47</v>
      </c>
      <c r="I40" s="23"/>
      <c r="J40" s="23"/>
      <c r="K40" s="73"/>
    </row>
    <row r="41" spans="1:11" ht="18.75">
      <c r="A41" s="6"/>
      <c r="B41" s="133" t="s">
        <v>80</v>
      </c>
      <c r="C41" s="134"/>
      <c r="D41" s="135"/>
      <c r="E41" s="151" t="s">
        <v>72</v>
      </c>
      <c r="F41" s="152"/>
      <c r="G41" s="48">
        <v>150</v>
      </c>
      <c r="H41" s="48" t="s">
        <v>11</v>
      </c>
      <c r="I41" s="104">
        <v>350</v>
      </c>
      <c r="J41" s="111">
        <f aca="true" t="shared" si="3" ref="J41:J47">G41*I41</f>
        <v>52500</v>
      </c>
      <c r="K41" s="73"/>
    </row>
    <row r="42" spans="1:11" ht="18.75">
      <c r="A42" s="6"/>
      <c r="B42" s="136" t="s">
        <v>13</v>
      </c>
      <c r="C42" s="137"/>
      <c r="D42" s="138"/>
      <c r="E42" s="149"/>
      <c r="F42" s="150"/>
      <c r="G42" s="43"/>
      <c r="H42" s="43"/>
      <c r="I42" s="84"/>
      <c r="J42" s="28"/>
      <c r="K42" s="73"/>
    </row>
    <row r="43" spans="1:11" ht="18.75">
      <c r="A43" s="6"/>
      <c r="B43" s="130" t="s">
        <v>81</v>
      </c>
      <c r="C43" s="131"/>
      <c r="D43" s="132"/>
      <c r="E43" s="149" t="s">
        <v>72</v>
      </c>
      <c r="F43" s="150"/>
      <c r="G43" s="43">
        <v>250</v>
      </c>
      <c r="H43" s="43" t="s">
        <v>11</v>
      </c>
      <c r="I43" s="84">
        <v>365</v>
      </c>
      <c r="J43" s="28">
        <f t="shared" si="3"/>
        <v>91250</v>
      </c>
      <c r="K43" s="73"/>
    </row>
    <row r="44" spans="1:11" ht="18.75">
      <c r="A44" s="6"/>
      <c r="B44" s="130" t="s">
        <v>52</v>
      </c>
      <c r="C44" s="131"/>
      <c r="D44" s="132"/>
      <c r="E44" s="149" t="s">
        <v>85</v>
      </c>
      <c r="F44" s="150"/>
      <c r="G44" s="43">
        <v>300</v>
      </c>
      <c r="H44" s="43" t="s">
        <v>11</v>
      </c>
      <c r="I44" s="84">
        <v>301</v>
      </c>
      <c r="J44" s="28">
        <f t="shared" si="3"/>
        <v>90300</v>
      </c>
      <c r="K44" s="73"/>
    </row>
    <row r="45" spans="1:11" ht="18.75">
      <c r="A45" s="6"/>
      <c r="B45" s="136" t="s">
        <v>14</v>
      </c>
      <c r="C45" s="137"/>
      <c r="D45" s="138"/>
      <c r="E45" s="149"/>
      <c r="F45" s="150"/>
      <c r="G45" s="43"/>
      <c r="H45" s="43"/>
      <c r="I45" s="84"/>
      <c r="J45" s="28"/>
      <c r="K45" s="73"/>
    </row>
    <row r="46" spans="1:11" ht="18.75">
      <c r="A46" s="6"/>
      <c r="B46" s="130" t="s">
        <v>82</v>
      </c>
      <c r="C46" s="131"/>
      <c r="D46" s="132"/>
      <c r="E46" s="149" t="s">
        <v>73</v>
      </c>
      <c r="F46" s="150"/>
      <c r="G46" s="43">
        <v>1</v>
      </c>
      <c r="H46" s="43" t="s">
        <v>87</v>
      </c>
      <c r="I46" s="84">
        <v>922</v>
      </c>
      <c r="J46" s="28">
        <f t="shared" si="3"/>
        <v>922</v>
      </c>
      <c r="K46" s="73"/>
    </row>
    <row r="47" spans="1:11" ht="18.75">
      <c r="A47" s="6"/>
      <c r="B47" s="130" t="s">
        <v>83</v>
      </c>
      <c r="C47" s="131"/>
      <c r="D47" s="132"/>
      <c r="E47" s="149" t="s">
        <v>73</v>
      </c>
      <c r="F47" s="150"/>
      <c r="G47" s="43">
        <v>1</v>
      </c>
      <c r="H47" s="43" t="s">
        <v>16</v>
      </c>
      <c r="I47" s="84">
        <v>9996</v>
      </c>
      <c r="J47" s="28">
        <f t="shared" si="3"/>
        <v>9996</v>
      </c>
      <c r="K47" s="73"/>
    </row>
    <row r="48" spans="1:11" ht="18.75">
      <c r="A48" s="6"/>
      <c r="B48" s="127" t="s">
        <v>15</v>
      </c>
      <c r="C48" s="128"/>
      <c r="D48" s="129"/>
      <c r="E48" s="144" t="s">
        <v>84</v>
      </c>
      <c r="F48" s="145"/>
      <c r="G48" s="82">
        <v>6.8</v>
      </c>
      <c r="H48" s="82" t="s">
        <v>86</v>
      </c>
      <c r="I48" s="86">
        <v>6000</v>
      </c>
      <c r="J48" s="46">
        <f>G48*I48</f>
        <v>40800</v>
      </c>
      <c r="K48" s="73"/>
    </row>
    <row r="49" spans="1:11" ht="18.75">
      <c r="A49" s="6"/>
      <c r="B49" s="207" t="s">
        <v>34</v>
      </c>
      <c r="C49" s="208"/>
      <c r="D49" s="208"/>
      <c r="E49" s="208"/>
      <c r="F49" s="208"/>
      <c r="G49" s="208"/>
      <c r="H49" s="208"/>
      <c r="I49" s="208"/>
      <c r="J49" s="42">
        <f>SUM(J41:J48)</f>
        <v>285768</v>
      </c>
      <c r="K49" s="73"/>
    </row>
    <row r="50" spans="1:11" s="1" customFormat="1" ht="18.75">
      <c r="A50" s="25"/>
      <c r="B50" s="29"/>
      <c r="C50" s="29"/>
      <c r="D50" s="29"/>
      <c r="E50" s="29"/>
      <c r="F50" s="29"/>
      <c r="G50" s="29"/>
      <c r="H50" s="29"/>
      <c r="I50" s="29"/>
      <c r="J50" s="30"/>
      <c r="K50" s="73"/>
    </row>
    <row r="51" spans="1:11" ht="18.75">
      <c r="A51" s="6"/>
      <c r="B51" s="209" t="s">
        <v>35</v>
      </c>
      <c r="C51" s="210"/>
      <c r="D51" s="210"/>
      <c r="E51" s="210"/>
      <c r="F51" s="210"/>
      <c r="G51" s="210"/>
      <c r="H51" s="210"/>
      <c r="I51" s="210"/>
      <c r="J51" s="24">
        <f>J29+J38+J49</f>
        <v>469768</v>
      </c>
      <c r="K51" s="73"/>
    </row>
    <row r="52" spans="1:11" s="1" customFormat="1" ht="18.75">
      <c r="A52" s="25"/>
      <c r="B52" s="20"/>
      <c r="C52" s="20"/>
      <c r="D52" s="20"/>
      <c r="E52" s="20"/>
      <c r="F52" s="21"/>
      <c r="G52" s="22"/>
      <c r="H52" s="23"/>
      <c r="I52" s="23"/>
      <c r="J52" s="20"/>
      <c r="K52" s="73"/>
    </row>
    <row r="53" spans="1:11" ht="18.75">
      <c r="A53" s="6"/>
      <c r="B53" s="20" t="s">
        <v>36</v>
      </c>
      <c r="C53" s="20"/>
      <c r="D53" s="20"/>
      <c r="E53" s="38" t="s">
        <v>2</v>
      </c>
      <c r="F53" s="38"/>
      <c r="G53" s="39"/>
      <c r="H53" s="38"/>
      <c r="I53" s="37" t="s">
        <v>1</v>
      </c>
      <c r="J53" s="37" t="s">
        <v>6</v>
      </c>
      <c r="K53" s="73"/>
    </row>
    <row r="54" spans="1:11" ht="18.75">
      <c r="A54" s="6"/>
      <c r="B54" s="183" t="s">
        <v>0</v>
      </c>
      <c r="C54" s="183"/>
      <c r="D54" s="183"/>
      <c r="E54" s="183" t="s">
        <v>3</v>
      </c>
      <c r="F54" s="183"/>
      <c r="G54" s="183"/>
      <c r="H54" s="183"/>
      <c r="I54" s="105">
        <v>0.05</v>
      </c>
      <c r="J54" s="106">
        <f>J51*I54</f>
        <v>23488.4</v>
      </c>
      <c r="K54" s="73"/>
    </row>
    <row r="55" spans="1:11" ht="18.75">
      <c r="A55" s="6"/>
      <c r="B55" s="183" t="s">
        <v>37</v>
      </c>
      <c r="C55" s="183"/>
      <c r="D55" s="183"/>
      <c r="E55" s="183" t="s">
        <v>7</v>
      </c>
      <c r="F55" s="183"/>
      <c r="G55" s="183"/>
      <c r="H55" s="183"/>
      <c r="I55" s="107">
        <f>E14</f>
        <v>0.0125</v>
      </c>
      <c r="J55" s="106">
        <f>E14*E15*E16*J51</f>
        <v>17616.300000000003</v>
      </c>
      <c r="K55" s="73"/>
    </row>
    <row r="56" spans="1:11" ht="18.75">
      <c r="A56" s="6"/>
      <c r="B56" s="183" t="s">
        <v>46</v>
      </c>
      <c r="C56" s="183"/>
      <c r="D56" s="183"/>
      <c r="E56" s="184" t="s">
        <v>5</v>
      </c>
      <c r="F56" s="184"/>
      <c r="G56" s="184"/>
      <c r="H56" s="184"/>
      <c r="I56" s="184"/>
      <c r="J56" s="31"/>
      <c r="K56" s="73"/>
    </row>
    <row r="57" spans="1:11" ht="18.75">
      <c r="A57" s="6"/>
      <c r="B57" s="183" t="s">
        <v>4</v>
      </c>
      <c r="C57" s="183"/>
      <c r="D57" s="183"/>
      <c r="E57" s="184"/>
      <c r="F57" s="184"/>
      <c r="G57" s="184"/>
      <c r="H57" s="184"/>
      <c r="I57" s="184"/>
      <c r="J57" s="31"/>
      <c r="K57" s="73"/>
    </row>
    <row r="58" spans="1:11" ht="18.75">
      <c r="A58" s="6"/>
      <c r="B58" s="183" t="s">
        <v>38</v>
      </c>
      <c r="C58" s="183"/>
      <c r="D58" s="183"/>
      <c r="E58" s="184"/>
      <c r="F58" s="184"/>
      <c r="G58" s="184"/>
      <c r="H58" s="184"/>
      <c r="I58" s="184"/>
      <c r="J58" s="31"/>
      <c r="K58" s="73"/>
    </row>
    <row r="59" spans="1:11" ht="18.75">
      <c r="A59" s="6"/>
      <c r="B59" s="205" t="s">
        <v>39</v>
      </c>
      <c r="C59" s="206"/>
      <c r="D59" s="206"/>
      <c r="E59" s="206"/>
      <c r="F59" s="206"/>
      <c r="G59" s="206"/>
      <c r="H59" s="206"/>
      <c r="I59" s="206"/>
      <c r="J59" s="24">
        <f>SUM(J54:J55)</f>
        <v>41104.700000000004</v>
      </c>
      <c r="K59" s="73"/>
    </row>
    <row r="60" spans="1:11" s="1" customFormat="1" ht="18.75">
      <c r="A60" s="25"/>
      <c r="B60" s="22"/>
      <c r="C60" s="22"/>
      <c r="D60" s="22"/>
      <c r="E60" s="22"/>
      <c r="F60" s="22"/>
      <c r="G60" s="22"/>
      <c r="H60" s="22"/>
      <c r="I60" s="22"/>
      <c r="J60" s="26"/>
      <c r="K60" s="73"/>
    </row>
    <row r="61" spans="1:11" ht="18.75">
      <c r="A61" s="6"/>
      <c r="B61" s="181" t="s">
        <v>40</v>
      </c>
      <c r="C61" s="182"/>
      <c r="D61" s="182"/>
      <c r="E61" s="182"/>
      <c r="F61" s="182"/>
      <c r="G61" s="182"/>
      <c r="H61" s="182"/>
      <c r="I61" s="182"/>
      <c r="J61" s="32">
        <f>J51+J59</f>
        <v>510872.7</v>
      </c>
      <c r="K61" s="73"/>
    </row>
    <row r="62" spans="1:11" ht="19.5" thickBot="1">
      <c r="A62" s="6"/>
      <c r="B62" s="25"/>
      <c r="C62" s="25"/>
      <c r="D62" s="59"/>
      <c r="E62" s="59"/>
      <c r="F62" s="60"/>
      <c r="G62" s="60"/>
      <c r="H62" s="60"/>
      <c r="I62" s="50"/>
      <c r="J62" s="50"/>
      <c r="K62" s="73"/>
    </row>
    <row r="63" spans="1:11" ht="19.5" thickBot="1">
      <c r="A63" s="6"/>
      <c r="B63" s="178" t="s">
        <v>41</v>
      </c>
      <c r="C63" s="179"/>
      <c r="D63" s="179"/>
      <c r="E63" s="179"/>
      <c r="F63" s="179"/>
      <c r="G63" s="179"/>
      <c r="H63" s="179"/>
      <c r="I63" s="179"/>
      <c r="J63" s="180"/>
      <c r="K63" s="73"/>
    </row>
    <row r="64" spans="1:11" s="1" customFormat="1" ht="18.75">
      <c r="A64" s="25"/>
      <c r="B64" s="33"/>
      <c r="C64" s="33"/>
      <c r="D64" s="33"/>
      <c r="E64" s="33"/>
      <c r="F64" s="33"/>
      <c r="G64" s="33"/>
      <c r="H64" s="33"/>
      <c r="I64" s="33"/>
      <c r="J64" s="33"/>
      <c r="K64" s="73"/>
    </row>
    <row r="65" spans="1:11" ht="18.75">
      <c r="A65" s="6"/>
      <c r="B65" s="6"/>
      <c r="C65" s="6"/>
      <c r="D65" s="166" t="s">
        <v>146</v>
      </c>
      <c r="E65" s="167"/>
      <c r="F65" s="167"/>
      <c r="G65" s="167"/>
      <c r="H65" s="168"/>
      <c r="I65" s="6"/>
      <c r="J65" s="6"/>
      <c r="K65" s="73"/>
    </row>
    <row r="66" spans="1:11" ht="18.75" customHeight="1">
      <c r="A66" s="6"/>
      <c r="B66" s="6"/>
      <c r="C66" s="6"/>
      <c r="D66" s="160" t="s">
        <v>110</v>
      </c>
      <c r="E66" s="161"/>
      <c r="F66" s="166" t="s">
        <v>88</v>
      </c>
      <c r="G66" s="167"/>
      <c r="H66" s="168"/>
      <c r="I66" s="6"/>
      <c r="J66" s="6"/>
      <c r="K66" s="73"/>
    </row>
    <row r="67" spans="1:11" ht="18.75">
      <c r="A67" s="6"/>
      <c r="B67" s="6"/>
      <c r="C67" s="6"/>
      <c r="D67" s="164"/>
      <c r="E67" s="165"/>
      <c r="F67" s="53">
        <f>G67*0.95</f>
        <v>15466</v>
      </c>
      <c r="G67" s="54">
        <f>E12</f>
        <v>16280</v>
      </c>
      <c r="H67" s="53">
        <f>G67*1.05</f>
        <v>17094</v>
      </c>
      <c r="I67" s="6"/>
      <c r="J67" s="6"/>
      <c r="K67" s="73"/>
    </row>
    <row r="68" spans="1:11" ht="18.75">
      <c r="A68" s="6"/>
      <c r="B68" s="6"/>
      <c r="C68" s="6"/>
      <c r="D68" s="174">
        <f>D69*0.9</f>
        <v>45</v>
      </c>
      <c r="E68" s="175"/>
      <c r="F68" s="56">
        <f>(F$67*$D68)-$J$61</f>
        <v>185097.3</v>
      </c>
      <c r="G68" s="56">
        <f>(G$67*$D68)-$J$61</f>
        <v>221727.3</v>
      </c>
      <c r="H68" s="56">
        <f>(H$67*$D68)-$J$61</f>
        <v>258357.3</v>
      </c>
      <c r="I68" s="6"/>
      <c r="J68" s="6"/>
      <c r="K68" s="73"/>
    </row>
    <row r="69" spans="1:11" s="1" customFormat="1" ht="18.75">
      <c r="A69" s="25"/>
      <c r="B69" s="25"/>
      <c r="C69" s="25"/>
      <c r="D69" s="176">
        <f>E11</f>
        <v>50</v>
      </c>
      <c r="E69" s="177"/>
      <c r="F69" s="57">
        <f>(F$67*$D69)-$J$61</f>
        <v>262427.3</v>
      </c>
      <c r="G69" s="57">
        <f>(G$67*$D69)-J61</f>
        <v>303127.3</v>
      </c>
      <c r="H69" s="57">
        <f>(H$67*$D69)-J61</f>
        <v>343827.3</v>
      </c>
      <c r="I69" s="25"/>
      <c r="J69" s="25"/>
      <c r="K69" s="73"/>
    </row>
    <row r="70" spans="1:11" ht="18.75">
      <c r="A70" s="6"/>
      <c r="B70" s="6"/>
      <c r="C70" s="6"/>
      <c r="D70" s="172">
        <f>D69*1.1</f>
        <v>55.00000000000001</v>
      </c>
      <c r="E70" s="173"/>
      <c r="F70" s="58">
        <f>(F$67*$D70)-$J$61</f>
        <v>339757.3000000001</v>
      </c>
      <c r="G70" s="58">
        <f>(G$67*$D70)-$J$61</f>
        <v>384527.3000000001</v>
      </c>
      <c r="H70" s="58">
        <f>(H$67*$D70)-$J$61</f>
        <v>429297.3000000001</v>
      </c>
      <c r="I70" s="4"/>
      <c r="J70" s="4"/>
      <c r="K70" s="73"/>
    </row>
    <row r="71" spans="1:11" ht="18.75">
      <c r="A71" s="6"/>
      <c r="B71" s="34"/>
      <c r="C71" s="34"/>
      <c r="D71" s="35"/>
      <c r="E71" s="35"/>
      <c r="F71" s="35"/>
      <c r="G71" s="6"/>
      <c r="H71" s="6"/>
      <c r="I71" s="4"/>
      <c r="J71" s="4"/>
      <c r="K71" s="73"/>
    </row>
    <row r="72" spans="1:11" ht="18.75">
      <c r="A72" s="6"/>
      <c r="B72" s="34"/>
      <c r="C72" s="34"/>
      <c r="D72" s="160" t="s">
        <v>147</v>
      </c>
      <c r="E72" s="161"/>
      <c r="F72" s="169" t="s">
        <v>49</v>
      </c>
      <c r="G72" s="170"/>
      <c r="H72" s="171"/>
      <c r="I72" s="4"/>
      <c r="J72" s="4"/>
      <c r="K72" s="73"/>
    </row>
    <row r="73" spans="1:11" ht="18.75">
      <c r="A73" s="6"/>
      <c r="B73" s="25"/>
      <c r="C73" s="25"/>
      <c r="D73" s="162"/>
      <c r="E73" s="163"/>
      <c r="F73" s="55">
        <f>+G73*0.9</f>
        <v>45</v>
      </c>
      <c r="G73" s="55">
        <f>E11</f>
        <v>50</v>
      </c>
      <c r="H73" s="55">
        <f>+G73*1.1</f>
        <v>55.00000000000001</v>
      </c>
      <c r="I73" s="4"/>
      <c r="J73" s="4"/>
      <c r="K73" s="73"/>
    </row>
    <row r="74" spans="1:11" ht="18.75">
      <c r="A74" s="6"/>
      <c r="B74" s="6"/>
      <c r="C74" s="6"/>
      <c r="D74" s="164"/>
      <c r="E74" s="165"/>
      <c r="F74" s="36">
        <f>$J$61/F$73</f>
        <v>11352.726666666667</v>
      </c>
      <c r="G74" s="36">
        <f>$J$61/G$73</f>
        <v>10217.454</v>
      </c>
      <c r="H74" s="36">
        <f>$J$61/H$73</f>
        <v>9288.594545454545</v>
      </c>
      <c r="I74" s="4"/>
      <c r="J74" s="4"/>
      <c r="K74" s="73"/>
    </row>
    <row r="75" spans="1:11" ht="18.75">
      <c r="A75" s="6"/>
      <c r="B75" s="25"/>
      <c r="C75" s="25"/>
      <c r="D75" s="59"/>
      <c r="E75" s="59"/>
      <c r="F75" s="60"/>
      <c r="G75" s="60"/>
      <c r="H75" s="60"/>
      <c r="I75" s="50"/>
      <c r="J75" s="50"/>
      <c r="K75" s="73"/>
    </row>
    <row r="76" spans="1:11" ht="18.75">
      <c r="A76" s="6"/>
      <c r="B76" s="25"/>
      <c r="C76" s="25"/>
      <c r="D76" s="59"/>
      <c r="E76" s="59"/>
      <c r="F76" s="60"/>
      <c r="G76" s="60"/>
      <c r="H76" s="60"/>
      <c r="I76" s="50"/>
      <c r="J76" s="50"/>
      <c r="K76" s="73"/>
    </row>
    <row r="77" spans="1:10" ht="18.75">
      <c r="A77" s="6"/>
      <c r="B77" s="159" t="s">
        <v>42</v>
      </c>
      <c r="C77" s="159"/>
      <c r="D77" s="159"/>
      <c r="E77" s="159"/>
      <c r="F77" s="159"/>
      <c r="G77" s="159"/>
      <c r="H77" s="159"/>
      <c r="I77" s="159"/>
      <c r="J77" s="159"/>
    </row>
    <row r="78" spans="1:10" ht="18.75">
      <c r="A78" s="6"/>
      <c r="B78" s="199" t="s">
        <v>151</v>
      </c>
      <c r="C78" s="200"/>
      <c r="D78" s="200"/>
      <c r="E78" s="200"/>
      <c r="F78" s="200"/>
      <c r="G78" s="200"/>
      <c r="H78" s="200"/>
      <c r="I78" s="200"/>
      <c r="J78" s="201"/>
    </row>
    <row r="79" spans="1:10" ht="18.75">
      <c r="A79" s="6"/>
      <c r="B79" s="202"/>
      <c r="C79" s="203"/>
      <c r="D79" s="203"/>
      <c r="E79" s="203"/>
      <c r="F79" s="203"/>
      <c r="G79" s="203"/>
      <c r="H79" s="203"/>
      <c r="I79" s="203"/>
      <c r="J79" s="204"/>
    </row>
    <row r="80" spans="1:10" ht="18.75">
      <c r="A80" s="6"/>
      <c r="B80" s="190" t="s">
        <v>142</v>
      </c>
      <c r="C80" s="191"/>
      <c r="D80" s="191"/>
      <c r="E80" s="191"/>
      <c r="F80" s="191"/>
      <c r="G80" s="191"/>
      <c r="H80" s="191"/>
      <c r="I80" s="191"/>
      <c r="J80" s="192"/>
    </row>
    <row r="81" spans="1:10" ht="18.75">
      <c r="A81" s="6"/>
      <c r="B81" s="190"/>
      <c r="C81" s="191"/>
      <c r="D81" s="191"/>
      <c r="E81" s="191"/>
      <c r="F81" s="191"/>
      <c r="G81" s="191"/>
      <c r="H81" s="191"/>
      <c r="I81" s="191"/>
      <c r="J81" s="192"/>
    </row>
    <row r="82" spans="1:10" ht="18.75">
      <c r="A82" s="6"/>
      <c r="B82" s="190"/>
      <c r="C82" s="191"/>
      <c r="D82" s="191"/>
      <c r="E82" s="191"/>
      <c r="F82" s="191"/>
      <c r="G82" s="191"/>
      <c r="H82" s="191"/>
      <c r="I82" s="191"/>
      <c r="J82" s="192"/>
    </row>
    <row r="83" spans="1:10" ht="18.75">
      <c r="A83" s="6"/>
      <c r="B83" s="187" t="s">
        <v>144</v>
      </c>
      <c r="C83" s="188"/>
      <c r="D83" s="188"/>
      <c r="E83" s="188"/>
      <c r="F83" s="188"/>
      <c r="G83" s="188"/>
      <c r="H83" s="188"/>
      <c r="I83" s="188"/>
      <c r="J83" s="189"/>
    </row>
    <row r="84" spans="1:10" ht="16.5" customHeight="1">
      <c r="A84" s="6"/>
      <c r="B84" s="187" t="s">
        <v>145</v>
      </c>
      <c r="C84" s="188"/>
      <c r="D84" s="188"/>
      <c r="E84" s="188"/>
      <c r="F84" s="188"/>
      <c r="G84" s="188"/>
      <c r="H84" s="188"/>
      <c r="I84" s="188"/>
      <c r="J84" s="189"/>
    </row>
    <row r="85" spans="1:10" ht="18.75">
      <c r="A85" s="6"/>
      <c r="B85" s="126"/>
      <c r="C85" s="126"/>
      <c r="D85" s="126"/>
      <c r="E85" s="126"/>
      <c r="F85" s="126"/>
      <c r="G85" s="126"/>
      <c r="H85" s="126"/>
      <c r="I85" s="126"/>
      <c r="J85" s="126"/>
    </row>
    <row r="86" spans="1:10" ht="18.75" customHeight="1">
      <c r="A86" s="6"/>
      <c r="B86" s="87"/>
      <c r="C86" s="87"/>
      <c r="D86" s="87"/>
      <c r="E86" s="87"/>
      <c r="F86" s="87"/>
      <c r="G86" s="87"/>
      <c r="H86" s="87"/>
      <c r="I86" s="87"/>
      <c r="J86" s="87"/>
    </row>
    <row r="87" spans="1:11" ht="18.75">
      <c r="A87" s="6"/>
      <c r="B87" s="87"/>
      <c r="C87" s="87"/>
      <c r="D87" s="87"/>
      <c r="E87" s="87"/>
      <c r="F87" s="87"/>
      <c r="G87" s="87"/>
      <c r="H87" s="87"/>
      <c r="I87" s="87"/>
      <c r="J87" s="87"/>
      <c r="K87"/>
    </row>
    <row r="88" spans="1:11" ht="18.75">
      <c r="A88" s="6"/>
      <c r="B88" s="41"/>
      <c r="C88" s="41"/>
      <c r="D88" s="41"/>
      <c r="E88" s="41"/>
      <c r="F88" s="41"/>
      <c r="G88" s="41"/>
      <c r="H88" s="41"/>
      <c r="I88" s="41"/>
      <c r="J88" s="41"/>
      <c r="K88"/>
    </row>
  </sheetData>
  <sheetProtection/>
  <mergeCells count="60">
    <mergeCell ref="B10:E10"/>
    <mergeCell ref="E24:F24"/>
    <mergeCell ref="E26:F26"/>
    <mergeCell ref="E33:F33"/>
    <mergeCell ref="B29:I29"/>
    <mergeCell ref="B78:J79"/>
    <mergeCell ref="B59:I59"/>
    <mergeCell ref="B49:I49"/>
    <mergeCell ref="B51:I51"/>
    <mergeCell ref="B57:D57"/>
    <mergeCell ref="B84:J84"/>
    <mergeCell ref="J18:J19"/>
    <mergeCell ref="E55:H55"/>
    <mergeCell ref="H18:H19"/>
    <mergeCell ref="I18:I19"/>
    <mergeCell ref="E22:F22"/>
    <mergeCell ref="E25:F25"/>
    <mergeCell ref="E23:F23"/>
    <mergeCell ref="B56:D56"/>
    <mergeCell ref="B58:D58"/>
    <mergeCell ref="E43:F43"/>
    <mergeCell ref="E34:F34"/>
    <mergeCell ref="E48:F48"/>
    <mergeCell ref="E42:F42"/>
    <mergeCell ref="G18:G19"/>
    <mergeCell ref="B83:J83"/>
    <mergeCell ref="E36:F36"/>
    <mergeCell ref="E27:F27"/>
    <mergeCell ref="E47:F47"/>
    <mergeCell ref="B80:J82"/>
    <mergeCell ref="D68:E68"/>
    <mergeCell ref="D69:E69"/>
    <mergeCell ref="B63:J63"/>
    <mergeCell ref="B61:I61"/>
    <mergeCell ref="E46:F46"/>
    <mergeCell ref="E44:F44"/>
    <mergeCell ref="B54:D54"/>
    <mergeCell ref="B55:D55"/>
    <mergeCell ref="E56:I58"/>
    <mergeCell ref="E54:H54"/>
    <mergeCell ref="E18:F19"/>
    <mergeCell ref="E28:F28"/>
    <mergeCell ref="E35:F35"/>
    <mergeCell ref="B77:J77"/>
    <mergeCell ref="D72:E74"/>
    <mergeCell ref="D66:E67"/>
    <mergeCell ref="D65:H65"/>
    <mergeCell ref="F72:H72"/>
    <mergeCell ref="F66:H66"/>
    <mergeCell ref="D70:E70"/>
    <mergeCell ref="G10:J10"/>
    <mergeCell ref="E37:F37"/>
    <mergeCell ref="B1:J1"/>
    <mergeCell ref="E3:G3"/>
    <mergeCell ref="E2:G2"/>
    <mergeCell ref="E45:F45"/>
    <mergeCell ref="E32:F32"/>
    <mergeCell ref="E41:F41"/>
    <mergeCell ref="B38:I38"/>
    <mergeCell ref="B18:D19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12.57421875" style="0" customWidth="1"/>
    <col min="2" max="2" width="18.7109375" style="0" customWidth="1"/>
    <col min="3" max="3" width="21.28125" style="0" customWidth="1"/>
    <col min="4" max="4" width="23.8515625" style="0" customWidth="1"/>
    <col min="5" max="5" width="23.00390625" style="0" customWidth="1"/>
    <col min="6" max="7" width="18.7109375" style="0" customWidth="1"/>
    <col min="8" max="8" width="22.00390625" style="0" customWidth="1"/>
    <col min="9" max="10" width="18.7109375" style="0" customWidth="1"/>
    <col min="11" max="11" width="11.8515625" style="71" customWidth="1"/>
  </cols>
  <sheetData>
    <row r="1" spans="2:10" ht="23.25">
      <c r="B1" s="146" t="s">
        <v>19</v>
      </c>
      <c r="C1" s="146"/>
      <c r="D1" s="146"/>
      <c r="E1" s="146"/>
      <c r="F1" s="146"/>
      <c r="G1" s="146"/>
      <c r="H1" s="146"/>
      <c r="I1" s="146"/>
      <c r="J1" s="146"/>
    </row>
    <row r="2" spans="1:11" ht="19.5">
      <c r="A2" s="6"/>
      <c r="B2" s="25"/>
      <c r="C2" s="3"/>
      <c r="D2" s="3"/>
      <c r="E2" s="148" t="s">
        <v>111</v>
      </c>
      <c r="F2" s="148"/>
      <c r="G2" s="148"/>
      <c r="H2" s="3"/>
      <c r="I2" s="3"/>
      <c r="J2" s="3"/>
      <c r="K2" s="72"/>
    </row>
    <row r="3" spans="1:10" ht="18.75">
      <c r="A3" s="6"/>
      <c r="B3" s="50"/>
      <c r="C3" s="5"/>
      <c r="D3" s="25"/>
      <c r="E3" s="147" t="s">
        <v>56</v>
      </c>
      <c r="F3" s="147"/>
      <c r="G3" s="147"/>
      <c r="H3" s="5"/>
      <c r="I3" s="5"/>
      <c r="J3" s="50"/>
    </row>
    <row r="4" spans="1:10" ht="18.75">
      <c r="A4" s="6"/>
      <c r="B4" s="50"/>
      <c r="C4" s="50"/>
      <c r="D4" s="25"/>
      <c r="E4" s="7"/>
      <c r="F4" s="7"/>
      <c r="G4" s="7"/>
      <c r="H4" s="47" t="s">
        <v>48</v>
      </c>
      <c r="I4" s="50"/>
      <c r="J4" s="8"/>
    </row>
    <row r="5" spans="1:10" ht="18.75">
      <c r="A5" s="6"/>
      <c r="B5" s="50"/>
      <c r="C5" s="50"/>
      <c r="D5" s="9" t="s">
        <v>55</v>
      </c>
      <c r="E5" s="50"/>
      <c r="F5" s="50"/>
      <c r="G5" s="8" t="s">
        <v>108</v>
      </c>
      <c r="H5" s="25"/>
      <c r="I5" s="51"/>
      <c r="J5" s="51"/>
    </row>
    <row r="6" spans="1:10" ht="18.75">
      <c r="A6" s="6"/>
      <c r="B6" s="50"/>
      <c r="C6" s="50"/>
      <c r="D6" s="9" t="s">
        <v>134</v>
      </c>
      <c r="E6" s="9"/>
      <c r="F6" s="9"/>
      <c r="G6" s="9" t="s">
        <v>115</v>
      </c>
      <c r="H6" s="25"/>
      <c r="I6" s="10"/>
      <c r="J6" s="10"/>
    </row>
    <row r="7" spans="1:10" ht="18.75">
      <c r="A7" s="6"/>
      <c r="B7" s="50"/>
      <c r="C7" s="50"/>
      <c r="D7" s="9" t="s">
        <v>58</v>
      </c>
      <c r="E7" s="9"/>
      <c r="F7" s="49"/>
      <c r="G7" s="9" t="s">
        <v>54</v>
      </c>
      <c r="H7" s="25"/>
      <c r="I7" s="10"/>
      <c r="J7" s="10"/>
    </row>
    <row r="8" spans="1:12" ht="18.75">
      <c r="A8" s="6"/>
      <c r="B8" s="11"/>
      <c r="C8" s="12"/>
      <c r="D8" s="50" t="s">
        <v>109</v>
      </c>
      <c r="E8" s="8"/>
      <c r="F8" s="8"/>
      <c r="G8" s="52" t="s">
        <v>61</v>
      </c>
      <c r="H8" s="50"/>
      <c r="I8" s="15"/>
      <c r="J8" s="16"/>
      <c r="L8" t="s">
        <v>43</v>
      </c>
    </row>
    <row r="9" spans="1:10" ht="19.5" thickBot="1">
      <c r="A9" s="6"/>
      <c r="B9" s="11"/>
      <c r="C9" s="12"/>
      <c r="D9" s="50"/>
      <c r="E9" s="8"/>
      <c r="F9" s="8"/>
      <c r="G9" s="52"/>
      <c r="H9" s="50"/>
      <c r="I9" s="15"/>
      <c r="J9" s="16"/>
    </row>
    <row r="10" spans="1:10" ht="19.5" thickBot="1">
      <c r="A10" s="6"/>
      <c r="B10" s="141" t="s">
        <v>44</v>
      </c>
      <c r="C10" s="142"/>
      <c r="D10" s="142"/>
      <c r="E10" s="143"/>
      <c r="F10" s="17"/>
      <c r="G10" s="141" t="s">
        <v>25</v>
      </c>
      <c r="H10" s="142"/>
      <c r="I10" s="142"/>
      <c r="J10" s="143"/>
    </row>
    <row r="11" spans="1:10" ht="18.75">
      <c r="A11" s="6"/>
      <c r="B11" s="98" t="s">
        <v>62</v>
      </c>
      <c r="C11" s="61"/>
      <c r="D11" s="62"/>
      <c r="E11" s="44">
        <v>70</v>
      </c>
      <c r="F11" s="18"/>
      <c r="G11" s="65" t="s">
        <v>21</v>
      </c>
      <c r="H11" s="62"/>
      <c r="I11" s="62"/>
      <c r="J11" s="66">
        <f>J28+J40+J59</f>
        <v>735535.9400000001</v>
      </c>
    </row>
    <row r="12" spans="1:10" ht="18.75">
      <c r="A12" s="6"/>
      <c r="B12" s="63" t="s">
        <v>141</v>
      </c>
      <c r="C12" s="61"/>
      <c r="D12" s="62"/>
      <c r="E12" s="44">
        <v>16280</v>
      </c>
      <c r="F12" s="78"/>
      <c r="G12" s="65" t="s">
        <v>22</v>
      </c>
      <c r="H12" s="67"/>
      <c r="I12" s="62"/>
      <c r="J12" s="66">
        <f>J28+J40+J59+J69</f>
        <v>799895.33475</v>
      </c>
    </row>
    <row r="13" spans="1:10" ht="18.75">
      <c r="A13" s="6"/>
      <c r="B13" s="63" t="s">
        <v>20</v>
      </c>
      <c r="C13" s="61"/>
      <c r="D13" s="62"/>
      <c r="E13" s="44">
        <v>10000</v>
      </c>
      <c r="F13" s="78"/>
      <c r="G13" s="108" t="s">
        <v>12</v>
      </c>
      <c r="H13" s="109"/>
      <c r="I13" s="109"/>
      <c r="J13" s="110">
        <f>E11*E12</f>
        <v>1139600</v>
      </c>
    </row>
    <row r="14" spans="1:10" ht="18.75">
      <c r="A14" s="6"/>
      <c r="B14" s="63" t="s">
        <v>8</v>
      </c>
      <c r="C14" s="99"/>
      <c r="D14" s="62"/>
      <c r="E14" s="45">
        <v>0.0125</v>
      </c>
      <c r="F14" s="78"/>
      <c r="G14" s="65" t="s">
        <v>23</v>
      </c>
      <c r="H14" s="62"/>
      <c r="I14" s="62"/>
      <c r="J14" s="66">
        <f>J13-J11</f>
        <v>404064.05999999994</v>
      </c>
    </row>
    <row r="15" spans="1:10" ht="18.75">
      <c r="A15" s="6"/>
      <c r="B15" s="63" t="s">
        <v>17</v>
      </c>
      <c r="C15" s="99"/>
      <c r="D15" s="62"/>
      <c r="E15" s="100">
        <v>0.5</v>
      </c>
      <c r="F15" s="78" t="s">
        <v>18</v>
      </c>
      <c r="G15" s="65" t="s">
        <v>24</v>
      </c>
      <c r="H15" s="62"/>
      <c r="I15" s="62"/>
      <c r="J15" s="66">
        <f>J13-J12</f>
        <v>339704.66524999996</v>
      </c>
    </row>
    <row r="16" spans="1:10" ht="19.5" thickBot="1">
      <c r="A16" s="6"/>
      <c r="B16" s="101" t="s">
        <v>9</v>
      </c>
      <c r="C16" s="102"/>
      <c r="D16" s="64"/>
      <c r="E16" s="103">
        <v>6</v>
      </c>
      <c r="F16" s="79"/>
      <c r="G16" s="68"/>
      <c r="H16" s="64"/>
      <c r="I16" s="69"/>
      <c r="J16" s="70"/>
    </row>
    <row r="17" spans="1:10" ht="19.5" thickBot="1">
      <c r="A17" s="6"/>
      <c r="B17" s="11"/>
      <c r="C17" s="12"/>
      <c r="D17" s="12"/>
      <c r="E17" s="13"/>
      <c r="F17" s="13"/>
      <c r="G17" s="14"/>
      <c r="H17" s="7"/>
      <c r="I17" s="15"/>
      <c r="J17" s="19"/>
    </row>
    <row r="18" spans="1:11" ht="18.75">
      <c r="A18" s="6"/>
      <c r="B18" s="155" t="s">
        <v>33</v>
      </c>
      <c r="C18" s="156"/>
      <c r="D18" s="156"/>
      <c r="E18" s="156" t="s">
        <v>26</v>
      </c>
      <c r="F18" s="156"/>
      <c r="G18" s="185" t="s">
        <v>27</v>
      </c>
      <c r="H18" s="195" t="s">
        <v>28</v>
      </c>
      <c r="I18" s="197" t="s">
        <v>29</v>
      </c>
      <c r="J18" s="193" t="s">
        <v>6</v>
      </c>
      <c r="K18" s="73"/>
    </row>
    <row r="19" spans="1:11" ht="19.5" thickBot="1">
      <c r="A19" s="6"/>
      <c r="B19" s="157"/>
      <c r="C19" s="158"/>
      <c r="D19" s="158"/>
      <c r="E19" s="158"/>
      <c r="F19" s="158"/>
      <c r="G19" s="186"/>
      <c r="H19" s="196"/>
      <c r="I19" s="198"/>
      <c r="J19" s="194"/>
      <c r="K19" s="73"/>
    </row>
    <row r="20" spans="1:11" ht="18.75">
      <c r="A20" s="6"/>
      <c r="B20" s="20"/>
      <c r="C20" s="20"/>
      <c r="D20" s="20"/>
      <c r="E20" s="20"/>
      <c r="F20" s="20"/>
      <c r="G20" s="21"/>
      <c r="H20" s="22"/>
      <c r="I20" s="23"/>
      <c r="J20" s="23"/>
      <c r="K20" s="73"/>
    </row>
    <row r="21" spans="1:11" ht="18.75">
      <c r="A21" s="6"/>
      <c r="B21" s="20" t="s">
        <v>30</v>
      </c>
      <c r="C21" s="20"/>
      <c r="D21" s="20"/>
      <c r="E21" s="20"/>
      <c r="F21" s="20"/>
      <c r="G21" s="21"/>
      <c r="H21" s="22"/>
      <c r="I21" s="23"/>
      <c r="J21" s="23"/>
      <c r="K21" s="73"/>
    </row>
    <row r="22" spans="1:11" ht="18.75">
      <c r="A22" s="6"/>
      <c r="B22" s="211" t="s">
        <v>89</v>
      </c>
      <c r="C22" s="212"/>
      <c r="D22" s="212"/>
      <c r="E22" s="151" t="s">
        <v>71</v>
      </c>
      <c r="F22" s="152"/>
      <c r="G22" s="48">
        <v>0.25</v>
      </c>
      <c r="H22" s="48" t="s">
        <v>10</v>
      </c>
      <c r="I22" s="75">
        <f aca="true" t="shared" si="0" ref="I22:I27">$E$13</f>
        <v>10000</v>
      </c>
      <c r="J22" s="75">
        <f aca="true" t="shared" si="1" ref="J22:J27">G22*I22</f>
        <v>2500</v>
      </c>
      <c r="K22" s="73"/>
    </row>
    <row r="23" spans="1:11" ht="18.75">
      <c r="A23" s="6"/>
      <c r="B23" s="213" t="s">
        <v>64</v>
      </c>
      <c r="C23" s="214"/>
      <c r="D23" s="214"/>
      <c r="E23" s="149" t="s">
        <v>71</v>
      </c>
      <c r="F23" s="150"/>
      <c r="G23" s="43">
        <v>0.3</v>
      </c>
      <c r="H23" s="43" t="s">
        <v>10</v>
      </c>
      <c r="I23" s="76">
        <f t="shared" si="0"/>
        <v>10000</v>
      </c>
      <c r="J23" s="76">
        <f t="shared" si="1"/>
        <v>3000</v>
      </c>
      <c r="K23" s="73"/>
    </row>
    <row r="24" spans="1:11" ht="18.75">
      <c r="A24" s="6"/>
      <c r="B24" s="112" t="s">
        <v>65</v>
      </c>
      <c r="C24" s="113"/>
      <c r="D24" s="113"/>
      <c r="E24" s="149" t="s">
        <v>72</v>
      </c>
      <c r="F24" s="150"/>
      <c r="G24" s="43">
        <v>0.9</v>
      </c>
      <c r="H24" s="43" t="s">
        <v>10</v>
      </c>
      <c r="I24" s="76">
        <f t="shared" si="0"/>
        <v>10000</v>
      </c>
      <c r="J24" s="76">
        <f t="shared" si="1"/>
        <v>9000</v>
      </c>
      <c r="K24" s="73"/>
    </row>
    <row r="25" spans="1:11" ht="18.75">
      <c r="A25" s="6"/>
      <c r="B25" s="213" t="s">
        <v>90</v>
      </c>
      <c r="C25" s="214"/>
      <c r="D25" s="214"/>
      <c r="E25" s="149" t="s">
        <v>92</v>
      </c>
      <c r="F25" s="150"/>
      <c r="G25" s="43">
        <v>0.6</v>
      </c>
      <c r="H25" s="43" t="s">
        <v>10</v>
      </c>
      <c r="I25" s="76">
        <f t="shared" si="0"/>
        <v>10000</v>
      </c>
      <c r="J25" s="76">
        <f t="shared" si="1"/>
        <v>6000</v>
      </c>
      <c r="K25" s="73"/>
    </row>
    <row r="26" spans="1:11" ht="18.75">
      <c r="A26" s="6"/>
      <c r="B26" s="213" t="s">
        <v>68</v>
      </c>
      <c r="C26" s="214"/>
      <c r="D26" s="214"/>
      <c r="E26" s="149" t="s">
        <v>93</v>
      </c>
      <c r="F26" s="150"/>
      <c r="G26" s="43">
        <v>3</v>
      </c>
      <c r="H26" s="43" t="s">
        <v>10</v>
      </c>
      <c r="I26" s="76">
        <f t="shared" si="0"/>
        <v>10000</v>
      </c>
      <c r="J26" s="76">
        <f t="shared" si="1"/>
        <v>30000</v>
      </c>
      <c r="K26" s="73"/>
    </row>
    <row r="27" spans="1:11" ht="18.75">
      <c r="A27" s="6"/>
      <c r="B27" s="216" t="s">
        <v>91</v>
      </c>
      <c r="C27" s="217"/>
      <c r="D27" s="217"/>
      <c r="E27" s="144" t="s">
        <v>50</v>
      </c>
      <c r="F27" s="145"/>
      <c r="G27" s="82">
        <v>0.2</v>
      </c>
      <c r="H27" s="82" t="s">
        <v>10</v>
      </c>
      <c r="I27" s="77">
        <f t="shared" si="0"/>
        <v>10000</v>
      </c>
      <c r="J27" s="77">
        <f t="shared" si="1"/>
        <v>2000</v>
      </c>
      <c r="K27" s="73"/>
    </row>
    <row r="28" spans="1:11" ht="18.75">
      <c r="A28" s="6"/>
      <c r="B28" s="153" t="s">
        <v>18</v>
      </c>
      <c r="C28" s="154"/>
      <c r="D28" s="154"/>
      <c r="E28" s="154"/>
      <c r="F28" s="154"/>
      <c r="G28" s="154"/>
      <c r="H28" s="154"/>
      <c r="I28" s="154"/>
      <c r="J28" s="40">
        <f>SUM(J22:J27)</f>
        <v>52500</v>
      </c>
      <c r="K28" s="73"/>
    </row>
    <row r="29" spans="1:11" s="1" customFormat="1" ht="18.75">
      <c r="A29" s="25"/>
      <c r="B29" s="20"/>
      <c r="C29" s="20"/>
      <c r="D29" s="20"/>
      <c r="E29" s="20"/>
      <c r="F29" s="20"/>
      <c r="G29" s="21"/>
      <c r="H29" s="22"/>
      <c r="I29" s="23"/>
      <c r="J29" s="23"/>
      <c r="K29" s="73"/>
    </row>
    <row r="30" spans="1:11" s="2" customFormat="1" ht="18.75">
      <c r="A30" s="27"/>
      <c r="B30" s="20" t="s">
        <v>31</v>
      </c>
      <c r="C30" s="20"/>
      <c r="D30" s="20"/>
      <c r="E30" s="20"/>
      <c r="F30" s="20"/>
      <c r="G30" s="21"/>
      <c r="H30" s="22"/>
      <c r="I30" s="23"/>
      <c r="J30" s="23"/>
      <c r="K30" s="73"/>
    </row>
    <row r="31" spans="1:11" ht="18.75">
      <c r="A31" s="6"/>
      <c r="B31" s="211" t="s">
        <v>75</v>
      </c>
      <c r="C31" s="212"/>
      <c r="D31" s="215"/>
      <c r="E31" s="151" t="s">
        <v>79</v>
      </c>
      <c r="F31" s="152"/>
      <c r="G31" s="48">
        <v>1</v>
      </c>
      <c r="H31" s="48" t="s">
        <v>45</v>
      </c>
      <c r="I31" s="80">
        <v>24000</v>
      </c>
      <c r="J31" s="75">
        <f>G31*I31</f>
        <v>24000</v>
      </c>
      <c r="K31" s="73"/>
    </row>
    <row r="32" spans="1:11" ht="18.75">
      <c r="A32" s="6"/>
      <c r="B32" s="213" t="s">
        <v>76</v>
      </c>
      <c r="C32" s="214"/>
      <c r="D32" s="218"/>
      <c r="E32" s="149" t="s">
        <v>79</v>
      </c>
      <c r="F32" s="150"/>
      <c r="G32" s="43">
        <v>1</v>
      </c>
      <c r="H32" s="43" t="s">
        <v>45</v>
      </c>
      <c r="I32" s="76">
        <v>22000</v>
      </c>
      <c r="J32" s="76">
        <f aca="true" t="shared" si="2" ref="J32:J39">G32*I32</f>
        <v>22000</v>
      </c>
      <c r="K32" s="73"/>
    </row>
    <row r="33" spans="1:11" ht="18.75">
      <c r="A33" s="6"/>
      <c r="B33" s="213" t="s">
        <v>66</v>
      </c>
      <c r="C33" s="214"/>
      <c r="D33" s="218"/>
      <c r="E33" s="149" t="s">
        <v>152</v>
      </c>
      <c r="F33" s="150"/>
      <c r="G33" s="43">
        <v>2</v>
      </c>
      <c r="H33" s="43" t="s">
        <v>45</v>
      </c>
      <c r="I33" s="76">
        <v>8000</v>
      </c>
      <c r="J33" s="76">
        <f>G33*I33</f>
        <v>16000</v>
      </c>
      <c r="K33" s="73"/>
    </row>
    <row r="34" spans="1:11" ht="18.75">
      <c r="A34" s="6"/>
      <c r="B34" s="213" t="s">
        <v>94</v>
      </c>
      <c r="C34" s="214"/>
      <c r="D34" s="218"/>
      <c r="E34" s="149" t="s">
        <v>71</v>
      </c>
      <c r="F34" s="150"/>
      <c r="G34" s="43">
        <v>1</v>
      </c>
      <c r="H34" s="43" t="s">
        <v>45</v>
      </c>
      <c r="I34" s="76">
        <v>8000</v>
      </c>
      <c r="J34" s="76">
        <f t="shared" si="2"/>
        <v>8000</v>
      </c>
      <c r="K34" s="73"/>
    </row>
    <row r="35" spans="1:11" ht="18.75">
      <c r="A35" s="6"/>
      <c r="B35" s="213" t="s">
        <v>77</v>
      </c>
      <c r="C35" s="214"/>
      <c r="D35" s="218"/>
      <c r="E35" s="149" t="s">
        <v>71</v>
      </c>
      <c r="F35" s="150"/>
      <c r="G35" s="43">
        <v>1</v>
      </c>
      <c r="H35" s="43" t="s">
        <v>45</v>
      </c>
      <c r="I35" s="76">
        <v>23000</v>
      </c>
      <c r="J35" s="76">
        <f t="shared" si="2"/>
        <v>23000</v>
      </c>
      <c r="K35" s="73"/>
    </row>
    <row r="36" spans="1:11" ht="18.75">
      <c r="A36" s="6"/>
      <c r="B36" s="213" t="s">
        <v>65</v>
      </c>
      <c r="C36" s="214"/>
      <c r="D36" s="218"/>
      <c r="E36" s="149" t="s">
        <v>71</v>
      </c>
      <c r="F36" s="150"/>
      <c r="G36" s="43">
        <v>1</v>
      </c>
      <c r="H36" s="43" t="s">
        <v>45</v>
      </c>
      <c r="I36" s="76">
        <v>12500</v>
      </c>
      <c r="J36" s="76">
        <f t="shared" si="2"/>
        <v>12500</v>
      </c>
      <c r="K36" s="73"/>
    </row>
    <row r="37" spans="1:11" ht="18.75">
      <c r="A37" s="6"/>
      <c r="B37" s="213" t="s">
        <v>95</v>
      </c>
      <c r="C37" s="214"/>
      <c r="D37" s="218"/>
      <c r="E37" s="149" t="s">
        <v>92</v>
      </c>
      <c r="F37" s="150"/>
      <c r="G37" s="43">
        <v>2</v>
      </c>
      <c r="H37" s="43" t="s">
        <v>45</v>
      </c>
      <c r="I37" s="76">
        <v>8000</v>
      </c>
      <c r="J37" s="76">
        <f t="shared" si="2"/>
        <v>16000</v>
      </c>
      <c r="K37" s="73"/>
    </row>
    <row r="38" spans="1:11" ht="18.75">
      <c r="A38" s="6"/>
      <c r="B38" s="213" t="s">
        <v>96</v>
      </c>
      <c r="C38" s="214"/>
      <c r="D38" s="218"/>
      <c r="E38" s="149" t="s">
        <v>74</v>
      </c>
      <c r="F38" s="150"/>
      <c r="G38" s="43">
        <v>1</v>
      </c>
      <c r="H38" s="43" t="s">
        <v>45</v>
      </c>
      <c r="I38" s="76">
        <v>8000</v>
      </c>
      <c r="J38" s="76">
        <f t="shared" si="2"/>
        <v>8000</v>
      </c>
      <c r="K38" s="73"/>
    </row>
    <row r="39" spans="1:11" ht="18.75">
      <c r="A39" s="6"/>
      <c r="B39" s="216" t="s">
        <v>78</v>
      </c>
      <c r="C39" s="217"/>
      <c r="D39" s="219"/>
      <c r="E39" s="144" t="s">
        <v>50</v>
      </c>
      <c r="F39" s="145"/>
      <c r="G39" s="82">
        <v>1</v>
      </c>
      <c r="H39" s="82" t="s">
        <v>45</v>
      </c>
      <c r="I39" s="77">
        <v>35000</v>
      </c>
      <c r="J39" s="77">
        <f t="shared" si="2"/>
        <v>35000</v>
      </c>
      <c r="K39" s="73"/>
    </row>
    <row r="40" spans="1:11" ht="18.75">
      <c r="A40" s="6"/>
      <c r="B40" s="153" t="s">
        <v>32</v>
      </c>
      <c r="C40" s="154"/>
      <c r="D40" s="154"/>
      <c r="E40" s="154"/>
      <c r="F40" s="154"/>
      <c r="G40" s="154"/>
      <c r="H40" s="154"/>
      <c r="I40" s="154"/>
      <c r="J40" s="40">
        <f>SUM(J31:J39)</f>
        <v>164500</v>
      </c>
      <c r="K40" s="73"/>
    </row>
    <row r="41" spans="1:11" s="1" customFormat="1" ht="18.75">
      <c r="A41" s="25"/>
      <c r="B41" s="20"/>
      <c r="C41" s="20"/>
      <c r="D41" s="20"/>
      <c r="E41" s="20"/>
      <c r="F41" s="20"/>
      <c r="G41" s="21"/>
      <c r="H41" s="22"/>
      <c r="I41" s="23"/>
      <c r="J41" s="23"/>
      <c r="K41" s="73"/>
    </row>
    <row r="42" spans="1:11" ht="18.75">
      <c r="A42" s="6"/>
      <c r="B42" s="20" t="s">
        <v>143</v>
      </c>
      <c r="C42" s="20"/>
      <c r="D42" s="20"/>
      <c r="E42" s="20"/>
      <c r="F42" s="20"/>
      <c r="G42" s="21"/>
      <c r="H42" s="22" t="s">
        <v>47</v>
      </c>
      <c r="I42" s="23"/>
      <c r="J42" s="23"/>
      <c r="K42" s="73"/>
    </row>
    <row r="43" spans="1:11" ht="18.75">
      <c r="A43" s="6"/>
      <c r="B43" s="211" t="s">
        <v>99</v>
      </c>
      <c r="C43" s="212"/>
      <c r="D43" s="215"/>
      <c r="E43" s="151" t="s">
        <v>92</v>
      </c>
      <c r="F43" s="152"/>
      <c r="G43" s="48">
        <v>200</v>
      </c>
      <c r="H43" s="48" t="s">
        <v>11</v>
      </c>
      <c r="I43" s="120">
        <v>375</v>
      </c>
      <c r="J43" s="111">
        <f>G43*I43</f>
        <v>75000</v>
      </c>
      <c r="K43" s="73"/>
    </row>
    <row r="44" spans="1:11" ht="18.75">
      <c r="A44" s="6"/>
      <c r="B44" s="220" t="s">
        <v>13</v>
      </c>
      <c r="C44" s="221"/>
      <c r="D44" s="222"/>
      <c r="E44" s="149"/>
      <c r="F44" s="150"/>
      <c r="G44" s="43"/>
      <c r="H44" s="43"/>
      <c r="I44" s="83"/>
      <c r="J44" s="28"/>
      <c r="K44" s="73"/>
    </row>
    <row r="45" spans="1:11" ht="18.75">
      <c r="A45" s="6"/>
      <c r="B45" s="213" t="s">
        <v>100</v>
      </c>
      <c r="C45" s="214"/>
      <c r="D45" s="218"/>
      <c r="E45" s="149" t="s">
        <v>71</v>
      </c>
      <c r="F45" s="150"/>
      <c r="G45" s="43">
        <v>200</v>
      </c>
      <c r="H45" s="43" t="s">
        <v>11</v>
      </c>
      <c r="I45" s="83">
        <v>89</v>
      </c>
      <c r="J45" s="28">
        <f aca="true" t="shared" si="3" ref="J45:J58">G45*I45</f>
        <v>17800</v>
      </c>
      <c r="K45" s="73"/>
    </row>
    <row r="46" spans="1:11" ht="18.75">
      <c r="A46" s="6"/>
      <c r="B46" s="213" t="s">
        <v>101</v>
      </c>
      <c r="C46" s="214"/>
      <c r="D46" s="218"/>
      <c r="E46" s="149" t="s">
        <v>92</v>
      </c>
      <c r="F46" s="150"/>
      <c r="G46" s="43">
        <v>100</v>
      </c>
      <c r="H46" s="43" t="s">
        <v>11</v>
      </c>
      <c r="I46" s="83">
        <v>481</v>
      </c>
      <c r="J46" s="28">
        <f t="shared" si="3"/>
        <v>48100</v>
      </c>
      <c r="K46" s="73"/>
    </row>
    <row r="47" spans="1:11" ht="18.75">
      <c r="A47" s="6"/>
      <c r="B47" s="213" t="s">
        <v>102</v>
      </c>
      <c r="C47" s="214"/>
      <c r="D47" s="218"/>
      <c r="E47" s="149" t="s">
        <v>92</v>
      </c>
      <c r="F47" s="150"/>
      <c r="G47" s="43">
        <v>250</v>
      </c>
      <c r="H47" s="43" t="s">
        <v>11</v>
      </c>
      <c r="I47" s="83">
        <v>365</v>
      </c>
      <c r="J47" s="28">
        <f t="shared" si="3"/>
        <v>91250</v>
      </c>
      <c r="K47" s="73"/>
    </row>
    <row r="48" spans="1:11" ht="18.75">
      <c r="A48" s="6"/>
      <c r="B48" s="213" t="s">
        <v>103</v>
      </c>
      <c r="C48" s="214"/>
      <c r="D48" s="218"/>
      <c r="E48" s="149" t="s">
        <v>92</v>
      </c>
      <c r="F48" s="150"/>
      <c r="G48" s="43">
        <v>350</v>
      </c>
      <c r="H48" s="43" t="s">
        <v>11</v>
      </c>
      <c r="I48" s="83">
        <v>301</v>
      </c>
      <c r="J48" s="28">
        <f t="shared" si="3"/>
        <v>105350</v>
      </c>
      <c r="K48" s="73"/>
    </row>
    <row r="49" spans="1:11" ht="18.75">
      <c r="A49" s="6"/>
      <c r="B49" s="125" t="s">
        <v>136</v>
      </c>
      <c r="C49" s="122"/>
      <c r="D49" s="123"/>
      <c r="E49" s="149"/>
      <c r="F49" s="150"/>
      <c r="G49" s="43"/>
      <c r="H49" s="118"/>
      <c r="I49" s="83"/>
      <c r="J49" s="28"/>
      <c r="K49" s="73"/>
    </row>
    <row r="50" spans="1:11" ht="18.75">
      <c r="A50" s="6"/>
      <c r="B50" s="121" t="s">
        <v>140</v>
      </c>
      <c r="C50" s="122"/>
      <c r="D50" s="123"/>
      <c r="E50" s="149" t="s">
        <v>125</v>
      </c>
      <c r="F50" s="150"/>
      <c r="G50" s="43">
        <v>0.2</v>
      </c>
      <c r="H50" s="43" t="s">
        <v>16</v>
      </c>
      <c r="I50" s="83">
        <v>90490</v>
      </c>
      <c r="J50" s="28">
        <f t="shared" si="3"/>
        <v>18098</v>
      </c>
      <c r="K50" s="73"/>
    </row>
    <row r="51" spans="1:11" ht="18.75">
      <c r="A51" s="6"/>
      <c r="B51" s="121" t="s">
        <v>137</v>
      </c>
      <c r="C51" s="122"/>
      <c r="D51" s="123"/>
      <c r="E51" s="149" t="s">
        <v>148</v>
      </c>
      <c r="F51" s="150"/>
      <c r="G51" s="124">
        <v>0.07</v>
      </c>
      <c r="H51" s="43" t="s">
        <v>16</v>
      </c>
      <c r="I51" s="83">
        <v>71562</v>
      </c>
      <c r="J51" s="28">
        <f t="shared" si="3"/>
        <v>5009.34</v>
      </c>
      <c r="K51" s="73"/>
    </row>
    <row r="52" spans="1:11" ht="18.75">
      <c r="A52" s="6"/>
      <c r="B52" s="220" t="s">
        <v>104</v>
      </c>
      <c r="C52" s="221"/>
      <c r="D52" s="222"/>
      <c r="E52" s="149"/>
      <c r="F52" s="150"/>
      <c r="G52" s="43"/>
      <c r="H52" s="43"/>
      <c r="I52" s="83"/>
      <c r="J52" s="28"/>
      <c r="K52" s="73"/>
    </row>
    <row r="53" spans="1:11" ht="18.75">
      <c r="A53" s="6"/>
      <c r="B53" s="213" t="s">
        <v>105</v>
      </c>
      <c r="C53" s="214"/>
      <c r="D53" s="218"/>
      <c r="E53" s="149" t="s">
        <v>92</v>
      </c>
      <c r="F53" s="150"/>
      <c r="G53" s="43">
        <v>0.1</v>
      </c>
      <c r="H53" s="43" t="s">
        <v>16</v>
      </c>
      <c r="I53" s="83">
        <v>19152</v>
      </c>
      <c r="J53" s="28">
        <f t="shared" si="3"/>
        <v>1915.2</v>
      </c>
      <c r="K53" s="73"/>
    </row>
    <row r="54" spans="1:11" ht="18.75">
      <c r="A54" s="6"/>
      <c r="B54" s="213" t="s">
        <v>106</v>
      </c>
      <c r="C54" s="214"/>
      <c r="D54" s="218"/>
      <c r="E54" s="149" t="s">
        <v>74</v>
      </c>
      <c r="F54" s="150"/>
      <c r="G54" s="43">
        <v>0.4</v>
      </c>
      <c r="H54" s="43" t="s">
        <v>16</v>
      </c>
      <c r="I54" s="83">
        <v>60080</v>
      </c>
      <c r="J54" s="28">
        <f t="shared" si="3"/>
        <v>24032</v>
      </c>
      <c r="K54" s="73"/>
    </row>
    <row r="55" spans="1:11" ht="18.75">
      <c r="A55" s="6"/>
      <c r="B55" s="220" t="s">
        <v>14</v>
      </c>
      <c r="C55" s="221"/>
      <c r="D55" s="222"/>
      <c r="E55" s="149"/>
      <c r="F55" s="150"/>
      <c r="G55" s="43"/>
      <c r="H55" s="43"/>
      <c r="I55" s="83"/>
      <c r="J55" s="28"/>
      <c r="K55" s="73"/>
    </row>
    <row r="56" spans="1:11" ht="18.75">
      <c r="A56" s="6"/>
      <c r="B56" s="121" t="s">
        <v>138</v>
      </c>
      <c r="C56" s="122"/>
      <c r="D56" s="123"/>
      <c r="E56" s="149" t="s">
        <v>79</v>
      </c>
      <c r="F56" s="150"/>
      <c r="G56" s="43">
        <v>0.8</v>
      </c>
      <c r="H56" s="43" t="s">
        <v>16</v>
      </c>
      <c r="I56" s="83">
        <v>52200</v>
      </c>
      <c r="J56" s="28">
        <f t="shared" si="3"/>
        <v>41760</v>
      </c>
      <c r="K56" s="73"/>
    </row>
    <row r="57" spans="1:11" ht="18.75">
      <c r="A57" s="6"/>
      <c r="B57" s="213" t="s">
        <v>107</v>
      </c>
      <c r="C57" s="214"/>
      <c r="D57" s="218"/>
      <c r="E57" s="149" t="s">
        <v>73</v>
      </c>
      <c r="F57" s="150"/>
      <c r="G57" s="43">
        <v>0.3</v>
      </c>
      <c r="H57" s="43" t="s">
        <v>11</v>
      </c>
      <c r="I57" s="83">
        <v>139738</v>
      </c>
      <c r="J57" s="28">
        <f t="shared" si="3"/>
        <v>41921.4</v>
      </c>
      <c r="K57" s="73"/>
    </row>
    <row r="58" spans="1:11" ht="18.75">
      <c r="A58" s="6"/>
      <c r="B58" s="216" t="s">
        <v>15</v>
      </c>
      <c r="C58" s="217"/>
      <c r="D58" s="219"/>
      <c r="E58" s="144" t="s">
        <v>84</v>
      </c>
      <c r="F58" s="145"/>
      <c r="G58" s="82">
        <v>8.05</v>
      </c>
      <c r="H58" s="82" t="s">
        <v>86</v>
      </c>
      <c r="I58" s="85">
        <v>6000</v>
      </c>
      <c r="J58" s="46">
        <f t="shared" si="3"/>
        <v>48300.00000000001</v>
      </c>
      <c r="K58" s="73"/>
    </row>
    <row r="59" spans="1:11" ht="18.75">
      <c r="A59" s="6"/>
      <c r="B59" s="207" t="s">
        <v>34</v>
      </c>
      <c r="C59" s="208"/>
      <c r="D59" s="208"/>
      <c r="E59" s="208"/>
      <c r="F59" s="208"/>
      <c r="G59" s="208"/>
      <c r="H59" s="208"/>
      <c r="I59" s="208"/>
      <c r="J59" s="42">
        <f>SUM(J43:J58)</f>
        <v>518535.94000000006</v>
      </c>
      <c r="K59" s="73"/>
    </row>
    <row r="60" spans="1:11" s="1" customFormat="1" ht="18.75">
      <c r="A60" s="25"/>
      <c r="B60" s="29"/>
      <c r="C60" s="29"/>
      <c r="D60" s="29"/>
      <c r="E60" s="29"/>
      <c r="F60" s="29"/>
      <c r="G60" s="29"/>
      <c r="H60" s="29"/>
      <c r="I60" s="29"/>
      <c r="J60" s="30"/>
      <c r="K60" s="73"/>
    </row>
    <row r="61" spans="1:11" ht="18.75">
      <c r="A61" s="6"/>
      <c r="B61" s="209" t="s">
        <v>35</v>
      </c>
      <c r="C61" s="210"/>
      <c r="D61" s="210"/>
      <c r="E61" s="210"/>
      <c r="F61" s="210"/>
      <c r="G61" s="210"/>
      <c r="H61" s="210"/>
      <c r="I61" s="210"/>
      <c r="J61" s="24">
        <f>J28+J40+J59</f>
        <v>735535.9400000001</v>
      </c>
      <c r="K61" s="73"/>
    </row>
    <row r="62" spans="1:11" s="1" customFormat="1" ht="18.75">
      <c r="A62" s="25"/>
      <c r="B62" s="20"/>
      <c r="C62" s="20"/>
      <c r="D62" s="20"/>
      <c r="E62" s="20"/>
      <c r="F62" s="21"/>
      <c r="G62" s="22"/>
      <c r="H62" s="23"/>
      <c r="I62" s="23"/>
      <c r="J62" s="20"/>
      <c r="K62" s="73"/>
    </row>
    <row r="63" spans="1:11" ht="18.75">
      <c r="A63" s="6"/>
      <c r="B63" s="20" t="s">
        <v>36</v>
      </c>
      <c r="C63" s="20"/>
      <c r="D63" s="20"/>
      <c r="E63" s="38" t="s">
        <v>2</v>
      </c>
      <c r="F63" s="38"/>
      <c r="G63" s="39"/>
      <c r="H63" s="38"/>
      <c r="I63" s="37" t="s">
        <v>1</v>
      </c>
      <c r="J63" s="37" t="s">
        <v>6</v>
      </c>
      <c r="K63" s="73"/>
    </row>
    <row r="64" spans="1:11" ht="18.75">
      <c r="A64" s="6"/>
      <c r="B64" s="183" t="s">
        <v>0</v>
      </c>
      <c r="C64" s="183"/>
      <c r="D64" s="183"/>
      <c r="E64" s="183" t="s">
        <v>3</v>
      </c>
      <c r="F64" s="183"/>
      <c r="G64" s="183"/>
      <c r="H64" s="183"/>
      <c r="I64" s="105">
        <v>0.05</v>
      </c>
      <c r="J64" s="106">
        <f>J61*I64</f>
        <v>36776.797000000006</v>
      </c>
      <c r="K64" s="73"/>
    </row>
    <row r="65" spans="1:11" ht="18.75">
      <c r="A65" s="6"/>
      <c r="B65" s="183" t="s">
        <v>37</v>
      </c>
      <c r="C65" s="183"/>
      <c r="D65" s="183"/>
      <c r="E65" s="183" t="s">
        <v>7</v>
      </c>
      <c r="F65" s="183"/>
      <c r="G65" s="183"/>
      <c r="H65" s="183"/>
      <c r="I65" s="107">
        <f>E14</f>
        <v>0.0125</v>
      </c>
      <c r="J65" s="106">
        <f>E14*E15*E16*J61</f>
        <v>27582.597750000008</v>
      </c>
      <c r="K65" s="73"/>
    </row>
    <row r="66" spans="1:11" ht="18.75">
      <c r="A66" s="6"/>
      <c r="B66" s="183" t="s">
        <v>46</v>
      </c>
      <c r="C66" s="183"/>
      <c r="D66" s="183"/>
      <c r="E66" s="184" t="s">
        <v>5</v>
      </c>
      <c r="F66" s="184"/>
      <c r="G66" s="184"/>
      <c r="H66" s="184"/>
      <c r="I66" s="184"/>
      <c r="J66" s="31"/>
      <c r="K66" s="73"/>
    </row>
    <row r="67" spans="1:11" ht="18.75">
      <c r="A67" s="6"/>
      <c r="B67" s="183" t="s">
        <v>4</v>
      </c>
      <c r="C67" s="183"/>
      <c r="D67" s="183"/>
      <c r="E67" s="184"/>
      <c r="F67" s="184"/>
      <c r="G67" s="184"/>
      <c r="H67" s="184"/>
      <c r="I67" s="184"/>
      <c r="J67" s="31"/>
      <c r="K67" s="73"/>
    </row>
    <row r="68" spans="1:11" ht="18.75">
      <c r="A68" s="6"/>
      <c r="B68" s="183" t="s">
        <v>38</v>
      </c>
      <c r="C68" s="183"/>
      <c r="D68" s="183"/>
      <c r="E68" s="184"/>
      <c r="F68" s="184"/>
      <c r="G68" s="184"/>
      <c r="H68" s="184"/>
      <c r="I68" s="184"/>
      <c r="J68" s="31"/>
      <c r="K68" s="73"/>
    </row>
    <row r="69" spans="1:11" ht="18.75">
      <c r="A69" s="6"/>
      <c r="B69" s="205" t="s">
        <v>39</v>
      </c>
      <c r="C69" s="206"/>
      <c r="D69" s="206"/>
      <c r="E69" s="206"/>
      <c r="F69" s="206"/>
      <c r="G69" s="206"/>
      <c r="H69" s="206"/>
      <c r="I69" s="206"/>
      <c r="J69" s="24">
        <f>SUM(J64:J65)</f>
        <v>64359.394750000014</v>
      </c>
      <c r="K69" s="73"/>
    </row>
    <row r="70" spans="1:11" s="1" customFormat="1" ht="18.75">
      <c r="A70" s="25"/>
      <c r="B70" s="22"/>
      <c r="C70" s="22"/>
      <c r="D70" s="22"/>
      <c r="E70" s="22"/>
      <c r="F70" s="22"/>
      <c r="G70" s="22"/>
      <c r="H70" s="22"/>
      <c r="I70" s="22"/>
      <c r="J70" s="26"/>
      <c r="K70" s="73"/>
    </row>
    <row r="71" spans="1:11" ht="18.75">
      <c r="A71" s="6"/>
      <c r="B71" s="181" t="s">
        <v>40</v>
      </c>
      <c r="C71" s="182"/>
      <c r="D71" s="182"/>
      <c r="E71" s="182"/>
      <c r="F71" s="182"/>
      <c r="G71" s="182"/>
      <c r="H71" s="182"/>
      <c r="I71" s="182"/>
      <c r="J71" s="32">
        <f>J61+J69</f>
        <v>799895.33475</v>
      </c>
      <c r="K71" s="73"/>
    </row>
    <row r="72" spans="1:11" ht="19.5" thickBot="1">
      <c r="A72" s="6"/>
      <c r="B72" s="33"/>
      <c r="C72" s="33"/>
      <c r="D72" s="33"/>
      <c r="E72" s="33"/>
      <c r="F72" s="33"/>
      <c r="G72" s="33"/>
      <c r="H72" s="33"/>
      <c r="I72" s="33"/>
      <c r="J72" s="33"/>
      <c r="K72" s="73"/>
    </row>
    <row r="73" spans="1:11" ht="19.5" thickBot="1">
      <c r="A73" s="6"/>
      <c r="B73" s="178" t="s">
        <v>41</v>
      </c>
      <c r="C73" s="179"/>
      <c r="D73" s="179"/>
      <c r="E73" s="179"/>
      <c r="F73" s="179"/>
      <c r="G73" s="179"/>
      <c r="H73" s="179"/>
      <c r="I73" s="179"/>
      <c r="J73" s="180"/>
      <c r="K73" s="73"/>
    </row>
    <row r="74" spans="1:11" s="1" customFormat="1" ht="18.75">
      <c r="A74" s="25"/>
      <c r="B74" s="33"/>
      <c r="C74" s="33"/>
      <c r="D74" s="33"/>
      <c r="E74" s="33"/>
      <c r="F74" s="33"/>
      <c r="G74" s="33"/>
      <c r="H74" s="33"/>
      <c r="I74" s="33"/>
      <c r="J74" s="33"/>
      <c r="K74" s="73"/>
    </row>
    <row r="75" spans="1:11" ht="18.75">
      <c r="A75" s="6"/>
      <c r="B75" s="6"/>
      <c r="C75" s="6"/>
      <c r="D75" s="166" t="s">
        <v>146</v>
      </c>
      <c r="E75" s="167"/>
      <c r="F75" s="167"/>
      <c r="G75" s="167"/>
      <c r="H75" s="168"/>
      <c r="I75" s="6"/>
      <c r="J75" s="6"/>
      <c r="K75" s="73"/>
    </row>
    <row r="76" spans="1:11" ht="18.75">
      <c r="A76" s="6"/>
      <c r="B76" s="6"/>
      <c r="C76" s="6"/>
      <c r="D76" s="160" t="s">
        <v>110</v>
      </c>
      <c r="E76" s="161"/>
      <c r="F76" s="166" t="s">
        <v>88</v>
      </c>
      <c r="G76" s="167"/>
      <c r="H76" s="168"/>
      <c r="I76" s="6"/>
      <c r="J76" s="6"/>
      <c r="K76" s="73"/>
    </row>
    <row r="77" spans="1:11" ht="18.75">
      <c r="A77" s="6"/>
      <c r="B77" s="6"/>
      <c r="C77" s="6"/>
      <c r="D77" s="164"/>
      <c r="E77" s="165"/>
      <c r="F77" s="53">
        <f>G77*0.95</f>
        <v>15466</v>
      </c>
      <c r="G77" s="54">
        <f>E12</f>
        <v>16280</v>
      </c>
      <c r="H77" s="53">
        <f>G77*1.05</f>
        <v>17094</v>
      </c>
      <c r="I77" s="6"/>
      <c r="J77" s="6"/>
      <c r="K77" s="73"/>
    </row>
    <row r="78" spans="1:11" ht="18.75">
      <c r="A78" s="6"/>
      <c r="B78" s="6"/>
      <c r="C78" s="6"/>
      <c r="D78" s="174">
        <f>D79*0.9</f>
        <v>63</v>
      </c>
      <c r="E78" s="175"/>
      <c r="F78" s="56">
        <f>(F$77*$D78)-$J$71</f>
        <v>174462.66524999996</v>
      </c>
      <c r="G78" s="56">
        <f>(G$77*$D78)-$J$71</f>
        <v>225744.66524999996</v>
      </c>
      <c r="H78" s="56">
        <f>(H$77*$D78)-$J$71</f>
        <v>277026.66524999996</v>
      </c>
      <c r="I78" s="6"/>
      <c r="J78" s="6"/>
      <c r="K78" s="73"/>
    </row>
    <row r="79" spans="1:11" s="1" customFormat="1" ht="18.75">
      <c r="A79" s="25"/>
      <c r="B79" s="25"/>
      <c r="C79" s="25"/>
      <c r="D79" s="176">
        <f>E11</f>
        <v>70</v>
      </c>
      <c r="E79" s="177"/>
      <c r="F79" s="57">
        <f>(F$77*$D79)-$J$71</f>
        <v>282724.66524999996</v>
      </c>
      <c r="G79" s="57">
        <f>(G$77*$D79)-J71</f>
        <v>339704.66524999996</v>
      </c>
      <c r="H79" s="57">
        <f>(H$77*$D79)-J71</f>
        <v>396684.66524999996</v>
      </c>
      <c r="I79" s="25"/>
      <c r="J79" s="25"/>
      <c r="K79" s="73"/>
    </row>
    <row r="80" spans="1:11" ht="18.75">
      <c r="A80" s="6"/>
      <c r="B80" s="6"/>
      <c r="C80" s="6"/>
      <c r="D80" s="172">
        <f>D79*1.1</f>
        <v>77</v>
      </c>
      <c r="E80" s="173"/>
      <c r="F80" s="58">
        <f>(F$77*$D80)-$J$71</f>
        <v>390986.66524999996</v>
      </c>
      <c r="G80" s="58">
        <f>(G$77*$D80)-$J$71</f>
        <v>453664.66524999996</v>
      </c>
      <c r="H80" s="58">
        <f>(H$77*$D80)-$J$71</f>
        <v>516342.66524999996</v>
      </c>
      <c r="I80" s="4"/>
      <c r="J80" s="4"/>
      <c r="K80" s="73"/>
    </row>
    <row r="81" spans="1:11" ht="18.75">
      <c r="A81" s="6"/>
      <c r="B81" s="34"/>
      <c r="C81" s="34"/>
      <c r="D81" s="35"/>
      <c r="E81" s="35"/>
      <c r="F81" s="35"/>
      <c r="G81" s="25"/>
      <c r="H81" s="25"/>
      <c r="I81" s="4"/>
      <c r="J81" s="4"/>
      <c r="K81" s="73"/>
    </row>
    <row r="82" spans="1:11" ht="18.75">
      <c r="A82" s="6"/>
      <c r="B82" s="34"/>
      <c r="C82" s="34"/>
      <c r="D82" s="160" t="s">
        <v>147</v>
      </c>
      <c r="E82" s="161"/>
      <c r="F82" s="169" t="s">
        <v>110</v>
      </c>
      <c r="G82" s="170"/>
      <c r="H82" s="171"/>
      <c r="I82" s="4"/>
      <c r="J82" s="4"/>
      <c r="K82" s="73"/>
    </row>
    <row r="83" spans="1:11" ht="18.75">
      <c r="A83" s="6"/>
      <c r="B83" s="25"/>
      <c r="C83" s="25"/>
      <c r="D83" s="162"/>
      <c r="E83" s="163"/>
      <c r="F83" s="55">
        <f>+G83*0.9</f>
        <v>63</v>
      </c>
      <c r="G83" s="55">
        <f>E11</f>
        <v>70</v>
      </c>
      <c r="H83" s="55">
        <f>+G83*1.1</f>
        <v>77</v>
      </c>
      <c r="I83" s="4"/>
      <c r="J83" s="4"/>
      <c r="K83" s="73"/>
    </row>
    <row r="84" spans="1:11" ht="18.75">
      <c r="A84" s="6"/>
      <c r="B84" s="6"/>
      <c r="C84" s="6"/>
      <c r="D84" s="164"/>
      <c r="E84" s="165"/>
      <c r="F84" s="36">
        <f>$J$71/F$83</f>
        <v>12696.751345238095</v>
      </c>
      <c r="G84" s="36">
        <f>$J$71/G$83</f>
        <v>11427.076210714285</v>
      </c>
      <c r="H84" s="36">
        <f>$J$71/H$83</f>
        <v>10388.251100649351</v>
      </c>
      <c r="I84" s="4"/>
      <c r="J84" s="4"/>
      <c r="K84" s="73"/>
    </row>
    <row r="85" spans="1:11" ht="18.75">
      <c r="A85" s="6"/>
      <c r="B85" s="25"/>
      <c r="C85" s="25"/>
      <c r="D85" s="59"/>
      <c r="E85" s="59"/>
      <c r="F85" s="60"/>
      <c r="G85" s="60"/>
      <c r="H85" s="60"/>
      <c r="I85" s="50"/>
      <c r="J85" s="50"/>
      <c r="K85" s="73"/>
    </row>
    <row r="86" spans="1:11" ht="18.75">
      <c r="A86" s="6"/>
      <c r="B86" s="25"/>
      <c r="C86" s="25"/>
      <c r="D86" s="59"/>
      <c r="E86" s="59"/>
      <c r="F86" s="60"/>
      <c r="G86" s="60"/>
      <c r="H86" s="60"/>
      <c r="I86" s="50"/>
      <c r="J86" s="50"/>
      <c r="K86" s="73"/>
    </row>
    <row r="87" spans="1:10" ht="18.75">
      <c r="A87" s="6"/>
      <c r="B87" s="159" t="s">
        <v>42</v>
      </c>
      <c r="C87" s="159"/>
      <c r="D87" s="159"/>
      <c r="E87" s="159"/>
      <c r="F87" s="159"/>
      <c r="G87" s="159"/>
      <c r="H87" s="159"/>
      <c r="I87" s="159"/>
      <c r="J87" s="159"/>
    </row>
    <row r="88" spans="1:10" ht="18.75" customHeight="1">
      <c r="A88" s="6"/>
      <c r="B88" s="199" t="s">
        <v>151</v>
      </c>
      <c r="C88" s="200"/>
      <c r="D88" s="200"/>
      <c r="E88" s="200"/>
      <c r="F88" s="200"/>
      <c r="G88" s="200"/>
      <c r="H88" s="200"/>
      <c r="I88" s="200"/>
      <c r="J88" s="201"/>
    </row>
    <row r="89" spans="1:10" ht="18.75">
      <c r="A89" s="6"/>
      <c r="B89" s="202"/>
      <c r="C89" s="203"/>
      <c r="D89" s="203"/>
      <c r="E89" s="203"/>
      <c r="F89" s="203"/>
      <c r="G89" s="203"/>
      <c r="H89" s="203"/>
      <c r="I89" s="203"/>
      <c r="J89" s="204"/>
    </row>
    <row r="90" spans="1:10" ht="18.75">
      <c r="A90" s="6"/>
      <c r="B90" s="190" t="s">
        <v>142</v>
      </c>
      <c r="C90" s="191"/>
      <c r="D90" s="191"/>
      <c r="E90" s="191"/>
      <c r="F90" s="191"/>
      <c r="G90" s="191"/>
      <c r="H90" s="191"/>
      <c r="I90" s="191"/>
      <c r="J90" s="192"/>
    </row>
    <row r="91" spans="1:10" ht="18.75">
      <c r="A91" s="6"/>
      <c r="B91" s="190"/>
      <c r="C91" s="191"/>
      <c r="D91" s="191"/>
      <c r="E91" s="191"/>
      <c r="F91" s="191"/>
      <c r="G91" s="191"/>
      <c r="H91" s="191"/>
      <c r="I91" s="191"/>
      <c r="J91" s="192"/>
    </row>
    <row r="92" spans="1:10" ht="18.75">
      <c r="A92" s="6"/>
      <c r="B92" s="190"/>
      <c r="C92" s="191"/>
      <c r="D92" s="191"/>
      <c r="E92" s="191"/>
      <c r="F92" s="191"/>
      <c r="G92" s="191"/>
      <c r="H92" s="191"/>
      <c r="I92" s="191"/>
      <c r="J92" s="192"/>
    </row>
    <row r="93" spans="1:10" ht="18.75">
      <c r="A93" s="6"/>
      <c r="B93" s="187" t="s">
        <v>144</v>
      </c>
      <c r="C93" s="188"/>
      <c r="D93" s="188"/>
      <c r="E93" s="188"/>
      <c r="F93" s="188"/>
      <c r="G93" s="188"/>
      <c r="H93" s="188"/>
      <c r="I93" s="188"/>
      <c r="J93" s="189"/>
    </row>
    <row r="94" spans="1:10" ht="18.75">
      <c r="A94" s="6"/>
      <c r="B94" s="187" t="s">
        <v>145</v>
      </c>
      <c r="C94" s="188"/>
      <c r="D94" s="188"/>
      <c r="E94" s="188"/>
      <c r="F94" s="188"/>
      <c r="G94" s="188"/>
      <c r="H94" s="188"/>
      <c r="I94" s="188"/>
      <c r="J94" s="189"/>
    </row>
    <row r="95" spans="1:10" ht="18.75">
      <c r="A95" s="6"/>
      <c r="B95" s="126"/>
      <c r="C95" s="126"/>
      <c r="D95" s="126"/>
      <c r="E95" s="126"/>
      <c r="F95" s="126"/>
      <c r="G95" s="126"/>
      <c r="H95" s="126"/>
      <c r="I95" s="126"/>
      <c r="J95" s="126"/>
    </row>
    <row r="96" spans="1:10" ht="18.75">
      <c r="A96" s="6"/>
      <c r="B96" s="87"/>
      <c r="C96" s="87"/>
      <c r="D96" s="87"/>
      <c r="E96" s="87"/>
      <c r="F96" s="87"/>
      <c r="G96" s="87"/>
      <c r="H96" s="87"/>
      <c r="I96" s="87"/>
      <c r="J96" s="87"/>
    </row>
    <row r="97" spans="1:11" ht="18.75">
      <c r="A97" s="6"/>
      <c r="B97" s="87"/>
      <c r="C97" s="87"/>
      <c r="D97" s="87"/>
      <c r="E97" s="87"/>
      <c r="F97" s="87"/>
      <c r="G97" s="87"/>
      <c r="H97" s="87"/>
      <c r="I97" s="87"/>
      <c r="J97" s="87"/>
      <c r="K97"/>
    </row>
    <row r="98" spans="1:11" ht="18.75">
      <c r="A98" s="6"/>
      <c r="B98" s="41"/>
      <c r="C98" s="41"/>
      <c r="D98" s="41"/>
      <c r="E98" s="41"/>
      <c r="F98" s="41"/>
      <c r="G98" s="41"/>
      <c r="H98" s="41"/>
      <c r="I98" s="41"/>
      <c r="J98" s="41"/>
      <c r="K98"/>
    </row>
  </sheetData>
  <sheetProtection/>
  <mergeCells count="96">
    <mergeCell ref="B88:J89"/>
    <mergeCell ref="B90:J92"/>
    <mergeCell ref="B93:J93"/>
    <mergeCell ref="B94:J94"/>
    <mergeCell ref="B54:D54"/>
    <mergeCell ref="B87:J87"/>
    <mergeCell ref="B69:I69"/>
    <mergeCell ref="B71:I71"/>
    <mergeCell ref="B73:J73"/>
    <mergeCell ref="D75:H75"/>
    <mergeCell ref="D76:E77"/>
    <mergeCell ref="F76:H76"/>
    <mergeCell ref="D78:E78"/>
    <mergeCell ref="D79:E79"/>
    <mergeCell ref="D80:E80"/>
    <mergeCell ref="D82:E84"/>
    <mergeCell ref="F82:H82"/>
    <mergeCell ref="E54:F54"/>
    <mergeCell ref="E26:F26"/>
    <mergeCell ref="E27:F27"/>
    <mergeCell ref="B34:D34"/>
    <mergeCell ref="B35:D35"/>
    <mergeCell ref="B36:D36"/>
    <mergeCell ref="B37:D37"/>
    <mergeCell ref="B33:D33"/>
    <mergeCell ref="B53:D53"/>
    <mergeCell ref="E53:F53"/>
    <mergeCell ref="B47:D47"/>
    <mergeCell ref="B48:D48"/>
    <mergeCell ref="B52:D52"/>
    <mergeCell ref="E52:F52"/>
    <mergeCell ref="E51:F51"/>
    <mergeCell ref="E47:F47"/>
    <mergeCell ref="E48:F48"/>
    <mergeCell ref="E50:F50"/>
    <mergeCell ref="E49:F49"/>
    <mergeCell ref="B59:I59"/>
    <mergeCell ref="B61:I61"/>
    <mergeCell ref="B65:D65"/>
    <mergeCell ref="E65:H65"/>
    <mergeCell ref="B66:D66"/>
    <mergeCell ref="E66:I68"/>
    <mergeCell ref="B67:D67"/>
    <mergeCell ref="B68:D68"/>
    <mergeCell ref="B46:D46"/>
    <mergeCell ref="E46:F46"/>
    <mergeCell ref="B64:D64"/>
    <mergeCell ref="E64:H64"/>
    <mergeCell ref="B55:D55"/>
    <mergeCell ref="B57:D57"/>
    <mergeCell ref="B58:D58"/>
    <mergeCell ref="E55:F55"/>
    <mergeCell ref="E57:F57"/>
    <mergeCell ref="E58:F58"/>
    <mergeCell ref="E33:F33"/>
    <mergeCell ref="E38:F38"/>
    <mergeCell ref="E56:F56"/>
    <mergeCell ref="B40:I40"/>
    <mergeCell ref="B43:D43"/>
    <mergeCell ref="E43:F43"/>
    <mergeCell ref="B44:D44"/>
    <mergeCell ref="E44:F44"/>
    <mergeCell ref="B45:D45"/>
    <mergeCell ref="E45:F45"/>
    <mergeCell ref="B38:D38"/>
    <mergeCell ref="B39:D39"/>
    <mergeCell ref="E34:F34"/>
    <mergeCell ref="E35:F35"/>
    <mergeCell ref="E36:F36"/>
    <mergeCell ref="E37:F37"/>
    <mergeCell ref="B26:D26"/>
    <mergeCell ref="B27:D27"/>
    <mergeCell ref="B25:D25"/>
    <mergeCell ref="E25:F25"/>
    <mergeCell ref="B32:D32"/>
    <mergeCell ref="E32:F32"/>
    <mergeCell ref="I18:I19"/>
    <mergeCell ref="B22:D22"/>
    <mergeCell ref="E22:F22"/>
    <mergeCell ref="B18:D19"/>
    <mergeCell ref="E39:F39"/>
    <mergeCell ref="B23:D23"/>
    <mergeCell ref="E23:F23"/>
    <mergeCell ref="B28:I28"/>
    <mergeCell ref="B31:D31"/>
    <mergeCell ref="E31:F31"/>
    <mergeCell ref="E24:F24"/>
    <mergeCell ref="B1:J1"/>
    <mergeCell ref="E2:G2"/>
    <mergeCell ref="E3:G3"/>
    <mergeCell ref="B10:E10"/>
    <mergeCell ref="G10:J10"/>
    <mergeCell ref="J18:J19"/>
    <mergeCell ref="E18:F19"/>
    <mergeCell ref="G18:G19"/>
    <mergeCell ref="H18:H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12.57421875" style="0" customWidth="1"/>
    <col min="2" max="2" width="18.7109375" style="0" customWidth="1"/>
    <col min="3" max="3" width="21.28125" style="0" customWidth="1"/>
    <col min="4" max="4" width="23.8515625" style="0" customWidth="1"/>
    <col min="5" max="5" width="23.00390625" style="0" customWidth="1"/>
    <col min="6" max="7" width="18.7109375" style="0" customWidth="1"/>
    <col min="8" max="8" width="22.00390625" style="97" customWidth="1"/>
    <col min="9" max="10" width="18.7109375" style="0" customWidth="1"/>
    <col min="11" max="11" width="11.8515625" style="71" customWidth="1"/>
  </cols>
  <sheetData>
    <row r="1" spans="2:10" ht="23.25">
      <c r="B1" s="146" t="s">
        <v>19</v>
      </c>
      <c r="C1" s="146"/>
      <c r="D1" s="146"/>
      <c r="E1" s="146"/>
      <c r="F1" s="146"/>
      <c r="G1" s="146"/>
      <c r="H1" s="146"/>
      <c r="I1" s="146"/>
      <c r="J1" s="146"/>
    </row>
    <row r="2" spans="1:11" ht="19.5">
      <c r="A2" s="6"/>
      <c r="B2" s="25"/>
      <c r="C2" s="3"/>
      <c r="D2" s="3"/>
      <c r="E2" s="148" t="s">
        <v>111</v>
      </c>
      <c r="F2" s="148"/>
      <c r="G2" s="148"/>
      <c r="H2" s="114"/>
      <c r="I2" s="3"/>
      <c r="J2" s="3"/>
      <c r="K2" s="72"/>
    </row>
    <row r="3" spans="1:10" ht="18.75">
      <c r="A3" s="6"/>
      <c r="B3" s="50"/>
      <c r="C3" s="5"/>
      <c r="D3" s="25"/>
      <c r="E3" s="147" t="s">
        <v>112</v>
      </c>
      <c r="F3" s="147"/>
      <c r="G3" s="147"/>
      <c r="H3" s="115"/>
      <c r="I3" s="5"/>
      <c r="J3" s="50"/>
    </row>
    <row r="4" spans="1:10" ht="18.75">
      <c r="A4" s="6"/>
      <c r="B4" s="50"/>
      <c r="C4" s="50"/>
      <c r="D4" s="25"/>
      <c r="E4" s="7"/>
      <c r="F4" s="7"/>
      <c r="G4" s="7"/>
      <c r="H4" s="88" t="s">
        <v>48</v>
      </c>
      <c r="I4" s="50"/>
      <c r="J4" s="8"/>
    </row>
    <row r="5" spans="1:10" ht="18.75">
      <c r="A5" s="6"/>
      <c r="B5" s="50"/>
      <c r="C5" s="50"/>
      <c r="D5" s="9" t="s">
        <v>55</v>
      </c>
      <c r="E5" s="50"/>
      <c r="F5" s="50"/>
      <c r="G5" s="8" t="s">
        <v>114</v>
      </c>
      <c r="H5" s="116"/>
      <c r="I5" s="51"/>
      <c r="J5" s="51"/>
    </row>
    <row r="6" spans="1:10" ht="18.75">
      <c r="A6" s="6"/>
      <c r="B6" s="50"/>
      <c r="C6" s="50"/>
      <c r="D6" s="9" t="s">
        <v>57</v>
      </c>
      <c r="E6" s="9"/>
      <c r="F6" s="9"/>
      <c r="G6" s="9" t="s">
        <v>115</v>
      </c>
      <c r="H6" s="116"/>
      <c r="I6" s="10"/>
      <c r="J6" s="10"/>
    </row>
    <row r="7" spans="1:10" ht="18.75">
      <c r="A7" s="6"/>
      <c r="B7" s="50"/>
      <c r="C7" s="50"/>
      <c r="D7" s="9" t="s">
        <v>58</v>
      </c>
      <c r="E7" s="9"/>
      <c r="F7" s="49"/>
      <c r="G7" s="9" t="s">
        <v>54</v>
      </c>
      <c r="H7" s="116"/>
      <c r="I7" s="10"/>
      <c r="J7" s="10"/>
    </row>
    <row r="8" spans="1:12" ht="18.75">
      <c r="A8" s="6"/>
      <c r="B8" s="11"/>
      <c r="C8" s="12"/>
      <c r="D8" s="50" t="s">
        <v>59</v>
      </c>
      <c r="E8" s="8"/>
      <c r="F8" s="8"/>
      <c r="G8" s="52" t="s">
        <v>113</v>
      </c>
      <c r="H8" s="89"/>
      <c r="I8" s="15"/>
      <c r="J8" s="16"/>
      <c r="L8" t="s">
        <v>43</v>
      </c>
    </row>
    <row r="9" spans="1:10" ht="19.5" thickBot="1">
      <c r="A9" s="6"/>
      <c r="B9" s="11"/>
      <c r="C9" s="12"/>
      <c r="D9" s="50"/>
      <c r="E9" s="8"/>
      <c r="F9" s="8"/>
      <c r="G9" s="52"/>
      <c r="H9" s="89"/>
      <c r="I9" s="15"/>
      <c r="J9" s="16"/>
    </row>
    <row r="10" spans="1:10" ht="19.5" thickBot="1">
      <c r="A10" s="6"/>
      <c r="B10" s="141" t="s">
        <v>44</v>
      </c>
      <c r="C10" s="142"/>
      <c r="D10" s="142"/>
      <c r="E10" s="143"/>
      <c r="F10" s="17"/>
      <c r="G10" s="141" t="s">
        <v>25</v>
      </c>
      <c r="H10" s="142"/>
      <c r="I10" s="142"/>
      <c r="J10" s="143"/>
    </row>
    <row r="11" spans="1:10" ht="18.75">
      <c r="A11" s="6"/>
      <c r="B11" s="98" t="s">
        <v>62</v>
      </c>
      <c r="C11" s="61"/>
      <c r="D11" s="62"/>
      <c r="E11" s="44">
        <v>50</v>
      </c>
      <c r="F11" s="18"/>
      <c r="G11" s="65" t="s">
        <v>21</v>
      </c>
      <c r="H11" s="90"/>
      <c r="I11" s="62"/>
      <c r="J11" s="66">
        <f>J27+J36+J50</f>
        <v>476314.76</v>
      </c>
    </row>
    <row r="12" spans="1:10" ht="18.75">
      <c r="A12" s="6"/>
      <c r="B12" s="63" t="s">
        <v>141</v>
      </c>
      <c r="C12" s="61"/>
      <c r="D12" s="62"/>
      <c r="E12" s="44">
        <v>16179</v>
      </c>
      <c r="F12" s="78"/>
      <c r="G12" s="65" t="s">
        <v>22</v>
      </c>
      <c r="H12" s="91"/>
      <c r="I12" s="62"/>
      <c r="J12" s="66">
        <f>J27+J36+J50+J60</f>
        <v>520969.26875000005</v>
      </c>
    </row>
    <row r="13" spans="1:10" ht="18.75">
      <c r="A13" s="6"/>
      <c r="B13" s="63" t="s">
        <v>20</v>
      </c>
      <c r="C13" s="61"/>
      <c r="D13" s="62"/>
      <c r="E13" s="44">
        <v>10000</v>
      </c>
      <c r="F13" s="78"/>
      <c r="G13" s="65" t="s">
        <v>12</v>
      </c>
      <c r="H13" s="90"/>
      <c r="I13" s="62"/>
      <c r="J13" s="66">
        <f>E11*E12</f>
        <v>808950</v>
      </c>
    </row>
    <row r="14" spans="1:10" ht="18.75">
      <c r="A14" s="6"/>
      <c r="B14" s="63" t="s">
        <v>8</v>
      </c>
      <c r="C14" s="99"/>
      <c r="D14" s="62"/>
      <c r="E14" s="45">
        <v>0.0125</v>
      </c>
      <c r="F14" s="78"/>
      <c r="G14" s="65" t="s">
        <v>23</v>
      </c>
      <c r="H14" s="90"/>
      <c r="I14" s="62"/>
      <c r="J14" s="66">
        <f>J13-J11</f>
        <v>332635.24</v>
      </c>
    </row>
    <row r="15" spans="1:10" ht="18.75">
      <c r="A15" s="6"/>
      <c r="B15" s="63" t="s">
        <v>17</v>
      </c>
      <c r="C15" s="99"/>
      <c r="D15" s="62"/>
      <c r="E15" s="100">
        <v>0.5</v>
      </c>
      <c r="F15" s="78" t="s">
        <v>18</v>
      </c>
      <c r="G15" s="65" t="s">
        <v>24</v>
      </c>
      <c r="H15" s="90"/>
      <c r="I15" s="62"/>
      <c r="J15" s="66">
        <f>J13-J12</f>
        <v>287980.73124999995</v>
      </c>
    </row>
    <row r="16" spans="1:10" ht="19.5" thickBot="1">
      <c r="A16" s="6"/>
      <c r="B16" s="101" t="s">
        <v>9</v>
      </c>
      <c r="C16" s="102"/>
      <c r="D16" s="64"/>
      <c r="E16" s="103">
        <v>7</v>
      </c>
      <c r="F16" s="79"/>
      <c r="G16" s="68"/>
      <c r="H16" s="92"/>
      <c r="I16" s="69"/>
      <c r="J16" s="70"/>
    </row>
    <row r="17" spans="1:10" ht="19.5" thickBot="1">
      <c r="A17" s="6"/>
      <c r="B17" s="11"/>
      <c r="C17" s="12"/>
      <c r="D17" s="12"/>
      <c r="E17" s="13"/>
      <c r="F17" s="13"/>
      <c r="G17" s="14"/>
      <c r="H17" s="74"/>
      <c r="I17" s="15"/>
      <c r="J17" s="19"/>
    </row>
    <row r="18" spans="1:11" ht="18.75">
      <c r="A18" s="6"/>
      <c r="B18" s="155" t="s">
        <v>33</v>
      </c>
      <c r="C18" s="156"/>
      <c r="D18" s="156"/>
      <c r="E18" s="156" t="s">
        <v>26</v>
      </c>
      <c r="F18" s="156"/>
      <c r="G18" s="185" t="s">
        <v>27</v>
      </c>
      <c r="H18" s="195" t="s">
        <v>28</v>
      </c>
      <c r="I18" s="197" t="s">
        <v>29</v>
      </c>
      <c r="J18" s="193" t="s">
        <v>6</v>
      </c>
      <c r="K18" s="73"/>
    </row>
    <row r="19" spans="1:11" ht="19.5" thickBot="1">
      <c r="A19" s="6"/>
      <c r="B19" s="157"/>
      <c r="C19" s="158"/>
      <c r="D19" s="158"/>
      <c r="E19" s="158"/>
      <c r="F19" s="158"/>
      <c r="G19" s="186"/>
      <c r="H19" s="196"/>
      <c r="I19" s="198"/>
      <c r="J19" s="194"/>
      <c r="K19" s="73"/>
    </row>
    <row r="20" spans="1:11" ht="18.75">
      <c r="A20" s="6"/>
      <c r="B20" s="20"/>
      <c r="C20" s="20"/>
      <c r="D20" s="20"/>
      <c r="E20" s="20"/>
      <c r="F20" s="20"/>
      <c r="G20" s="21"/>
      <c r="H20" s="38"/>
      <c r="I20" s="23"/>
      <c r="J20" s="23"/>
      <c r="K20" s="73"/>
    </row>
    <row r="21" spans="1:11" ht="18.75">
      <c r="A21" s="6"/>
      <c r="B21" s="20" t="s">
        <v>30</v>
      </c>
      <c r="C21" s="20"/>
      <c r="D21" s="20"/>
      <c r="E21" s="20"/>
      <c r="F21" s="20"/>
      <c r="G21" s="21"/>
      <c r="H21" s="38"/>
      <c r="I21" s="23"/>
      <c r="J21" s="23"/>
      <c r="K21" s="73"/>
    </row>
    <row r="22" spans="1:11" ht="18.75">
      <c r="A22" s="6"/>
      <c r="B22" s="211" t="s">
        <v>89</v>
      </c>
      <c r="C22" s="212"/>
      <c r="D22" s="215"/>
      <c r="E22" s="225" t="s">
        <v>71</v>
      </c>
      <c r="F22" s="226"/>
      <c r="G22" s="48">
        <v>0.2</v>
      </c>
      <c r="H22" s="117" t="s">
        <v>10</v>
      </c>
      <c r="I22" s="75">
        <f>$E$13</f>
        <v>10000</v>
      </c>
      <c r="J22" s="75">
        <f>G22*I22</f>
        <v>2000</v>
      </c>
      <c r="K22" s="73"/>
    </row>
    <row r="23" spans="1:11" ht="18.75">
      <c r="A23" s="6"/>
      <c r="B23" s="213" t="s">
        <v>64</v>
      </c>
      <c r="C23" s="214"/>
      <c r="D23" s="218"/>
      <c r="E23" s="223" t="s">
        <v>72</v>
      </c>
      <c r="F23" s="224"/>
      <c r="G23" s="43">
        <v>0.3</v>
      </c>
      <c r="H23" s="118" t="s">
        <v>10</v>
      </c>
      <c r="I23" s="76">
        <f>$E$13</f>
        <v>10000</v>
      </c>
      <c r="J23" s="76">
        <f>G23*I23</f>
        <v>3000</v>
      </c>
      <c r="K23" s="73"/>
    </row>
    <row r="24" spans="1:11" ht="18.75">
      <c r="A24" s="6"/>
      <c r="B24" s="213" t="s">
        <v>90</v>
      </c>
      <c r="C24" s="214"/>
      <c r="D24" s="218"/>
      <c r="E24" s="223" t="s">
        <v>97</v>
      </c>
      <c r="F24" s="224"/>
      <c r="G24" s="43">
        <v>0.8</v>
      </c>
      <c r="H24" s="118" t="s">
        <v>10</v>
      </c>
      <c r="I24" s="76">
        <f>$E$13</f>
        <v>10000</v>
      </c>
      <c r="J24" s="76">
        <f>G24*I24</f>
        <v>8000</v>
      </c>
      <c r="K24" s="73"/>
    </row>
    <row r="25" spans="1:11" ht="18.75">
      <c r="A25" s="6"/>
      <c r="B25" s="213" t="s">
        <v>116</v>
      </c>
      <c r="C25" s="214"/>
      <c r="D25" s="218"/>
      <c r="E25" s="223" t="s">
        <v>98</v>
      </c>
      <c r="F25" s="224"/>
      <c r="G25" s="43">
        <v>0.8</v>
      </c>
      <c r="H25" s="118" t="s">
        <v>10</v>
      </c>
      <c r="I25" s="76">
        <f>$E$13</f>
        <v>10000</v>
      </c>
      <c r="J25" s="76">
        <f>G25*I25</f>
        <v>8000</v>
      </c>
      <c r="K25" s="73"/>
    </row>
    <row r="26" spans="1:11" ht="18.75">
      <c r="A26" s="6"/>
      <c r="B26" s="216" t="s">
        <v>91</v>
      </c>
      <c r="C26" s="217"/>
      <c r="D26" s="219"/>
      <c r="E26" s="227" t="s">
        <v>53</v>
      </c>
      <c r="F26" s="228"/>
      <c r="G26" s="82">
        <v>0.3</v>
      </c>
      <c r="H26" s="119" t="s">
        <v>10</v>
      </c>
      <c r="I26" s="77">
        <f>$E$13</f>
        <v>10000</v>
      </c>
      <c r="J26" s="77">
        <f>G26*I26</f>
        <v>3000</v>
      </c>
      <c r="K26" s="73"/>
    </row>
    <row r="27" spans="1:11" ht="18.75">
      <c r="A27" s="6"/>
      <c r="B27" s="153" t="s">
        <v>18</v>
      </c>
      <c r="C27" s="154"/>
      <c r="D27" s="154"/>
      <c r="E27" s="154"/>
      <c r="F27" s="154"/>
      <c r="G27" s="154"/>
      <c r="H27" s="154"/>
      <c r="I27" s="154"/>
      <c r="J27" s="40">
        <f>SUM(J22:J26)</f>
        <v>24000</v>
      </c>
      <c r="K27" s="73"/>
    </row>
    <row r="28" spans="1:11" s="1" customFormat="1" ht="18.75">
      <c r="A28" s="25"/>
      <c r="B28" s="20"/>
      <c r="C28" s="20"/>
      <c r="D28" s="20"/>
      <c r="E28" s="20"/>
      <c r="F28" s="20"/>
      <c r="G28" s="21"/>
      <c r="H28" s="38"/>
      <c r="I28" s="23"/>
      <c r="J28" s="23"/>
      <c r="K28" s="73"/>
    </row>
    <row r="29" spans="1:11" s="2" customFormat="1" ht="18.75">
      <c r="A29" s="27"/>
      <c r="B29" s="20" t="s">
        <v>31</v>
      </c>
      <c r="C29" s="20"/>
      <c r="D29" s="20"/>
      <c r="E29" s="20"/>
      <c r="F29" s="20"/>
      <c r="G29" s="21"/>
      <c r="H29" s="38"/>
      <c r="I29" s="23"/>
      <c r="J29" s="23"/>
      <c r="K29" s="73"/>
    </row>
    <row r="30" spans="1:11" ht="18.75">
      <c r="A30" s="6"/>
      <c r="B30" s="211" t="s">
        <v>75</v>
      </c>
      <c r="C30" s="212"/>
      <c r="D30" s="215"/>
      <c r="E30" s="225" t="s">
        <v>117</v>
      </c>
      <c r="F30" s="226"/>
      <c r="G30" s="48">
        <v>1</v>
      </c>
      <c r="H30" s="117" t="s">
        <v>45</v>
      </c>
      <c r="I30" s="75">
        <v>24000</v>
      </c>
      <c r="J30" s="75">
        <f aca="true" t="shared" si="0" ref="J30:J35">G30*I30</f>
        <v>24000</v>
      </c>
      <c r="K30" s="73"/>
    </row>
    <row r="31" spans="1:11" ht="18.75">
      <c r="A31" s="6"/>
      <c r="B31" s="213" t="s">
        <v>76</v>
      </c>
      <c r="C31" s="214"/>
      <c r="D31" s="218"/>
      <c r="E31" s="223" t="s">
        <v>117</v>
      </c>
      <c r="F31" s="224"/>
      <c r="G31" s="43">
        <v>2</v>
      </c>
      <c r="H31" s="118" t="s">
        <v>45</v>
      </c>
      <c r="I31" s="76">
        <v>22000</v>
      </c>
      <c r="J31" s="76">
        <f t="shared" si="0"/>
        <v>44000</v>
      </c>
      <c r="K31" s="73"/>
    </row>
    <row r="32" spans="1:11" ht="18.75">
      <c r="A32" s="6"/>
      <c r="B32" s="213" t="s">
        <v>95</v>
      </c>
      <c r="C32" s="214"/>
      <c r="D32" s="218"/>
      <c r="E32" s="223" t="s">
        <v>72</v>
      </c>
      <c r="F32" s="224"/>
      <c r="G32" s="43">
        <v>2</v>
      </c>
      <c r="H32" s="118" t="s">
        <v>45</v>
      </c>
      <c r="I32" s="76">
        <v>8000</v>
      </c>
      <c r="J32" s="76">
        <f t="shared" si="0"/>
        <v>16000</v>
      </c>
      <c r="K32" s="73"/>
    </row>
    <row r="33" spans="1:11" ht="18.75">
      <c r="A33" s="6"/>
      <c r="B33" s="213" t="s">
        <v>116</v>
      </c>
      <c r="C33" s="214"/>
      <c r="D33" s="218"/>
      <c r="E33" s="223" t="s">
        <v>97</v>
      </c>
      <c r="F33" s="224"/>
      <c r="G33" s="43">
        <v>4</v>
      </c>
      <c r="H33" s="118" t="s">
        <v>45</v>
      </c>
      <c r="I33" s="76">
        <v>8000</v>
      </c>
      <c r="J33" s="76">
        <f t="shared" si="0"/>
        <v>32000</v>
      </c>
      <c r="K33" s="73"/>
    </row>
    <row r="34" spans="1:11" ht="18.75">
      <c r="A34" s="6"/>
      <c r="B34" s="213" t="s">
        <v>77</v>
      </c>
      <c r="C34" s="214"/>
      <c r="D34" s="218"/>
      <c r="E34" s="223" t="s">
        <v>72</v>
      </c>
      <c r="F34" s="224"/>
      <c r="G34" s="43">
        <v>1</v>
      </c>
      <c r="H34" s="118" t="s">
        <v>45</v>
      </c>
      <c r="I34" s="76">
        <v>23000</v>
      </c>
      <c r="J34" s="76">
        <f t="shared" si="0"/>
        <v>23000</v>
      </c>
      <c r="K34" s="73"/>
    </row>
    <row r="35" spans="1:11" ht="18.75">
      <c r="A35" s="6"/>
      <c r="B35" s="216" t="s">
        <v>78</v>
      </c>
      <c r="C35" s="217"/>
      <c r="D35" s="219"/>
      <c r="E35" s="227" t="s">
        <v>53</v>
      </c>
      <c r="F35" s="228"/>
      <c r="G35" s="82">
        <v>1</v>
      </c>
      <c r="H35" s="119" t="s">
        <v>45</v>
      </c>
      <c r="I35" s="77">
        <v>35000</v>
      </c>
      <c r="J35" s="77">
        <f t="shared" si="0"/>
        <v>35000</v>
      </c>
      <c r="K35" s="73"/>
    </row>
    <row r="36" spans="1:11" ht="18.75">
      <c r="A36" s="6"/>
      <c r="B36" s="153" t="s">
        <v>32</v>
      </c>
      <c r="C36" s="154"/>
      <c r="D36" s="154"/>
      <c r="E36" s="154"/>
      <c r="F36" s="154"/>
      <c r="G36" s="154"/>
      <c r="H36" s="154"/>
      <c r="I36" s="154"/>
      <c r="J36" s="40">
        <f>SUM(J30:J35)</f>
        <v>174000</v>
      </c>
      <c r="K36" s="73"/>
    </row>
    <row r="37" spans="1:11" s="1" customFormat="1" ht="18.75">
      <c r="A37" s="25"/>
      <c r="B37" s="20"/>
      <c r="C37" s="20"/>
      <c r="D37" s="20"/>
      <c r="E37" s="20"/>
      <c r="F37" s="20"/>
      <c r="G37" s="21"/>
      <c r="H37" s="38"/>
      <c r="I37" s="23"/>
      <c r="J37" s="23"/>
      <c r="K37" s="73"/>
    </row>
    <row r="38" spans="1:11" ht="18.75">
      <c r="A38" s="6"/>
      <c r="B38" s="20" t="s">
        <v>143</v>
      </c>
      <c r="C38" s="20"/>
      <c r="D38" s="20"/>
      <c r="E38" s="20"/>
      <c r="F38" s="20"/>
      <c r="G38" s="21"/>
      <c r="H38" s="38" t="s">
        <v>47</v>
      </c>
      <c r="I38" s="23"/>
      <c r="J38" s="23"/>
      <c r="K38" s="73"/>
    </row>
    <row r="39" spans="1:11" ht="18.75">
      <c r="A39" s="6"/>
      <c r="B39" s="211" t="s">
        <v>80</v>
      </c>
      <c r="C39" s="212"/>
      <c r="D39" s="215"/>
      <c r="E39" s="225" t="s">
        <v>92</v>
      </c>
      <c r="F39" s="226"/>
      <c r="G39" s="48">
        <v>150</v>
      </c>
      <c r="H39" s="117" t="s">
        <v>11</v>
      </c>
      <c r="I39" s="120">
        <v>350</v>
      </c>
      <c r="J39" s="111">
        <f aca="true" t="shared" si="1" ref="J39:J49">G39*I39</f>
        <v>52500</v>
      </c>
      <c r="K39" s="73"/>
    </row>
    <row r="40" spans="1:11" ht="18.75">
      <c r="A40" s="6"/>
      <c r="B40" s="220" t="s">
        <v>13</v>
      </c>
      <c r="C40" s="221"/>
      <c r="D40" s="222"/>
      <c r="E40" s="223"/>
      <c r="F40" s="224"/>
      <c r="G40" s="43"/>
      <c r="H40" s="118"/>
      <c r="I40" s="83"/>
      <c r="J40" s="28"/>
      <c r="K40" s="73"/>
    </row>
    <row r="41" spans="1:11" ht="18.75">
      <c r="A41" s="6"/>
      <c r="B41" s="213" t="s">
        <v>118</v>
      </c>
      <c r="C41" s="214"/>
      <c r="D41" s="218"/>
      <c r="E41" s="223" t="s">
        <v>92</v>
      </c>
      <c r="F41" s="224"/>
      <c r="G41" s="43">
        <v>150</v>
      </c>
      <c r="H41" s="118" t="s">
        <v>11</v>
      </c>
      <c r="I41" s="83">
        <v>335</v>
      </c>
      <c r="J41" s="28">
        <f t="shared" si="1"/>
        <v>50250</v>
      </c>
      <c r="K41" s="73"/>
    </row>
    <row r="42" spans="1:11" ht="18.75">
      <c r="A42" s="6"/>
      <c r="B42" s="213" t="s">
        <v>103</v>
      </c>
      <c r="C42" s="214"/>
      <c r="D42" s="218"/>
      <c r="E42" s="223" t="s">
        <v>92</v>
      </c>
      <c r="F42" s="224"/>
      <c r="G42" s="43">
        <v>350</v>
      </c>
      <c r="H42" s="118" t="s">
        <v>11</v>
      </c>
      <c r="I42" s="83">
        <v>301</v>
      </c>
      <c r="J42" s="28">
        <f t="shared" si="1"/>
        <v>105350</v>
      </c>
      <c r="K42" s="73"/>
    </row>
    <row r="43" spans="1:11" ht="18.75">
      <c r="A43" s="6"/>
      <c r="B43" s="213" t="s">
        <v>15</v>
      </c>
      <c r="C43" s="214"/>
      <c r="D43" s="218"/>
      <c r="E43" s="223" t="s">
        <v>122</v>
      </c>
      <c r="F43" s="224"/>
      <c r="G43" s="43">
        <v>5.665</v>
      </c>
      <c r="H43" s="118" t="s">
        <v>86</v>
      </c>
      <c r="I43" s="83">
        <v>6000</v>
      </c>
      <c r="J43" s="28">
        <f t="shared" si="1"/>
        <v>33990</v>
      </c>
      <c r="K43" s="73"/>
    </row>
    <row r="44" spans="1:11" ht="18.75">
      <c r="A44" s="6"/>
      <c r="B44" s="220" t="s">
        <v>104</v>
      </c>
      <c r="C44" s="221"/>
      <c r="D44" s="222"/>
      <c r="E44" s="223"/>
      <c r="F44" s="224"/>
      <c r="G44" s="43"/>
      <c r="H44" s="118"/>
      <c r="I44" s="83"/>
      <c r="J44" s="28"/>
      <c r="K44" s="73"/>
    </row>
    <row r="45" spans="1:11" ht="18.75">
      <c r="A45" s="6"/>
      <c r="B45" s="213" t="s">
        <v>119</v>
      </c>
      <c r="C45" s="214"/>
      <c r="D45" s="218"/>
      <c r="E45" s="223" t="s">
        <v>92</v>
      </c>
      <c r="F45" s="224"/>
      <c r="G45" s="43">
        <v>0.1</v>
      </c>
      <c r="H45" s="118" t="s">
        <v>16</v>
      </c>
      <c r="I45" s="83">
        <v>19152</v>
      </c>
      <c r="J45" s="28">
        <f t="shared" si="1"/>
        <v>1915.2</v>
      </c>
      <c r="K45" s="73"/>
    </row>
    <row r="46" spans="1:11" ht="18.75">
      <c r="A46" s="6"/>
      <c r="B46" s="213" t="s">
        <v>106</v>
      </c>
      <c r="C46" s="214"/>
      <c r="D46" s="218"/>
      <c r="E46" s="223" t="s">
        <v>74</v>
      </c>
      <c r="F46" s="224"/>
      <c r="G46" s="43">
        <v>0.4</v>
      </c>
      <c r="H46" s="118" t="s">
        <v>16</v>
      </c>
      <c r="I46" s="83">
        <v>60080</v>
      </c>
      <c r="J46" s="28">
        <f t="shared" si="1"/>
        <v>24032</v>
      </c>
      <c r="K46" s="73"/>
    </row>
    <row r="47" spans="1:11" ht="18.75">
      <c r="A47" s="6"/>
      <c r="B47" s="220" t="s">
        <v>14</v>
      </c>
      <c r="C47" s="221"/>
      <c r="D47" s="222"/>
      <c r="E47" s="223"/>
      <c r="F47" s="224"/>
      <c r="G47" s="43"/>
      <c r="H47" s="118"/>
      <c r="I47" s="83"/>
      <c r="J47" s="28"/>
      <c r="K47" s="73"/>
    </row>
    <row r="48" spans="1:11" ht="18.75">
      <c r="A48" s="6"/>
      <c r="B48" s="213" t="s">
        <v>120</v>
      </c>
      <c r="C48" s="214"/>
      <c r="D48" s="218"/>
      <c r="E48" s="223" t="s">
        <v>97</v>
      </c>
      <c r="F48" s="224"/>
      <c r="G48" s="43">
        <v>1</v>
      </c>
      <c r="H48" s="118" t="s">
        <v>16</v>
      </c>
      <c r="I48" s="83">
        <v>4915</v>
      </c>
      <c r="J48" s="28">
        <f t="shared" si="1"/>
        <v>4915</v>
      </c>
      <c r="K48" s="73"/>
    </row>
    <row r="49" spans="1:11" ht="18.75">
      <c r="A49" s="6"/>
      <c r="B49" s="216" t="s">
        <v>121</v>
      </c>
      <c r="C49" s="217"/>
      <c r="D49" s="219"/>
      <c r="E49" s="227" t="s">
        <v>92</v>
      </c>
      <c r="F49" s="228"/>
      <c r="G49" s="82">
        <v>0.12</v>
      </c>
      <c r="H49" s="119" t="s">
        <v>16</v>
      </c>
      <c r="I49" s="85">
        <v>44688</v>
      </c>
      <c r="J49" s="46">
        <f t="shared" si="1"/>
        <v>5362.5599999999995</v>
      </c>
      <c r="K49" s="73"/>
    </row>
    <row r="50" spans="1:11" ht="18.75">
      <c r="A50" s="6"/>
      <c r="B50" s="207" t="s">
        <v>34</v>
      </c>
      <c r="C50" s="208"/>
      <c r="D50" s="208"/>
      <c r="E50" s="208"/>
      <c r="F50" s="208"/>
      <c r="G50" s="208"/>
      <c r="H50" s="208"/>
      <c r="I50" s="208"/>
      <c r="J50" s="42">
        <f>SUM(J39:J49)</f>
        <v>278314.76</v>
      </c>
      <c r="K50" s="73"/>
    </row>
    <row r="51" spans="1:11" s="1" customFormat="1" ht="18.75">
      <c r="A51" s="25"/>
      <c r="B51" s="29"/>
      <c r="C51" s="29"/>
      <c r="D51" s="29"/>
      <c r="E51" s="29"/>
      <c r="F51" s="29"/>
      <c r="G51" s="29"/>
      <c r="H51" s="93"/>
      <c r="I51" s="29"/>
      <c r="J51" s="30"/>
      <c r="K51" s="73"/>
    </row>
    <row r="52" spans="1:11" ht="18.75">
      <c r="A52" s="6"/>
      <c r="B52" s="209" t="s">
        <v>35</v>
      </c>
      <c r="C52" s="210"/>
      <c r="D52" s="210"/>
      <c r="E52" s="210"/>
      <c r="F52" s="210"/>
      <c r="G52" s="210"/>
      <c r="H52" s="210"/>
      <c r="I52" s="210"/>
      <c r="J52" s="24">
        <f>J27+J36+J50</f>
        <v>476314.76</v>
      </c>
      <c r="K52" s="73"/>
    </row>
    <row r="53" spans="1:11" s="1" customFormat="1" ht="18.75">
      <c r="A53" s="25"/>
      <c r="B53" s="20"/>
      <c r="C53" s="20"/>
      <c r="D53" s="20"/>
      <c r="E53" s="20"/>
      <c r="F53" s="21"/>
      <c r="G53" s="22"/>
      <c r="H53" s="94"/>
      <c r="I53" s="23"/>
      <c r="J53" s="20"/>
      <c r="K53" s="73"/>
    </row>
    <row r="54" spans="1:11" ht="18.75">
      <c r="A54" s="6"/>
      <c r="B54" s="20" t="s">
        <v>36</v>
      </c>
      <c r="C54" s="20"/>
      <c r="D54" s="20"/>
      <c r="E54" s="38" t="s">
        <v>2</v>
      </c>
      <c r="F54" s="38"/>
      <c r="G54" s="39"/>
      <c r="H54" s="38"/>
      <c r="I54" s="37" t="s">
        <v>1</v>
      </c>
      <c r="J54" s="37" t="s">
        <v>6</v>
      </c>
      <c r="K54" s="73"/>
    </row>
    <row r="55" spans="1:11" ht="18.75">
      <c r="A55" s="6"/>
      <c r="B55" s="183" t="s">
        <v>0</v>
      </c>
      <c r="C55" s="183"/>
      <c r="D55" s="183"/>
      <c r="E55" s="183" t="s">
        <v>3</v>
      </c>
      <c r="F55" s="183"/>
      <c r="G55" s="183"/>
      <c r="H55" s="183"/>
      <c r="I55" s="105">
        <v>0.05</v>
      </c>
      <c r="J55" s="106">
        <f>J52*I55</f>
        <v>23815.738</v>
      </c>
      <c r="K55" s="73"/>
    </row>
    <row r="56" spans="1:11" ht="18.75">
      <c r="A56" s="6"/>
      <c r="B56" s="183" t="s">
        <v>37</v>
      </c>
      <c r="C56" s="183"/>
      <c r="D56" s="183"/>
      <c r="E56" s="183" t="s">
        <v>7</v>
      </c>
      <c r="F56" s="183"/>
      <c r="G56" s="183"/>
      <c r="H56" s="183"/>
      <c r="I56" s="107">
        <f>E14</f>
        <v>0.0125</v>
      </c>
      <c r="J56" s="106">
        <f>E14*E15*E16*J52</f>
        <v>20838.770750000003</v>
      </c>
      <c r="K56" s="73"/>
    </row>
    <row r="57" spans="1:11" ht="18.75">
      <c r="A57" s="6"/>
      <c r="B57" s="183" t="s">
        <v>46</v>
      </c>
      <c r="C57" s="183"/>
      <c r="D57" s="183"/>
      <c r="E57" s="184" t="s">
        <v>5</v>
      </c>
      <c r="F57" s="184"/>
      <c r="G57" s="184"/>
      <c r="H57" s="184"/>
      <c r="I57" s="184"/>
      <c r="J57" s="31"/>
      <c r="K57" s="73"/>
    </row>
    <row r="58" spans="1:11" ht="18.75">
      <c r="A58" s="6"/>
      <c r="B58" s="183" t="s">
        <v>4</v>
      </c>
      <c r="C58" s="183"/>
      <c r="D58" s="183"/>
      <c r="E58" s="184"/>
      <c r="F58" s="184"/>
      <c r="G58" s="184"/>
      <c r="H58" s="184"/>
      <c r="I58" s="184"/>
      <c r="J58" s="31"/>
      <c r="K58" s="73"/>
    </row>
    <row r="59" spans="1:11" ht="18.75">
      <c r="A59" s="6"/>
      <c r="B59" s="183" t="s">
        <v>38</v>
      </c>
      <c r="C59" s="183"/>
      <c r="D59" s="183"/>
      <c r="E59" s="184"/>
      <c r="F59" s="184"/>
      <c r="G59" s="184"/>
      <c r="H59" s="184"/>
      <c r="I59" s="184"/>
      <c r="J59" s="31"/>
      <c r="K59" s="73"/>
    </row>
    <row r="60" spans="1:11" ht="18.75">
      <c r="A60" s="6"/>
      <c r="B60" s="205" t="s">
        <v>39</v>
      </c>
      <c r="C60" s="206"/>
      <c r="D60" s="206"/>
      <c r="E60" s="206"/>
      <c r="F60" s="206"/>
      <c r="G60" s="206"/>
      <c r="H60" s="206"/>
      <c r="I60" s="206"/>
      <c r="J60" s="24">
        <f>SUM(J55:J56)</f>
        <v>44654.50875000001</v>
      </c>
      <c r="K60" s="73"/>
    </row>
    <row r="61" spans="1:11" s="1" customFormat="1" ht="18.75">
      <c r="A61" s="25"/>
      <c r="B61" s="22"/>
      <c r="C61" s="22"/>
      <c r="D61" s="22"/>
      <c r="E61" s="22"/>
      <c r="F61" s="22"/>
      <c r="G61" s="22"/>
      <c r="H61" s="38"/>
      <c r="I61" s="22"/>
      <c r="J61" s="26"/>
      <c r="K61" s="73"/>
    </row>
    <row r="62" spans="1:11" ht="18.75">
      <c r="A62" s="6"/>
      <c r="B62" s="181" t="s">
        <v>40</v>
      </c>
      <c r="C62" s="182"/>
      <c r="D62" s="182"/>
      <c r="E62" s="182"/>
      <c r="F62" s="182"/>
      <c r="G62" s="182"/>
      <c r="H62" s="182"/>
      <c r="I62" s="182"/>
      <c r="J62" s="32">
        <f>J52+J60</f>
        <v>520969.26875000005</v>
      </c>
      <c r="K62" s="73"/>
    </row>
    <row r="63" spans="1:11" ht="19.5" thickBot="1">
      <c r="A63" s="6"/>
      <c r="B63" s="25"/>
      <c r="C63" s="25"/>
      <c r="D63" s="59"/>
      <c r="E63" s="59"/>
      <c r="F63" s="60"/>
      <c r="G63" s="60"/>
      <c r="H63" s="60"/>
      <c r="I63" s="50"/>
      <c r="J63" s="50"/>
      <c r="K63" s="73"/>
    </row>
    <row r="64" spans="1:11" ht="19.5" thickBot="1">
      <c r="A64" s="6"/>
      <c r="B64" s="178" t="s">
        <v>41</v>
      </c>
      <c r="C64" s="179"/>
      <c r="D64" s="179"/>
      <c r="E64" s="179"/>
      <c r="F64" s="179"/>
      <c r="G64" s="179"/>
      <c r="H64" s="179"/>
      <c r="I64" s="179"/>
      <c r="J64" s="180"/>
      <c r="K64" s="73"/>
    </row>
    <row r="65" spans="1:11" s="1" customFormat="1" ht="18.75">
      <c r="A65" s="25"/>
      <c r="B65" s="33"/>
      <c r="C65" s="33"/>
      <c r="D65" s="33"/>
      <c r="E65" s="33"/>
      <c r="F65" s="33"/>
      <c r="G65" s="33"/>
      <c r="H65" s="33"/>
      <c r="I65" s="33"/>
      <c r="J65" s="33"/>
      <c r="K65" s="73"/>
    </row>
    <row r="66" spans="1:11" ht="18.75">
      <c r="A66" s="6"/>
      <c r="B66" s="6"/>
      <c r="C66" s="6"/>
      <c r="D66" s="166" t="s">
        <v>146</v>
      </c>
      <c r="E66" s="167"/>
      <c r="F66" s="167"/>
      <c r="G66" s="167"/>
      <c r="H66" s="168"/>
      <c r="I66" s="6"/>
      <c r="J66" s="6"/>
      <c r="K66" s="73"/>
    </row>
    <row r="67" spans="1:11" ht="18.75">
      <c r="A67" s="6"/>
      <c r="B67" s="6"/>
      <c r="C67" s="6"/>
      <c r="D67" s="160" t="s">
        <v>110</v>
      </c>
      <c r="E67" s="161"/>
      <c r="F67" s="166" t="s">
        <v>88</v>
      </c>
      <c r="G67" s="167"/>
      <c r="H67" s="168"/>
      <c r="I67" s="6"/>
      <c r="J67" s="6"/>
      <c r="K67" s="73"/>
    </row>
    <row r="68" spans="1:11" ht="18.75">
      <c r="A68" s="6"/>
      <c r="B68" s="6"/>
      <c r="C68" s="6"/>
      <c r="D68" s="164"/>
      <c r="E68" s="165"/>
      <c r="F68" s="53">
        <f>G68*0.95</f>
        <v>15370.05</v>
      </c>
      <c r="G68" s="54">
        <f>E12</f>
        <v>16179</v>
      </c>
      <c r="H68" s="53">
        <f>G68*1.05</f>
        <v>16987.95</v>
      </c>
      <c r="I68" s="6"/>
      <c r="J68" s="6"/>
      <c r="K68" s="73"/>
    </row>
    <row r="69" spans="1:11" ht="18.75">
      <c r="A69" s="6"/>
      <c r="B69" s="6"/>
      <c r="C69" s="6"/>
      <c r="D69" s="174">
        <f>D70*0.9</f>
        <v>45</v>
      </c>
      <c r="E69" s="175"/>
      <c r="F69" s="56">
        <f>(F$68*$D69)-$J$62</f>
        <v>170682.98124999995</v>
      </c>
      <c r="G69" s="56">
        <f>(G$68*$D69)-$J$62</f>
        <v>207085.73124999995</v>
      </c>
      <c r="H69" s="56">
        <f>(H$68*$D69)-$J$62</f>
        <v>243488.48124999995</v>
      </c>
      <c r="I69" s="6"/>
      <c r="J69" s="6"/>
      <c r="K69" s="73"/>
    </row>
    <row r="70" spans="1:11" s="1" customFormat="1" ht="18.75">
      <c r="A70" s="25"/>
      <c r="B70" s="25"/>
      <c r="C70" s="25"/>
      <c r="D70" s="176">
        <f>E11</f>
        <v>50</v>
      </c>
      <c r="E70" s="177"/>
      <c r="F70" s="57">
        <f>(F$68*$D70)-$J$62</f>
        <v>247533.23124999995</v>
      </c>
      <c r="G70" s="57">
        <f>(G$68*$D70)-J62</f>
        <v>287980.73124999995</v>
      </c>
      <c r="H70" s="57">
        <f>(H$68*$D70)-J62</f>
        <v>328428.23124999995</v>
      </c>
      <c r="I70" s="25"/>
      <c r="J70" s="25"/>
      <c r="K70" s="73"/>
    </row>
    <row r="71" spans="1:11" ht="18.75">
      <c r="A71" s="6"/>
      <c r="B71" s="6"/>
      <c r="C71" s="6"/>
      <c r="D71" s="172">
        <f>D70*1.1</f>
        <v>55.00000000000001</v>
      </c>
      <c r="E71" s="173"/>
      <c r="F71" s="58">
        <f>(F$68*$D71)-$J$62</f>
        <v>324383.48125000007</v>
      </c>
      <c r="G71" s="58">
        <f>(G$68*$D71)-$J$62</f>
        <v>368875.73125000007</v>
      </c>
      <c r="H71" s="58">
        <f>(H$68*$D71)-$J$62</f>
        <v>413367.98125000007</v>
      </c>
      <c r="I71" s="4"/>
      <c r="J71" s="4"/>
      <c r="K71" s="73"/>
    </row>
    <row r="72" spans="1:11" ht="18.75">
      <c r="A72" s="6"/>
      <c r="B72" s="34"/>
      <c r="C72" s="34"/>
      <c r="D72" s="35"/>
      <c r="E72" s="35"/>
      <c r="F72" s="35"/>
      <c r="G72" s="6"/>
      <c r="H72" s="95"/>
      <c r="I72" s="4"/>
      <c r="J72" s="4"/>
      <c r="K72" s="73"/>
    </row>
    <row r="73" spans="1:11" ht="18.75">
      <c r="A73" s="6"/>
      <c r="B73" s="34"/>
      <c r="C73" s="34"/>
      <c r="D73" s="160" t="s">
        <v>147</v>
      </c>
      <c r="E73" s="161"/>
      <c r="F73" s="169" t="s">
        <v>110</v>
      </c>
      <c r="G73" s="170"/>
      <c r="H73" s="171"/>
      <c r="I73" s="4"/>
      <c r="J73" s="4"/>
      <c r="K73" s="73"/>
    </row>
    <row r="74" spans="1:11" ht="18.75">
      <c r="A74" s="6"/>
      <c r="B74" s="25"/>
      <c r="C74" s="25"/>
      <c r="D74" s="162"/>
      <c r="E74" s="163"/>
      <c r="F74" s="55">
        <f>+G74*0.9</f>
        <v>45</v>
      </c>
      <c r="G74" s="55">
        <f>E11</f>
        <v>50</v>
      </c>
      <c r="H74" s="55">
        <f>+G74*1.1</f>
        <v>55.00000000000001</v>
      </c>
      <c r="I74" s="4"/>
      <c r="J74" s="4"/>
      <c r="K74" s="73"/>
    </row>
    <row r="75" spans="1:11" ht="18.75">
      <c r="A75" s="6"/>
      <c r="B75" s="6"/>
      <c r="C75" s="6"/>
      <c r="D75" s="164"/>
      <c r="E75" s="165"/>
      <c r="F75" s="36">
        <f>$J$62/F$74</f>
        <v>11577.094861111113</v>
      </c>
      <c r="G75" s="36">
        <f>$J$62/G$74</f>
        <v>10419.385375000002</v>
      </c>
      <c r="H75" s="36">
        <f>$J$62/H$74</f>
        <v>9472.168522727272</v>
      </c>
      <c r="I75" s="4"/>
      <c r="J75" s="4"/>
      <c r="K75" s="73"/>
    </row>
    <row r="76" spans="1:11" ht="18.75">
      <c r="A76" s="6"/>
      <c r="B76" s="25"/>
      <c r="C76" s="25"/>
      <c r="D76" s="59"/>
      <c r="E76" s="59"/>
      <c r="F76" s="60"/>
      <c r="G76" s="60"/>
      <c r="H76" s="60"/>
      <c r="I76" s="50"/>
      <c r="J76" s="50"/>
      <c r="K76" s="73"/>
    </row>
    <row r="77" spans="1:11" ht="18.75">
      <c r="A77" s="6"/>
      <c r="B77" s="25"/>
      <c r="C77" s="25"/>
      <c r="D77" s="59"/>
      <c r="E77" s="59"/>
      <c r="F77" s="60"/>
      <c r="G77" s="60"/>
      <c r="H77" s="60"/>
      <c r="I77" s="50"/>
      <c r="J77" s="50"/>
      <c r="K77" s="73"/>
    </row>
    <row r="78" spans="1:10" ht="18.75">
      <c r="A78" s="6"/>
      <c r="B78" s="159" t="s">
        <v>42</v>
      </c>
      <c r="C78" s="159"/>
      <c r="D78" s="159"/>
      <c r="E78" s="159"/>
      <c r="F78" s="159"/>
      <c r="G78" s="159"/>
      <c r="H78" s="159"/>
      <c r="I78" s="159"/>
      <c r="J78" s="159"/>
    </row>
    <row r="79" spans="1:10" ht="18.75" customHeight="1">
      <c r="A79" s="6"/>
      <c r="B79" s="199" t="s">
        <v>149</v>
      </c>
      <c r="C79" s="200"/>
      <c r="D79" s="200"/>
      <c r="E79" s="200"/>
      <c r="F79" s="200"/>
      <c r="G79" s="200"/>
      <c r="H79" s="200"/>
      <c r="I79" s="200"/>
      <c r="J79" s="201"/>
    </row>
    <row r="80" spans="1:10" ht="18.75">
      <c r="A80" s="6"/>
      <c r="B80" s="202"/>
      <c r="C80" s="203"/>
      <c r="D80" s="203"/>
      <c r="E80" s="203"/>
      <c r="F80" s="203"/>
      <c r="G80" s="203"/>
      <c r="H80" s="203"/>
      <c r="I80" s="203"/>
      <c r="J80" s="204"/>
    </row>
    <row r="81" spans="1:10" ht="18.75">
      <c r="A81" s="6"/>
      <c r="B81" s="190" t="s">
        <v>142</v>
      </c>
      <c r="C81" s="191"/>
      <c r="D81" s="191"/>
      <c r="E81" s="191"/>
      <c r="F81" s="191"/>
      <c r="G81" s="191"/>
      <c r="H81" s="191"/>
      <c r="I81" s="191"/>
      <c r="J81" s="192"/>
    </row>
    <row r="82" spans="1:10" ht="18.75">
      <c r="A82" s="6"/>
      <c r="B82" s="190"/>
      <c r="C82" s="191"/>
      <c r="D82" s="191"/>
      <c r="E82" s="191"/>
      <c r="F82" s="191"/>
      <c r="G82" s="191"/>
      <c r="H82" s="191"/>
      <c r="I82" s="191"/>
      <c r="J82" s="192"/>
    </row>
    <row r="83" spans="1:10" ht="18.75">
      <c r="A83" s="6"/>
      <c r="B83" s="190"/>
      <c r="C83" s="191"/>
      <c r="D83" s="191"/>
      <c r="E83" s="191"/>
      <c r="F83" s="191"/>
      <c r="G83" s="191"/>
      <c r="H83" s="191"/>
      <c r="I83" s="191"/>
      <c r="J83" s="192"/>
    </row>
    <row r="84" spans="1:10" ht="18.75">
      <c r="A84" s="6"/>
      <c r="B84" s="187" t="s">
        <v>144</v>
      </c>
      <c r="C84" s="188"/>
      <c r="D84" s="188"/>
      <c r="E84" s="188"/>
      <c r="F84" s="188"/>
      <c r="G84" s="188"/>
      <c r="H84" s="188"/>
      <c r="I84" s="188"/>
      <c r="J84" s="189"/>
    </row>
    <row r="85" spans="1:10" ht="18.75">
      <c r="A85" s="6"/>
      <c r="B85" s="230" t="s">
        <v>145</v>
      </c>
      <c r="C85" s="231"/>
      <c r="D85" s="231"/>
      <c r="E85" s="231"/>
      <c r="F85" s="231"/>
      <c r="G85" s="231"/>
      <c r="H85" s="231"/>
      <c r="I85" s="231"/>
      <c r="J85" s="232"/>
    </row>
    <row r="86" spans="1:10" ht="18.75">
      <c r="A86" s="6"/>
      <c r="B86" s="229"/>
      <c r="C86" s="229"/>
      <c r="D86" s="229"/>
      <c r="E86" s="229"/>
      <c r="F86" s="229"/>
      <c r="G86" s="229"/>
      <c r="H86" s="229"/>
      <c r="I86" s="229"/>
      <c r="J86" s="229"/>
    </row>
    <row r="87" spans="1:10" ht="18.75">
      <c r="A87" s="6"/>
      <c r="B87" s="229"/>
      <c r="C87" s="229"/>
      <c r="D87" s="229"/>
      <c r="E87" s="229"/>
      <c r="F87" s="229"/>
      <c r="G87" s="229"/>
      <c r="H87" s="229"/>
      <c r="I87" s="229"/>
      <c r="J87" s="229"/>
    </row>
    <row r="88" spans="1:11" ht="18.75">
      <c r="A88" s="6"/>
      <c r="B88" s="229"/>
      <c r="C88" s="229"/>
      <c r="D88" s="229"/>
      <c r="E88" s="229"/>
      <c r="F88" s="229"/>
      <c r="G88" s="229"/>
      <c r="H88" s="229"/>
      <c r="I88" s="229"/>
      <c r="J88" s="229"/>
      <c r="K88"/>
    </row>
    <row r="89" spans="1:11" ht="18.75">
      <c r="A89" s="6"/>
      <c r="B89" s="41"/>
      <c r="C89" s="41"/>
      <c r="D89" s="41"/>
      <c r="E89" s="41"/>
      <c r="F89" s="41"/>
      <c r="G89" s="41"/>
      <c r="H89" s="96"/>
      <c r="I89" s="41"/>
      <c r="J89" s="41"/>
      <c r="K89"/>
    </row>
  </sheetData>
  <sheetProtection/>
  <mergeCells count="86">
    <mergeCell ref="B79:J80"/>
    <mergeCell ref="B81:J83"/>
    <mergeCell ref="B84:J84"/>
    <mergeCell ref="E57:I59"/>
    <mergeCell ref="B58:D58"/>
    <mergeCell ref="B59:D59"/>
    <mergeCell ref="B78:J78"/>
    <mergeCell ref="B60:I60"/>
    <mergeCell ref="F67:H67"/>
    <mergeCell ref="F73:H73"/>
    <mergeCell ref="B33:D33"/>
    <mergeCell ref="E33:F33"/>
    <mergeCell ref="B36:I36"/>
    <mergeCell ref="B39:D39"/>
    <mergeCell ref="E39:F39"/>
    <mergeCell ref="B40:D40"/>
    <mergeCell ref="E56:H56"/>
    <mergeCell ref="B57:D57"/>
    <mergeCell ref="B48:D48"/>
    <mergeCell ref="E48:F48"/>
    <mergeCell ref="B49:D49"/>
    <mergeCell ref="E49:F49"/>
    <mergeCell ref="B50:I50"/>
    <mergeCell ref="B52:I52"/>
    <mergeCell ref="B85:J85"/>
    <mergeCell ref="E40:F40"/>
    <mergeCell ref="E41:F41"/>
    <mergeCell ref="E42:F42"/>
    <mergeCell ref="E43:F43"/>
    <mergeCell ref="E44:F44"/>
    <mergeCell ref="D69:E69"/>
    <mergeCell ref="D70:E70"/>
    <mergeCell ref="D71:E71"/>
    <mergeCell ref="D73:E75"/>
    <mergeCell ref="B86:J86"/>
    <mergeCell ref="B87:J87"/>
    <mergeCell ref="B88:J88"/>
    <mergeCell ref="B31:D31"/>
    <mergeCell ref="B32:D32"/>
    <mergeCell ref="B34:D34"/>
    <mergeCell ref="B35:D35"/>
    <mergeCell ref="E31:F31"/>
    <mergeCell ref="E32:F32"/>
    <mergeCell ref="E34:F34"/>
    <mergeCell ref="B41:D41"/>
    <mergeCell ref="B43:D43"/>
    <mergeCell ref="B44:D44"/>
    <mergeCell ref="D66:H66"/>
    <mergeCell ref="D67:E68"/>
    <mergeCell ref="B62:I62"/>
    <mergeCell ref="B64:J64"/>
    <mergeCell ref="B55:D55"/>
    <mergeCell ref="E55:H55"/>
    <mergeCell ref="B56:D56"/>
    <mergeCell ref="B24:D24"/>
    <mergeCell ref="E24:F24"/>
    <mergeCell ref="B47:D47"/>
    <mergeCell ref="E47:F47"/>
    <mergeCell ref="B46:D46"/>
    <mergeCell ref="E45:F45"/>
    <mergeCell ref="E46:F46"/>
    <mergeCell ref="B45:D45"/>
    <mergeCell ref="E35:F35"/>
    <mergeCell ref="B42:D42"/>
    <mergeCell ref="B27:I27"/>
    <mergeCell ref="B30:D30"/>
    <mergeCell ref="E30:F30"/>
    <mergeCell ref="B25:D25"/>
    <mergeCell ref="E25:F25"/>
    <mergeCell ref="B26:D26"/>
    <mergeCell ref="E26:F26"/>
    <mergeCell ref="B1:J1"/>
    <mergeCell ref="E2:G2"/>
    <mergeCell ref="E3:G3"/>
    <mergeCell ref="B10:E10"/>
    <mergeCell ref="G10:J10"/>
    <mergeCell ref="J18:J19"/>
    <mergeCell ref="H18:H19"/>
    <mergeCell ref="I18:I19"/>
    <mergeCell ref="G18:G19"/>
    <mergeCell ref="E23:F23"/>
    <mergeCell ref="B22:D22"/>
    <mergeCell ref="E22:F22"/>
    <mergeCell ref="B23:D23"/>
    <mergeCell ref="B18:D19"/>
    <mergeCell ref="E18:F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2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12.57421875" style="0" customWidth="1"/>
    <col min="2" max="2" width="18.7109375" style="0" customWidth="1"/>
    <col min="3" max="3" width="21.28125" style="0" customWidth="1"/>
    <col min="4" max="4" width="23.8515625" style="0" customWidth="1"/>
    <col min="5" max="5" width="23.00390625" style="0" customWidth="1"/>
    <col min="6" max="7" width="18.7109375" style="0" customWidth="1"/>
    <col min="8" max="8" width="22.00390625" style="0" customWidth="1"/>
    <col min="9" max="10" width="18.7109375" style="0" customWidth="1"/>
    <col min="11" max="11" width="11.8515625" style="71" customWidth="1"/>
  </cols>
  <sheetData>
    <row r="1" spans="2:10" ht="23.25">
      <c r="B1" s="146" t="s">
        <v>19</v>
      </c>
      <c r="C1" s="146"/>
      <c r="D1" s="146"/>
      <c r="E1" s="146"/>
      <c r="F1" s="146"/>
      <c r="G1" s="146"/>
      <c r="H1" s="146"/>
      <c r="I1" s="146"/>
      <c r="J1" s="146"/>
    </row>
    <row r="2" spans="1:11" ht="19.5">
      <c r="A2" s="6"/>
      <c r="B2" s="25"/>
      <c r="C2" s="3"/>
      <c r="D2" s="3"/>
      <c r="E2" s="148" t="s">
        <v>111</v>
      </c>
      <c r="F2" s="148"/>
      <c r="G2" s="148"/>
      <c r="H2" s="3"/>
      <c r="I2" s="3"/>
      <c r="J2" s="3"/>
      <c r="K2" s="72"/>
    </row>
    <row r="3" spans="1:10" ht="18.75">
      <c r="A3" s="6"/>
      <c r="B3" s="50"/>
      <c r="C3" s="5"/>
      <c r="D3" s="25"/>
      <c r="E3" s="147" t="s">
        <v>112</v>
      </c>
      <c r="F3" s="147"/>
      <c r="G3" s="147"/>
      <c r="H3" s="5"/>
      <c r="I3" s="5"/>
      <c r="J3" s="50"/>
    </row>
    <row r="4" spans="1:10" ht="18.75">
      <c r="A4" s="6"/>
      <c r="B4" s="50"/>
      <c r="C4" s="50"/>
      <c r="D4" s="25"/>
      <c r="E4" s="7"/>
      <c r="F4" s="7"/>
      <c r="G4" s="7"/>
      <c r="H4" s="47" t="s">
        <v>48</v>
      </c>
      <c r="I4" s="50"/>
      <c r="J4" s="8"/>
    </row>
    <row r="5" spans="1:10" ht="18.75">
      <c r="A5" s="6"/>
      <c r="B5" s="50"/>
      <c r="C5" s="50"/>
      <c r="D5" s="9" t="s">
        <v>55</v>
      </c>
      <c r="E5" s="50"/>
      <c r="F5" s="50"/>
      <c r="G5" s="8" t="s">
        <v>124</v>
      </c>
      <c r="H5" s="25"/>
      <c r="I5" s="51"/>
      <c r="J5" s="51"/>
    </row>
    <row r="6" spans="1:10" ht="18.75">
      <c r="A6" s="6"/>
      <c r="B6" s="50"/>
      <c r="C6" s="50"/>
      <c r="D6" s="9" t="s">
        <v>57</v>
      </c>
      <c r="E6" s="9"/>
      <c r="F6" s="9"/>
      <c r="G6" s="9" t="s">
        <v>115</v>
      </c>
      <c r="H6" s="25"/>
      <c r="I6" s="10"/>
      <c r="J6" s="10"/>
    </row>
    <row r="7" spans="1:10" ht="18.75">
      <c r="A7" s="6"/>
      <c r="B7" s="50"/>
      <c r="C7" s="50"/>
      <c r="D7" s="9" t="s">
        <v>58</v>
      </c>
      <c r="E7" s="9"/>
      <c r="F7" s="49"/>
      <c r="G7" s="9" t="s">
        <v>54</v>
      </c>
      <c r="H7" s="25"/>
      <c r="I7" s="10"/>
      <c r="J7" s="10"/>
    </row>
    <row r="8" spans="1:12" ht="18.75">
      <c r="A8" s="6"/>
      <c r="B8" s="11"/>
      <c r="C8" s="12"/>
      <c r="D8" s="50" t="s">
        <v>123</v>
      </c>
      <c r="E8" s="8"/>
      <c r="F8" s="8"/>
      <c r="G8" s="52" t="s">
        <v>113</v>
      </c>
      <c r="H8" s="50"/>
      <c r="I8" s="15"/>
      <c r="J8" s="16"/>
      <c r="L8" t="s">
        <v>43</v>
      </c>
    </row>
    <row r="9" spans="1:10" ht="19.5" thickBot="1">
      <c r="A9" s="6"/>
      <c r="B9" s="11"/>
      <c r="C9" s="12"/>
      <c r="D9" s="50"/>
      <c r="E9" s="8"/>
      <c r="F9" s="8"/>
      <c r="G9" s="52"/>
      <c r="H9" s="50"/>
      <c r="I9" s="15"/>
      <c r="J9" s="16"/>
    </row>
    <row r="10" spans="1:10" ht="19.5" thickBot="1">
      <c r="A10" s="6"/>
      <c r="B10" s="141" t="s">
        <v>44</v>
      </c>
      <c r="C10" s="142"/>
      <c r="D10" s="142"/>
      <c r="E10" s="143"/>
      <c r="F10" s="17"/>
      <c r="G10" s="141" t="s">
        <v>25</v>
      </c>
      <c r="H10" s="142"/>
      <c r="I10" s="142"/>
      <c r="J10" s="143"/>
    </row>
    <row r="11" spans="1:10" ht="18.75">
      <c r="A11" s="6"/>
      <c r="B11" s="98" t="s">
        <v>62</v>
      </c>
      <c r="C11" s="61"/>
      <c r="D11" s="62"/>
      <c r="E11" s="44">
        <v>70</v>
      </c>
      <c r="F11" s="18"/>
      <c r="G11" s="65" t="s">
        <v>21</v>
      </c>
      <c r="H11" s="62"/>
      <c r="I11" s="62"/>
      <c r="J11" s="66">
        <f>J26+J35+J56</f>
        <v>698656.4400000001</v>
      </c>
    </row>
    <row r="12" spans="1:10" ht="18.75">
      <c r="A12" s="6"/>
      <c r="B12" s="63" t="s">
        <v>141</v>
      </c>
      <c r="C12" s="61"/>
      <c r="D12" s="62"/>
      <c r="E12" s="44">
        <v>16179</v>
      </c>
      <c r="F12" s="78"/>
      <c r="G12" s="65" t="s">
        <v>22</v>
      </c>
      <c r="H12" s="67"/>
      <c r="I12" s="62"/>
      <c r="J12" s="66">
        <f>J26+J35+J56+J66</f>
        <v>781621.89225</v>
      </c>
    </row>
    <row r="13" spans="1:10" ht="18.75">
      <c r="A13" s="6"/>
      <c r="B13" s="63" t="s">
        <v>20</v>
      </c>
      <c r="C13" s="61"/>
      <c r="D13" s="62"/>
      <c r="E13" s="44">
        <v>10000</v>
      </c>
      <c r="F13" s="78"/>
      <c r="G13" s="65" t="s">
        <v>12</v>
      </c>
      <c r="H13" s="62"/>
      <c r="I13" s="62"/>
      <c r="J13" s="66">
        <f>E11*E12</f>
        <v>1132530</v>
      </c>
    </row>
    <row r="14" spans="1:10" ht="18.75">
      <c r="A14" s="6"/>
      <c r="B14" s="63" t="s">
        <v>8</v>
      </c>
      <c r="C14" s="99"/>
      <c r="D14" s="62"/>
      <c r="E14" s="45">
        <v>0.0125</v>
      </c>
      <c r="F14" s="78"/>
      <c r="G14" s="65" t="s">
        <v>23</v>
      </c>
      <c r="H14" s="62"/>
      <c r="I14" s="62"/>
      <c r="J14" s="66">
        <f>J13-J11</f>
        <v>433873.55999999994</v>
      </c>
    </row>
    <row r="15" spans="1:10" ht="18.75">
      <c r="A15" s="6"/>
      <c r="B15" s="63" t="s">
        <v>17</v>
      </c>
      <c r="C15" s="99"/>
      <c r="D15" s="62"/>
      <c r="E15" s="100">
        <v>0.5</v>
      </c>
      <c r="F15" s="78" t="s">
        <v>18</v>
      </c>
      <c r="G15" s="65" t="s">
        <v>24</v>
      </c>
      <c r="H15" s="62"/>
      <c r="I15" s="62"/>
      <c r="J15" s="66">
        <f>J13-J12</f>
        <v>350908.10774999997</v>
      </c>
    </row>
    <row r="16" spans="1:10" ht="19.5" thickBot="1">
      <c r="A16" s="6"/>
      <c r="B16" s="101" t="s">
        <v>9</v>
      </c>
      <c r="C16" s="102"/>
      <c r="D16" s="64"/>
      <c r="E16" s="103">
        <v>11</v>
      </c>
      <c r="F16" s="79"/>
      <c r="G16" s="68"/>
      <c r="H16" s="64"/>
      <c r="I16" s="69"/>
      <c r="J16" s="70"/>
    </row>
    <row r="17" spans="1:10" ht="19.5" thickBot="1">
      <c r="A17" s="6"/>
      <c r="B17" s="11"/>
      <c r="C17" s="12"/>
      <c r="D17" s="12"/>
      <c r="E17" s="13"/>
      <c r="F17" s="13"/>
      <c r="G17" s="14"/>
      <c r="H17" s="7"/>
      <c r="I17" s="15"/>
      <c r="J17" s="19"/>
    </row>
    <row r="18" spans="1:11" ht="18.75">
      <c r="A18" s="6"/>
      <c r="B18" s="155" t="s">
        <v>33</v>
      </c>
      <c r="C18" s="156"/>
      <c r="D18" s="156"/>
      <c r="E18" s="156" t="s">
        <v>26</v>
      </c>
      <c r="F18" s="156"/>
      <c r="G18" s="185" t="s">
        <v>27</v>
      </c>
      <c r="H18" s="195" t="s">
        <v>28</v>
      </c>
      <c r="I18" s="197" t="s">
        <v>29</v>
      </c>
      <c r="J18" s="193" t="s">
        <v>6</v>
      </c>
      <c r="K18" s="73"/>
    </row>
    <row r="19" spans="1:11" ht="19.5" thickBot="1">
      <c r="A19" s="6"/>
      <c r="B19" s="157"/>
      <c r="C19" s="158"/>
      <c r="D19" s="158"/>
      <c r="E19" s="158"/>
      <c r="F19" s="158"/>
      <c r="G19" s="186"/>
      <c r="H19" s="196"/>
      <c r="I19" s="198"/>
      <c r="J19" s="194"/>
      <c r="K19" s="73"/>
    </row>
    <row r="20" spans="1:11" ht="18.75">
      <c r="A20" s="6"/>
      <c r="B20" s="20"/>
      <c r="C20" s="20"/>
      <c r="D20" s="20"/>
      <c r="E20" s="20"/>
      <c r="F20" s="20"/>
      <c r="G20" s="21"/>
      <c r="H20" s="22"/>
      <c r="I20" s="23"/>
      <c r="J20" s="23"/>
      <c r="K20" s="73"/>
    </row>
    <row r="21" spans="1:11" ht="18.75">
      <c r="A21" s="6"/>
      <c r="B21" s="20" t="s">
        <v>30</v>
      </c>
      <c r="C21" s="20"/>
      <c r="D21" s="20"/>
      <c r="E21" s="20"/>
      <c r="F21" s="20"/>
      <c r="G21" s="21"/>
      <c r="H21" s="22"/>
      <c r="I21" s="23"/>
      <c r="J21" s="23"/>
      <c r="K21" s="73"/>
    </row>
    <row r="22" spans="1:11" ht="18.75">
      <c r="A22" s="6"/>
      <c r="B22" s="211" t="s">
        <v>89</v>
      </c>
      <c r="C22" s="212"/>
      <c r="D22" s="215"/>
      <c r="E22" s="225" t="s">
        <v>125</v>
      </c>
      <c r="F22" s="226"/>
      <c r="G22" s="48">
        <v>0.2</v>
      </c>
      <c r="H22" s="48" t="s">
        <v>10</v>
      </c>
      <c r="I22" s="75">
        <f>$E$13</f>
        <v>10000</v>
      </c>
      <c r="J22" s="75">
        <f>G22*I22</f>
        <v>2000</v>
      </c>
      <c r="K22" s="73"/>
    </row>
    <row r="23" spans="1:11" ht="18.75">
      <c r="A23" s="6"/>
      <c r="B23" s="213" t="s">
        <v>64</v>
      </c>
      <c r="C23" s="214"/>
      <c r="D23" s="218"/>
      <c r="E23" s="223" t="s">
        <v>125</v>
      </c>
      <c r="F23" s="224"/>
      <c r="G23" s="43">
        <v>0.3</v>
      </c>
      <c r="H23" s="43" t="s">
        <v>10</v>
      </c>
      <c r="I23" s="76">
        <f>$E$13</f>
        <v>10000</v>
      </c>
      <c r="J23" s="76">
        <f>G23*I23</f>
        <v>3000</v>
      </c>
      <c r="K23" s="73"/>
    </row>
    <row r="24" spans="1:11" ht="18.75">
      <c r="A24" s="6"/>
      <c r="B24" s="213" t="s">
        <v>90</v>
      </c>
      <c r="C24" s="214"/>
      <c r="D24" s="218"/>
      <c r="E24" s="223" t="s">
        <v>97</v>
      </c>
      <c r="F24" s="224"/>
      <c r="G24" s="43">
        <v>0.8</v>
      </c>
      <c r="H24" s="43" t="s">
        <v>10</v>
      </c>
      <c r="I24" s="76">
        <f>$E$13</f>
        <v>10000</v>
      </c>
      <c r="J24" s="76">
        <f>G24*I24</f>
        <v>8000</v>
      </c>
      <c r="K24" s="73"/>
    </row>
    <row r="25" spans="1:11" ht="18.75">
      <c r="A25" s="6"/>
      <c r="B25" s="216" t="s">
        <v>91</v>
      </c>
      <c r="C25" s="217"/>
      <c r="D25" s="219"/>
      <c r="E25" s="227" t="s">
        <v>53</v>
      </c>
      <c r="F25" s="228"/>
      <c r="G25" s="82">
        <v>0.3</v>
      </c>
      <c r="H25" s="82" t="s">
        <v>10</v>
      </c>
      <c r="I25" s="77">
        <f>$E$13</f>
        <v>10000</v>
      </c>
      <c r="J25" s="77">
        <f>G25*I25</f>
        <v>3000</v>
      </c>
      <c r="K25" s="73"/>
    </row>
    <row r="26" spans="1:11" ht="18.75">
      <c r="A26" s="6"/>
      <c r="B26" s="153" t="s">
        <v>18</v>
      </c>
      <c r="C26" s="154"/>
      <c r="D26" s="154"/>
      <c r="E26" s="154"/>
      <c r="F26" s="154"/>
      <c r="G26" s="154"/>
      <c r="H26" s="154"/>
      <c r="I26" s="154"/>
      <c r="J26" s="40">
        <f>SUM(J22:J25)</f>
        <v>16000</v>
      </c>
      <c r="K26" s="73"/>
    </row>
    <row r="27" spans="1:11" s="1" customFormat="1" ht="18.75">
      <c r="A27" s="25"/>
      <c r="B27" s="20"/>
      <c r="C27" s="20"/>
      <c r="D27" s="20"/>
      <c r="E27" s="20"/>
      <c r="F27" s="20"/>
      <c r="G27" s="21"/>
      <c r="H27" s="22"/>
      <c r="I27" s="23"/>
      <c r="J27" s="23"/>
      <c r="K27" s="73"/>
    </row>
    <row r="28" spans="1:11" s="2" customFormat="1" ht="18.75">
      <c r="A28" s="27"/>
      <c r="B28" s="20" t="s">
        <v>31</v>
      </c>
      <c r="C28" s="20"/>
      <c r="D28" s="20"/>
      <c r="E28" s="20"/>
      <c r="F28" s="20"/>
      <c r="G28" s="21"/>
      <c r="H28" s="22"/>
      <c r="I28" s="23"/>
      <c r="J28" s="23"/>
      <c r="K28" s="73"/>
    </row>
    <row r="29" spans="1:11" ht="18.75">
      <c r="A29" s="6"/>
      <c r="B29" s="211" t="s">
        <v>126</v>
      </c>
      <c r="C29" s="212"/>
      <c r="D29" s="215"/>
      <c r="E29" s="225" t="s">
        <v>51</v>
      </c>
      <c r="F29" s="226"/>
      <c r="G29" s="48">
        <v>1</v>
      </c>
      <c r="H29" s="48" t="s">
        <v>45</v>
      </c>
      <c r="I29" s="75">
        <v>7500</v>
      </c>
      <c r="J29" s="75">
        <f aca="true" t="shared" si="0" ref="J29:J34">G29*I29</f>
        <v>7500</v>
      </c>
      <c r="K29" s="73"/>
    </row>
    <row r="30" spans="1:11" ht="18.75">
      <c r="A30" s="6"/>
      <c r="B30" s="213" t="s">
        <v>127</v>
      </c>
      <c r="C30" s="214"/>
      <c r="D30" s="218"/>
      <c r="E30" s="223" t="s">
        <v>125</v>
      </c>
      <c r="F30" s="224"/>
      <c r="G30" s="43">
        <v>1</v>
      </c>
      <c r="H30" s="43" t="s">
        <v>45</v>
      </c>
      <c r="I30" s="76">
        <v>7500</v>
      </c>
      <c r="J30" s="76">
        <f t="shared" si="0"/>
        <v>7500</v>
      </c>
      <c r="K30" s="73"/>
    </row>
    <row r="31" spans="1:11" ht="18.75">
      <c r="A31" s="6"/>
      <c r="B31" s="213" t="s">
        <v>77</v>
      </c>
      <c r="C31" s="214"/>
      <c r="D31" s="218"/>
      <c r="E31" s="223" t="s">
        <v>125</v>
      </c>
      <c r="F31" s="224"/>
      <c r="G31" s="43">
        <v>1</v>
      </c>
      <c r="H31" s="43" t="s">
        <v>45</v>
      </c>
      <c r="I31" s="76">
        <v>23000</v>
      </c>
      <c r="J31" s="76">
        <f t="shared" si="0"/>
        <v>23000</v>
      </c>
      <c r="K31" s="73"/>
    </row>
    <row r="32" spans="1:11" ht="18.75">
      <c r="A32" s="6"/>
      <c r="B32" s="213" t="s">
        <v>95</v>
      </c>
      <c r="C32" s="214"/>
      <c r="D32" s="218"/>
      <c r="E32" s="223" t="s">
        <v>128</v>
      </c>
      <c r="F32" s="224"/>
      <c r="G32" s="43">
        <v>2</v>
      </c>
      <c r="H32" s="43" t="s">
        <v>45</v>
      </c>
      <c r="I32" s="76">
        <v>8000</v>
      </c>
      <c r="J32" s="76">
        <f t="shared" si="0"/>
        <v>16000</v>
      </c>
      <c r="K32" s="73"/>
    </row>
    <row r="33" spans="1:11" ht="18.75">
      <c r="A33" s="6"/>
      <c r="B33" s="213" t="s">
        <v>116</v>
      </c>
      <c r="C33" s="214"/>
      <c r="D33" s="218"/>
      <c r="E33" s="223" t="s">
        <v>97</v>
      </c>
      <c r="F33" s="224"/>
      <c r="G33" s="43">
        <v>4</v>
      </c>
      <c r="H33" s="43" t="s">
        <v>45</v>
      </c>
      <c r="I33" s="76">
        <v>8000</v>
      </c>
      <c r="J33" s="76">
        <f t="shared" si="0"/>
        <v>32000</v>
      </c>
      <c r="K33" s="73"/>
    </row>
    <row r="34" spans="1:11" ht="18.75">
      <c r="A34" s="6"/>
      <c r="B34" s="216" t="s">
        <v>135</v>
      </c>
      <c r="C34" s="217"/>
      <c r="D34" s="219"/>
      <c r="E34" s="227" t="s">
        <v>53</v>
      </c>
      <c r="F34" s="228"/>
      <c r="G34" s="82">
        <v>1</v>
      </c>
      <c r="H34" s="82" t="s">
        <v>45</v>
      </c>
      <c r="I34" s="77">
        <v>35000</v>
      </c>
      <c r="J34" s="77">
        <f t="shared" si="0"/>
        <v>35000</v>
      </c>
      <c r="K34" s="73"/>
    </row>
    <row r="35" spans="1:11" ht="18.75">
      <c r="A35" s="6"/>
      <c r="B35" s="153" t="s">
        <v>32</v>
      </c>
      <c r="C35" s="154"/>
      <c r="D35" s="154"/>
      <c r="E35" s="154"/>
      <c r="F35" s="154"/>
      <c r="G35" s="154"/>
      <c r="H35" s="154"/>
      <c r="I35" s="154"/>
      <c r="J35" s="40">
        <f>SUM(J29:J34)</f>
        <v>121000</v>
      </c>
      <c r="K35" s="73"/>
    </row>
    <row r="36" spans="1:11" s="1" customFormat="1" ht="18.75">
      <c r="A36" s="25"/>
      <c r="B36" s="20"/>
      <c r="C36" s="20"/>
      <c r="D36" s="20"/>
      <c r="E36" s="20"/>
      <c r="F36" s="20"/>
      <c r="G36" s="21"/>
      <c r="H36" s="22"/>
      <c r="I36" s="23"/>
      <c r="J36" s="23"/>
      <c r="K36" s="73"/>
    </row>
    <row r="37" spans="1:11" ht="18.75">
      <c r="A37" s="6"/>
      <c r="B37" s="20" t="s">
        <v>143</v>
      </c>
      <c r="C37" s="20"/>
      <c r="D37" s="20"/>
      <c r="E37" s="20"/>
      <c r="F37" s="20"/>
      <c r="G37" s="21"/>
      <c r="H37" s="22" t="s">
        <v>47</v>
      </c>
      <c r="I37" s="23"/>
      <c r="J37" s="23"/>
      <c r="K37" s="73"/>
    </row>
    <row r="38" spans="1:11" ht="18.75">
      <c r="A38" s="6"/>
      <c r="B38" s="211" t="s">
        <v>129</v>
      </c>
      <c r="C38" s="212"/>
      <c r="D38" s="215"/>
      <c r="E38" s="225" t="s">
        <v>51</v>
      </c>
      <c r="F38" s="226"/>
      <c r="G38" s="48">
        <v>3</v>
      </c>
      <c r="H38" s="48" t="s">
        <v>16</v>
      </c>
      <c r="I38" s="120">
        <v>4256</v>
      </c>
      <c r="J38" s="111">
        <f>G38*I38</f>
        <v>12768</v>
      </c>
      <c r="K38" s="73"/>
    </row>
    <row r="39" spans="1:11" ht="18.75">
      <c r="A39" s="6"/>
      <c r="B39" s="213" t="s">
        <v>80</v>
      </c>
      <c r="C39" s="214"/>
      <c r="D39" s="218"/>
      <c r="E39" s="223" t="s">
        <v>125</v>
      </c>
      <c r="F39" s="224"/>
      <c r="G39" s="43">
        <v>150</v>
      </c>
      <c r="H39" s="43" t="s">
        <v>11</v>
      </c>
      <c r="I39" s="83">
        <v>350</v>
      </c>
      <c r="J39" s="28">
        <f aca="true" t="shared" si="1" ref="J39:J54">G39*I39</f>
        <v>52500</v>
      </c>
      <c r="K39" s="73"/>
    </row>
    <row r="40" spans="1:11" ht="18.75">
      <c r="A40" s="6"/>
      <c r="B40" s="220" t="s">
        <v>13</v>
      </c>
      <c r="C40" s="221"/>
      <c r="D40" s="222"/>
      <c r="E40" s="223"/>
      <c r="F40" s="224"/>
      <c r="G40" s="43"/>
      <c r="H40" s="43"/>
      <c r="I40" s="83"/>
      <c r="J40" s="28"/>
      <c r="K40" s="73"/>
    </row>
    <row r="41" spans="1:11" ht="18.75">
      <c r="A41" s="6"/>
      <c r="B41" s="213" t="s">
        <v>130</v>
      </c>
      <c r="C41" s="214"/>
      <c r="D41" s="218"/>
      <c r="E41" s="223" t="s">
        <v>125</v>
      </c>
      <c r="F41" s="224"/>
      <c r="G41" s="43">
        <v>500</v>
      </c>
      <c r="H41" s="43" t="s">
        <v>11</v>
      </c>
      <c r="I41" s="83">
        <v>264</v>
      </c>
      <c r="J41" s="28">
        <f t="shared" si="1"/>
        <v>132000</v>
      </c>
      <c r="K41" s="73"/>
    </row>
    <row r="42" spans="1:11" ht="18.75">
      <c r="A42" s="6"/>
      <c r="B42" s="121" t="s">
        <v>139</v>
      </c>
      <c r="C42" s="122"/>
      <c r="D42" s="123"/>
      <c r="E42" s="223" t="s">
        <v>125</v>
      </c>
      <c r="F42" s="224"/>
      <c r="G42" s="43">
        <v>1000</v>
      </c>
      <c r="H42" s="43" t="s">
        <v>11</v>
      </c>
      <c r="I42" s="83">
        <v>41.325</v>
      </c>
      <c r="J42" s="28">
        <f>G42*I42</f>
        <v>41325</v>
      </c>
      <c r="K42" s="73"/>
    </row>
    <row r="43" spans="1:11" ht="18.75">
      <c r="A43" s="6"/>
      <c r="B43" s="213" t="s">
        <v>103</v>
      </c>
      <c r="C43" s="214"/>
      <c r="D43" s="218"/>
      <c r="E43" s="223" t="s">
        <v>128</v>
      </c>
      <c r="F43" s="224"/>
      <c r="G43" s="43">
        <v>400</v>
      </c>
      <c r="H43" s="43" t="s">
        <v>11</v>
      </c>
      <c r="I43" s="83">
        <v>301</v>
      </c>
      <c r="J43" s="28">
        <f t="shared" si="1"/>
        <v>120400</v>
      </c>
      <c r="K43" s="73"/>
    </row>
    <row r="44" spans="1:11" ht="18.75">
      <c r="A44" s="6"/>
      <c r="B44" s="213" t="s">
        <v>131</v>
      </c>
      <c r="C44" s="214"/>
      <c r="D44" s="218"/>
      <c r="E44" s="223" t="s">
        <v>128</v>
      </c>
      <c r="F44" s="224"/>
      <c r="G44" s="43">
        <v>100</v>
      </c>
      <c r="H44" s="43" t="s">
        <v>11</v>
      </c>
      <c r="I44" s="83">
        <v>316</v>
      </c>
      <c r="J44" s="28">
        <f t="shared" si="1"/>
        <v>31600</v>
      </c>
      <c r="K44" s="73"/>
    </row>
    <row r="45" spans="1:11" ht="18.75">
      <c r="A45" s="6"/>
      <c r="B45" s="125" t="s">
        <v>136</v>
      </c>
      <c r="C45" s="122"/>
      <c r="D45" s="123"/>
      <c r="E45" s="139"/>
      <c r="F45" s="140"/>
      <c r="G45" s="43"/>
      <c r="H45" s="118"/>
      <c r="I45" s="83"/>
      <c r="J45" s="28"/>
      <c r="K45" s="73"/>
    </row>
    <row r="46" spans="1:11" ht="18.75">
      <c r="A46" s="6"/>
      <c r="B46" s="121" t="s">
        <v>140</v>
      </c>
      <c r="C46" s="122"/>
      <c r="D46" s="123"/>
      <c r="E46" s="223" t="s">
        <v>125</v>
      </c>
      <c r="F46" s="224"/>
      <c r="G46" s="43">
        <v>0.2</v>
      </c>
      <c r="H46" s="43" t="s">
        <v>16</v>
      </c>
      <c r="I46" s="83">
        <v>90490</v>
      </c>
      <c r="J46" s="28">
        <f>G46*I46</f>
        <v>18098</v>
      </c>
      <c r="K46" s="73"/>
    </row>
    <row r="47" spans="1:11" ht="18.75">
      <c r="A47" s="6"/>
      <c r="B47" s="121" t="s">
        <v>137</v>
      </c>
      <c r="C47" s="122"/>
      <c r="D47" s="123"/>
      <c r="E47" s="223" t="s">
        <v>148</v>
      </c>
      <c r="F47" s="224"/>
      <c r="G47" s="124">
        <v>0.07</v>
      </c>
      <c r="H47" s="43" t="s">
        <v>16</v>
      </c>
      <c r="I47" s="83">
        <v>71562</v>
      </c>
      <c r="J47" s="28">
        <f>G47*I47</f>
        <v>5009.34</v>
      </c>
      <c r="K47" s="73"/>
    </row>
    <row r="48" spans="1:11" ht="18.75">
      <c r="A48" s="6"/>
      <c r="B48" s="220" t="s">
        <v>14</v>
      </c>
      <c r="C48" s="221"/>
      <c r="D48" s="222"/>
      <c r="E48" s="223"/>
      <c r="F48" s="224"/>
      <c r="G48" s="43"/>
      <c r="H48" s="43"/>
      <c r="I48" s="83"/>
      <c r="J48" s="28"/>
      <c r="K48" s="73"/>
    </row>
    <row r="49" spans="1:11" ht="18.75">
      <c r="A49" s="6"/>
      <c r="B49" s="121" t="s">
        <v>138</v>
      </c>
      <c r="C49" s="122"/>
      <c r="D49" s="123"/>
      <c r="E49" s="223" t="s">
        <v>79</v>
      </c>
      <c r="F49" s="224"/>
      <c r="G49" s="43">
        <v>0.8</v>
      </c>
      <c r="H49" s="43" t="s">
        <v>16</v>
      </c>
      <c r="I49" s="83">
        <v>52200</v>
      </c>
      <c r="J49" s="28">
        <f>G49*I49</f>
        <v>41760</v>
      </c>
      <c r="K49" s="73"/>
    </row>
    <row r="50" spans="1:11" ht="18.75">
      <c r="A50" s="6"/>
      <c r="B50" s="213" t="s">
        <v>82</v>
      </c>
      <c r="C50" s="214"/>
      <c r="D50" s="218"/>
      <c r="E50" s="223" t="s">
        <v>92</v>
      </c>
      <c r="F50" s="224"/>
      <c r="G50" s="43">
        <v>1</v>
      </c>
      <c r="H50" s="43" t="s">
        <v>87</v>
      </c>
      <c r="I50" s="83">
        <v>922</v>
      </c>
      <c r="J50" s="28">
        <f t="shared" si="1"/>
        <v>922</v>
      </c>
      <c r="K50" s="73"/>
    </row>
    <row r="51" spans="1:11" ht="18.75">
      <c r="A51" s="6"/>
      <c r="B51" s="213" t="s">
        <v>132</v>
      </c>
      <c r="C51" s="214"/>
      <c r="D51" s="218"/>
      <c r="E51" s="223" t="s">
        <v>73</v>
      </c>
      <c r="F51" s="224"/>
      <c r="G51" s="43">
        <v>0.3</v>
      </c>
      <c r="H51" s="43" t="s">
        <v>16</v>
      </c>
      <c r="I51" s="83">
        <v>113423</v>
      </c>
      <c r="J51" s="28">
        <f t="shared" si="1"/>
        <v>34026.9</v>
      </c>
      <c r="K51" s="73"/>
    </row>
    <row r="52" spans="1:11" ht="18.75">
      <c r="A52" s="6"/>
      <c r="B52" s="220" t="s">
        <v>104</v>
      </c>
      <c r="C52" s="221"/>
      <c r="D52" s="222"/>
      <c r="E52" s="223"/>
      <c r="F52" s="224"/>
      <c r="G52" s="43"/>
      <c r="H52" s="43"/>
      <c r="I52" s="83"/>
      <c r="J52" s="28"/>
      <c r="K52" s="73"/>
    </row>
    <row r="53" spans="1:11" ht="18.75">
      <c r="A53" s="6"/>
      <c r="B53" s="213" t="s">
        <v>133</v>
      </c>
      <c r="C53" s="214"/>
      <c r="D53" s="218"/>
      <c r="E53" s="223" t="s">
        <v>74</v>
      </c>
      <c r="F53" s="224"/>
      <c r="G53" s="43">
        <v>0.4</v>
      </c>
      <c r="H53" s="43" t="s">
        <v>16</v>
      </c>
      <c r="I53" s="83">
        <v>60080</v>
      </c>
      <c r="J53" s="28">
        <f t="shared" si="1"/>
        <v>24032</v>
      </c>
      <c r="K53" s="73"/>
    </row>
    <row r="54" spans="1:11" ht="18.75">
      <c r="A54" s="6"/>
      <c r="B54" s="213" t="s">
        <v>119</v>
      </c>
      <c r="C54" s="214"/>
      <c r="D54" s="218"/>
      <c r="E54" s="223" t="s">
        <v>92</v>
      </c>
      <c r="F54" s="224"/>
      <c r="G54" s="43">
        <v>0.1</v>
      </c>
      <c r="H54" s="43" t="s">
        <v>16</v>
      </c>
      <c r="I54" s="83">
        <v>19152</v>
      </c>
      <c r="J54" s="28">
        <f t="shared" si="1"/>
        <v>1915.2</v>
      </c>
      <c r="K54" s="73"/>
    </row>
    <row r="55" spans="1:11" ht="18.75">
      <c r="A55" s="6"/>
      <c r="B55" s="216" t="s">
        <v>15</v>
      </c>
      <c r="C55" s="217"/>
      <c r="D55" s="219"/>
      <c r="E55" s="227" t="s">
        <v>122</v>
      </c>
      <c r="F55" s="228"/>
      <c r="G55" s="82">
        <v>7.55</v>
      </c>
      <c r="H55" s="82" t="s">
        <v>86</v>
      </c>
      <c r="I55" s="85">
        <v>6000</v>
      </c>
      <c r="J55" s="46">
        <f>G55*I55</f>
        <v>45300</v>
      </c>
      <c r="K55" s="73"/>
    </row>
    <row r="56" spans="1:11" ht="18.75">
      <c r="A56" s="6"/>
      <c r="B56" s="207" t="s">
        <v>34</v>
      </c>
      <c r="C56" s="208"/>
      <c r="D56" s="208"/>
      <c r="E56" s="208"/>
      <c r="F56" s="208"/>
      <c r="G56" s="208"/>
      <c r="H56" s="208"/>
      <c r="I56" s="208"/>
      <c r="J56" s="42">
        <f>SUM(J38:J55)</f>
        <v>561656.4400000001</v>
      </c>
      <c r="K56" s="73"/>
    </row>
    <row r="57" spans="1:11" s="1" customFormat="1" ht="18.75">
      <c r="A57" s="25"/>
      <c r="B57" s="29"/>
      <c r="C57" s="29"/>
      <c r="D57" s="29"/>
      <c r="E57" s="29"/>
      <c r="F57" s="29"/>
      <c r="G57" s="29"/>
      <c r="H57" s="29"/>
      <c r="I57" s="29"/>
      <c r="J57" s="30"/>
      <c r="K57" s="73"/>
    </row>
    <row r="58" spans="1:11" ht="18.75">
      <c r="A58" s="6"/>
      <c r="B58" s="209" t="s">
        <v>35</v>
      </c>
      <c r="C58" s="210"/>
      <c r="D58" s="210"/>
      <c r="E58" s="210"/>
      <c r="F58" s="210"/>
      <c r="G58" s="210"/>
      <c r="H58" s="210"/>
      <c r="I58" s="210"/>
      <c r="J58" s="24">
        <f>J26+J35+J56</f>
        <v>698656.4400000001</v>
      </c>
      <c r="K58" s="73"/>
    </row>
    <row r="59" spans="1:11" s="1" customFormat="1" ht="18.75">
      <c r="A59" s="25"/>
      <c r="B59" s="20"/>
      <c r="C59" s="20"/>
      <c r="D59" s="20"/>
      <c r="E59" s="20"/>
      <c r="F59" s="21"/>
      <c r="G59" s="22"/>
      <c r="H59" s="23"/>
      <c r="I59" s="23"/>
      <c r="J59" s="20"/>
      <c r="K59" s="73"/>
    </row>
    <row r="60" spans="1:11" ht="18.75">
      <c r="A60" s="6"/>
      <c r="B60" s="20" t="s">
        <v>36</v>
      </c>
      <c r="C60" s="20"/>
      <c r="D60" s="20"/>
      <c r="E60" s="38" t="s">
        <v>2</v>
      </c>
      <c r="F60" s="38"/>
      <c r="G60" s="39"/>
      <c r="H60" s="38"/>
      <c r="I60" s="37" t="s">
        <v>1</v>
      </c>
      <c r="J60" s="37" t="s">
        <v>6</v>
      </c>
      <c r="K60" s="73"/>
    </row>
    <row r="61" spans="1:11" ht="18.75">
      <c r="A61" s="6"/>
      <c r="B61" s="183" t="s">
        <v>0</v>
      </c>
      <c r="C61" s="183"/>
      <c r="D61" s="183"/>
      <c r="E61" s="183" t="s">
        <v>3</v>
      </c>
      <c r="F61" s="183"/>
      <c r="G61" s="183"/>
      <c r="H61" s="183"/>
      <c r="I61" s="105">
        <v>0.05</v>
      </c>
      <c r="J61" s="106">
        <f>J58*I61</f>
        <v>34932.82200000001</v>
      </c>
      <c r="K61" s="73"/>
    </row>
    <row r="62" spans="1:11" ht="18.75">
      <c r="A62" s="6"/>
      <c r="B62" s="183" t="s">
        <v>37</v>
      </c>
      <c r="C62" s="183"/>
      <c r="D62" s="183"/>
      <c r="E62" s="183" t="s">
        <v>7</v>
      </c>
      <c r="F62" s="183"/>
      <c r="G62" s="183"/>
      <c r="H62" s="183"/>
      <c r="I62" s="107">
        <f>E14</f>
        <v>0.0125</v>
      </c>
      <c r="J62" s="106">
        <f>E14*E15*E16*J58</f>
        <v>48032.63025000001</v>
      </c>
      <c r="K62" s="73"/>
    </row>
    <row r="63" spans="1:11" ht="18.75">
      <c r="A63" s="6"/>
      <c r="B63" s="183" t="s">
        <v>46</v>
      </c>
      <c r="C63" s="183"/>
      <c r="D63" s="183"/>
      <c r="E63" s="184" t="s">
        <v>5</v>
      </c>
      <c r="F63" s="184"/>
      <c r="G63" s="184"/>
      <c r="H63" s="184"/>
      <c r="I63" s="184"/>
      <c r="J63" s="31"/>
      <c r="K63" s="73"/>
    </row>
    <row r="64" spans="1:11" ht="18.75">
      <c r="A64" s="6"/>
      <c r="B64" s="183" t="s">
        <v>4</v>
      </c>
      <c r="C64" s="183"/>
      <c r="D64" s="183"/>
      <c r="E64" s="184"/>
      <c r="F64" s="184"/>
      <c r="G64" s="184"/>
      <c r="H64" s="184"/>
      <c r="I64" s="184"/>
      <c r="J64" s="31"/>
      <c r="K64" s="73"/>
    </row>
    <row r="65" spans="1:11" ht="18.75">
      <c r="A65" s="6"/>
      <c r="B65" s="183" t="s">
        <v>38</v>
      </c>
      <c r="C65" s="183"/>
      <c r="D65" s="183"/>
      <c r="E65" s="184"/>
      <c r="F65" s="184"/>
      <c r="G65" s="184"/>
      <c r="H65" s="184"/>
      <c r="I65" s="184"/>
      <c r="J65" s="31"/>
      <c r="K65" s="73"/>
    </row>
    <row r="66" spans="1:11" ht="18.75">
      <c r="A66" s="6"/>
      <c r="B66" s="205" t="s">
        <v>39</v>
      </c>
      <c r="C66" s="206"/>
      <c r="D66" s="206"/>
      <c r="E66" s="206"/>
      <c r="F66" s="206"/>
      <c r="G66" s="206"/>
      <c r="H66" s="206"/>
      <c r="I66" s="206"/>
      <c r="J66" s="24">
        <f>SUM(J61:J62)</f>
        <v>82965.45225000002</v>
      </c>
      <c r="K66" s="73"/>
    </row>
    <row r="67" spans="1:11" s="1" customFormat="1" ht="18.75">
      <c r="A67" s="25"/>
      <c r="B67" s="22"/>
      <c r="C67" s="22"/>
      <c r="D67" s="22"/>
      <c r="E67" s="22"/>
      <c r="F67" s="22"/>
      <c r="G67" s="22"/>
      <c r="H67" s="22"/>
      <c r="I67" s="22"/>
      <c r="J67" s="26"/>
      <c r="K67" s="73"/>
    </row>
    <row r="68" spans="1:11" ht="18.75">
      <c r="A68" s="6"/>
      <c r="B68" s="181" t="s">
        <v>40</v>
      </c>
      <c r="C68" s="182"/>
      <c r="D68" s="182"/>
      <c r="E68" s="182"/>
      <c r="F68" s="182"/>
      <c r="G68" s="182"/>
      <c r="H68" s="182"/>
      <c r="I68" s="182"/>
      <c r="J68" s="32">
        <f>J58+J66</f>
        <v>781621.89225</v>
      </c>
      <c r="K68" s="73"/>
    </row>
    <row r="69" spans="1:11" ht="19.5" thickBot="1">
      <c r="A69" s="6"/>
      <c r="B69" s="33"/>
      <c r="C69" s="33"/>
      <c r="D69" s="33"/>
      <c r="E69" s="33"/>
      <c r="F69" s="33"/>
      <c r="G69" s="33"/>
      <c r="H69" s="33"/>
      <c r="I69" s="33"/>
      <c r="J69" s="33"/>
      <c r="K69" s="73"/>
    </row>
    <row r="70" spans="1:11" ht="19.5" thickBot="1">
      <c r="A70" s="6"/>
      <c r="B70" s="178" t="s">
        <v>41</v>
      </c>
      <c r="C70" s="179"/>
      <c r="D70" s="179"/>
      <c r="E70" s="179"/>
      <c r="F70" s="179"/>
      <c r="G70" s="179"/>
      <c r="H70" s="179"/>
      <c r="I70" s="179"/>
      <c r="J70" s="180"/>
      <c r="K70" s="73"/>
    </row>
    <row r="71" spans="1:11" s="1" customFormat="1" ht="18.75">
      <c r="A71" s="25"/>
      <c r="B71" s="33"/>
      <c r="C71" s="33"/>
      <c r="D71" s="33"/>
      <c r="E71" s="33"/>
      <c r="F71" s="33"/>
      <c r="G71" s="33"/>
      <c r="H71" s="33"/>
      <c r="I71" s="33"/>
      <c r="J71" s="33"/>
      <c r="K71" s="73"/>
    </row>
    <row r="72" spans="1:11" ht="18.75">
      <c r="A72" s="6"/>
      <c r="B72" s="6"/>
      <c r="C72" s="6"/>
      <c r="D72" s="166" t="s">
        <v>146</v>
      </c>
      <c r="E72" s="167"/>
      <c r="F72" s="167"/>
      <c r="G72" s="167"/>
      <c r="H72" s="168"/>
      <c r="I72" s="6"/>
      <c r="J72" s="6"/>
      <c r="K72" s="73"/>
    </row>
    <row r="73" spans="1:11" ht="18.75">
      <c r="A73" s="6"/>
      <c r="B73" s="6"/>
      <c r="C73" s="6"/>
      <c r="D73" s="160" t="s">
        <v>110</v>
      </c>
      <c r="E73" s="161"/>
      <c r="F73" s="166" t="s">
        <v>88</v>
      </c>
      <c r="G73" s="167"/>
      <c r="H73" s="168"/>
      <c r="I73" s="6"/>
      <c r="J73" s="6"/>
      <c r="K73" s="73"/>
    </row>
    <row r="74" spans="1:11" ht="18.75">
      <c r="A74" s="6"/>
      <c r="B74" s="6"/>
      <c r="C74" s="6"/>
      <c r="D74" s="164"/>
      <c r="E74" s="165"/>
      <c r="F74" s="53">
        <f>G74*0.95</f>
        <v>15370.05</v>
      </c>
      <c r="G74" s="54">
        <f>E12</f>
        <v>16179</v>
      </c>
      <c r="H74" s="53">
        <f>G74*1.05</f>
        <v>16987.95</v>
      </c>
      <c r="I74" s="6"/>
      <c r="J74" s="6"/>
      <c r="K74" s="73"/>
    </row>
    <row r="75" spans="1:11" ht="18.75">
      <c r="A75" s="6"/>
      <c r="B75" s="6"/>
      <c r="C75" s="6"/>
      <c r="D75" s="174">
        <f>D76*0.9</f>
        <v>63</v>
      </c>
      <c r="E75" s="175"/>
      <c r="F75" s="56">
        <f>(F$74*$D75)-$J$68</f>
        <v>186691.25774999987</v>
      </c>
      <c r="G75" s="56">
        <f>(G$74*$D75)-$J$68</f>
        <v>237655.10774999997</v>
      </c>
      <c r="H75" s="56">
        <f>(H$74*$D75)-$J$68</f>
        <v>288618.95775000006</v>
      </c>
      <c r="I75" s="6"/>
      <c r="J75" s="6"/>
      <c r="K75" s="73"/>
    </row>
    <row r="76" spans="1:11" s="1" customFormat="1" ht="18.75">
      <c r="A76" s="25"/>
      <c r="B76" s="25"/>
      <c r="C76" s="25"/>
      <c r="D76" s="176">
        <f>E11</f>
        <v>70</v>
      </c>
      <c r="E76" s="177"/>
      <c r="F76" s="57">
        <f>(F$74*$D76)-$J$68</f>
        <v>294281.60774999997</v>
      </c>
      <c r="G76" s="57">
        <f>(G$74*$D76)-J68</f>
        <v>350908.10774999997</v>
      </c>
      <c r="H76" s="57">
        <f>(H$74*$D76)-J68</f>
        <v>407534.60774999997</v>
      </c>
      <c r="I76" s="25"/>
      <c r="J76" s="25"/>
      <c r="K76" s="73"/>
    </row>
    <row r="77" spans="1:11" ht="18.75">
      <c r="A77" s="6"/>
      <c r="B77" s="6"/>
      <c r="C77" s="6"/>
      <c r="D77" s="172">
        <f>D76*1.1</f>
        <v>77</v>
      </c>
      <c r="E77" s="173"/>
      <c r="F77" s="58">
        <f>(F$74*$D77)-$J$68</f>
        <v>401871.9577499998</v>
      </c>
      <c r="G77" s="58">
        <f>(G$74*$D77)-$J$68</f>
        <v>464161.10774999997</v>
      </c>
      <c r="H77" s="58">
        <f>(H$74*$D77)-$J$68</f>
        <v>526450.2577500001</v>
      </c>
      <c r="I77" s="4"/>
      <c r="J77" s="4"/>
      <c r="K77" s="73"/>
    </row>
    <row r="78" spans="1:11" ht="18.75">
      <c r="A78" s="6"/>
      <c r="B78" s="34"/>
      <c r="C78" s="34"/>
      <c r="D78" s="35"/>
      <c r="E78" s="35"/>
      <c r="F78" s="35"/>
      <c r="G78" s="6"/>
      <c r="H78" s="6"/>
      <c r="I78" s="4"/>
      <c r="J78" s="4"/>
      <c r="K78" s="73"/>
    </row>
    <row r="79" spans="1:11" ht="18.75">
      <c r="A79" s="6"/>
      <c r="B79" s="34"/>
      <c r="C79" s="34"/>
      <c r="D79" s="160" t="s">
        <v>147</v>
      </c>
      <c r="E79" s="161"/>
      <c r="F79" s="169" t="s">
        <v>49</v>
      </c>
      <c r="G79" s="170"/>
      <c r="H79" s="171"/>
      <c r="I79" s="4"/>
      <c r="J79" s="4"/>
      <c r="K79" s="73"/>
    </row>
    <row r="80" spans="1:11" ht="18.75">
      <c r="A80" s="6"/>
      <c r="B80" s="25"/>
      <c r="C80" s="25"/>
      <c r="D80" s="162"/>
      <c r="E80" s="163"/>
      <c r="F80" s="55">
        <f>+G80*0.9</f>
        <v>63</v>
      </c>
      <c r="G80" s="55">
        <f>E11</f>
        <v>70</v>
      </c>
      <c r="H80" s="55">
        <f>+G80*1.1</f>
        <v>77</v>
      </c>
      <c r="I80" s="4"/>
      <c r="J80" s="4"/>
      <c r="K80" s="73"/>
    </row>
    <row r="81" spans="1:11" ht="18.75">
      <c r="A81" s="6"/>
      <c r="B81" s="6"/>
      <c r="C81" s="6"/>
      <c r="D81" s="164"/>
      <c r="E81" s="165"/>
      <c r="F81" s="36">
        <f>$J$68/F$80</f>
        <v>12406.696702380952</v>
      </c>
      <c r="G81" s="36">
        <f>$J$68/G$80</f>
        <v>11166.027032142858</v>
      </c>
      <c r="H81" s="36">
        <f>$J$68/H$80</f>
        <v>10150.933665584416</v>
      </c>
      <c r="I81" s="4"/>
      <c r="J81" s="4"/>
      <c r="K81" s="73"/>
    </row>
    <row r="82" spans="1:11" ht="18.75">
      <c r="A82" s="6"/>
      <c r="B82" s="25"/>
      <c r="C82" s="25"/>
      <c r="D82" s="59"/>
      <c r="E82" s="59"/>
      <c r="F82" s="60"/>
      <c r="G82" s="60"/>
      <c r="H82" s="60"/>
      <c r="I82" s="50"/>
      <c r="J82" s="50"/>
      <c r="K82" s="73"/>
    </row>
    <row r="83" spans="1:11" ht="18.75">
      <c r="A83" s="6"/>
      <c r="B83" s="25"/>
      <c r="C83" s="25"/>
      <c r="D83" s="59"/>
      <c r="E83" s="59"/>
      <c r="F83" s="60"/>
      <c r="G83" s="60"/>
      <c r="H83" s="60"/>
      <c r="I83" s="50"/>
      <c r="J83" s="50"/>
      <c r="K83" s="73"/>
    </row>
    <row r="84" spans="1:10" ht="18.75">
      <c r="A84" s="6"/>
      <c r="B84" s="159" t="s">
        <v>42</v>
      </c>
      <c r="C84" s="159"/>
      <c r="D84" s="159"/>
      <c r="E84" s="159"/>
      <c r="F84" s="159"/>
      <c r="G84" s="159"/>
      <c r="H84" s="159"/>
      <c r="I84" s="159"/>
      <c r="J84" s="159"/>
    </row>
    <row r="85" spans="1:10" ht="18.75" customHeight="1">
      <c r="A85" s="6"/>
      <c r="B85" s="199" t="s">
        <v>150</v>
      </c>
      <c r="C85" s="200"/>
      <c r="D85" s="200"/>
      <c r="E85" s="200"/>
      <c r="F85" s="200"/>
      <c r="G85" s="200"/>
      <c r="H85" s="200"/>
      <c r="I85" s="200"/>
      <c r="J85" s="201"/>
    </row>
    <row r="86" spans="1:10" ht="18.75">
      <c r="A86" s="6"/>
      <c r="B86" s="202"/>
      <c r="C86" s="203"/>
      <c r="D86" s="203"/>
      <c r="E86" s="203"/>
      <c r="F86" s="203"/>
      <c r="G86" s="203"/>
      <c r="H86" s="203"/>
      <c r="I86" s="203"/>
      <c r="J86" s="204"/>
    </row>
    <row r="87" spans="1:10" ht="18.75">
      <c r="A87" s="6"/>
      <c r="B87" s="190" t="s">
        <v>142</v>
      </c>
      <c r="C87" s="191"/>
      <c r="D87" s="191"/>
      <c r="E87" s="191"/>
      <c r="F87" s="191"/>
      <c r="G87" s="191"/>
      <c r="H87" s="191"/>
      <c r="I87" s="191"/>
      <c r="J87" s="192"/>
    </row>
    <row r="88" spans="1:10" ht="18.75">
      <c r="A88" s="6"/>
      <c r="B88" s="190"/>
      <c r="C88" s="191"/>
      <c r="D88" s="191"/>
      <c r="E88" s="191"/>
      <c r="F88" s="191"/>
      <c r="G88" s="191"/>
      <c r="H88" s="191"/>
      <c r="I88" s="191"/>
      <c r="J88" s="192"/>
    </row>
    <row r="89" spans="1:10" ht="18.75">
      <c r="A89" s="6"/>
      <c r="B89" s="190"/>
      <c r="C89" s="191"/>
      <c r="D89" s="191"/>
      <c r="E89" s="191"/>
      <c r="F89" s="191"/>
      <c r="G89" s="191"/>
      <c r="H89" s="191"/>
      <c r="I89" s="191"/>
      <c r="J89" s="192"/>
    </row>
    <row r="90" spans="1:10" ht="18.75">
      <c r="A90" s="6"/>
      <c r="B90" s="187" t="s">
        <v>144</v>
      </c>
      <c r="C90" s="188"/>
      <c r="D90" s="188"/>
      <c r="E90" s="188"/>
      <c r="F90" s="188"/>
      <c r="G90" s="188"/>
      <c r="H90" s="188"/>
      <c r="I90" s="188"/>
      <c r="J90" s="189"/>
    </row>
    <row r="91" spans="1:10" ht="18.75">
      <c r="A91" s="6"/>
      <c r="B91" s="230" t="s">
        <v>145</v>
      </c>
      <c r="C91" s="231"/>
      <c r="D91" s="231"/>
      <c r="E91" s="231"/>
      <c r="F91" s="231"/>
      <c r="G91" s="231"/>
      <c r="H91" s="231"/>
      <c r="I91" s="231"/>
      <c r="J91" s="232"/>
    </row>
    <row r="92" spans="1:10" ht="18.75">
      <c r="A92" s="6"/>
      <c r="B92" s="87"/>
      <c r="C92" s="87"/>
      <c r="D92" s="87"/>
      <c r="E92" s="87"/>
      <c r="F92" s="87"/>
      <c r="G92" s="87"/>
      <c r="H92" s="87"/>
      <c r="I92" s="87"/>
      <c r="J92" s="87"/>
    </row>
    <row r="93" spans="1:10" ht="18.75">
      <c r="A93" s="6"/>
      <c r="B93" s="87"/>
      <c r="C93" s="87"/>
      <c r="D93" s="87"/>
      <c r="E93" s="87"/>
      <c r="F93" s="87"/>
      <c r="G93" s="87"/>
      <c r="H93" s="87"/>
      <c r="I93" s="87"/>
      <c r="J93" s="87"/>
    </row>
    <row r="94" spans="1:11" ht="18.75">
      <c r="A94" s="6"/>
      <c r="B94" s="87"/>
      <c r="C94" s="87"/>
      <c r="D94" s="87"/>
      <c r="E94" s="87"/>
      <c r="F94" s="87"/>
      <c r="G94" s="87"/>
      <c r="H94" s="87"/>
      <c r="I94" s="87"/>
      <c r="J94" s="87"/>
      <c r="K94"/>
    </row>
    <row r="95" spans="1:11" ht="18.75">
      <c r="A95" s="6"/>
      <c r="B95" s="41"/>
      <c r="C95" s="41"/>
      <c r="D95" s="41"/>
      <c r="E95" s="41"/>
      <c r="F95" s="41"/>
      <c r="G95" s="41"/>
      <c r="H95" s="41"/>
      <c r="I95" s="41"/>
      <c r="J95" s="41"/>
      <c r="K95"/>
    </row>
  </sheetData>
  <sheetProtection/>
  <mergeCells count="89">
    <mergeCell ref="B91:J91"/>
    <mergeCell ref="E34:F34"/>
    <mergeCell ref="B43:D43"/>
    <mergeCell ref="B44:D44"/>
    <mergeCell ref="B48:D48"/>
    <mergeCell ref="B50:D50"/>
    <mergeCell ref="E43:F43"/>
    <mergeCell ref="E39:F39"/>
    <mergeCell ref="B40:D40"/>
    <mergeCell ref="E40:F40"/>
    <mergeCell ref="B85:J86"/>
    <mergeCell ref="B87:J89"/>
    <mergeCell ref="B90:J90"/>
    <mergeCell ref="B34:D34"/>
    <mergeCell ref="E30:F30"/>
    <mergeCell ref="E31:F31"/>
    <mergeCell ref="E44:F44"/>
    <mergeCell ref="E48:F48"/>
    <mergeCell ref="E50:F50"/>
    <mergeCell ref="B35:I35"/>
    <mergeCell ref="B38:D38"/>
    <mergeCell ref="E38:F38"/>
    <mergeCell ref="B39:D39"/>
    <mergeCell ref="B84:J84"/>
    <mergeCell ref="B66:I66"/>
    <mergeCell ref="B68:I68"/>
    <mergeCell ref="B70:J70"/>
    <mergeCell ref="D72:H72"/>
    <mergeCell ref="D73:E74"/>
    <mergeCell ref="F73:H73"/>
    <mergeCell ref="D75:E75"/>
    <mergeCell ref="D76:E76"/>
    <mergeCell ref="D77:E77"/>
    <mergeCell ref="D79:E81"/>
    <mergeCell ref="F79:H79"/>
    <mergeCell ref="B62:D62"/>
    <mergeCell ref="E62:H62"/>
    <mergeCell ref="B63:D63"/>
    <mergeCell ref="E63:I65"/>
    <mergeCell ref="B64:D64"/>
    <mergeCell ref="B65:D65"/>
    <mergeCell ref="B56:I56"/>
    <mergeCell ref="B58:I58"/>
    <mergeCell ref="B61:D61"/>
    <mergeCell ref="E61:H61"/>
    <mergeCell ref="B55:D55"/>
    <mergeCell ref="E55:F55"/>
    <mergeCell ref="B54:D54"/>
    <mergeCell ref="E54:F54"/>
    <mergeCell ref="B52:D52"/>
    <mergeCell ref="B53:D53"/>
    <mergeCell ref="E51:F51"/>
    <mergeCell ref="B41:D41"/>
    <mergeCell ref="E41:F41"/>
    <mergeCell ref="E52:F52"/>
    <mergeCell ref="E53:F53"/>
    <mergeCell ref="B51:D51"/>
    <mergeCell ref="E42:F42"/>
    <mergeCell ref="E46:F46"/>
    <mergeCell ref="E47:F47"/>
    <mergeCell ref="E49:F49"/>
    <mergeCell ref="B29:D29"/>
    <mergeCell ref="E29:F29"/>
    <mergeCell ref="B30:D30"/>
    <mergeCell ref="B31:D31"/>
    <mergeCell ref="B32:D32"/>
    <mergeCell ref="B33:D33"/>
    <mergeCell ref="B26:I26"/>
    <mergeCell ref="E32:F32"/>
    <mergeCell ref="E33:F33"/>
    <mergeCell ref="B25:D25"/>
    <mergeCell ref="E25:F25"/>
    <mergeCell ref="J18:J19"/>
    <mergeCell ref="B22:D22"/>
    <mergeCell ref="E22:F22"/>
    <mergeCell ref="B23:D23"/>
    <mergeCell ref="E23:F23"/>
    <mergeCell ref="B24:D24"/>
    <mergeCell ref="E24:F24"/>
    <mergeCell ref="B18:D19"/>
    <mergeCell ref="E18:F19"/>
    <mergeCell ref="G18:G19"/>
    <mergeCell ref="H18:H19"/>
    <mergeCell ref="I18:I19"/>
    <mergeCell ref="B1:J1"/>
    <mergeCell ref="E2:G2"/>
    <mergeCell ref="E3:G3"/>
    <mergeCell ref="B10:E10"/>
    <mergeCell ref="G10:J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3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2013-08-26T21:10:12Z</cp:lastPrinted>
  <dcterms:created xsi:type="dcterms:W3CDTF">2012-07-09T18:51:50Z</dcterms:created>
  <dcterms:modified xsi:type="dcterms:W3CDTF">2017-10-11T15:23:51Z</dcterms:modified>
  <cp:category/>
  <cp:version/>
  <cp:contentType/>
  <cp:contentStatus/>
</cp:coreProperties>
</file>