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10" activeTab="0"/>
  </bookViews>
  <sheets>
    <sheet name="portada" sheetId="1" r:id="rId1"/>
    <sheet name="indice" sheetId="2" r:id="rId2"/>
    <sheet name="balanza" sheetId="3" r:id="rId3"/>
    <sheet name="balanza productos" sheetId="4" r:id="rId4"/>
    <sheet name="zona economica" sheetId="5" r:id="rId5"/>
    <sheet name="prin paises exp e imp" sheetId="6" r:id="rId6"/>
    <sheet name="prin prod exp e imp" sheetId="7" r:id="rId7"/>
    <sheet name="productos" sheetId="8" r:id="rId8"/>
  </sheets>
  <definedNames>
    <definedName name="_xlnm.Print_Area" localSheetId="2">'balanza'!$A$1:$E$40</definedName>
    <definedName name="_xlnm.Print_Area" localSheetId="3">'balanza productos'!$A$1:$E$76</definedName>
    <definedName name="_xlnm.Print_Area" localSheetId="5">'prin paises exp e imp'!$A$1:$F$102</definedName>
    <definedName name="_xlnm.Print_Area" localSheetId="6">'prin prod exp e imp'!$A$1:$G$102</definedName>
    <definedName name="_xlnm.Print_Area" localSheetId="7">'productos'!$A$1:$H$486</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<sst xmlns="http://schemas.openxmlformats.org/spreadsheetml/2006/main" count="825" uniqueCount="540">
  <si>
    <t>Sector</t>
  </si>
  <si>
    <t>Valor (Miles de US$ FOB)</t>
  </si>
  <si>
    <t>Productos</t>
  </si>
  <si>
    <t>Cereales</t>
  </si>
  <si>
    <t>Avena</t>
  </si>
  <si>
    <t>Cebada</t>
  </si>
  <si>
    <t>Maíz para siembra</t>
  </si>
  <si>
    <t>Maíz consumo</t>
  </si>
  <si>
    <t xml:space="preserve">Otros </t>
  </si>
  <si>
    <t>Leguminosas secas</t>
  </si>
  <si>
    <t>Garbanzos</t>
  </si>
  <si>
    <t>Lentejas</t>
  </si>
  <si>
    <t>Frejoles consumo</t>
  </si>
  <si>
    <t>Otros</t>
  </si>
  <si>
    <t>Hortalizas y Tubérculos</t>
  </si>
  <si>
    <t>Ajos</t>
  </si>
  <si>
    <t>Espárragos</t>
  </si>
  <si>
    <t>Orégano</t>
  </si>
  <si>
    <t>Tomates</t>
  </si>
  <si>
    <t>Otras</t>
  </si>
  <si>
    <t>Semillas</t>
  </si>
  <si>
    <t>Semilla de pepino</t>
  </si>
  <si>
    <t>Semilla de pimiento</t>
  </si>
  <si>
    <t>Semilla de tomate</t>
  </si>
  <si>
    <t>Semillas de melón y sandia</t>
  </si>
  <si>
    <t>Las demás semillas</t>
  </si>
  <si>
    <t>Frutas</t>
  </si>
  <si>
    <t>Aguacates (paltas)</t>
  </si>
  <si>
    <t xml:space="preserve">Albaricoques (damascos)                                                                                                                                                                                   </t>
  </si>
  <si>
    <t>Almendras con cáscara</t>
  </si>
  <si>
    <t>Almendras sin cascara</t>
  </si>
  <si>
    <t>Arandanos</t>
  </si>
  <si>
    <t>Cerezas</t>
  </si>
  <si>
    <t xml:space="preserve">Ciruelas                                                                                                                                                               </t>
  </si>
  <si>
    <t>Frambuesas, moras y morasframbuesas</t>
  </si>
  <si>
    <t>Kiwis</t>
  </si>
  <si>
    <t>Limones</t>
  </si>
  <si>
    <t>Mandarinas, clementinas</t>
  </si>
  <si>
    <t>Manzanas</t>
  </si>
  <si>
    <t>Melocotones (duraznos)</t>
  </si>
  <si>
    <t>Naranjas</t>
  </si>
  <si>
    <t>Nectarines</t>
  </si>
  <si>
    <t>Nueces de nogal con cáscara</t>
  </si>
  <si>
    <t>Nueces de nogal sin cáscara</t>
  </si>
  <si>
    <t>Peras</t>
  </si>
  <si>
    <t>Uvas</t>
  </si>
  <si>
    <t>Flores, plantas y raices</t>
  </si>
  <si>
    <t>Bulbos en reposo vegetativo 1/</t>
  </si>
  <si>
    <t>Bulbos de lilium</t>
  </si>
  <si>
    <t>Bulbos de tulipán</t>
  </si>
  <si>
    <t>Bulbos de cala</t>
  </si>
  <si>
    <t xml:space="preserve">Los demás bulbos   </t>
  </si>
  <si>
    <t>Flores de corte</t>
  </si>
  <si>
    <t>De lilium</t>
  </si>
  <si>
    <t xml:space="preserve">De tulipán </t>
  </si>
  <si>
    <t>De peonía</t>
  </si>
  <si>
    <t>De clavel</t>
  </si>
  <si>
    <t>De liatris</t>
  </si>
  <si>
    <t>Otras en su estado natural</t>
  </si>
  <si>
    <t>Oleaginosas</t>
  </si>
  <si>
    <t>Habas de soja</t>
  </si>
  <si>
    <t>Semilla de girasol</t>
  </si>
  <si>
    <t>Semillas de nabo o de colza</t>
  </si>
  <si>
    <t>Forrajera</t>
  </si>
  <si>
    <t>Semilla forrajera de alfalfa</t>
  </si>
  <si>
    <t>Semilla forrajera de trébol</t>
  </si>
  <si>
    <t>Los demás</t>
  </si>
  <si>
    <t xml:space="preserve">Altramuces o lupinos </t>
  </si>
  <si>
    <t>Los demás productos forrajeros</t>
  </si>
  <si>
    <t>Desperdicios de tabaco</t>
  </si>
  <si>
    <t>Nota: 1/ Miles de Unidades</t>
  </si>
  <si>
    <t>En su estado natural</t>
  </si>
  <si>
    <t>Animales vivos    1/</t>
  </si>
  <si>
    <t>Aves</t>
  </si>
  <si>
    <t>Equinos</t>
  </si>
  <si>
    <t>Camélidos</t>
  </si>
  <si>
    <t>Porcinos</t>
  </si>
  <si>
    <t>Otros en su estado natural</t>
  </si>
  <si>
    <t>Miel</t>
  </si>
  <si>
    <t>Curtidos</t>
  </si>
  <si>
    <t xml:space="preserve">Cueros y pieles enteras, en bruto, de bovinos y equinos                                                                                                                                   </t>
  </si>
  <si>
    <t xml:space="preserve">Cueros y pieles en bruto de ovino                                                                                                                      </t>
  </si>
  <si>
    <t>Lanas y fibras</t>
  </si>
  <si>
    <t>Lana sucia y lavada</t>
  </si>
  <si>
    <t xml:space="preserve">Los demás </t>
  </si>
  <si>
    <t xml:space="preserve">Tripas, vegijas y estómagos de animales                                                                                                                         </t>
  </si>
  <si>
    <t>Maderas en bruto (Metros cúbicos)</t>
  </si>
  <si>
    <t>Coníferas</t>
  </si>
  <si>
    <t>No coníferas</t>
  </si>
  <si>
    <t>Maderas en plaquitas</t>
  </si>
  <si>
    <t>Otros forestales</t>
  </si>
  <si>
    <t>Nota: 1/ Unidades</t>
  </si>
  <si>
    <t>Productos y subproductos de la molienda</t>
  </si>
  <si>
    <t>Avena  mondado, perlado</t>
  </si>
  <si>
    <t xml:space="preserve">Malta (Cebada) sin tostar                                                                                                                                                                                                            </t>
  </si>
  <si>
    <t xml:space="preserve">Descascarados/Descascarillados                </t>
  </si>
  <si>
    <t>Extracción de aceite</t>
  </si>
  <si>
    <t>Aceite de maiz y sus fracciones, refinados</t>
  </si>
  <si>
    <t>Hortalizas y tubérculos</t>
  </si>
  <si>
    <t>Congelados</t>
  </si>
  <si>
    <t>Guisantes o arvejas congeladas</t>
  </si>
  <si>
    <t>Maíz dulce congelado</t>
  </si>
  <si>
    <t>Coliflor</t>
  </si>
  <si>
    <t>Brócoli</t>
  </si>
  <si>
    <t>Espárrago</t>
  </si>
  <si>
    <t>Deshidratados</t>
  </si>
  <si>
    <t>Ají secos</t>
  </si>
  <si>
    <t>Apio secos</t>
  </si>
  <si>
    <t>Cebollas secas</t>
  </si>
  <si>
    <t>Pimientos secos</t>
  </si>
  <si>
    <t xml:space="preserve">Puerros secos                                                                                                                                                                                    </t>
  </si>
  <si>
    <t>Tomates secos</t>
  </si>
  <si>
    <t>Pastas, pulpas y jugos</t>
  </si>
  <si>
    <t>Pulpa y jugo de tomate</t>
  </si>
  <si>
    <t>Salsa de tomate y ketchup</t>
  </si>
  <si>
    <t>Jugo de tomate</t>
  </si>
  <si>
    <t>Conservas</t>
  </si>
  <si>
    <t>Arvejas</t>
  </si>
  <si>
    <t>Papas, preparadas o conservadas, congeladas</t>
  </si>
  <si>
    <t xml:space="preserve">Papas preparadas o conservadas, sin congelar                                                                                                          </t>
  </si>
  <si>
    <t>Los demás preparados y conservados</t>
  </si>
  <si>
    <t>Leguminosas</t>
  </si>
  <si>
    <t>Los demás Preprarados y conservados</t>
  </si>
  <si>
    <t>Extracción de aceites</t>
  </si>
  <si>
    <t>Los demás preprarados y conservados</t>
  </si>
  <si>
    <t>Margarina</t>
  </si>
  <si>
    <t>Otros, los demás</t>
  </si>
  <si>
    <t>Frambuesas</t>
  </si>
  <si>
    <t>Frutillas</t>
  </si>
  <si>
    <t>Moras</t>
  </si>
  <si>
    <t>Zarzamoras, mora-frambuesa y grosellas</t>
  </si>
  <si>
    <t>Las demás</t>
  </si>
  <si>
    <t>Ciruelas secas</t>
  </si>
  <si>
    <t>Mosquetas</t>
  </si>
  <si>
    <t>Pasas</t>
  </si>
  <si>
    <t>Aceitunas</t>
  </si>
  <si>
    <t>Damascos</t>
  </si>
  <si>
    <t>Duraznos</t>
  </si>
  <si>
    <t>Mezclas prepraradas o conservadas</t>
  </si>
  <si>
    <t xml:space="preserve">Las demás frutas preparadas o conservadas                                                                                                                      </t>
  </si>
  <si>
    <t>Compotas</t>
  </si>
  <si>
    <t>Jugos</t>
  </si>
  <si>
    <t>Uva (Incluido el mosto)</t>
  </si>
  <si>
    <t>Aceite de oliva, virgen</t>
  </si>
  <si>
    <t>Aceite de rosa mosqueta y sus fracciones</t>
  </si>
  <si>
    <t>Otras frutas</t>
  </si>
  <si>
    <t>Vinos y alcoholes  2/</t>
  </si>
  <si>
    <t>Pisco</t>
  </si>
  <si>
    <t>Champagne</t>
  </si>
  <si>
    <t>Vino con denominación de origen</t>
  </si>
  <si>
    <t>Vino en recipiente hasta 2 litros.</t>
  </si>
  <si>
    <t>Los demás vinos</t>
  </si>
  <si>
    <t>Otros productos agrícolas</t>
  </si>
  <si>
    <t>Coseta de remolacha</t>
  </si>
  <si>
    <t>Lácteos</t>
  </si>
  <si>
    <t xml:space="preserve">Leche líquida   </t>
  </si>
  <si>
    <t>Leche en polvo descremada</t>
  </si>
  <si>
    <t>Leche en polvo entera</t>
  </si>
  <si>
    <t>Leche condensada</t>
  </si>
  <si>
    <t>Quesos</t>
  </si>
  <si>
    <t>Dulce de leche (manjar)</t>
  </si>
  <si>
    <t>Yogur</t>
  </si>
  <si>
    <t>Carnes y subproductos</t>
  </si>
  <si>
    <t>Carne ave</t>
  </si>
  <si>
    <t>Carne bovina</t>
  </si>
  <si>
    <t>Carne ovina</t>
  </si>
  <si>
    <t>Carne porcina</t>
  </si>
  <si>
    <t>Lana cardada y peinada</t>
  </si>
  <si>
    <t>Cueros y pieles</t>
  </si>
  <si>
    <t>Bovinos</t>
  </si>
  <si>
    <t>Ovinos</t>
  </si>
  <si>
    <t xml:space="preserve"> Nota: 2/ Miles de litros</t>
  </si>
  <si>
    <t xml:space="preserve"> Nota: 3/ Metros cúbicos</t>
  </si>
  <si>
    <t>Otros productos pecuarios</t>
  </si>
  <si>
    <t>Tocino de cerdo o ave</t>
  </si>
  <si>
    <t>Las demás carnes y despojos comestibles</t>
  </si>
  <si>
    <t>Embutidos y productos similares</t>
  </si>
  <si>
    <t>Preparaciones y conservas de pavo</t>
  </si>
  <si>
    <t>Preparaciones y conservas de carne de gallo o gallina</t>
  </si>
  <si>
    <t>Las demás preparaciones de bovinos</t>
  </si>
  <si>
    <t>Pulpas de madera</t>
  </si>
  <si>
    <t>Celulosa cruda</t>
  </si>
  <si>
    <t>Celulosa cruda conífera</t>
  </si>
  <si>
    <t>Celulosa cruda no conífera</t>
  </si>
  <si>
    <t>Celulosa Blanqueada o semiblanqueada</t>
  </si>
  <si>
    <t>Celulosa Blanqueada semiblaq. conífera</t>
  </si>
  <si>
    <t>Celulosa Blanqueada semiblanq. no conífera</t>
  </si>
  <si>
    <t>Maderas aserradas  3/</t>
  </si>
  <si>
    <t>Maderas aserradas coníferas</t>
  </si>
  <si>
    <t>Maderas aserradas no coníferas</t>
  </si>
  <si>
    <t>Maderas elaboradas</t>
  </si>
  <si>
    <t>Maderas eleboradas coníferas</t>
  </si>
  <si>
    <t>Maderas eleboradas no coníferas</t>
  </si>
  <si>
    <t>Papel prensa (periódico)</t>
  </si>
  <si>
    <t>Valor (Miles de US$ CIF)</t>
  </si>
  <si>
    <t>Centeno</t>
  </si>
  <si>
    <t>Maíz para la siembra</t>
  </si>
  <si>
    <t>Sorgo para grano</t>
  </si>
  <si>
    <t>Trigo blando</t>
  </si>
  <si>
    <t>Trigo duro</t>
  </si>
  <si>
    <t>Algodón sin cardar ni peinar</t>
  </si>
  <si>
    <t>Habas de soya</t>
  </si>
  <si>
    <t>Manies</t>
  </si>
  <si>
    <t>Avellanas sin cáscara</t>
  </si>
  <si>
    <t>Bananas o plátanos</t>
  </si>
  <si>
    <t>Piñas (ananás)</t>
  </si>
  <si>
    <t>Pistachos</t>
  </si>
  <si>
    <t>Hortalizas</t>
  </si>
  <si>
    <t>Semillas de tomates</t>
  </si>
  <si>
    <t>Semilla de remolacha azucarera</t>
  </si>
  <si>
    <t>Tabaco sin desvenar o desnervar</t>
  </si>
  <si>
    <t>Tabaco total o parcialmente desvenado o desnervado</t>
  </si>
  <si>
    <t>FUENTE : ODEPA con información del Servicio Nacional de Aduanas</t>
  </si>
  <si>
    <t>Aves vivas  (Miles de Unidades)</t>
  </si>
  <si>
    <t>Semen de bovino</t>
  </si>
  <si>
    <t>Otros pecuarios</t>
  </si>
  <si>
    <t>Arroz semiblaqueado o blanqueado</t>
  </si>
  <si>
    <t>Arroz descascarillado</t>
  </si>
  <si>
    <t>Arroz partido</t>
  </si>
  <si>
    <t>Harina de trigo</t>
  </si>
  <si>
    <t>Maíz almidón</t>
  </si>
  <si>
    <t>Extracción de aceites oleaginosos</t>
  </si>
  <si>
    <t>Aceite maravilla bruto</t>
  </si>
  <si>
    <t>Aceite maravilla refinado</t>
  </si>
  <si>
    <t>Aceite soya bruto</t>
  </si>
  <si>
    <t>Aceite soya refinado</t>
  </si>
  <si>
    <t>Tortas y residuos de soya</t>
  </si>
  <si>
    <t>Torta y demás residuos de girasol</t>
  </si>
  <si>
    <t>Las demás oleaginosas</t>
  </si>
  <si>
    <t>Maníes preparados o conservados</t>
  </si>
  <si>
    <t>Mezclas de aceites</t>
  </si>
  <si>
    <t>Aceitunas, preparadas o conservadas</t>
  </si>
  <si>
    <t>Los demás aceites de oliva</t>
  </si>
  <si>
    <t>Cocos secos</t>
  </si>
  <si>
    <t>Conserva de piña</t>
  </si>
  <si>
    <t>Duraznos en conservas al natural</t>
  </si>
  <si>
    <t>Duraznos, compotas,  jaleas, pastas, pulpas</t>
  </si>
  <si>
    <t>Jugo de piña</t>
  </si>
  <si>
    <t>Jugo naranja</t>
  </si>
  <si>
    <t>Jugos de uva (incluido el mosto)</t>
  </si>
  <si>
    <t>Palmitos en conserva</t>
  </si>
  <si>
    <t>Cerveza de malta</t>
  </si>
  <si>
    <t>Ron y aguardiente de caña</t>
  </si>
  <si>
    <t>Whisky</t>
  </si>
  <si>
    <t>Azúcar refinada</t>
  </si>
  <si>
    <t>Las demas fructosas y jarabes</t>
  </si>
  <si>
    <t>Los demás azúcares, incluidos el azúcar invertido</t>
  </si>
  <si>
    <t>Cacao en polvo sin azucarar</t>
  </si>
  <si>
    <t>Leche en polvo</t>
  </si>
  <si>
    <t>Lactosuero</t>
  </si>
  <si>
    <t>Mantequilla</t>
  </si>
  <si>
    <t>Leche líquida</t>
  </si>
  <si>
    <t xml:space="preserve">Dulce de leche (manjar)                                                         </t>
  </si>
  <si>
    <t>Carne bovina refrigerada</t>
  </si>
  <si>
    <t>Carne bovina congelada</t>
  </si>
  <si>
    <t xml:space="preserve">Conífera </t>
  </si>
  <si>
    <t xml:space="preserve">No conífera </t>
  </si>
  <si>
    <t>Maderas aserradas</t>
  </si>
  <si>
    <t>Conífera  (MCUB)</t>
  </si>
  <si>
    <t>No conífera (MCUB)</t>
  </si>
  <si>
    <t>Conífera</t>
  </si>
  <si>
    <t>No conífera</t>
  </si>
  <si>
    <t>CUADRO Nº 10</t>
  </si>
  <si>
    <t>IMPORTACIONES INSUMOS Y MAQUINARIAS</t>
  </si>
  <si>
    <t>ITEMS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</si>
  <si>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</si>
  <si>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</si>
  <si>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</si>
  <si>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</si>
  <si>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</si>
  <si>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</si>
  <si>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</si>
  <si>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</si>
  <si>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</si>
  <si>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</si>
  <si>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</si>
  <si>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</si>
  <si>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</si>
  <si>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</si>
  <si>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</si>
  <si>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</si>
  <si>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</si>
  <si>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Sacos y talegas</t>
  </si>
  <si>
    <t xml:space="preserve">MAQUINARIAS  4/ </t>
  </si>
  <si>
    <t>Tractores</t>
  </si>
  <si>
    <t>Cosechadoras-trilladoras</t>
  </si>
  <si>
    <t>Sembradoras, plantadoras y transplantadoras</t>
  </si>
  <si>
    <t>Otras maquinarias y herramientas</t>
  </si>
  <si>
    <t>EXPORTACIONES AGRICOLAS PRIMARIAS  *</t>
  </si>
  <si>
    <t>CUADRO Nº 8</t>
  </si>
  <si>
    <t>EXPORTACIONES PECUARIAS Y FORESTALES PRIMARIAS  *</t>
  </si>
  <si>
    <t>CUADRO Nº 9</t>
  </si>
  <si>
    <t>Otras semillas</t>
  </si>
  <si>
    <t>Ajos frescos</t>
  </si>
  <si>
    <t>Cebollas frescas</t>
  </si>
  <si>
    <t>Espárragos frescos</t>
  </si>
  <si>
    <t>Orégano fresco</t>
  </si>
  <si>
    <t>Radicchios y achicorias frescas</t>
  </si>
  <si>
    <t>EXPORTACIONES AGRICOLAS INDUSTRIALES  *</t>
  </si>
  <si>
    <t>CUADRO Nº 11</t>
  </si>
  <si>
    <t>CUADRO Nº 12</t>
  </si>
  <si>
    <t>CUADRO Nº 13</t>
  </si>
  <si>
    <t>CUADRO Nº 14</t>
  </si>
  <si>
    <t>CUADRO Nº 8 (Continuación)</t>
  </si>
  <si>
    <t>PECUARIAS  PRIMARIAS</t>
  </si>
  <si>
    <t>AGRICOLAS PRIMARIAS</t>
  </si>
  <si>
    <t>FORESTALES  PRIMARIAS</t>
  </si>
  <si>
    <t>PECUARIAS PRIMARIAS</t>
  </si>
  <si>
    <t>FORESTALES PRIMARIAS</t>
  </si>
  <si>
    <t>IMPORTACIONES AGRICOLAS INDUSTRIALES</t>
  </si>
  <si>
    <t>CUADRO Nº 10 (Continuación)</t>
  </si>
  <si>
    <t>Var %</t>
  </si>
  <si>
    <t>Exportaciones</t>
  </si>
  <si>
    <t>Importaciones</t>
  </si>
  <si>
    <t>BALANZA DE PRODUCTOS SILVOAGROPECUARIOS POR CLASE Y SUBSECTOR *</t>
  </si>
  <si>
    <t xml:space="preserve">MILES US$ </t>
  </si>
  <si>
    <t>Clase / Subsector</t>
  </si>
  <si>
    <t xml:space="preserve">    Primarias</t>
  </si>
  <si>
    <t>Primarias</t>
  </si>
  <si>
    <t xml:space="preserve">           Agrícolas</t>
  </si>
  <si>
    <t>Industriales</t>
  </si>
  <si>
    <t xml:space="preserve">           Pecuarias</t>
  </si>
  <si>
    <t xml:space="preserve">           Forestales</t>
  </si>
  <si>
    <t xml:space="preserve">    Industriales</t>
  </si>
  <si>
    <t>Agrícolas</t>
  </si>
  <si>
    <t>Pecuarias</t>
  </si>
  <si>
    <t>Forestales</t>
  </si>
  <si>
    <t>Balanza de Productos</t>
  </si>
  <si>
    <t>Vino con denominacion de origen</t>
  </si>
  <si>
    <t>Exportaciones Silvoagropecuarias</t>
  </si>
  <si>
    <t>Importaciones Silvoagropecuarias</t>
  </si>
  <si>
    <t>Balanza Silvoagropecuarias</t>
  </si>
  <si>
    <t xml:space="preserve">   Primario</t>
  </si>
  <si>
    <t xml:space="preserve">      Agrícola</t>
  </si>
  <si>
    <t xml:space="preserve">   Industrial</t>
  </si>
  <si>
    <t>Papel prensa (para periódico)</t>
  </si>
  <si>
    <t xml:space="preserve">      Pecuario                                          </t>
  </si>
  <si>
    <t xml:space="preserve">      Forestal                                          </t>
  </si>
  <si>
    <t>Estados Unidos</t>
  </si>
  <si>
    <t>Japón</t>
  </si>
  <si>
    <t>México</t>
  </si>
  <si>
    <t>Holanda</t>
  </si>
  <si>
    <t>Reino Unido</t>
  </si>
  <si>
    <t>China</t>
  </si>
  <si>
    <t>Italia</t>
  </si>
  <si>
    <t>Alemania</t>
  </si>
  <si>
    <t>España</t>
  </si>
  <si>
    <t>Francia</t>
  </si>
  <si>
    <t>Taiwán</t>
  </si>
  <si>
    <t>Canadá</t>
  </si>
  <si>
    <t>Colombia</t>
  </si>
  <si>
    <t>Perú</t>
  </si>
  <si>
    <t>Otros países</t>
  </si>
  <si>
    <t>TOTAL</t>
  </si>
  <si>
    <t>País</t>
  </si>
  <si>
    <t>EXPORTACION DE PRODUCTOS SILVOAGROPECUARIOS POR PAIS DE DESTINO*</t>
  </si>
  <si>
    <t>Los demás productos</t>
  </si>
  <si>
    <t>PRINCIPALES PRODUCTOS SILVOAGROPECUARIOS EXPORTADOS*</t>
  </si>
  <si>
    <t>Manzanas frescas</t>
  </si>
  <si>
    <t>Las demás carnes porcinas congeladas</t>
  </si>
  <si>
    <t xml:space="preserve"> Producto</t>
  </si>
  <si>
    <t>Argentina</t>
  </si>
  <si>
    <t>Brasil</t>
  </si>
  <si>
    <t>Paraguay</t>
  </si>
  <si>
    <t>Bolivia</t>
  </si>
  <si>
    <t>Ecuador</t>
  </si>
  <si>
    <t>Uruguay</t>
  </si>
  <si>
    <t>MILES DE US$ CIF</t>
  </si>
  <si>
    <t>MILES DE US$ FOB</t>
  </si>
  <si>
    <t>Los demas maices, excepto para siembra</t>
  </si>
  <si>
    <t>Los demás trigos y morcajo ( tranquillón)</t>
  </si>
  <si>
    <t>Carne bovina deshuesada fresca o refrigerada</t>
  </si>
  <si>
    <t>Tortas y residuos de soja</t>
  </si>
  <si>
    <t>Carne bovina deshuesada congelada</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</si>
  <si>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</si>
  <si>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</si>
  <si>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</si>
  <si>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</si>
  <si>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</si>
  <si>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02013000</t>
  </si>
  <si>
    <t>02023000</t>
  </si>
  <si>
    <t>09024000</t>
  </si>
  <si>
    <t>08061000</t>
  </si>
  <si>
    <t>08081000</t>
  </si>
  <si>
    <t>02032900</t>
  </si>
  <si>
    <t>CUADRO N°  2</t>
  </si>
  <si>
    <t>CUADRO N°  4</t>
  </si>
  <si>
    <t>Las demás preparaciones alimenticias</t>
  </si>
  <si>
    <t>CUADRO N° 7</t>
  </si>
  <si>
    <t>CUADRO N° 6</t>
  </si>
  <si>
    <t>Las demás maderas aserradas de pino insigne</t>
  </si>
  <si>
    <t>MILES US$</t>
  </si>
  <si>
    <t>EXPORTACIONES</t>
  </si>
  <si>
    <t>Saldo</t>
  </si>
  <si>
    <t>IMPORTACIONES</t>
  </si>
  <si>
    <t>SALDO SILVOAGROPECUARIO</t>
  </si>
  <si>
    <t xml:space="preserve">        Agrícolas</t>
  </si>
  <si>
    <t xml:space="preserve">        Pecuarias</t>
  </si>
  <si>
    <t xml:space="preserve">        Forestales</t>
  </si>
  <si>
    <t>CHILE : BALANZA DE PRODUCTOS SILVOAGROPECUARIOS *</t>
  </si>
  <si>
    <t>BALANZA  DE PRODUCTOS SILVOAGROPECUARIOS POR ZONA ECONOMICA *</t>
  </si>
  <si>
    <t>MILES DE US$</t>
  </si>
  <si>
    <t>Zona Económica</t>
  </si>
  <si>
    <t>APEC  (Excluido NAFTA)</t>
  </si>
  <si>
    <t>MERCOSUR</t>
  </si>
  <si>
    <t xml:space="preserve">Var % </t>
  </si>
  <si>
    <t>NAFTA</t>
  </si>
  <si>
    <t xml:space="preserve">OTRAS </t>
  </si>
  <si>
    <t>TOTAL SILVOAGROPECUARIO</t>
  </si>
  <si>
    <t>Exportaciones Agricola</t>
  </si>
  <si>
    <t>Exportaciones Pecuario</t>
  </si>
  <si>
    <t>Exportaciones Forestal</t>
  </si>
  <si>
    <t>Importaciones Agricola</t>
  </si>
  <si>
    <t>Importaciones Pecuario</t>
  </si>
  <si>
    <t>Importaciones Forestal</t>
  </si>
  <si>
    <t>Balanza Agricola</t>
  </si>
  <si>
    <t>Balanza Pecuario</t>
  </si>
  <si>
    <t>Balanza Forestal</t>
  </si>
  <si>
    <t>APEC(Excluido Nafta)</t>
  </si>
  <si>
    <t>UE</t>
  </si>
  <si>
    <t>OTRAS</t>
  </si>
  <si>
    <t>CUADRO N°  1</t>
  </si>
  <si>
    <t>CUADRO N°  3</t>
  </si>
  <si>
    <t>Volumen (Toneladas)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</si>
  <si>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</si>
  <si>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</si>
  <si>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</si>
  <si>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</si>
  <si>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</si>
  <si>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</si>
  <si>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</si>
  <si>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</si>
  <si>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</si>
  <si>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</si>
  <si>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</si>
  <si>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</si>
  <si>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</si>
  <si>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</si>
  <si>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</si>
  <si>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</si>
  <si>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 xml:space="preserve">  Nº 10</t>
  </si>
  <si>
    <t>IMPORTACIONES DE INSUMOS Y MAQUINARIAS</t>
  </si>
  <si>
    <t>EXPORTACIONES SILVOAGROPECUARIAS POR CLASE</t>
  </si>
  <si>
    <t>EXPORTACIONES SILVOAGROPECUARIAS POR SUBSECTOR</t>
  </si>
  <si>
    <t>EXPORTACIONES DE PRODUCTOS SILVOAGROPECUARIOS POR ZONA ECONOMICA</t>
  </si>
  <si>
    <t>IMPORTACIONES DE PRODUCTOS SILVOAGROPECUARIOS POR ZONA ECONOMICA</t>
  </si>
  <si>
    <t>BOLETIN ESTADISTICO</t>
  </si>
  <si>
    <t>COMERCIO EXTERIOR SILVOAGROPECUARIO</t>
  </si>
  <si>
    <t>Boletín Estadístico de Comercio Exterior Silvoagropecuario</t>
  </si>
  <si>
    <t>Estadísticas</t>
  </si>
  <si>
    <t>Sergio Edwards Martini</t>
  </si>
  <si>
    <t>Publicación de la Oficina de Estudios y Políticas Agrarias -ODEPA-</t>
  </si>
  <si>
    <t>Ministerio de Agricultura, República de Chile</t>
  </si>
  <si>
    <t>Director y Representante Legal</t>
  </si>
  <si>
    <t>www.odepa.gob.cl</t>
  </si>
  <si>
    <t>Santiago de Chile</t>
  </si>
  <si>
    <t xml:space="preserve">  Nº 8</t>
  </si>
  <si>
    <t xml:space="preserve">  Nº 9</t>
  </si>
  <si>
    <t>EXPORTACION DE PRODUCTOS POR PAIS DE DESTINO</t>
  </si>
  <si>
    <t>CUADRO N°  5</t>
  </si>
  <si>
    <t xml:space="preserve">  Nº 11</t>
  </si>
  <si>
    <t xml:space="preserve">  Nº 12</t>
  </si>
  <si>
    <t xml:space="preserve">  Nº 13</t>
  </si>
  <si>
    <t xml:space="preserve">  Nº 14</t>
  </si>
  <si>
    <t>CUADRO Nº 15</t>
  </si>
  <si>
    <t xml:space="preserve">  Nº 15</t>
  </si>
  <si>
    <t>EXPORTACIONES PECUARIAS Y FORESTALES PRIMARIAS</t>
  </si>
  <si>
    <t>EXPORTACIONES PECUARIAS Y FORESTALES INDUSTRIALES</t>
  </si>
  <si>
    <t>IMPORTACIONES AGRICOLAS-PECUARIAS Y FORESTALES PRIMARIAS</t>
  </si>
  <si>
    <t>EXPORTACIONES PECUARIAS Y FORESTALES INDUSTRIALES  *</t>
  </si>
  <si>
    <t xml:space="preserve">IMPORTACIONES AGRICOLAS-PECUARIAS Y FORESTALES PRIMARIAS  </t>
  </si>
  <si>
    <t>IMPORTACIONES PECUARIAS Y FORESTALES INDUSTRIALES</t>
  </si>
  <si>
    <t>EXPORTACIONES AGRICOLAS INDUSTRIALES</t>
  </si>
  <si>
    <t>EXPORTACIONES AGRICOLAS PRIMARIAS</t>
  </si>
  <si>
    <t>AGRICOLAS INDUSTRIALES</t>
  </si>
  <si>
    <t>PECUARIAS INDUSTRIALES</t>
  </si>
  <si>
    <t>FORESTALES INDUSTRIALES</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</si>
  <si>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</si>
  <si>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</si>
  <si>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</si>
  <si>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</si>
  <si>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</si>
  <si>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</si>
  <si>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Otras frescas</t>
  </si>
  <si>
    <t>Tomates frescos</t>
  </si>
  <si>
    <t>Otras flores de corte</t>
  </si>
  <si>
    <t>Las demás flores, plantas y raíces</t>
  </si>
  <si>
    <t xml:space="preserve">Tabaco total o parcialmente desvenado o desnervado                                                                                                                         </t>
  </si>
  <si>
    <t xml:space="preserve"> Fuente : ODEPA con información del Servicio Nacional de Aduanas   
* Cifras sujetas a revisión por Informes de Variación de Valor (IVV).</t>
  </si>
  <si>
    <t xml:space="preserve"> Fuente : ODEPA con información del Servicio Nacional de Aduanas  
 * Cifras sujetas a revisión por Informes de Variación de Valor (IVV).</t>
  </si>
  <si>
    <t xml:space="preserve">Arroz semiblanqueado o blanqueado                                      </t>
  </si>
  <si>
    <t xml:space="preserve">Semilla de remolacha azucarera                                                                                                                     </t>
  </si>
  <si>
    <t xml:space="preserve">Los demás frutos de cáscara y semillas, incluidas las mezclas, conservados              </t>
  </si>
  <si>
    <t>Las demás confituras, jaleas y mermeladas, puré y pastas de frutas</t>
  </si>
  <si>
    <t>Cuchillas y hojas cortantes, para madera y máquinas</t>
  </si>
  <si>
    <t>2004</t>
  </si>
  <si>
    <t>Código</t>
  </si>
  <si>
    <t>Bananas o plátanos, frescos o secos</t>
  </si>
  <si>
    <t>Las demás preparaciones alimentar animales</t>
  </si>
  <si>
    <t xml:space="preserve">Granos de avena, aplastados o en copos                                                                                                                                                                                                                     </t>
  </si>
  <si>
    <t>08030000</t>
  </si>
  <si>
    <t>Octavio Sotomayor Echenique</t>
  </si>
  <si>
    <t xml:space="preserve"> 2005/04</t>
  </si>
  <si>
    <t>Enero - Marzo</t>
  </si>
  <si>
    <t>Enero-Marzo 2004</t>
  </si>
  <si>
    <t>Enero-Marzo 2005</t>
  </si>
  <si>
    <t>UE ( 25 )</t>
  </si>
  <si>
    <t>% Participación 2005</t>
  </si>
  <si>
    <t>Ene-Mar 04</t>
  </si>
  <si>
    <t>Ene-Mar 05</t>
  </si>
  <si>
    <t>Ene - Mar 04</t>
  </si>
  <si>
    <t>Ene - Mar 05</t>
  </si>
  <si>
    <t>Var % 05/04</t>
  </si>
  <si>
    <t>N° 37</t>
  </si>
  <si>
    <t>ENERO - MARZO 2005</t>
  </si>
  <si>
    <t xml:space="preserve"> ABRIL  2005</t>
  </si>
  <si>
    <t>Enero - Marzo 2005</t>
  </si>
  <si>
    <t>Abril de 2005</t>
  </si>
  <si>
    <t>Corea Del Sur</t>
  </si>
  <si>
    <t>Sri Lanka</t>
  </si>
  <si>
    <t>Uvas frescas</t>
  </si>
  <si>
    <t>Pasta química de coníferas a la sosa</t>
  </si>
  <si>
    <t>Pasta química de maderas distintas a las coniferas</t>
  </si>
  <si>
    <t>Listones y molduras de madera para muebles de coniferas</t>
  </si>
  <si>
    <t>Ciruelas frescas</t>
  </si>
  <si>
    <t>Pasta química de coníferas a la sosa (soda) cruda</t>
  </si>
  <si>
    <t>Madera contrachapada al menos una hoja de coníferas</t>
  </si>
  <si>
    <t xml:space="preserve">Arandanos </t>
  </si>
  <si>
    <t>Nectarines frescos</t>
  </si>
  <si>
    <t>Las demas maderas en plaquitas no coniferas</t>
  </si>
  <si>
    <t>08094010</t>
  </si>
  <si>
    <t>08104000</t>
  </si>
  <si>
    <t>08093010</t>
  </si>
  <si>
    <t>Mezclas aceites</t>
  </si>
  <si>
    <t>Barriles, cubas, tinas y demas manufacturas de toneleria</t>
  </si>
  <si>
    <t>Té negro (fermentado) y té parcialmente fermentado</t>
  </si>
  <si>
    <t>Tableros de fibra masa volumica &gt; 0,5 g/cm3</t>
  </si>
  <si>
    <t>Vinos y alcoholes  1_/</t>
  </si>
  <si>
    <t>FUENTE : ODEPA con información del Servicio Nacional de Aduanas. Nota:  1_/ Miles de Litros</t>
  </si>
  <si>
    <t>IMPORTACION DE PRODUCTOS POR PAIS DE ORIGEN</t>
  </si>
</sst>
</file>

<file path=xl/styles.xml><?xml version="1.0" encoding="utf-8"?>
<styleSheet xmlns="http://schemas.openxmlformats.org/spreadsheetml/2006/main">
  <numFmts count="48">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Ch$&quot;#,##0_);\(&quot;Ch$&quot;#,##0\)"/>
    <numFmt numFmtId="187" formatCode="&quot;Ch$&quot;#,##0_);[Red]\(&quot;Ch$&quot;#,##0\)"/>
    <numFmt numFmtId="188" formatCode="&quot;Ch$&quot;#,##0.00_);\(&quot;Ch$&quot;#,##0.00\)"/>
    <numFmt numFmtId="189" formatCode="&quot;Ch$&quot;#,##0.00_);[Red]\(&quot;Ch$&quot;#,##0.00\)"/>
    <numFmt numFmtId="190" formatCode="_(&quot;Ch$&quot;* #,##0_);_(&quot;Ch$&quot;* \(#,##0\);_(&quot;Ch$&quot;* &quot;-&quot;_);_(@_)"/>
    <numFmt numFmtId="191" formatCode="_(&quot;Ch$&quot;* #,##0.00_);_(&quot;Ch$&quot;* \(#,##0.00\);_(&quot;Ch$&quot;*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quot;$&quot;* #,##0.00_);_(&quot;$&quot;* \(#,##0.00\);_(&quot;$&quot;* &quot;-&quot;??_);_(@_)"/>
    <numFmt numFmtId="198" formatCode="0.0"/>
    <numFmt numFmtId="199" formatCode="0.0%"/>
    <numFmt numFmtId="200" formatCode="#,##0.0"/>
    <numFmt numFmtId="201" formatCode="_(* #,##0.0_);_(* \(#,##0.0\);_(* &quot;-&quot;??_);_(@_)"/>
    <numFmt numFmtId="202" formatCode="_(* #,##0_);_(* \(#,##0\);_(* &quot;-&quot;??_);_(@_)"/>
    <numFmt numFmtId="203" formatCode="_-* #,##0_-;\-* #,##0_-;_-* &quot;-&quot;??_-;_-@_-"/>
  </numFmts>
  <fonts count="17">
    <font>
      <sz val="10"/>
      <name val="Arial"/>
      <family val="0"/>
    </font>
    <font>
      <sz val="8"/>
      <name val="Arial"/>
      <family val="2"/>
    </font>
    <font>
      <b/>
      <sz val="8"/>
      <name val="Arial"/>
      <family val="2"/>
    </font>
    <font>
      <b/>
      <i/>
      <sz val="8"/>
      <name val="Arial"/>
      <family val="2"/>
    </font>
    <font>
      <i/>
      <sz val="8"/>
      <name val="Arial"/>
      <family val="2"/>
    </font>
    <font>
      <sz val="9.5"/>
      <name val="Arial"/>
      <family val="0"/>
    </font>
    <font>
      <b/>
      <sz val="10"/>
      <name val="Arial"/>
      <family val="2"/>
    </font>
    <font>
      <b/>
      <sz val="9"/>
      <name val="Arial"/>
      <family val="2"/>
    </font>
    <font>
      <sz val="9.75"/>
      <name val="Arial"/>
      <family val="0"/>
    </font>
    <font>
      <sz val="12"/>
      <name val="Arial"/>
      <family val="0"/>
    </font>
    <font>
      <sz val="14.25"/>
      <name val="Arial"/>
      <family val="0"/>
    </font>
    <font>
      <sz val="8.25"/>
      <name val="Arial"/>
      <family val="2"/>
    </font>
    <font>
      <b/>
      <sz val="8.25"/>
      <name val="Arial"/>
      <family val="2"/>
    </font>
    <font>
      <sz val="9"/>
      <name val="Arial"/>
      <family val="2"/>
    </font>
    <font>
      <sz val="8.75"/>
      <name val="Arial"/>
      <family val="2"/>
    </font>
    <font>
      <b/>
      <sz val="16"/>
      <name val="Arial"/>
      <family val="2"/>
    </font>
    <font>
      <sz val="7"/>
      <name val="Arial"/>
      <family val="2"/>
    </font>
  </fonts>
  <fills count="5">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0">
    <border>
      <left/>
      <right/>
      <top/>
      <bottom/>
      <diagonal/>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medium">
        <color indexed="55"/>
      </bottom>
    </border>
    <border>
      <left>
        <color indexed="63"/>
      </left>
      <right>
        <color indexed="63"/>
      </right>
      <top style="medium">
        <color indexed="55"/>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style="thin">
        <color indexed="55"/>
      </bottom>
    </border>
    <border>
      <left>
        <color indexed="63"/>
      </left>
      <right>
        <color indexed="63"/>
      </right>
      <top>
        <color indexed="63"/>
      </top>
      <bottom style="thin">
        <color indexed="23"/>
      </bottom>
    </border>
    <border>
      <left>
        <color indexed="63"/>
      </left>
      <right>
        <color indexed="63"/>
      </right>
      <top style="thin">
        <color indexed="23"/>
      </top>
      <bottom style="thin">
        <color indexed="55"/>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xf>
    <xf numFmtId="0" fontId="1" fillId="0" borderId="1" xfId="0" applyFont="1" applyBorder="1" applyAlignment="1">
      <alignment/>
    </xf>
    <xf numFmtId="3" fontId="1" fillId="0" borderId="0" xfId="0" applyNumberFormat="1" applyFont="1" applyAlignment="1">
      <alignment/>
    </xf>
    <xf numFmtId="200" fontId="1" fillId="0" borderId="0" xfId="0" applyNumberFormat="1" applyFont="1" applyAlignment="1">
      <alignment/>
    </xf>
    <xf numFmtId="0" fontId="2" fillId="2" borderId="1" xfId="0" applyFont="1" applyFill="1" applyBorder="1" applyAlignment="1">
      <alignment/>
    </xf>
    <xf numFmtId="0" fontId="2" fillId="2" borderId="1" xfId="0" applyFont="1" applyFill="1" applyBorder="1" applyAlignment="1">
      <alignment horizontal="center"/>
    </xf>
    <xf numFmtId="0" fontId="2" fillId="2" borderId="0" xfId="0" applyFont="1" applyFill="1" applyBorder="1" applyAlignment="1">
      <alignment/>
    </xf>
    <xf numFmtId="0" fontId="2" fillId="2" borderId="0" xfId="0" applyFont="1" applyFill="1" applyBorder="1" applyAlignment="1">
      <alignment horizontal="center"/>
    </xf>
    <xf numFmtId="0" fontId="2" fillId="2" borderId="2" xfId="0" applyFont="1" applyFill="1" applyBorder="1" applyAlignment="1">
      <alignment horizontal="center"/>
    </xf>
    <xf numFmtId="0" fontId="0" fillId="0" borderId="0" xfId="0" applyFont="1" applyAlignment="1">
      <alignment/>
    </xf>
    <xf numFmtId="0" fontId="6" fillId="0" borderId="0" xfId="0" applyFont="1" applyAlignment="1">
      <alignment horizontal="center"/>
    </xf>
    <xf numFmtId="0" fontId="6" fillId="0" borderId="0" xfId="0" applyFont="1" applyBorder="1" applyAlignment="1">
      <alignment horizontal="center"/>
    </xf>
    <xf numFmtId="3" fontId="0" fillId="0" borderId="0" xfId="0" applyNumberFormat="1" applyFont="1" applyAlignment="1">
      <alignment/>
    </xf>
    <xf numFmtId="198" fontId="6" fillId="0" borderId="0" xfId="0" applyNumberFormat="1" applyFont="1" applyBorder="1" applyAlignment="1">
      <alignment/>
    </xf>
    <xf numFmtId="198" fontId="0" fillId="0" borderId="0" xfId="0" applyNumberFormat="1" applyFont="1" applyBorder="1" applyAlignment="1">
      <alignment/>
    </xf>
    <xf numFmtId="2" fontId="0" fillId="0" borderId="0" xfId="0" applyNumberFormat="1" applyFont="1" applyAlignment="1">
      <alignment/>
    </xf>
    <xf numFmtId="0" fontId="0" fillId="0" borderId="0" xfId="0" applyFont="1" applyBorder="1" applyAlignment="1">
      <alignment horizontal="left"/>
    </xf>
    <xf numFmtId="0" fontId="1" fillId="2" borderId="0" xfId="0" applyFont="1" applyFill="1" applyBorder="1" applyAlignment="1">
      <alignment horizontal="left"/>
    </xf>
    <xf numFmtId="3" fontId="1" fillId="2" borderId="0" xfId="0" applyNumberFormat="1" applyFont="1" applyFill="1" applyBorder="1" applyAlignment="1">
      <alignment/>
    </xf>
    <xf numFmtId="200" fontId="1" fillId="2" borderId="0" xfId="0" applyNumberFormat="1" applyFont="1" applyFill="1" applyBorder="1" applyAlignment="1">
      <alignment/>
    </xf>
    <xf numFmtId="0" fontId="2" fillId="2" borderId="0" xfId="0" applyFont="1" applyFill="1" applyBorder="1" applyAlignment="1">
      <alignment horizontal="left"/>
    </xf>
    <xf numFmtId="3" fontId="2" fillId="2" borderId="0" xfId="0" applyNumberFormat="1" applyFont="1" applyFill="1" applyBorder="1" applyAlignment="1">
      <alignment/>
    </xf>
    <xf numFmtId="200" fontId="2" fillId="2" borderId="0" xfId="0" applyNumberFormat="1" applyFont="1" applyFill="1" applyBorder="1" applyAlignment="1">
      <alignment/>
    </xf>
    <xf numFmtId="0" fontId="0" fillId="0" borderId="0" xfId="0" applyFont="1" applyBorder="1" applyAlignment="1">
      <alignment/>
    </xf>
    <xf numFmtId="200" fontId="0" fillId="0" borderId="0" xfId="0" applyNumberFormat="1" applyFont="1" applyAlignment="1">
      <alignment/>
    </xf>
    <xf numFmtId="3" fontId="0" fillId="0" borderId="0" xfId="0" applyNumberFormat="1" applyFont="1" applyBorder="1" applyAlignment="1">
      <alignment/>
    </xf>
    <xf numFmtId="198" fontId="0" fillId="0" borderId="0" xfId="0" applyNumberFormat="1" applyFont="1" applyAlignment="1">
      <alignment/>
    </xf>
    <xf numFmtId="0" fontId="1" fillId="2" borderId="0" xfId="0" applyFont="1" applyFill="1" applyBorder="1" applyAlignment="1">
      <alignment/>
    </xf>
    <xf numFmtId="0" fontId="1" fillId="2" borderId="0" xfId="0" applyFont="1" applyFill="1" applyBorder="1" applyAlignment="1">
      <alignment horizontal="right"/>
    </xf>
    <xf numFmtId="198" fontId="1" fillId="2" borderId="0" xfId="0" applyNumberFormat="1" applyFont="1" applyFill="1" applyBorder="1" applyAlignment="1">
      <alignment/>
    </xf>
    <xf numFmtId="0" fontId="1" fillId="2" borderId="1" xfId="0" applyFont="1" applyFill="1" applyBorder="1" applyAlignment="1">
      <alignment horizontal="right"/>
    </xf>
    <xf numFmtId="198" fontId="1" fillId="2" borderId="1" xfId="0" applyNumberFormat="1" applyFont="1" applyFill="1" applyBorder="1" applyAlignment="1">
      <alignment/>
    </xf>
    <xf numFmtId="0" fontId="13" fillId="0" borderId="0" xfId="0" applyFont="1" applyAlignment="1">
      <alignment/>
    </xf>
    <xf numFmtId="0" fontId="7" fillId="0" borderId="0" xfId="0" applyFont="1" applyAlignment="1">
      <alignment horizontal="center"/>
    </xf>
    <xf numFmtId="0" fontId="7" fillId="0" borderId="0" xfId="0" applyFont="1" applyBorder="1" applyAlignment="1">
      <alignment horizontal="center"/>
    </xf>
    <xf numFmtId="3" fontId="13" fillId="0" borderId="0" xfId="0" applyNumberFormat="1" applyFont="1" applyAlignment="1">
      <alignment/>
    </xf>
    <xf numFmtId="198" fontId="7" fillId="0" borderId="0" xfId="0" applyNumberFormat="1" applyFont="1" applyBorder="1" applyAlignment="1">
      <alignment/>
    </xf>
    <xf numFmtId="198" fontId="13" fillId="0" borderId="0" xfId="0" applyNumberFormat="1" applyFont="1" applyBorder="1" applyAlignment="1">
      <alignment/>
    </xf>
    <xf numFmtId="0" fontId="13" fillId="0" borderId="0" xfId="0" applyFont="1" applyBorder="1" applyAlignment="1">
      <alignment horizontal="left"/>
    </xf>
    <xf numFmtId="198" fontId="2" fillId="2" borderId="0" xfId="0" applyNumberFormat="1" applyFont="1" applyFill="1" applyBorder="1" applyAlignment="1">
      <alignment/>
    </xf>
    <xf numFmtId="0" fontId="2" fillId="2" borderId="1" xfId="0" applyNumberFormat="1" applyFont="1" applyFill="1" applyBorder="1" applyAlignment="1">
      <alignment horizontal="center"/>
    </xf>
    <xf numFmtId="3" fontId="2" fillId="2" borderId="1" xfId="0" applyNumberFormat="1" applyFont="1" applyFill="1" applyBorder="1" applyAlignment="1">
      <alignment/>
    </xf>
    <xf numFmtId="198" fontId="2" fillId="2" borderId="1" xfId="0" applyNumberFormat="1" applyFont="1" applyFill="1" applyBorder="1" applyAlignment="1">
      <alignment/>
    </xf>
    <xf numFmtId="0" fontId="13" fillId="0" borderId="0" xfId="19" applyFont="1" applyProtection="1">
      <alignment/>
      <protection/>
    </xf>
    <xf numFmtId="0" fontId="13" fillId="0" borderId="0" xfId="19" applyFont="1" applyBorder="1" applyProtection="1">
      <alignment/>
      <protection/>
    </xf>
    <xf numFmtId="0" fontId="2" fillId="0" borderId="0" xfId="19" applyFont="1" applyBorder="1" applyAlignment="1" applyProtection="1">
      <alignment horizontal="centerContinuous" vertical="center"/>
      <protection/>
    </xf>
    <xf numFmtId="0" fontId="1" fillId="0" borderId="0" xfId="19" applyFont="1" applyBorder="1" applyAlignment="1" applyProtection="1">
      <alignment horizontal="centerContinuous" vertical="center"/>
      <protection/>
    </xf>
    <xf numFmtId="0" fontId="1" fillId="0" borderId="0" xfId="19" applyFont="1" applyBorder="1" applyProtection="1">
      <alignment/>
      <protection/>
    </xf>
    <xf numFmtId="0" fontId="1" fillId="0" borderId="0" xfId="19" applyFont="1" applyBorder="1" applyAlignment="1" applyProtection="1">
      <alignment horizontal="center"/>
      <protection/>
    </xf>
    <xf numFmtId="0" fontId="1" fillId="0" borderId="0" xfId="19" applyFont="1" applyBorder="1" applyAlignment="1" applyProtection="1">
      <alignment horizontal="left"/>
      <protection/>
    </xf>
    <xf numFmtId="0" fontId="1" fillId="0" borderId="0" xfId="19" applyFont="1" applyBorder="1" applyAlignment="1" applyProtection="1">
      <alignment horizontal="right"/>
      <protection/>
    </xf>
    <xf numFmtId="0" fontId="2" fillId="0" borderId="0" xfId="19" applyFont="1" applyBorder="1" applyAlignment="1" applyProtection="1">
      <alignment horizontal="left"/>
      <protection/>
    </xf>
    <xf numFmtId="0" fontId="0" fillId="0" borderId="0" xfId="0" applyBorder="1" applyAlignment="1">
      <alignment/>
    </xf>
    <xf numFmtId="0" fontId="15" fillId="0" borderId="0" xfId="0" applyFont="1" applyBorder="1" applyAlignment="1">
      <alignment horizontal="center"/>
    </xf>
    <xf numFmtId="17" fontId="15" fillId="0" borderId="0" xfId="0" applyNumberFormat="1" applyFont="1" applyBorder="1" applyAlignment="1">
      <alignment horizontal="center"/>
    </xf>
    <xf numFmtId="17" fontId="15"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3" xfId="0" applyBorder="1" applyAlignment="1">
      <alignment/>
    </xf>
    <xf numFmtId="0" fontId="0" fillId="0" borderId="4" xfId="0" applyBorder="1" applyAlignment="1">
      <alignment/>
    </xf>
    <xf numFmtId="0" fontId="1" fillId="0" borderId="0" xfId="19" applyFont="1" applyFill="1" applyBorder="1" applyProtection="1">
      <alignment/>
      <protection/>
    </xf>
    <xf numFmtId="0" fontId="2" fillId="2" borderId="2" xfId="0" applyFont="1" applyFill="1" applyBorder="1" applyAlignment="1">
      <alignment/>
    </xf>
    <xf numFmtId="0" fontId="1" fillId="2" borderId="1" xfId="0" applyFont="1" applyFill="1" applyBorder="1" applyAlignment="1">
      <alignment horizontal="left"/>
    </xf>
    <xf numFmtId="3" fontId="1" fillId="2" borderId="1" xfId="0" applyNumberFormat="1" applyFont="1" applyFill="1" applyBorder="1" applyAlignment="1">
      <alignment/>
    </xf>
    <xf numFmtId="200" fontId="1" fillId="2" borderId="1" xfId="0" applyNumberFormat="1" applyFont="1" applyFill="1" applyBorder="1" applyAlignment="1">
      <alignment/>
    </xf>
    <xf numFmtId="0" fontId="2" fillId="0" borderId="5" xfId="19" applyFont="1" applyBorder="1" applyAlignment="1" applyProtection="1">
      <alignment horizontal="left"/>
      <protection/>
    </xf>
    <xf numFmtId="0" fontId="2" fillId="0" borderId="5" xfId="19" applyFont="1" applyBorder="1" applyProtection="1">
      <alignment/>
      <protection/>
    </xf>
    <xf numFmtId="0" fontId="2" fillId="0" borderId="5" xfId="19" applyFont="1" applyBorder="1" applyAlignment="1" applyProtection="1">
      <alignment horizontal="right"/>
      <protection/>
    </xf>
    <xf numFmtId="0" fontId="1" fillId="0" borderId="6" xfId="19" applyFont="1" applyBorder="1" applyAlignment="1" applyProtection="1">
      <alignment horizontal="left"/>
      <protection/>
    </xf>
    <xf numFmtId="0" fontId="1" fillId="0" borderId="6" xfId="19" applyFont="1" applyBorder="1" applyProtection="1">
      <alignment/>
      <protection/>
    </xf>
    <xf numFmtId="0" fontId="1" fillId="0" borderId="6" xfId="19" applyFont="1" applyBorder="1" applyAlignment="1" applyProtection="1">
      <alignment horizontal="right"/>
      <protection/>
    </xf>
    <xf numFmtId="0" fontId="0" fillId="0" borderId="6" xfId="0" applyFont="1" applyBorder="1" applyAlignment="1">
      <alignment/>
    </xf>
    <xf numFmtId="0" fontId="0" fillId="0" borderId="6" xfId="0" applyBorder="1" applyAlignment="1">
      <alignment/>
    </xf>
    <xf numFmtId="0" fontId="1" fillId="0" borderId="0" xfId="0" applyFont="1" applyAlignment="1">
      <alignment vertical="center"/>
    </xf>
    <xf numFmtId="3" fontId="1" fillId="0" borderId="0" xfId="0" applyNumberFormat="1" applyFont="1" applyAlignment="1">
      <alignment vertical="center"/>
    </xf>
    <xf numFmtId="200" fontId="1" fillId="0" borderId="0" xfId="0" applyNumberFormat="1" applyFont="1" applyAlignment="1">
      <alignment vertical="center"/>
    </xf>
    <xf numFmtId="0" fontId="1" fillId="0" borderId="0" xfId="0" applyFont="1" applyAlignment="1">
      <alignment vertical="center" wrapText="1"/>
    </xf>
    <xf numFmtId="0" fontId="1" fillId="0" borderId="0" xfId="0" applyFont="1" applyBorder="1" applyAlignment="1">
      <alignment vertical="center" wrapText="1"/>
    </xf>
    <xf numFmtId="3" fontId="1"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3" fontId="2" fillId="0" borderId="0" xfId="0" applyNumberFormat="1"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xf>
    <xf numFmtId="0" fontId="1" fillId="0" borderId="1" xfId="0" applyFont="1" applyBorder="1" applyAlignment="1">
      <alignment vertical="center"/>
    </xf>
    <xf numFmtId="3" fontId="1" fillId="0" borderId="1" xfId="0"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1" fillId="0" borderId="8" xfId="0" applyFont="1" applyBorder="1" applyAlignment="1">
      <alignment vertical="center"/>
    </xf>
    <xf numFmtId="3" fontId="1" fillId="0" borderId="8" xfId="0" applyNumberFormat="1" applyFont="1" applyBorder="1" applyAlignment="1">
      <alignment vertical="center"/>
    </xf>
    <xf numFmtId="0" fontId="2" fillId="0" borderId="9" xfId="0" applyFont="1" applyBorder="1" applyAlignment="1">
      <alignment horizontal="center" vertical="center"/>
    </xf>
    <xf numFmtId="3" fontId="2" fillId="0" borderId="0" xfId="0" applyNumberFormat="1" applyFont="1" applyBorder="1" applyAlignment="1">
      <alignment horizontal="right" vertical="center"/>
    </xf>
    <xf numFmtId="3" fontId="1" fillId="0" borderId="0" xfId="0" applyNumberFormat="1" applyFont="1" applyBorder="1" applyAlignment="1">
      <alignment horizontal="right" vertical="center"/>
    </xf>
    <xf numFmtId="3" fontId="2" fillId="0" borderId="1" xfId="0" applyNumberFormat="1" applyFont="1" applyBorder="1" applyAlignment="1">
      <alignment vertical="center"/>
    </xf>
    <xf numFmtId="0" fontId="3" fillId="0" borderId="0" xfId="0" applyFont="1" applyBorder="1" applyAlignment="1">
      <alignment vertical="center" wrapText="1"/>
    </xf>
    <xf numFmtId="3" fontId="3" fillId="0" borderId="0" xfId="0" applyNumberFormat="1" applyFont="1" applyBorder="1" applyAlignment="1">
      <alignment horizontal="right" vertical="center"/>
    </xf>
    <xf numFmtId="3" fontId="4" fillId="0" borderId="0" xfId="0" applyNumberFormat="1" applyFont="1" applyAlignment="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3" fontId="1" fillId="0" borderId="1" xfId="0" applyNumberFormat="1" applyFont="1" applyBorder="1" applyAlignment="1">
      <alignment horizontal="right" vertical="center"/>
    </xf>
    <xf numFmtId="0" fontId="2" fillId="0" borderId="0" xfId="0" applyFont="1" applyBorder="1" applyAlignment="1">
      <alignment horizontal="centerContinuous" vertical="center"/>
    </xf>
    <xf numFmtId="0" fontId="1" fillId="0" borderId="6" xfId="0" applyFont="1" applyBorder="1" applyAlignment="1">
      <alignment vertical="center"/>
    </xf>
    <xf numFmtId="3" fontId="1" fillId="0" borderId="6" xfId="0" applyNumberFormat="1" applyFont="1" applyBorder="1" applyAlignment="1">
      <alignment horizontal="right" vertical="center"/>
    </xf>
    <xf numFmtId="3" fontId="1" fillId="0" borderId="6" xfId="0" applyNumberFormat="1" applyFont="1" applyBorder="1" applyAlignment="1">
      <alignment vertical="center"/>
    </xf>
    <xf numFmtId="0" fontId="13" fillId="0" borderId="0" xfId="0" applyFont="1" applyAlignment="1" quotePrefix="1">
      <alignment/>
    </xf>
    <xf numFmtId="0" fontId="1" fillId="0" borderId="0" xfId="0" applyFont="1" applyAlignment="1">
      <alignment vertical="top" wrapText="1"/>
    </xf>
    <xf numFmtId="0" fontId="1" fillId="0" borderId="0" xfId="0" applyFont="1" applyAlignment="1">
      <alignment horizontal="right"/>
    </xf>
    <xf numFmtId="0" fontId="1" fillId="0" borderId="0" xfId="0" applyFont="1" applyAlignment="1" quotePrefix="1">
      <alignment horizontal="right"/>
    </xf>
    <xf numFmtId="0" fontId="1" fillId="0" borderId="0" xfId="0" applyFont="1" applyAlignment="1">
      <alignment horizontal="right" vertical="top"/>
    </xf>
    <xf numFmtId="3" fontId="1" fillId="0" borderId="0" xfId="0" applyNumberFormat="1" applyFont="1" applyAlignment="1">
      <alignment vertical="top"/>
    </xf>
    <xf numFmtId="200" fontId="1" fillId="0" borderId="0" xfId="0" applyNumberFormat="1" applyFont="1" applyAlignment="1">
      <alignment vertical="top" wrapText="1"/>
    </xf>
    <xf numFmtId="0" fontId="1" fillId="0" borderId="0" xfId="0" applyFont="1" applyAlignment="1">
      <alignment wrapText="1"/>
    </xf>
    <xf numFmtId="0" fontId="1" fillId="0" borderId="0" xfId="0" applyFont="1" applyAlignment="1">
      <alignment horizontal="right" vertical="top" wrapText="1"/>
    </xf>
    <xf numFmtId="3" fontId="1" fillId="0" borderId="0" xfId="0" applyNumberFormat="1" applyFont="1" applyAlignment="1">
      <alignment vertical="top" wrapText="1"/>
    </xf>
    <xf numFmtId="0" fontId="2" fillId="0" borderId="7" xfId="0" applyFont="1" applyBorder="1" applyAlignment="1" quotePrefix="1">
      <alignment horizontal="center" vertical="center"/>
    </xf>
    <xf numFmtId="3" fontId="1" fillId="0" borderId="0" xfId="0" applyNumberFormat="1" applyFont="1" applyBorder="1" applyAlignment="1">
      <alignment vertical="top"/>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1" xfId="0" applyNumberFormat="1" applyFont="1" applyFill="1" applyBorder="1" applyAlignment="1">
      <alignment horizontal="center"/>
    </xf>
    <xf numFmtId="17" fontId="13" fillId="0" borderId="0" xfId="0" applyNumberFormat="1" applyFont="1" applyAlignment="1">
      <alignment horizontal="center"/>
    </xf>
    <xf numFmtId="0" fontId="1" fillId="0" borderId="0" xfId="0" applyFont="1" applyAlignment="1" quotePrefix="1">
      <alignment vertical="top" wrapText="1"/>
    </xf>
    <xf numFmtId="0" fontId="2" fillId="2" borderId="2" xfId="0" applyFont="1" applyFill="1" applyBorder="1" applyAlignment="1">
      <alignment vertical="center" wrapText="1"/>
    </xf>
    <xf numFmtId="0" fontId="0" fillId="0" borderId="1" xfId="0" applyBorder="1" applyAlignment="1">
      <alignment vertical="center" wrapText="1"/>
    </xf>
    <xf numFmtId="0" fontId="2" fillId="3" borderId="0" xfId="0" applyFont="1" applyFill="1" applyBorder="1" applyAlignment="1">
      <alignment horizontal="center"/>
    </xf>
    <xf numFmtId="0" fontId="0" fillId="0" borderId="0" xfId="0" applyFont="1" applyAlignment="1">
      <alignment horizontal="center"/>
    </xf>
    <xf numFmtId="17" fontId="15" fillId="0" borderId="0" xfId="0" applyNumberFormat="1" applyFont="1" applyBorder="1" applyAlignment="1">
      <alignment horizontal="center"/>
    </xf>
    <xf numFmtId="0" fontId="6" fillId="0" borderId="0" xfId="0" applyFont="1" applyAlignment="1">
      <alignment horizontal="center"/>
    </xf>
    <xf numFmtId="0" fontId="15" fillId="0" borderId="0" xfId="0" applyFont="1" applyBorder="1" applyAlignment="1">
      <alignment horizontal="center"/>
    </xf>
    <xf numFmtId="0" fontId="15" fillId="0" borderId="0" xfId="0" applyFont="1" applyBorder="1" applyAlignment="1" quotePrefix="1">
      <alignment horizontal="center"/>
    </xf>
    <xf numFmtId="0" fontId="2" fillId="0" borderId="0" xfId="19" applyFont="1" applyBorder="1" applyAlignment="1" applyProtection="1">
      <alignment horizontal="center" vertical="center"/>
      <protection/>
    </xf>
    <xf numFmtId="0" fontId="0" fillId="0" borderId="0" xfId="0" applyFont="1" applyBorder="1" applyAlignment="1">
      <alignment horizontal="justify" vertical="top" wrapText="1"/>
    </xf>
    <xf numFmtId="0" fontId="1" fillId="2" borderId="2" xfId="0" applyNumberFormat="1" applyFont="1" applyFill="1" applyBorder="1" applyAlignment="1">
      <alignment horizontal="center"/>
    </xf>
    <xf numFmtId="0" fontId="2" fillId="3" borderId="1" xfId="0" applyFont="1" applyFill="1" applyBorder="1" applyAlignment="1">
      <alignment horizontal="center" vertical="center" wrapText="1"/>
    </xf>
    <xf numFmtId="0" fontId="1" fillId="2" borderId="0" xfId="0" applyFont="1" applyFill="1" applyBorder="1" applyAlignment="1">
      <alignment vertical="top" wrapText="1"/>
    </xf>
    <xf numFmtId="0" fontId="1" fillId="2" borderId="0" xfId="0" applyFont="1" applyFill="1" applyBorder="1" applyAlignment="1">
      <alignment vertical="top"/>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2" xfId="0" applyNumberFormat="1" applyFont="1" applyFill="1" applyBorder="1" applyAlignment="1">
      <alignment horizontal="center"/>
    </xf>
    <xf numFmtId="0" fontId="1" fillId="0" borderId="0" xfId="0" applyFont="1" applyBorder="1" applyAlignment="1">
      <alignment vertical="top" wrapText="1"/>
    </xf>
    <xf numFmtId="0" fontId="1" fillId="0" borderId="0" xfId="0" applyFont="1" applyBorder="1" applyAlignment="1">
      <alignment vertical="top"/>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xf>
    <xf numFmtId="0" fontId="0" fillId="0" borderId="1" xfId="0" applyBorder="1" applyAlignment="1">
      <alignment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1" fillId="0" borderId="0" xfId="0" applyFont="1" applyBorder="1" applyAlignment="1">
      <alignment vertical="center" wrapText="1"/>
    </xf>
    <xf numFmtId="0" fontId="2" fillId="4" borderId="1" xfId="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Normal_indic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1
BALANZA DE PRODUCTOS SILVOAGROPECUARIOS</a:t>
            </a:r>
          </a:p>
        </c:rich>
      </c:tx>
      <c:layout>
        <c:manualLayout>
          <c:xMode val="factor"/>
          <c:yMode val="factor"/>
          <c:x val="0.0165"/>
          <c:y val="-0.01875"/>
        </c:manualLayout>
      </c:layout>
      <c:spPr>
        <a:noFill/>
        <a:ln>
          <a:noFill/>
        </a:ln>
      </c:spPr>
    </c:title>
    <c:view3D>
      <c:rotX val="15"/>
      <c:rotY val="20"/>
      <c:depthPercent val="100"/>
      <c:rAngAx val="1"/>
    </c:view3D>
    <c:plotArea>
      <c:layout>
        <c:manualLayout>
          <c:xMode val="edge"/>
          <c:yMode val="edge"/>
          <c:x val="0.01825"/>
          <c:y val="0.22775"/>
          <c:w val="0.96425"/>
          <c:h val="0.66025"/>
        </c:manualLayout>
      </c:layout>
      <c:bar3DChart>
        <c:barDir val="col"/>
        <c:grouping val="clustered"/>
        <c:varyColors val="0"/>
        <c:ser>
          <c:idx val="0"/>
          <c:order val="0"/>
          <c:tx>
            <c:strRef>
              <c:f>balanza!$I$11</c:f>
              <c:strCache>
                <c:ptCount val="1"/>
                <c:pt idx="0">
                  <c:v>Exportaciones</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balanza!$J$10:$L$10</c:f>
              <c:strCache>
                <c:ptCount val="3"/>
                <c:pt idx="0">
                  <c:v>2004</c:v>
                </c:pt>
                <c:pt idx="1">
                  <c:v>Ene - Mar 04</c:v>
                </c:pt>
                <c:pt idx="2">
                  <c:v>Ene - Mar 05</c:v>
                </c:pt>
              </c:strCache>
            </c:strRef>
          </c:cat>
          <c:val>
            <c:numRef>
              <c:f>balanza!$J$11:$L$11</c:f>
              <c:numCache>
                <c:ptCount val="3"/>
                <c:pt idx="0">
                  <c:v>7433.655</c:v>
                </c:pt>
                <c:pt idx="1">
                  <c:v>2049.692</c:v>
                </c:pt>
                <c:pt idx="2">
                  <c:v>2066.935</c:v>
                </c:pt>
              </c:numCache>
            </c:numRef>
          </c:val>
          <c:shape val="box"/>
        </c:ser>
        <c:ser>
          <c:idx val="1"/>
          <c:order val="1"/>
          <c:tx>
            <c:strRef>
              <c:f>balanza!$I$12</c:f>
              <c:strCache>
                <c:ptCount val="1"/>
                <c:pt idx="0">
                  <c:v>Importaciones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balanza!$J$10:$L$10</c:f>
              <c:strCache>
                <c:ptCount val="3"/>
                <c:pt idx="0">
                  <c:v>2004</c:v>
                </c:pt>
                <c:pt idx="1">
                  <c:v>Ene - Mar 04</c:v>
                </c:pt>
                <c:pt idx="2">
                  <c:v>Ene - Mar 05</c:v>
                </c:pt>
              </c:strCache>
            </c:strRef>
          </c:cat>
          <c:val>
            <c:numRef>
              <c:f>balanza!$J$12:$L$12</c:f>
              <c:numCache>
                <c:ptCount val="3"/>
                <c:pt idx="0">
                  <c:v>1606.385</c:v>
                </c:pt>
                <c:pt idx="1">
                  <c:v>378.458</c:v>
                </c:pt>
                <c:pt idx="2">
                  <c:v>409.054</c:v>
                </c:pt>
              </c:numCache>
            </c:numRef>
          </c:val>
          <c:shape val="box"/>
        </c:ser>
        <c:ser>
          <c:idx val="2"/>
          <c:order val="2"/>
          <c:tx>
            <c:strRef>
              <c:f>balanza!$I$13</c:f>
              <c:strCache>
                <c:ptCount val="1"/>
                <c:pt idx="0">
                  <c:v>Saldo</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balanza!$J$10:$L$10</c:f>
              <c:strCache>
                <c:ptCount val="3"/>
                <c:pt idx="0">
                  <c:v>2004</c:v>
                </c:pt>
                <c:pt idx="1">
                  <c:v>Ene - Mar 04</c:v>
                </c:pt>
                <c:pt idx="2">
                  <c:v>Ene - Mar 05</c:v>
                </c:pt>
              </c:strCache>
            </c:strRef>
          </c:cat>
          <c:val>
            <c:numRef>
              <c:f>balanza!$J$13:$L$13</c:f>
              <c:numCache>
                <c:ptCount val="3"/>
                <c:pt idx="0">
                  <c:v>5827.2699999999995</c:v>
                </c:pt>
                <c:pt idx="1">
                  <c:v>1671.234</c:v>
                </c:pt>
                <c:pt idx="2">
                  <c:v>1657.8809999999999</c:v>
                </c:pt>
              </c:numCache>
            </c:numRef>
          </c:val>
          <c:shape val="box"/>
        </c:ser>
        <c:shape val="box"/>
        <c:axId val="58036627"/>
        <c:axId val="52567596"/>
      </c:bar3DChart>
      <c:catAx>
        <c:axId val="5803662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2567596"/>
        <c:crosses val="autoZero"/>
        <c:auto val="1"/>
        <c:lblOffset val="100"/>
        <c:noMultiLvlLbl val="0"/>
      </c:catAx>
      <c:valAx>
        <c:axId val="52567596"/>
        <c:scaling>
          <c:orientation val="minMax"/>
          <c:max val="6000"/>
        </c:scaling>
        <c:axPos val="l"/>
        <c:title>
          <c:tx>
            <c:rich>
              <a:bodyPr vert="horz" rot="-5400000" anchor="ctr"/>
              <a:lstStyle/>
              <a:p>
                <a:pPr algn="ctr">
                  <a:defRPr/>
                </a:pPr>
                <a:r>
                  <a:rPr lang="en-US" cap="none" sz="800"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036627"/>
        <c:crossesAt val="1"/>
        <c:crossBetween val="between"/>
        <c:dispUnits/>
        <c:majorUnit val="1000"/>
      </c:valAx>
      <c:spPr>
        <a:noFill/>
        <a:ln>
          <a:noFill/>
        </a:ln>
      </c:spPr>
    </c:plotArea>
    <c:legend>
      <c:legendPos val="t"/>
      <c:layout>
        <c:manualLayout>
          <c:xMode val="edge"/>
          <c:yMode val="edge"/>
          <c:x val="0.34"/>
          <c:y val="0.141"/>
          <c:w val="0.448"/>
          <c:h val="0.0637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2
EXPORTACIONES SILVOAGROPECUARIAS POR CLASE
Participación Enero-Marzo 2005</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635"/>
          <c:y val="0.43525"/>
          <c:w val="0.6775"/>
          <c:h val="0.382"/>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'balanza productos'!$I$7:$I$8</c:f>
              <c:strCache>
                <c:ptCount val="2"/>
                <c:pt idx="0">
                  <c:v>Primarias</c:v>
                </c:pt>
                <c:pt idx="1">
                  <c:v>Industriales</c:v>
                </c:pt>
              </c:strCache>
            </c:strRef>
          </c:cat>
          <c:val>
            <c:numRef>
              <c:f>'balanza productos'!$J$7:$J$8</c:f>
              <c:numCache>
                <c:ptCount val="2"/>
                <c:pt idx="0">
                  <c:v>827679</c:v>
                </c:pt>
                <c:pt idx="1">
                  <c:v>1239256</c:v>
                </c:pt>
              </c:numCache>
            </c:numRef>
          </c:val>
        </c:ser>
      </c:pie3DChart>
      <c:spPr>
        <a:noFill/>
        <a:ln>
          <a:noFill/>
        </a:ln>
      </c:spPr>
    </c:plotArea>
    <c:legend>
      <c:legendPos val="b"/>
      <c:layout>
        <c:manualLayout>
          <c:xMode val="edge"/>
          <c:yMode val="edge"/>
          <c:x val="0.284"/>
          <c:y val="0.9305"/>
          <c:w val="0.3755"/>
          <c:h val="0.05025"/>
        </c:manualLayout>
      </c:layout>
      <c:overlay val="0"/>
      <c:spPr>
        <a:ln w="3175">
          <a:no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3
EXPORTACIONES SILVOAGROPECUARIAS POR SUBSECTOR
Participación Enero-Marzo 2005</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115"/>
          <c:y val="0.343"/>
          <c:w val="0.77925"/>
          <c:h val="0.51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'balanza productos'!$I$11:$I$13</c:f>
              <c:strCache>
                <c:ptCount val="3"/>
                <c:pt idx="0">
                  <c:v>Agrícolas</c:v>
                </c:pt>
                <c:pt idx="1">
                  <c:v>Pecuarias</c:v>
                </c:pt>
                <c:pt idx="2">
                  <c:v>Forestales</c:v>
                </c:pt>
              </c:strCache>
            </c:strRef>
          </c:cat>
          <c:val>
            <c:numRef>
              <c:f>'balanza productos'!$J$11:$J$13</c:f>
              <c:numCache>
                <c:ptCount val="3"/>
                <c:pt idx="0">
                  <c:v>1124862</c:v>
                </c:pt>
                <c:pt idx="1">
                  <c:v>175464</c:v>
                </c:pt>
                <c:pt idx="2">
                  <c:v>766608</c:v>
                </c:pt>
              </c:numCache>
            </c:numRef>
          </c:val>
        </c:ser>
      </c:pie3DChart>
      <c:spPr>
        <a:noFill/>
        <a:ln>
          <a:noFill/>
        </a:ln>
      </c:spPr>
    </c:plotArea>
    <c:legend>
      <c:legendPos val="b"/>
      <c:layout>
        <c:manualLayout>
          <c:xMode val="edge"/>
          <c:yMode val="edge"/>
          <c:x val="0.24375"/>
          <c:y val="0.89575"/>
          <c:w val="0.44375"/>
          <c:h val="0.051"/>
        </c:manualLayout>
      </c:layout>
      <c:overlay val="0"/>
      <c:spPr>
        <a:ln w="3175">
          <a:no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GRAFICO N°  4
EXPORTACION DE PRODUCTOS SILVOAGROPECUARIOS POR ZONA  ECONOMICA
Participación Enero-Marzo 2005</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economica'!$H$7:$H$11</c:f>
              <c:strCache>
                <c:ptCount val="5"/>
                <c:pt idx="0">
                  <c:v>APEC(Excluido Nafta)</c:v>
                </c:pt>
                <c:pt idx="1">
                  <c:v>MERCOSUR</c:v>
                </c:pt>
                <c:pt idx="2">
                  <c:v>NAFTA</c:v>
                </c:pt>
                <c:pt idx="3">
                  <c:v>UE</c:v>
                </c:pt>
                <c:pt idx="4">
                  <c:v>OTRAS</c:v>
                </c:pt>
              </c:strCache>
            </c:strRef>
          </c:cat>
          <c:val>
            <c:numRef>
              <c:f>'zona economica'!$I$7:$I$11</c:f>
              <c:numCache>
                <c:ptCount val="5"/>
                <c:pt idx="0">
                  <c:v>488028</c:v>
                </c:pt>
                <c:pt idx="1">
                  <c:v>51409</c:v>
                </c:pt>
                <c:pt idx="2">
                  <c:v>906294</c:v>
                </c:pt>
                <c:pt idx="3">
                  <c:v>461302</c:v>
                </c:pt>
                <c:pt idx="4">
                  <c:v>159902</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5
IMPORTACION DE PRODUCTOS SILVOAGROPECUARIOS POR ZONA ECONOMICA
Participación Enero-Marzo 2005</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25" b="0" i="0" u="none" baseline="0">
                    <a:latin typeface="Arial"/>
                    <a:ea typeface="Arial"/>
                    <a:cs typeface="Arial"/>
                  </a:defRPr>
                </a:pPr>
              </a:p>
            </c:txPr>
            <c:showLegendKey val="0"/>
            <c:showVal val="0"/>
            <c:showBubbleSize val="0"/>
            <c:showCatName val="0"/>
            <c:showSerName val="0"/>
            <c:showLeaderLines val="1"/>
            <c:showPercent val="1"/>
          </c:dLbls>
          <c:cat>
            <c:strRef>
              <c:f>'zona economica'!$H$14:$H$18</c:f>
              <c:strCache>
                <c:ptCount val="5"/>
                <c:pt idx="0">
                  <c:v>APEC(Excluido Nafta)</c:v>
                </c:pt>
                <c:pt idx="1">
                  <c:v>MERCOSUR</c:v>
                </c:pt>
                <c:pt idx="2">
                  <c:v>NAFTA</c:v>
                </c:pt>
                <c:pt idx="3">
                  <c:v>UE</c:v>
                </c:pt>
                <c:pt idx="4">
                  <c:v>OTRAS</c:v>
                </c:pt>
              </c:strCache>
            </c:strRef>
          </c:cat>
          <c:val>
            <c:numRef>
              <c:f>'zona economica'!$I$14:$I$18</c:f>
              <c:numCache>
                <c:ptCount val="5"/>
                <c:pt idx="0">
                  <c:v>16457</c:v>
                </c:pt>
                <c:pt idx="1">
                  <c:v>272024</c:v>
                </c:pt>
                <c:pt idx="2">
                  <c:v>42662</c:v>
                </c:pt>
                <c:pt idx="3">
                  <c:v>42345</c:v>
                </c:pt>
                <c:pt idx="4">
                  <c:v>35566</c:v>
                </c:pt>
              </c:numCache>
            </c:numRef>
          </c:val>
        </c:ser>
      </c:pie3DChart>
      <c:spPr>
        <a:noFill/>
        <a:ln>
          <a:noFill/>
        </a:ln>
      </c:spPr>
    </c:plotArea>
    <c:legend>
      <c:legendPos val="b"/>
      <c:layout/>
      <c:overlay val="0"/>
      <c:txPr>
        <a:bodyPr vert="horz" rot="0"/>
        <a:lstStyle/>
        <a:p>
          <a:pPr>
            <a:defRPr lang="en-US" cap="none" sz="825"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6
EXPORTACION DE PRODUCTOS POR PAIS DE DESTINO
Miles de US$</a:t>
            </a:r>
          </a:p>
        </c:rich>
      </c:tx>
      <c:layout/>
      <c:spPr>
        <a:noFill/>
        <a:ln>
          <a:noFill/>
        </a:ln>
      </c:spPr>
    </c:title>
    <c:plotArea>
      <c:layout>
        <c:manualLayout>
          <c:xMode val="edge"/>
          <c:yMode val="edge"/>
          <c:x val="0.05725"/>
          <c:y val="0.1485"/>
          <c:w val="0.82225"/>
          <c:h val="0.8257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ptCount val="15"/>
                <c:pt idx="0">
                  <c:v>Estados Unidos</c:v>
                </c:pt>
                <c:pt idx="1">
                  <c:v>Japón</c:v>
                </c:pt>
                <c:pt idx="2">
                  <c:v>México</c:v>
                </c:pt>
                <c:pt idx="3">
                  <c:v>China</c:v>
                </c:pt>
                <c:pt idx="4">
                  <c:v>Holanda</c:v>
                </c:pt>
                <c:pt idx="5">
                  <c:v>Reino Unido</c:v>
                </c:pt>
                <c:pt idx="6">
                  <c:v>Corea Del Sur</c:v>
                </c:pt>
                <c:pt idx="7">
                  <c:v>Alemania</c:v>
                </c:pt>
                <c:pt idx="8">
                  <c:v>Italia</c:v>
                </c:pt>
                <c:pt idx="9">
                  <c:v>Taiwán</c:v>
                </c:pt>
                <c:pt idx="10">
                  <c:v>España</c:v>
                </c:pt>
                <c:pt idx="11">
                  <c:v>Francia</c:v>
                </c:pt>
                <c:pt idx="12">
                  <c:v>Canadá</c:v>
                </c:pt>
                <c:pt idx="13">
                  <c:v>Perú</c:v>
                </c:pt>
                <c:pt idx="14">
                  <c:v>Colombia</c:v>
                </c:pt>
              </c:strCache>
            </c:strRef>
          </c:cat>
          <c:val>
            <c:numRef>
              <c:f>'prin paises exp e imp'!$D$7:$D$21</c:f>
              <c:numCache>
                <c:ptCount val="15"/>
                <c:pt idx="0">
                  <c:v>731406</c:v>
                </c:pt>
                <c:pt idx="1">
                  <c:v>147646</c:v>
                </c:pt>
                <c:pt idx="2">
                  <c:v>144988</c:v>
                </c:pt>
                <c:pt idx="3">
                  <c:v>134046</c:v>
                </c:pt>
                <c:pt idx="4">
                  <c:v>111369</c:v>
                </c:pt>
                <c:pt idx="5">
                  <c:v>95023</c:v>
                </c:pt>
                <c:pt idx="6">
                  <c:v>57303</c:v>
                </c:pt>
                <c:pt idx="7">
                  <c:v>55430</c:v>
                </c:pt>
                <c:pt idx="8">
                  <c:v>49458</c:v>
                </c:pt>
                <c:pt idx="9">
                  <c:v>48226</c:v>
                </c:pt>
                <c:pt idx="10">
                  <c:v>43114</c:v>
                </c:pt>
                <c:pt idx="11">
                  <c:v>29995</c:v>
                </c:pt>
                <c:pt idx="12">
                  <c:v>29901</c:v>
                </c:pt>
                <c:pt idx="13">
                  <c:v>29487</c:v>
                </c:pt>
                <c:pt idx="14">
                  <c:v>27889</c:v>
                </c:pt>
              </c:numCache>
            </c:numRef>
          </c:val>
        </c:ser>
        <c:axId val="3346317"/>
        <c:axId val="30116854"/>
      </c:barChart>
      <c:catAx>
        <c:axId val="3346317"/>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0116854"/>
        <c:crosses val="autoZero"/>
        <c:auto val="1"/>
        <c:lblOffset val="100"/>
        <c:noMultiLvlLbl val="0"/>
      </c:catAx>
      <c:valAx>
        <c:axId val="3011685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46317"/>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7
IMPORTACION DE PRODUCTOS POR PAIS DE ORIGEN
Miles de US$</a:t>
            </a:r>
          </a:p>
        </c:rich>
      </c:tx>
      <c:layout/>
      <c:spPr>
        <a:noFill/>
        <a:ln>
          <a:noFill/>
        </a:ln>
      </c:spPr>
    </c:title>
    <c:plotArea>
      <c:layout>
        <c:manualLayout>
          <c:xMode val="edge"/>
          <c:yMode val="edge"/>
          <c:x val="0.05725"/>
          <c:y val="0.15375"/>
          <c:w val="0.8225"/>
          <c:h val="0.7797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imp'!$A$58:$A$72</c:f>
              <c:strCache>
                <c:ptCount val="15"/>
                <c:pt idx="0">
                  <c:v>Argentina</c:v>
                </c:pt>
                <c:pt idx="1">
                  <c:v>Brasil</c:v>
                </c:pt>
                <c:pt idx="2">
                  <c:v>Estados Unidos</c:v>
                </c:pt>
                <c:pt idx="3">
                  <c:v>Paraguay</c:v>
                </c:pt>
                <c:pt idx="4">
                  <c:v>Francia</c:v>
                </c:pt>
                <c:pt idx="5">
                  <c:v>Ecuador</c:v>
                </c:pt>
                <c:pt idx="6">
                  <c:v>Colombia</c:v>
                </c:pt>
                <c:pt idx="7">
                  <c:v>Canadá</c:v>
                </c:pt>
                <c:pt idx="8">
                  <c:v>Bolivia</c:v>
                </c:pt>
                <c:pt idx="9">
                  <c:v>Uruguay</c:v>
                </c:pt>
                <c:pt idx="10">
                  <c:v>Holanda</c:v>
                </c:pt>
                <c:pt idx="11">
                  <c:v>Alemania</c:v>
                </c:pt>
                <c:pt idx="12">
                  <c:v>China</c:v>
                </c:pt>
                <c:pt idx="13">
                  <c:v>Perú</c:v>
                </c:pt>
                <c:pt idx="14">
                  <c:v>Sri Lanka</c:v>
                </c:pt>
              </c:strCache>
            </c:strRef>
          </c:cat>
          <c:val>
            <c:numRef>
              <c:f>'prin paises exp e imp'!$D$58:$D$72</c:f>
              <c:numCache>
                <c:ptCount val="15"/>
                <c:pt idx="0">
                  <c:v>182632</c:v>
                </c:pt>
                <c:pt idx="1">
                  <c:v>66979</c:v>
                </c:pt>
                <c:pt idx="2">
                  <c:v>31621</c:v>
                </c:pt>
                <c:pt idx="3">
                  <c:v>16197</c:v>
                </c:pt>
                <c:pt idx="4">
                  <c:v>16066</c:v>
                </c:pt>
                <c:pt idx="5">
                  <c:v>9633</c:v>
                </c:pt>
                <c:pt idx="6">
                  <c:v>8958</c:v>
                </c:pt>
                <c:pt idx="7">
                  <c:v>8464</c:v>
                </c:pt>
                <c:pt idx="8">
                  <c:v>7507</c:v>
                </c:pt>
                <c:pt idx="9">
                  <c:v>6215</c:v>
                </c:pt>
                <c:pt idx="10">
                  <c:v>5808</c:v>
                </c:pt>
                <c:pt idx="11">
                  <c:v>4621</c:v>
                </c:pt>
                <c:pt idx="12">
                  <c:v>4567</c:v>
                </c:pt>
                <c:pt idx="13">
                  <c:v>4437</c:v>
                </c:pt>
                <c:pt idx="14">
                  <c:v>4070</c:v>
                </c:pt>
              </c:numCache>
            </c:numRef>
          </c:val>
        </c:ser>
        <c:axId val="2616231"/>
        <c:axId val="23546080"/>
      </c:barChart>
      <c:catAx>
        <c:axId val="2616231"/>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23546080"/>
        <c:crosses val="autoZero"/>
        <c:auto val="1"/>
        <c:lblOffset val="100"/>
        <c:noMultiLvlLbl val="0"/>
      </c:catAx>
      <c:valAx>
        <c:axId val="2354608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16231"/>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9
PRINCIPALES PRODUCTOS SILVOAGROPECUARIOS IMPORTADOS
Miles de US$</a:t>
            </a:r>
          </a:p>
        </c:rich>
      </c:tx>
      <c:layout/>
      <c:spPr>
        <a:noFill/>
        <a:ln>
          <a:noFill/>
        </a:ln>
      </c:spPr>
    </c:title>
    <c:plotArea>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imp'!$A$58:$A$72</c:f>
              <c:strCache>
                <c:ptCount val="15"/>
                <c:pt idx="0">
                  <c:v>Carne bovina deshuesada fresca o refrigerada</c:v>
                </c:pt>
                <c:pt idx="1">
                  <c:v>Los demas maices, excepto para siembra</c:v>
                </c:pt>
                <c:pt idx="2">
                  <c:v>Mezclas aceites</c:v>
                </c:pt>
                <c:pt idx="3">
                  <c:v>Tortas y residuos de soja</c:v>
                </c:pt>
                <c:pt idx="4">
                  <c:v>Azúcar refinada</c:v>
                </c:pt>
                <c:pt idx="5">
                  <c:v>Habas de soja, incluso quebrantadas</c:v>
                </c:pt>
                <c:pt idx="6">
                  <c:v>Barriles, cubas, tinas y demas manufacturas de toneleria</c:v>
                </c:pt>
                <c:pt idx="7">
                  <c:v>Las demás preparaciones alimentar animales</c:v>
                </c:pt>
                <c:pt idx="8">
                  <c:v>Las demás preparaciones alimenticias</c:v>
                </c:pt>
                <c:pt idx="9">
                  <c:v>Té negro (fermentado) y té parcialmente fermentado</c:v>
                </c:pt>
                <c:pt idx="10">
                  <c:v>Bananas o plátanos, frescos o secos</c:v>
                </c:pt>
                <c:pt idx="11">
                  <c:v>Carne bovina deshuesada congelada</c:v>
                </c:pt>
                <c:pt idx="12">
                  <c:v>Tableros de fibra masa volumica &gt; 0,5 g/cm3</c:v>
                </c:pt>
                <c:pt idx="13">
                  <c:v>Trigo duro</c:v>
                </c:pt>
                <c:pt idx="14">
                  <c:v>Los demás trigos y morcajo ( tranquillón)</c:v>
                </c:pt>
              </c:strCache>
            </c:strRef>
          </c:cat>
          <c:val>
            <c:numRef>
              <c:f>'prin prod exp e imp'!$E$58:$E$72</c:f>
              <c:numCache>
                <c:ptCount val="15"/>
                <c:pt idx="0">
                  <c:v>66324</c:v>
                </c:pt>
                <c:pt idx="1">
                  <c:v>48349</c:v>
                </c:pt>
                <c:pt idx="2">
                  <c:v>30205</c:v>
                </c:pt>
                <c:pt idx="3">
                  <c:v>28250</c:v>
                </c:pt>
                <c:pt idx="4">
                  <c:v>15544</c:v>
                </c:pt>
                <c:pt idx="5">
                  <c:v>14074</c:v>
                </c:pt>
                <c:pt idx="6">
                  <c:v>13114</c:v>
                </c:pt>
                <c:pt idx="7">
                  <c:v>6900</c:v>
                </c:pt>
                <c:pt idx="8">
                  <c:v>6632</c:v>
                </c:pt>
                <c:pt idx="9">
                  <c:v>6327</c:v>
                </c:pt>
                <c:pt idx="10">
                  <c:v>6262</c:v>
                </c:pt>
                <c:pt idx="11">
                  <c:v>4510</c:v>
                </c:pt>
                <c:pt idx="12">
                  <c:v>4362</c:v>
                </c:pt>
                <c:pt idx="13">
                  <c:v>4168</c:v>
                </c:pt>
                <c:pt idx="14">
                  <c:v>3841</c:v>
                </c:pt>
              </c:numCache>
            </c:numRef>
          </c:val>
        </c:ser>
        <c:axId val="10588129"/>
        <c:axId val="28184298"/>
      </c:barChart>
      <c:catAx>
        <c:axId val="1058812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184298"/>
        <c:crosses val="autoZero"/>
        <c:auto val="1"/>
        <c:lblOffset val="100"/>
        <c:tickLblSkip val="1"/>
        <c:noMultiLvlLbl val="0"/>
      </c:catAx>
      <c:valAx>
        <c:axId val="28184298"/>
        <c:scaling>
          <c:orientation val="minMax"/>
        </c:scaling>
        <c:axPos val="b"/>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058812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 8
PRINCIPALES PRODUCTOS SILVOAGROPECUARIOS EXPORTADOS
Miles de US$</a:t>
            </a:r>
          </a:p>
        </c:rich>
      </c:tx>
      <c:layout/>
      <c:spPr>
        <a:noFill/>
        <a:ln>
          <a:noFill/>
        </a:ln>
      </c:spPr>
    </c:title>
    <c:plotArea>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ptCount val="15"/>
                <c:pt idx="0">
                  <c:v>Uvas frescas</c:v>
                </c:pt>
                <c:pt idx="1">
                  <c:v>Pasta química de coníferas a la sosa</c:v>
                </c:pt>
                <c:pt idx="2">
                  <c:v>Las demás maderas aserradas de pino insigne</c:v>
                </c:pt>
                <c:pt idx="3">
                  <c:v>Vino con denominacion de origen</c:v>
                </c:pt>
                <c:pt idx="4">
                  <c:v>Pasta química de maderas distintas a las coniferas</c:v>
                </c:pt>
                <c:pt idx="5">
                  <c:v>Las demás carnes porcinas congeladas</c:v>
                </c:pt>
                <c:pt idx="6">
                  <c:v>Listones y molduras de madera para muebles de coniferas</c:v>
                </c:pt>
                <c:pt idx="7">
                  <c:v>Ciruelas frescas</c:v>
                </c:pt>
                <c:pt idx="8">
                  <c:v>Manzanas frescas</c:v>
                </c:pt>
                <c:pt idx="9">
                  <c:v>Pasta química de coníferas a la sosa (soda) cruda</c:v>
                </c:pt>
                <c:pt idx="10">
                  <c:v>Madera contrachapada al menos una hoja de coníferas</c:v>
                </c:pt>
                <c:pt idx="11">
                  <c:v>Arandanos </c:v>
                </c:pt>
                <c:pt idx="12">
                  <c:v>Nectarines frescos</c:v>
                </c:pt>
                <c:pt idx="13">
                  <c:v>Las demas maderas en plaquitas no coniferas</c:v>
                </c:pt>
                <c:pt idx="14">
                  <c:v>Papel prensa (para periódico)</c:v>
                </c:pt>
              </c:strCache>
            </c:strRef>
          </c:cat>
          <c:val>
            <c:numRef>
              <c:f>'prin prod exp e imp'!$E$7:$E$21</c:f>
              <c:numCache>
                <c:ptCount val="15"/>
                <c:pt idx="0">
                  <c:v>404256</c:v>
                </c:pt>
                <c:pt idx="1">
                  <c:v>183662</c:v>
                </c:pt>
                <c:pt idx="2">
                  <c:v>165855</c:v>
                </c:pt>
                <c:pt idx="3">
                  <c:v>147579</c:v>
                </c:pt>
                <c:pt idx="4">
                  <c:v>88039</c:v>
                </c:pt>
                <c:pt idx="5">
                  <c:v>62083</c:v>
                </c:pt>
                <c:pt idx="6">
                  <c:v>58129</c:v>
                </c:pt>
                <c:pt idx="7">
                  <c:v>56766</c:v>
                </c:pt>
                <c:pt idx="8">
                  <c:v>45045</c:v>
                </c:pt>
                <c:pt idx="9">
                  <c:v>44864</c:v>
                </c:pt>
                <c:pt idx="10">
                  <c:v>41080</c:v>
                </c:pt>
                <c:pt idx="11">
                  <c:v>39831</c:v>
                </c:pt>
                <c:pt idx="12">
                  <c:v>37430</c:v>
                </c:pt>
                <c:pt idx="13">
                  <c:v>35809</c:v>
                </c:pt>
                <c:pt idx="14">
                  <c:v>32650</c:v>
                </c:pt>
              </c:numCache>
            </c:numRef>
          </c:val>
        </c:ser>
        <c:axId val="52332091"/>
        <c:axId val="1226772"/>
      </c:barChart>
      <c:catAx>
        <c:axId val="5233209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26772"/>
        <c:crosses val="autoZero"/>
        <c:auto val="1"/>
        <c:lblOffset val="100"/>
        <c:tickLblSkip val="1"/>
        <c:noMultiLvlLbl val="0"/>
      </c:catAx>
      <c:valAx>
        <c:axId val="1226772"/>
        <c:scaling>
          <c:orientation val="minMax"/>
        </c:scaling>
        <c:axPos val="b"/>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2332091"/>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22</xdr:row>
      <xdr:rowOff>66675</xdr:rowOff>
    </xdr:from>
    <xdr:to>
      <xdr:col>4</xdr:col>
      <xdr:colOff>485775</xdr:colOff>
      <xdr:row>28</xdr:row>
      <xdr:rowOff>76200</xdr:rowOff>
    </xdr:to>
    <xdr:pic>
      <xdr:nvPicPr>
        <xdr:cNvPr id="1" name="Picture 1"/>
        <xdr:cNvPicPr preferRelativeResize="1">
          <a:picLocks noChangeAspect="1"/>
        </xdr:cNvPicPr>
      </xdr:nvPicPr>
      <xdr:blipFill>
        <a:blip r:embed="rId1"/>
        <a:stretch>
          <a:fillRect/>
        </a:stretch>
      </xdr:blipFill>
      <xdr:spPr>
        <a:xfrm>
          <a:off x="1733550" y="5153025"/>
          <a:ext cx="1800225" cy="1552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16</xdr:row>
      <xdr:rowOff>123825</xdr:rowOff>
    </xdr:from>
    <xdr:to>
      <xdr:col>4</xdr:col>
      <xdr:colOff>647700</xdr:colOff>
      <xdr:row>39</xdr:row>
      <xdr:rowOff>66675</xdr:rowOff>
    </xdr:to>
    <xdr:graphicFrame>
      <xdr:nvGraphicFramePr>
        <xdr:cNvPr id="1" name="Chart 1"/>
        <xdr:cNvGraphicFramePr/>
      </xdr:nvGraphicFramePr>
      <xdr:xfrm>
        <a:off x="76200" y="3324225"/>
        <a:ext cx="5295900" cy="3667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85725</xdr:rowOff>
    </xdr:from>
    <xdr:to>
      <xdr:col>4</xdr:col>
      <xdr:colOff>714375</xdr:colOff>
      <xdr:row>54</xdr:row>
      <xdr:rowOff>152400</xdr:rowOff>
    </xdr:to>
    <xdr:graphicFrame>
      <xdr:nvGraphicFramePr>
        <xdr:cNvPr id="1" name="Chart 1"/>
        <xdr:cNvGraphicFramePr/>
      </xdr:nvGraphicFramePr>
      <xdr:xfrm>
        <a:off x="57150" y="7800975"/>
        <a:ext cx="49815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54</xdr:row>
      <xdr:rowOff>180975</xdr:rowOff>
    </xdr:from>
    <xdr:to>
      <xdr:col>4</xdr:col>
      <xdr:colOff>771525</xdr:colOff>
      <xdr:row>74</xdr:row>
      <xdr:rowOff>190500</xdr:rowOff>
    </xdr:to>
    <xdr:graphicFrame>
      <xdr:nvGraphicFramePr>
        <xdr:cNvPr id="2" name="Chart 2"/>
        <xdr:cNvGraphicFramePr/>
      </xdr:nvGraphicFramePr>
      <xdr:xfrm>
        <a:off x="9525" y="11896725"/>
        <a:ext cx="5086350" cy="4010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733425</xdr:colOff>
      <xdr:row>61</xdr:row>
      <xdr:rowOff>123825</xdr:rowOff>
    </xdr:to>
    <xdr:graphicFrame>
      <xdr:nvGraphicFramePr>
        <xdr:cNvPr id="1" name="Chart 1"/>
        <xdr:cNvGraphicFramePr/>
      </xdr:nvGraphicFramePr>
      <xdr:xfrm>
        <a:off x="66675" y="7353300"/>
        <a:ext cx="4943475" cy="34766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819150</xdr:colOff>
      <xdr:row>81</xdr:row>
      <xdr:rowOff>57150</xdr:rowOff>
    </xdr:to>
    <xdr:graphicFrame>
      <xdr:nvGraphicFramePr>
        <xdr:cNvPr id="2" name="Chart 2"/>
        <xdr:cNvGraphicFramePr/>
      </xdr:nvGraphicFramePr>
      <xdr:xfrm>
        <a:off x="28575" y="10887075"/>
        <a:ext cx="5067300" cy="3305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26</xdr:row>
      <xdr:rowOff>66675</xdr:rowOff>
    </xdr:from>
    <xdr:to>
      <xdr:col>5</xdr:col>
      <xdr:colOff>762000</xdr:colOff>
      <xdr:row>49</xdr:row>
      <xdr:rowOff>142875</xdr:rowOff>
    </xdr:to>
    <xdr:graphicFrame>
      <xdr:nvGraphicFramePr>
        <xdr:cNvPr id="1" name="Chart 1"/>
        <xdr:cNvGraphicFramePr/>
      </xdr:nvGraphicFramePr>
      <xdr:xfrm>
        <a:off x="114300" y="4533900"/>
        <a:ext cx="5743575" cy="38004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77</xdr:row>
      <xdr:rowOff>0</xdr:rowOff>
    </xdr:from>
    <xdr:to>
      <xdr:col>5</xdr:col>
      <xdr:colOff>762000</xdr:colOff>
      <xdr:row>100</xdr:row>
      <xdr:rowOff>123825</xdr:rowOff>
    </xdr:to>
    <xdr:graphicFrame>
      <xdr:nvGraphicFramePr>
        <xdr:cNvPr id="2" name="Chart 2"/>
        <xdr:cNvGraphicFramePr/>
      </xdr:nvGraphicFramePr>
      <xdr:xfrm>
        <a:off x="76200" y="12839700"/>
        <a:ext cx="5781675" cy="38481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77</xdr:row>
      <xdr:rowOff>76200</xdr:rowOff>
    </xdr:from>
    <xdr:to>
      <xdr:col>6</xdr:col>
      <xdr:colOff>685800</xdr:colOff>
      <xdr:row>100</xdr:row>
      <xdr:rowOff>76200</xdr:rowOff>
    </xdr:to>
    <xdr:graphicFrame>
      <xdr:nvGraphicFramePr>
        <xdr:cNvPr id="1" name="Chart 1"/>
        <xdr:cNvGraphicFramePr/>
      </xdr:nvGraphicFramePr>
      <xdr:xfrm>
        <a:off x="66675" y="13144500"/>
        <a:ext cx="5781675" cy="37242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742950</xdr:colOff>
      <xdr:row>49</xdr:row>
      <xdr:rowOff>114300</xdr:rowOff>
    </xdr:to>
    <xdr:graphicFrame>
      <xdr:nvGraphicFramePr>
        <xdr:cNvPr id="2" name="Chart 2"/>
        <xdr:cNvGraphicFramePr/>
      </xdr:nvGraphicFramePr>
      <xdr:xfrm>
        <a:off x="47625" y="4619625"/>
        <a:ext cx="5857875"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7"/>
  <sheetViews>
    <sheetView tabSelected="1" workbookViewId="0" topLeftCell="A1">
      <selection activeCell="A1" sqref="A1"/>
    </sheetView>
  </sheetViews>
  <sheetFormatPr defaultColWidth="11.421875" defaultRowHeight="12.75"/>
  <sheetData>
    <row r="1" spans="1:7" ht="12.75">
      <c r="A1" s="60"/>
      <c r="B1" s="60"/>
      <c r="C1" s="60"/>
      <c r="D1" s="60"/>
      <c r="E1" s="60"/>
      <c r="F1" s="60"/>
      <c r="G1" s="60"/>
    </row>
    <row r="2" spans="1:7" ht="12.75">
      <c r="A2" s="53"/>
      <c r="B2" s="53"/>
      <c r="C2" s="53"/>
      <c r="D2" s="53"/>
      <c r="E2" s="53"/>
      <c r="F2" s="53"/>
      <c r="G2" s="53"/>
    </row>
    <row r="3" spans="1:7" ht="12.75">
      <c r="A3" s="53"/>
      <c r="B3" s="53"/>
      <c r="C3" s="53"/>
      <c r="D3" s="53"/>
      <c r="E3" s="53"/>
      <c r="F3" s="53"/>
      <c r="G3" s="53"/>
    </row>
    <row r="4" spans="1:7" ht="12.75">
      <c r="A4" s="53"/>
      <c r="B4" s="53"/>
      <c r="C4" s="53"/>
      <c r="D4" s="53"/>
      <c r="E4" s="53"/>
      <c r="F4" s="53"/>
      <c r="G4" s="53"/>
    </row>
    <row r="5" spans="1:7" ht="12.75">
      <c r="A5" s="53"/>
      <c r="B5" s="53"/>
      <c r="C5" s="53"/>
      <c r="D5" s="53"/>
      <c r="E5" s="53"/>
      <c r="F5" s="53"/>
      <c r="G5" s="53"/>
    </row>
    <row r="6" spans="1:7" ht="12.75">
      <c r="A6" s="53"/>
      <c r="B6" s="53"/>
      <c r="C6" s="53"/>
      <c r="D6" s="53"/>
      <c r="E6" s="53"/>
      <c r="F6" s="53"/>
      <c r="G6" s="53"/>
    </row>
    <row r="7" spans="1:7" ht="20.25">
      <c r="A7" s="134" t="s">
        <v>446</v>
      </c>
      <c r="B7" s="134"/>
      <c r="C7" s="134"/>
      <c r="D7" s="134"/>
      <c r="E7" s="134"/>
      <c r="F7" s="134"/>
      <c r="G7" s="134"/>
    </row>
    <row r="8" spans="1:7" ht="20.25">
      <c r="A8" s="134" t="s">
        <v>447</v>
      </c>
      <c r="B8" s="134"/>
      <c r="C8" s="134"/>
      <c r="D8" s="134"/>
      <c r="E8" s="134"/>
      <c r="F8" s="134"/>
      <c r="G8" s="134"/>
    </row>
    <row r="9" spans="1:7" ht="20.25">
      <c r="A9" s="54"/>
      <c r="B9" s="53"/>
      <c r="C9" s="53"/>
      <c r="D9" s="53"/>
      <c r="E9" s="53"/>
      <c r="F9" s="53"/>
      <c r="G9" s="53"/>
    </row>
    <row r="10" spans="1:7" ht="20.25">
      <c r="A10" s="54"/>
      <c r="B10" s="53"/>
      <c r="C10" s="53"/>
      <c r="D10" s="53"/>
      <c r="E10" s="53"/>
      <c r="F10" s="53"/>
      <c r="G10" s="53"/>
    </row>
    <row r="11" spans="1:7" ht="20.25">
      <c r="A11" s="54"/>
      <c r="B11" s="53"/>
      <c r="C11" s="53"/>
      <c r="D11" s="53"/>
      <c r="E11" s="53"/>
      <c r="F11" s="53"/>
      <c r="G11" s="53"/>
    </row>
    <row r="12" spans="1:7" ht="20.25">
      <c r="A12" s="134" t="s">
        <v>513</v>
      </c>
      <c r="B12" s="134"/>
      <c r="C12" s="134"/>
      <c r="D12" s="134"/>
      <c r="E12" s="134"/>
      <c r="F12" s="134"/>
      <c r="G12" s="134"/>
    </row>
    <row r="13" spans="1:7" ht="20.25">
      <c r="A13" s="54"/>
      <c r="B13" s="53"/>
      <c r="C13" s="53"/>
      <c r="D13" s="53"/>
      <c r="E13" s="53"/>
      <c r="F13" s="53"/>
      <c r="G13" s="53"/>
    </row>
    <row r="14" spans="1:7" ht="20.25">
      <c r="A14" s="54"/>
      <c r="B14" s="53"/>
      <c r="C14" s="53"/>
      <c r="D14" s="53"/>
      <c r="E14" s="53"/>
      <c r="F14" s="53"/>
      <c r="G14" s="53"/>
    </row>
    <row r="15" spans="1:7" ht="20.25">
      <c r="A15" s="54"/>
      <c r="B15" s="53"/>
      <c r="C15" s="53"/>
      <c r="D15" s="53"/>
      <c r="E15" s="53"/>
      <c r="F15" s="53"/>
      <c r="G15" s="53"/>
    </row>
    <row r="16" spans="1:7" ht="20.25">
      <c r="A16" s="54"/>
      <c r="B16" s="53"/>
      <c r="C16" s="53"/>
      <c r="D16" s="53"/>
      <c r="E16" s="53"/>
      <c r="F16" s="53"/>
      <c r="G16" s="53"/>
    </row>
    <row r="17" spans="1:7" ht="20.25">
      <c r="A17" s="135" t="s">
        <v>514</v>
      </c>
      <c r="B17" s="134"/>
      <c r="C17" s="134"/>
      <c r="D17" s="134"/>
      <c r="E17" s="134"/>
      <c r="F17" s="134"/>
      <c r="G17" s="134"/>
    </row>
    <row r="18" spans="1:7" ht="20.25">
      <c r="A18" s="54"/>
      <c r="B18" s="53"/>
      <c r="C18" s="53"/>
      <c r="D18" s="53"/>
      <c r="E18" s="53"/>
      <c r="F18" s="53"/>
      <c r="G18" s="53"/>
    </row>
    <row r="19" spans="1:7" ht="20.25">
      <c r="A19" s="54"/>
      <c r="B19" s="53"/>
      <c r="C19" s="53"/>
      <c r="D19" s="53"/>
      <c r="E19" s="53"/>
      <c r="F19" s="53"/>
      <c r="G19" s="53"/>
    </row>
    <row r="20" spans="1:7" ht="20.25">
      <c r="A20" s="54"/>
      <c r="B20" s="53"/>
      <c r="C20" s="53"/>
      <c r="D20" s="53"/>
      <c r="E20" s="53"/>
      <c r="F20" s="53"/>
      <c r="G20" s="53"/>
    </row>
    <row r="21" spans="1:7" ht="20.25">
      <c r="A21" s="54"/>
      <c r="G21" s="53"/>
    </row>
    <row r="22" spans="1:7" ht="20.25">
      <c r="A22" s="54"/>
      <c r="G22" s="53"/>
    </row>
    <row r="23" spans="1:7" ht="20.25">
      <c r="A23" s="54"/>
      <c r="G23" s="53"/>
    </row>
    <row r="24" spans="1:7" ht="20.25">
      <c r="A24" s="54"/>
      <c r="B24" s="53"/>
      <c r="C24" s="53"/>
      <c r="D24" s="53"/>
      <c r="E24" s="53"/>
      <c r="F24" s="53"/>
      <c r="G24" s="53"/>
    </row>
    <row r="25" spans="1:7" ht="20.25">
      <c r="A25" s="54"/>
      <c r="B25" s="53"/>
      <c r="C25" s="53"/>
      <c r="D25" s="53"/>
      <c r="E25" s="53"/>
      <c r="F25" s="53"/>
      <c r="G25" s="53"/>
    </row>
    <row r="26" spans="1:7" ht="20.25">
      <c r="A26" s="54"/>
      <c r="B26" s="53"/>
      <c r="C26" s="53"/>
      <c r="D26" s="53"/>
      <c r="E26" s="53"/>
      <c r="F26" s="53"/>
      <c r="G26" s="53"/>
    </row>
    <row r="27" spans="1:7" ht="20.25">
      <c r="A27" s="54"/>
      <c r="B27" s="53"/>
      <c r="C27" s="53"/>
      <c r="D27" s="53"/>
      <c r="E27" s="53"/>
      <c r="F27" s="53"/>
      <c r="G27" s="53"/>
    </row>
    <row r="28" spans="1:7" ht="20.25">
      <c r="A28" s="54"/>
      <c r="B28" s="53"/>
      <c r="C28" s="53"/>
      <c r="D28" s="53"/>
      <c r="E28" s="53"/>
      <c r="F28" s="53"/>
      <c r="G28" s="53"/>
    </row>
    <row r="29" spans="1:7" ht="20.25">
      <c r="A29" s="54"/>
      <c r="B29" s="53"/>
      <c r="C29" s="53"/>
      <c r="D29" s="53"/>
      <c r="E29" s="53"/>
      <c r="F29" s="53"/>
      <c r="G29" s="53"/>
    </row>
    <row r="30" spans="1:7" ht="20.25">
      <c r="A30" s="54"/>
      <c r="B30" s="53"/>
      <c r="C30" s="53"/>
      <c r="D30" s="53"/>
      <c r="E30" s="53"/>
      <c r="F30" s="53"/>
      <c r="G30" s="53"/>
    </row>
    <row r="31" spans="1:7" ht="20.25">
      <c r="A31" s="54"/>
      <c r="B31" s="53"/>
      <c r="C31" s="53"/>
      <c r="D31" s="53"/>
      <c r="E31" s="53"/>
      <c r="F31" s="53"/>
      <c r="G31" s="53"/>
    </row>
    <row r="32" spans="1:7" ht="20.25">
      <c r="A32" s="54"/>
      <c r="B32" s="53"/>
      <c r="C32" s="53"/>
      <c r="D32" s="53"/>
      <c r="E32" s="53"/>
      <c r="F32" s="53"/>
      <c r="G32" s="53"/>
    </row>
    <row r="33" spans="1:7" ht="20.25">
      <c r="A33" s="132" t="s">
        <v>515</v>
      </c>
      <c r="B33" s="132"/>
      <c r="C33" s="132"/>
      <c r="D33" s="132"/>
      <c r="E33" s="132"/>
      <c r="F33" s="132"/>
      <c r="G33" s="132"/>
    </row>
    <row r="34" spans="1:7" ht="20.25">
      <c r="A34" s="55"/>
      <c r="B34" s="55"/>
      <c r="C34" s="55"/>
      <c r="D34" s="55"/>
      <c r="E34" s="55"/>
      <c r="F34" s="55"/>
      <c r="G34" s="55"/>
    </row>
    <row r="35" spans="1:7" ht="20.25">
      <c r="A35" s="56"/>
      <c r="B35" s="53"/>
      <c r="C35" s="53"/>
      <c r="D35" s="53"/>
      <c r="E35" s="53"/>
      <c r="F35" s="53"/>
      <c r="G35" s="53"/>
    </row>
    <row r="36" spans="1:7" ht="13.5" thickBot="1">
      <c r="A36" s="59"/>
      <c r="B36" s="59"/>
      <c r="C36" s="59"/>
      <c r="D36" s="59"/>
      <c r="E36" s="59"/>
      <c r="F36" s="59"/>
      <c r="G36" s="59"/>
    </row>
    <row r="42" spans="1:7" ht="12.75">
      <c r="A42" s="133" t="s">
        <v>448</v>
      </c>
      <c r="B42" s="133"/>
      <c r="C42" s="133"/>
      <c r="D42" s="133"/>
      <c r="E42" s="133"/>
      <c r="F42" s="133"/>
      <c r="G42" s="133"/>
    </row>
    <row r="43" spans="1:7" ht="12.75">
      <c r="A43" s="133" t="s">
        <v>516</v>
      </c>
      <c r="B43" s="133"/>
      <c r="C43" s="133"/>
      <c r="D43" s="133"/>
      <c r="E43" s="133"/>
      <c r="F43" s="133"/>
      <c r="G43" s="133"/>
    </row>
    <row r="44" spans="1:7" ht="12.75">
      <c r="A44" s="133" t="s">
        <v>513</v>
      </c>
      <c r="B44" s="133"/>
      <c r="C44" s="133"/>
      <c r="D44" s="133"/>
      <c r="E44" s="133"/>
      <c r="F44" s="133"/>
      <c r="G44" s="133"/>
    </row>
    <row r="45" spans="1:7" ht="12.75">
      <c r="A45" s="10"/>
      <c r="B45" s="10"/>
      <c r="C45" s="10"/>
      <c r="D45" s="10"/>
      <c r="E45" s="10"/>
      <c r="F45" s="10"/>
      <c r="G45" s="10"/>
    </row>
    <row r="46" spans="1:7" ht="12.75">
      <c r="A46" s="10"/>
      <c r="B46" s="10"/>
      <c r="C46" s="10"/>
      <c r="D46" s="10"/>
      <c r="E46" s="10"/>
      <c r="F46" s="10"/>
      <c r="G46" s="10"/>
    </row>
    <row r="47" spans="1:7" ht="12.75">
      <c r="A47" s="10"/>
      <c r="B47" s="10"/>
      <c r="C47" s="10"/>
      <c r="D47" s="10"/>
      <c r="E47" s="10"/>
      <c r="F47" s="10"/>
      <c r="G47" s="10"/>
    </row>
    <row r="48" spans="1:7" ht="12.75">
      <c r="A48" s="131" t="s">
        <v>449</v>
      </c>
      <c r="B48" s="131"/>
      <c r="C48" s="131"/>
      <c r="D48" s="131"/>
      <c r="E48" s="131"/>
      <c r="F48" s="131"/>
      <c r="G48" s="131"/>
    </row>
    <row r="49" spans="1:7" ht="12.75">
      <c r="A49" s="131" t="s">
        <v>450</v>
      </c>
      <c r="B49" s="131"/>
      <c r="C49" s="131"/>
      <c r="D49" s="131"/>
      <c r="E49" s="131"/>
      <c r="F49" s="131"/>
      <c r="G49" s="131"/>
    </row>
    <row r="50" spans="1:7" ht="12.75">
      <c r="A50" s="57"/>
      <c r="B50" s="10"/>
      <c r="C50" s="10"/>
      <c r="D50" s="10"/>
      <c r="E50" s="10"/>
      <c r="F50" s="10"/>
      <c r="G50" s="10"/>
    </row>
    <row r="51" spans="1:7" ht="12.75">
      <c r="A51" s="57"/>
      <c r="B51" s="10"/>
      <c r="C51" s="10"/>
      <c r="D51" s="10"/>
      <c r="E51" s="10"/>
      <c r="F51" s="10"/>
      <c r="G51" s="10"/>
    </row>
    <row r="52" spans="1:7" ht="12.75">
      <c r="A52" s="57"/>
      <c r="B52" s="10"/>
      <c r="C52" s="10"/>
      <c r="D52" s="10"/>
      <c r="E52" s="10"/>
      <c r="F52" s="10"/>
      <c r="G52" s="10"/>
    </row>
    <row r="53" spans="1:7" ht="12.75">
      <c r="A53" s="57"/>
      <c r="B53" s="10"/>
      <c r="C53" s="10"/>
      <c r="D53" s="10"/>
      <c r="E53" s="10"/>
      <c r="F53" s="10"/>
      <c r="G53" s="10"/>
    </row>
    <row r="54" spans="1:7" ht="12.75">
      <c r="A54" s="131" t="s">
        <v>451</v>
      </c>
      <c r="B54" s="131"/>
      <c r="C54" s="131"/>
      <c r="D54" s="131"/>
      <c r="E54" s="131"/>
      <c r="F54" s="131"/>
      <c r="G54" s="131"/>
    </row>
    <row r="55" spans="1:7" ht="12.75">
      <c r="A55" s="131" t="s">
        <v>452</v>
      </c>
      <c r="B55" s="131"/>
      <c r="C55" s="131"/>
      <c r="D55" s="131"/>
      <c r="E55" s="131"/>
      <c r="F55" s="131"/>
      <c r="G55" s="131"/>
    </row>
    <row r="56" spans="1:7" ht="12.75">
      <c r="A56" s="57"/>
      <c r="B56" s="10"/>
      <c r="C56" s="10"/>
      <c r="D56" s="10"/>
      <c r="E56" s="10"/>
      <c r="F56" s="10"/>
      <c r="G56" s="10"/>
    </row>
    <row r="57" spans="1:7" ht="12.75">
      <c r="A57" s="57"/>
      <c r="B57" s="10"/>
      <c r="C57" s="10"/>
      <c r="D57" s="10"/>
      <c r="E57" s="10"/>
      <c r="F57" s="10"/>
      <c r="G57" s="10"/>
    </row>
    <row r="58" spans="1:7" ht="12.75">
      <c r="A58" s="131" t="s">
        <v>453</v>
      </c>
      <c r="B58" s="131"/>
      <c r="C58" s="131"/>
      <c r="D58" s="131"/>
      <c r="E58" s="131"/>
      <c r="F58" s="131"/>
      <c r="G58" s="131"/>
    </row>
    <row r="59" spans="1:7" ht="12.75">
      <c r="A59" s="131" t="s">
        <v>501</v>
      </c>
      <c r="B59" s="131"/>
      <c r="C59" s="131"/>
      <c r="D59" s="131"/>
      <c r="E59" s="131"/>
      <c r="F59" s="131"/>
      <c r="G59" s="131"/>
    </row>
    <row r="60" spans="1:7" ht="12.75">
      <c r="A60" s="57"/>
      <c r="B60" s="10"/>
      <c r="C60" s="10"/>
      <c r="D60" s="10"/>
      <c r="E60" s="10"/>
      <c r="F60" s="10"/>
      <c r="G60" s="10"/>
    </row>
    <row r="61" spans="1:7" ht="12.75">
      <c r="A61" s="57"/>
      <c r="B61" s="10"/>
      <c r="C61" s="10"/>
      <c r="D61" s="10"/>
      <c r="E61" s="10"/>
      <c r="F61" s="10"/>
      <c r="G61" s="10"/>
    </row>
    <row r="62" spans="1:7" ht="12.75">
      <c r="A62" s="57"/>
      <c r="B62" s="10"/>
      <c r="C62" s="10"/>
      <c r="D62" s="10"/>
      <c r="E62" s="10"/>
      <c r="F62" s="10"/>
      <c r="G62" s="10"/>
    </row>
    <row r="63" spans="1:7" ht="12.75">
      <c r="A63" s="57"/>
      <c r="B63" s="10"/>
      <c r="C63" s="10"/>
      <c r="D63" s="10"/>
      <c r="E63" s="10"/>
      <c r="F63" s="10"/>
      <c r="G63" s="10"/>
    </row>
    <row r="64" spans="1:7" ht="12.75">
      <c r="A64" s="57"/>
      <c r="B64" s="10"/>
      <c r="C64" s="10"/>
      <c r="D64" s="10"/>
      <c r="E64" s="10"/>
      <c r="F64" s="10"/>
      <c r="G64" s="10"/>
    </row>
    <row r="65" spans="1:7" ht="12.75">
      <c r="A65" s="57"/>
      <c r="B65" s="10"/>
      <c r="C65" s="10"/>
      <c r="D65" s="10"/>
      <c r="E65" s="10"/>
      <c r="F65" s="10"/>
      <c r="G65" s="10"/>
    </row>
    <row r="67" spans="1:7" ht="12.75">
      <c r="A67" s="57"/>
      <c r="B67" s="10"/>
      <c r="C67" s="10"/>
      <c r="D67" s="10"/>
      <c r="E67" s="10"/>
      <c r="F67" s="10"/>
      <c r="G67" s="10"/>
    </row>
    <row r="68" spans="1:7" ht="12.75">
      <c r="A68" s="131"/>
      <c r="B68" s="131"/>
      <c r="C68" s="131"/>
      <c r="D68" s="131"/>
      <c r="E68" s="131"/>
      <c r="F68" s="131"/>
      <c r="G68" s="131"/>
    </row>
    <row r="69" spans="1:7" ht="12.75">
      <c r="A69" s="131"/>
      <c r="B69" s="131"/>
      <c r="C69" s="131"/>
      <c r="D69" s="131"/>
      <c r="E69" s="131"/>
      <c r="F69" s="131"/>
      <c r="G69" s="131"/>
    </row>
    <row r="70" spans="1:7" ht="12.75">
      <c r="A70" s="131"/>
      <c r="B70" s="131"/>
      <c r="C70" s="131"/>
      <c r="D70" s="131"/>
      <c r="E70" s="131"/>
      <c r="F70" s="131"/>
      <c r="G70" s="131"/>
    </row>
    <row r="71" spans="1:7" ht="12.75">
      <c r="A71" s="131"/>
      <c r="B71" s="131"/>
      <c r="C71" s="131"/>
      <c r="D71" s="131"/>
      <c r="E71" s="131"/>
      <c r="F71" s="131"/>
      <c r="G71" s="131"/>
    </row>
    <row r="72" spans="1:7" ht="12.75">
      <c r="A72" s="57"/>
      <c r="B72" s="10"/>
      <c r="C72" s="10"/>
      <c r="D72" s="10"/>
      <c r="E72" s="10"/>
      <c r="F72" s="10"/>
      <c r="G72" s="10"/>
    </row>
    <row r="73" spans="1:7" ht="12.75">
      <c r="A73" s="131"/>
      <c r="B73" s="131"/>
      <c r="C73" s="131"/>
      <c r="D73" s="131"/>
      <c r="E73" s="131"/>
      <c r="F73" s="131"/>
      <c r="G73" s="131"/>
    </row>
    <row r="74" spans="1:7" ht="12.75">
      <c r="A74" s="131"/>
      <c r="B74" s="131"/>
      <c r="C74" s="131"/>
      <c r="D74" s="131"/>
      <c r="E74" s="131"/>
      <c r="F74" s="131"/>
      <c r="G74" s="131"/>
    </row>
    <row r="75" spans="1:7" ht="12.75">
      <c r="A75" s="10"/>
      <c r="B75" s="10"/>
      <c r="C75" s="10"/>
      <c r="D75" s="10"/>
      <c r="E75" s="10"/>
      <c r="F75" s="10"/>
      <c r="G75" s="10"/>
    </row>
    <row r="76" spans="1:7" ht="12.75">
      <c r="A76" s="10"/>
      <c r="B76" s="10"/>
      <c r="C76" s="10"/>
      <c r="D76" s="10"/>
      <c r="E76" s="10"/>
      <c r="F76" s="10"/>
      <c r="G76" s="10"/>
    </row>
    <row r="77" spans="1:7" ht="12.75">
      <c r="A77" s="10"/>
      <c r="B77" s="10"/>
      <c r="C77" s="10"/>
      <c r="D77" s="10"/>
      <c r="E77" s="10"/>
      <c r="F77" s="10"/>
      <c r="G77" s="10"/>
    </row>
    <row r="78" spans="1:7" ht="12.75">
      <c r="A78" s="58"/>
      <c r="B78" s="10"/>
      <c r="C78" s="10"/>
      <c r="D78" s="10"/>
      <c r="E78" s="10"/>
      <c r="F78" s="10"/>
      <c r="G78" s="10"/>
    </row>
    <row r="79" spans="1:7" ht="12.75">
      <c r="A79" s="10"/>
      <c r="B79" s="10"/>
      <c r="C79" s="10"/>
      <c r="D79" s="10"/>
      <c r="E79" s="10"/>
      <c r="F79" s="10"/>
      <c r="G79" s="10"/>
    </row>
    <row r="81" spans="1:7" ht="12.75">
      <c r="A81" s="10"/>
      <c r="B81" s="10"/>
      <c r="C81" s="10"/>
      <c r="D81" s="10"/>
      <c r="E81" s="10"/>
      <c r="F81" s="10"/>
      <c r="G81" s="10"/>
    </row>
    <row r="82" spans="1:7" ht="12.75">
      <c r="A82" s="10"/>
      <c r="B82" s="10"/>
      <c r="C82" s="10"/>
      <c r="D82" s="10"/>
      <c r="E82" s="10"/>
      <c r="F82" s="10"/>
      <c r="G82" s="10"/>
    </row>
    <row r="83" spans="1:7" ht="12.75">
      <c r="A83" s="131" t="s">
        <v>517</v>
      </c>
      <c r="B83" s="131"/>
      <c r="C83" s="131"/>
      <c r="D83" s="131"/>
      <c r="E83" s="131"/>
      <c r="F83" s="131"/>
      <c r="G83" s="131"/>
    </row>
    <row r="84" spans="1:7" ht="12.75">
      <c r="A84" s="10"/>
      <c r="B84" s="10"/>
      <c r="C84" s="10"/>
      <c r="D84" s="10"/>
      <c r="E84" s="10"/>
      <c r="F84" s="10"/>
      <c r="G84" s="10"/>
    </row>
    <row r="85" spans="1:7" ht="12.75">
      <c r="A85" s="131" t="s">
        <v>454</v>
      </c>
      <c r="B85" s="131"/>
      <c r="C85" s="131"/>
      <c r="D85" s="131"/>
      <c r="E85" s="131"/>
      <c r="F85" s="131"/>
      <c r="G85" s="131"/>
    </row>
    <row r="86" spans="1:7" ht="12.75">
      <c r="A86" s="131" t="s">
        <v>455</v>
      </c>
      <c r="B86" s="131"/>
      <c r="C86" s="131"/>
      <c r="D86" s="131"/>
      <c r="E86" s="131"/>
      <c r="F86" s="131"/>
      <c r="G86" s="131"/>
    </row>
    <row r="87" spans="1:7" ht="12.75">
      <c r="A87" s="131"/>
      <c r="B87" s="131"/>
      <c r="C87" s="131"/>
      <c r="D87" s="131"/>
      <c r="E87" s="131"/>
      <c r="F87" s="131"/>
      <c r="G87" s="131"/>
    </row>
  </sheetData>
  <mergeCells count="24">
    <mergeCell ref="A7:G7"/>
    <mergeCell ref="A8:G8"/>
    <mergeCell ref="A12:G12"/>
    <mergeCell ref="A17:G17"/>
    <mergeCell ref="A33:G33"/>
    <mergeCell ref="A42:G42"/>
    <mergeCell ref="A43:G43"/>
    <mergeCell ref="A44:G44"/>
    <mergeCell ref="A48:G48"/>
    <mergeCell ref="A49:G49"/>
    <mergeCell ref="A54:G54"/>
    <mergeCell ref="A55:G55"/>
    <mergeCell ref="A58:G58"/>
    <mergeCell ref="A59:G59"/>
    <mergeCell ref="A83:G83"/>
    <mergeCell ref="A68:G68"/>
    <mergeCell ref="A74:G74"/>
    <mergeCell ref="A87:G87"/>
    <mergeCell ref="A69:G69"/>
    <mergeCell ref="A70:G70"/>
    <mergeCell ref="A71:G71"/>
    <mergeCell ref="A73:G73"/>
    <mergeCell ref="A85:G85"/>
    <mergeCell ref="A86:G86"/>
  </mergeCells>
  <printOptions horizontalCentered="1" verticalCentered="1"/>
  <pageMargins left="0.7874015748031497" right="0.7874015748031497" top="0.7874015748031497" bottom="0.7874015748031497" header="0" footer="0"/>
  <pageSetup horizontalDpi="300" verticalDpi="300" orientation="portrait" paperSize="123" r:id="rId2"/>
  <rowBreaks count="1" manualBreakCount="1">
    <brk id="36" max="255" man="1"/>
  </rowBreaks>
  <drawing r:id="rId1"/>
</worksheet>
</file>

<file path=xl/worksheets/sheet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11.421875" defaultRowHeight="12.75"/>
  <cols>
    <col min="6" max="6" width="13.7109375" style="0" customWidth="1"/>
  </cols>
  <sheetData>
    <row r="1" spans="1:7" ht="12.75">
      <c r="A1" s="44"/>
      <c r="B1" s="44"/>
      <c r="C1" s="44"/>
      <c r="D1" s="44"/>
      <c r="E1" s="44"/>
      <c r="F1" s="44"/>
      <c r="G1" s="44"/>
    </row>
    <row r="2" spans="1:7" ht="12.75">
      <c r="A2" s="45"/>
      <c r="B2" s="45"/>
      <c r="C2" s="45"/>
      <c r="D2" s="45"/>
      <c r="E2" s="45"/>
      <c r="F2" s="45"/>
      <c r="G2" s="45"/>
    </row>
    <row r="3" spans="1:7" ht="12.75">
      <c r="A3" s="45"/>
      <c r="B3" s="45"/>
      <c r="C3" s="45"/>
      <c r="D3" s="45"/>
      <c r="E3" s="45"/>
      <c r="F3" s="45"/>
      <c r="G3" s="45"/>
    </row>
    <row r="4" spans="3:7" ht="12.75">
      <c r="C4" s="47"/>
      <c r="E4" s="47"/>
      <c r="F4" s="47"/>
      <c r="G4" s="47"/>
    </row>
    <row r="5" spans="1:7" ht="12.75">
      <c r="A5" s="46"/>
      <c r="B5" s="47"/>
      <c r="C5" s="47"/>
      <c r="D5" s="47"/>
      <c r="E5" s="47"/>
      <c r="F5" s="47"/>
      <c r="G5" s="47"/>
    </row>
    <row r="6" spans="1:7" ht="12.75">
      <c r="A6" s="48"/>
      <c r="B6" s="48"/>
      <c r="C6" s="48"/>
      <c r="D6" s="48"/>
      <c r="E6" s="48"/>
      <c r="F6" s="48"/>
      <c r="G6" s="48"/>
    </row>
    <row r="7" spans="1:7" ht="12.75">
      <c r="A7" s="136" t="s">
        <v>424</v>
      </c>
      <c r="B7" s="136"/>
      <c r="C7" s="136"/>
      <c r="D7" s="136"/>
      <c r="E7" s="136"/>
      <c r="F7" s="136"/>
      <c r="G7" s="136"/>
    </row>
    <row r="8" spans="1:7" ht="12.75">
      <c r="A8" s="48"/>
      <c r="B8" s="48"/>
      <c r="C8" s="48"/>
      <c r="D8" s="48"/>
      <c r="E8" s="48"/>
      <c r="F8" s="48"/>
      <c r="G8" s="48"/>
    </row>
    <row r="9" spans="1:7" ht="12.75">
      <c r="A9" s="48"/>
      <c r="B9" s="48"/>
      <c r="C9" s="48"/>
      <c r="D9" s="48"/>
      <c r="E9" s="48"/>
      <c r="F9" s="48"/>
      <c r="G9" s="48"/>
    </row>
    <row r="10" spans="1:7" ht="12.75">
      <c r="A10" s="66" t="s">
        <v>425</v>
      </c>
      <c r="B10" s="67" t="s">
        <v>426</v>
      </c>
      <c r="C10" s="67"/>
      <c r="D10" s="67"/>
      <c r="E10" s="67"/>
      <c r="F10" s="67"/>
      <c r="G10" s="68" t="s">
        <v>427</v>
      </c>
    </row>
    <row r="11" spans="1:7" ht="12.75">
      <c r="A11" s="48"/>
      <c r="B11" s="48"/>
      <c r="C11" s="48"/>
      <c r="D11" s="48"/>
      <c r="E11" s="48"/>
      <c r="F11" s="48"/>
      <c r="G11" s="49"/>
    </row>
    <row r="12" spans="1:7" ht="12.75">
      <c r="A12" s="50" t="s">
        <v>428</v>
      </c>
      <c r="B12" s="48" t="s">
        <v>429</v>
      </c>
      <c r="C12" s="48"/>
      <c r="D12" s="48"/>
      <c r="E12" s="48"/>
      <c r="F12" s="48"/>
      <c r="G12" s="51">
        <v>4</v>
      </c>
    </row>
    <row r="13" spans="1:7" ht="12.75">
      <c r="A13" s="50" t="s">
        <v>430</v>
      </c>
      <c r="B13" s="48" t="s">
        <v>431</v>
      </c>
      <c r="C13" s="48"/>
      <c r="D13" s="48"/>
      <c r="E13" s="48"/>
      <c r="F13" s="48"/>
      <c r="G13" s="51">
        <v>5</v>
      </c>
    </row>
    <row r="14" spans="1:7" ht="12.75">
      <c r="A14" s="50" t="s">
        <v>432</v>
      </c>
      <c r="B14" s="48" t="s">
        <v>433</v>
      </c>
      <c r="C14" s="48"/>
      <c r="D14" s="48"/>
      <c r="E14" s="48"/>
      <c r="F14" s="48"/>
      <c r="G14" s="51">
        <v>7</v>
      </c>
    </row>
    <row r="15" spans="1:7" ht="12.75">
      <c r="A15" s="50" t="s">
        <v>434</v>
      </c>
      <c r="B15" s="48" t="s">
        <v>435</v>
      </c>
      <c r="C15" s="48"/>
      <c r="D15" s="48"/>
      <c r="E15" s="48"/>
      <c r="F15" s="48"/>
      <c r="G15" s="51">
        <v>9</v>
      </c>
    </row>
    <row r="16" spans="1:7" ht="12.75">
      <c r="A16" s="50" t="s">
        <v>436</v>
      </c>
      <c r="B16" s="48" t="s">
        <v>376</v>
      </c>
      <c r="C16" s="48"/>
      <c r="D16" s="48"/>
      <c r="E16" s="48"/>
      <c r="F16" s="48"/>
      <c r="G16" s="51">
        <v>10</v>
      </c>
    </row>
    <row r="17" spans="1:7" ht="12.75">
      <c r="A17" s="50" t="s">
        <v>438</v>
      </c>
      <c r="B17" s="48" t="s">
        <v>437</v>
      </c>
      <c r="C17" s="48"/>
      <c r="D17" s="48"/>
      <c r="E17" s="48"/>
      <c r="F17" s="48"/>
      <c r="G17" s="51">
        <v>11</v>
      </c>
    </row>
    <row r="18" spans="1:7" ht="12.75">
      <c r="A18" s="50" t="s">
        <v>439</v>
      </c>
      <c r="B18" s="48" t="s">
        <v>378</v>
      </c>
      <c r="C18" s="48"/>
      <c r="D18" s="48"/>
      <c r="E18" s="48"/>
      <c r="F18" s="48"/>
      <c r="G18" s="51">
        <v>12</v>
      </c>
    </row>
    <row r="19" spans="1:7" ht="12.75">
      <c r="A19" s="50" t="s">
        <v>456</v>
      </c>
      <c r="B19" s="61" t="s">
        <v>473</v>
      </c>
      <c r="C19" s="48"/>
      <c r="D19" s="48"/>
      <c r="E19" s="48"/>
      <c r="F19" s="48"/>
      <c r="G19" s="51">
        <v>13</v>
      </c>
    </row>
    <row r="20" spans="1:7" ht="12.75">
      <c r="A20" s="50" t="s">
        <v>457</v>
      </c>
      <c r="B20" s="48" t="s">
        <v>466</v>
      </c>
      <c r="C20" s="48"/>
      <c r="D20" s="48"/>
      <c r="E20" s="48"/>
      <c r="F20" s="48"/>
      <c r="G20" s="51">
        <v>15</v>
      </c>
    </row>
    <row r="21" spans="1:7" ht="12.75">
      <c r="A21" s="50" t="s">
        <v>440</v>
      </c>
      <c r="B21" s="61" t="s">
        <v>472</v>
      </c>
      <c r="C21" s="48"/>
      <c r="D21" s="48"/>
      <c r="E21" s="48"/>
      <c r="F21" s="48"/>
      <c r="G21" s="51">
        <v>16</v>
      </c>
    </row>
    <row r="22" spans="1:7" ht="12.75">
      <c r="A22" s="50" t="s">
        <v>460</v>
      </c>
      <c r="B22" s="48" t="s">
        <v>467</v>
      </c>
      <c r="C22" s="48"/>
      <c r="D22" s="48"/>
      <c r="E22" s="48"/>
      <c r="F22" s="48"/>
      <c r="G22" s="51">
        <v>18</v>
      </c>
    </row>
    <row r="23" spans="1:7" ht="12.75">
      <c r="A23" s="50" t="s">
        <v>461</v>
      </c>
      <c r="B23" s="48" t="s">
        <v>468</v>
      </c>
      <c r="C23" s="48"/>
      <c r="D23" s="48"/>
      <c r="E23" s="48"/>
      <c r="F23" s="48"/>
      <c r="G23" s="51">
        <v>19</v>
      </c>
    </row>
    <row r="24" spans="1:7" ht="12.75">
      <c r="A24" s="50" t="s">
        <v>462</v>
      </c>
      <c r="B24" s="48" t="s">
        <v>309</v>
      </c>
      <c r="C24" s="48"/>
      <c r="D24" s="48"/>
      <c r="E24" s="48"/>
      <c r="F24" s="48"/>
      <c r="G24" s="51">
        <v>20</v>
      </c>
    </row>
    <row r="25" spans="1:7" ht="12.75">
      <c r="A25" s="50" t="s">
        <v>463</v>
      </c>
      <c r="B25" s="48" t="s">
        <v>471</v>
      </c>
      <c r="C25" s="48"/>
      <c r="D25" s="48"/>
      <c r="E25" s="48"/>
      <c r="F25" s="48"/>
      <c r="G25" s="51">
        <v>22</v>
      </c>
    </row>
    <row r="26" spans="1:7" ht="12.75">
      <c r="A26" s="50" t="s">
        <v>465</v>
      </c>
      <c r="B26" s="48" t="s">
        <v>441</v>
      </c>
      <c r="C26" s="48"/>
      <c r="D26" s="48"/>
      <c r="E26" s="48"/>
      <c r="F26" s="48"/>
      <c r="G26" s="51"/>
    </row>
    <row r="27" spans="1:7" ht="12.75">
      <c r="A27" s="50"/>
      <c r="B27" s="48"/>
      <c r="C27" s="48"/>
      <c r="D27" s="48"/>
      <c r="E27" s="48"/>
      <c r="F27" s="48"/>
      <c r="G27" s="51"/>
    </row>
    <row r="28" spans="1:7" ht="12.75">
      <c r="A28" s="66" t="s">
        <v>477</v>
      </c>
      <c r="B28" s="67" t="s">
        <v>426</v>
      </c>
      <c r="C28" s="67"/>
      <c r="D28" s="67"/>
      <c r="E28" s="67"/>
      <c r="F28" s="67"/>
      <c r="G28" s="68" t="s">
        <v>427</v>
      </c>
    </row>
    <row r="29" spans="1:7" ht="12.75">
      <c r="A29" s="52"/>
      <c r="B29" s="48"/>
      <c r="C29" s="48"/>
      <c r="D29" s="48"/>
      <c r="E29" s="48"/>
      <c r="F29" s="48"/>
      <c r="G29" s="51"/>
    </row>
    <row r="30" spans="1:7" ht="12.75">
      <c r="A30" s="50" t="s">
        <v>428</v>
      </c>
      <c r="B30" s="48" t="s">
        <v>429</v>
      </c>
      <c r="C30" s="48"/>
      <c r="D30" s="48"/>
      <c r="E30" s="48"/>
      <c r="F30" s="48"/>
      <c r="G30" s="51">
        <v>4</v>
      </c>
    </row>
    <row r="31" spans="1:7" ht="12.75">
      <c r="A31" s="50" t="s">
        <v>430</v>
      </c>
      <c r="B31" s="48" t="s">
        <v>442</v>
      </c>
      <c r="C31" s="48"/>
      <c r="D31" s="48"/>
      <c r="E31" s="48"/>
      <c r="F31" s="48"/>
      <c r="G31" s="51">
        <v>6</v>
      </c>
    </row>
    <row r="32" spans="1:7" ht="12.75">
      <c r="A32" s="50" t="s">
        <v>432</v>
      </c>
      <c r="B32" s="48" t="s">
        <v>443</v>
      </c>
      <c r="C32" s="48"/>
      <c r="D32" s="48"/>
      <c r="E32" s="48"/>
      <c r="F32" s="48"/>
      <c r="G32" s="51">
        <v>6</v>
      </c>
    </row>
    <row r="33" spans="1:7" ht="12.75">
      <c r="A33" s="50" t="s">
        <v>434</v>
      </c>
      <c r="B33" s="48" t="s">
        <v>444</v>
      </c>
      <c r="C33" s="48"/>
      <c r="D33" s="48"/>
      <c r="E33" s="48"/>
      <c r="F33" s="48"/>
      <c r="G33" s="51">
        <v>8</v>
      </c>
    </row>
    <row r="34" spans="1:7" ht="12.75">
      <c r="A34" s="50" t="s">
        <v>436</v>
      </c>
      <c r="B34" s="48" t="s">
        <v>445</v>
      </c>
      <c r="C34" s="48"/>
      <c r="D34" s="48"/>
      <c r="E34" s="48"/>
      <c r="F34" s="48"/>
      <c r="G34" s="51">
        <v>8</v>
      </c>
    </row>
    <row r="35" spans="1:7" ht="12.75">
      <c r="A35" s="50" t="s">
        <v>438</v>
      </c>
      <c r="B35" s="48" t="s">
        <v>458</v>
      </c>
      <c r="C35" s="48"/>
      <c r="D35" s="48"/>
      <c r="E35" s="48"/>
      <c r="F35" s="48"/>
      <c r="G35" s="51">
        <v>9</v>
      </c>
    </row>
    <row r="36" spans="1:7" ht="12.75">
      <c r="A36" s="50" t="s">
        <v>439</v>
      </c>
      <c r="B36" s="48" t="s">
        <v>539</v>
      </c>
      <c r="C36" s="48"/>
      <c r="D36" s="48"/>
      <c r="E36" s="48"/>
      <c r="F36" s="48"/>
      <c r="G36" s="51">
        <v>10</v>
      </c>
    </row>
    <row r="37" spans="1:7" ht="12.75">
      <c r="A37" s="50" t="s">
        <v>456</v>
      </c>
      <c r="B37" s="48" t="s">
        <v>437</v>
      </c>
      <c r="C37" s="48"/>
      <c r="D37" s="48"/>
      <c r="E37" s="48"/>
      <c r="F37" s="48"/>
      <c r="G37" s="51">
        <v>11</v>
      </c>
    </row>
    <row r="38" spans="1:7" ht="12.75">
      <c r="A38" s="50" t="s">
        <v>457</v>
      </c>
      <c r="B38" s="48" t="s">
        <v>378</v>
      </c>
      <c r="C38" s="48"/>
      <c r="D38" s="48"/>
      <c r="E38" s="48"/>
      <c r="F38" s="48"/>
      <c r="G38" s="51">
        <v>12</v>
      </c>
    </row>
    <row r="39" spans="1:7" ht="12.75">
      <c r="A39" s="69"/>
      <c r="B39" s="70"/>
      <c r="C39" s="70"/>
      <c r="D39" s="70"/>
      <c r="E39" s="70"/>
      <c r="F39" s="70"/>
      <c r="G39" s="71"/>
    </row>
    <row r="40" spans="1:7" ht="12.75">
      <c r="A40" s="50"/>
      <c r="B40" s="48"/>
      <c r="C40" s="48"/>
      <c r="D40" s="48"/>
      <c r="E40" s="48"/>
      <c r="F40" s="48"/>
      <c r="G40" s="51"/>
    </row>
    <row r="41" spans="1:7" ht="81.75" customHeight="1">
      <c r="A41" s="137" t="s">
        <v>478</v>
      </c>
      <c r="B41" s="137"/>
      <c r="C41" s="137"/>
      <c r="D41" s="137"/>
      <c r="E41" s="137"/>
      <c r="F41" s="137"/>
      <c r="G41" s="137"/>
    </row>
    <row r="43" spans="1:7" ht="12.75">
      <c r="A43" s="53"/>
      <c r="B43" s="53"/>
      <c r="C43" s="53"/>
      <c r="D43" s="53"/>
      <c r="E43" s="53"/>
      <c r="F43" s="53"/>
      <c r="G43" s="53"/>
    </row>
    <row r="44" spans="1:7" ht="12.75">
      <c r="A44" s="53"/>
      <c r="B44" s="53"/>
      <c r="C44" s="53"/>
      <c r="D44" s="53"/>
      <c r="E44" s="53"/>
      <c r="F44" s="53"/>
      <c r="G44" s="53"/>
    </row>
    <row r="45" spans="1:7" ht="12.75">
      <c r="A45" s="53"/>
      <c r="B45" s="53"/>
      <c r="C45" s="53"/>
      <c r="D45" s="53"/>
      <c r="E45" s="53"/>
      <c r="F45" s="53"/>
      <c r="G45" s="53"/>
    </row>
    <row r="46" spans="1:7" ht="12.75">
      <c r="A46" s="53"/>
      <c r="B46" s="53"/>
      <c r="C46" s="53"/>
      <c r="D46" s="53"/>
      <c r="E46" s="53"/>
      <c r="F46" s="53"/>
      <c r="G46" s="53"/>
    </row>
  </sheetData>
  <mergeCells count="2">
    <mergeCell ref="A7:G7"/>
    <mergeCell ref="A41:G41"/>
  </mergeCells>
  <printOptions horizontalCentered="1"/>
  <pageMargins left="0.7874015748031497" right="0.7874015748031497" top="0.7874015748031497" bottom="0.7874015748031497" header="0" footer="0.5905511811023623"/>
  <pageSetup horizontalDpi="300" verticalDpi="300" orientation="portrait" paperSize="123" r:id="rId1"/>
</worksheet>
</file>

<file path=xl/worksheets/sheet3.xml><?xml version="1.0" encoding="utf-8"?>
<worksheet xmlns="http://schemas.openxmlformats.org/spreadsheetml/2006/main" xmlns:r="http://schemas.openxmlformats.org/officeDocument/2006/relationships">
  <dimension ref="A1:R38"/>
  <sheetViews>
    <sheetView workbookViewId="0" topLeftCell="A1">
      <selection activeCell="A1" sqref="A1:E1"/>
    </sheetView>
  </sheetViews>
  <sheetFormatPr defaultColWidth="11.421875" defaultRowHeight="12.75"/>
  <cols>
    <col min="1" max="1" width="26.7109375" style="0" customWidth="1"/>
    <col min="2" max="5" width="14.7109375" style="0" customWidth="1"/>
  </cols>
  <sheetData>
    <row r="1" spans="1:18" ht="15.75" customHeight="1">
      <c r="A1" s="142" t="s">
        <v>421</v>
      </c>
      <c r="B1" s="142"/>
      <c r="C1" s="142"/>
      <c r="D1" s="142"/>
      <c r="E1" s="142"/>
      <c r="F1" s="33"/>
      <c r="G1" s="33"/>
      <c r="H1" s="33"/>
      <c r="I1" s="33"/>
      <c r="J1" s="33"/>
      <c r="K1" s="33"/>
      <c r="L1" s="33"/>
      <c r="M1" s="33"/>
      <c r="N1" s="33"/>
      <c r="O1" s="33"/>
      <c r="P1" s="33"/>
      <c r="Q1" s="33"/>
      <c r="R1" s="33"/>
    </row>
    <row r="2" spans="1:18" ht="15.75" customHeight="1">
      <c r="A2" s="143" t="s">
        <v>399</v>
      </c>
      <c r="B2" s="143"/>
      <c r="C2" s="143"/>
      <c r="D2" s="143"/>
      <c r="E2" s="143"/>
      <c r="F2" s="11"/>
      <c r="G2" s="11"/>
      <c r="H2" s="33"/>
      <c r="I2" s="33"/>
      <c r="J2" s="33"/>
      <c r="K2" s="33"/>
      <c r="L2" s="33"/>
      <c r="M2" s="33"/>
      <c r="N2" s="33"/>
      <c r="O2" s="123">
        <v>2004</v>
      </c>
      <c r="P2" s="138" t="s">
        <v>503</v>
      </c>
      <c r="Q2" s="138"/>
      <c r="R2" s="33"/>
    </row>
    <row r="3" spans="1:18" ht="15.75" customHeight="1">
      <c r="A3" s="139" t="s">
        <v>391</v>
      </c>
      <c r="B3" s="139"/>
      <c r="C3" s="139"/>
      <c r="D3" s="139"/>
      <c r="E3" s="139"/>
      <c r="F3" s="34"/>
      <c r="G3" s="34"/>
      <c r="H3" s="33"/>
      <c r="I3" s="33"/>
      <c r="J3" s="33"/>
      <c r="K3" s="33"/>
      <c r="L3" s="33"/>
      <c r="M3" s="33"/>
      <c r="N3" s="33"/>
      <c r="O3" s="124"/>
      <c r="P3" s="125">
        <v>2004</v>
      </c>
      <c r="Q3" s="125">
        <v>2005</v>
      </c>
      <c r="R3" s="33"/>
    </row>
    <row r="4" spans="1:18" ht="12.75">
      <c r="A4" s="21" t="s">
        <v>264</v>
      </c>
      <c r="B4" s="9">
        <v>2004</v>
      </c>
      <c r="C4" s="144" t="s">
        <v>503</v>
      </c>
      <c r="D4" s="144"/>
      <c r="E4" s="8" t="s">
        <v>311</v>
      </c>
      <c r="F4" s="35"/>
      <c r="G4" s="35"/>
      <c r="H4" s="33"/>
      <c r="I4" s="33"/>
      <c r="J4" s="33"/>
      <c r="K4" s="33"/>
      <c r="L4" s="33"/>
      <c r="M4" s="33"/>
      <c r="N4" s="33"/>
      <c r="O4" s="36"/>
      <c r="P4" s="36"/>
      <c r="Q4" s="36"/>
      <c r="R4" s="33"/>
    </row>
    <row r="5" spans="1:18" ht="12.75">
      <c r="A5" s="6"/>
      <c r="B5" s="6"/>
      <c r="C5" s="41">
        <v>2004</v>
      </c>
      <c r="D5" s="41">
        <v>2005</v>
      </c>
      <c r="E5" s="6" t="s">
        <v>502</v>
      </c>
      <c r="F5" s="35"/>
      <c r="G5" s="35"/>
      <c r="H5" s="33"/>
      <c r="I5" s="33"/>
      <c r="J5" s="33"/>
      <c r="K5" s="33"/>
      <c r="L5" s="33"/>
      <c r="M5" s="33"/>
      <c r="N5" s="33"/>
      <c r="O5" s="36"/>
      <c r="P5" s="36"/>
      <c r="Q5" s="36"/>
      <c r="R5" s="33"/>
    </row>
    <row r="6" spans="1:18" ht="15.75" customHeight="1">
      <c r="A6" s="7" t="s">
        <v>392</v>
      </c>
      <c r="B6" s="22">
        <f aca="true" t="shared" si="0" ref="B6:D9">+O7</f>
        <v>7433655</v>
      </c>
      <c r="C6" s="22">
        <f t="shared" si="0"/>
        <v>2049692</v>
      </c>
      <c r="D6" s="22">
        <f t="shared" si="0"/>
        <v>2066935</v>
      </c>
      <c r="E6" s="40">
        <f aca="true" t="shared" si="1" ref="E6:E14">+D6/C6*100-100</f>
        <v>0.8412483436535751</v>
      </c>
      <c r="F6" s="37"/>
      <c r="G6" s="37"/>
      <c r="H6" s="33"/>
      <c r="I6" s="33"/>
      <c r="J6" s="36"/>
      <c r="K6" s="36"/>
      <c r="L6" s="36"/>
      <c r="M6" s="33"/>
      <c r="N6" s="33"/>
      <c r="O6" s="33"/>
      <c r="P6" s="33"/>
      <c r="Q6" s="33"/>
      <c r="R6" s="33"/>
    </row>
    <row r="7" spans="1:18" ht="15.75" customHeight="1">
      <c r="A7" s="28" t="s">
        <v>396</v>
      </c>
      <c r="B7" s="19">
        <f t="shared" si="0"/>
        <v>3803358</v>
      </c>
      <c r="C7" s="19">
        <f t="shared" si="0"/>
        <v>1271940</v>
      </c>
      <c r="D7" s="19">
        <f t="shared" si="0"/>
        <v>1124863</v>
      </c>
      <c r="E7" s="30">
        <f t="shared" si="1"/>
        <v>-11.563202666792463</v>
      </c>
      <c r="F7" s="38"/>
      <c r="G7" s="38"/>
      <c r="H7" s="33"/>
      <c r="I7" s="33"/>
      <c r="J7" s="36"/>
      <c r="K7" s="33"/>
      <c r="L7" s="33"/>
      <c r="M7" s="33"/>
      <c r="N7" s="33" t="s">
        <v>329</v>
      </c>
      <c r="O7" s="36">
        <v>7433655</v>
      </c>
      <c r="P7" s="36">
        <v>2049692</v>
      </c>
      <c r="Q7" s="36">
        <v>2066935</v>
      </c>
      <c r="R7" s="33"/>
    </row>
    <row r="8" spans="1:18" ht="15.75" customHeight="1">
      <c r="A8" s="28" t="s">
        <v>397</v>
      </c>
      <c r="B8" s="19">
        <f t="shared" si="0"/>
        <v>599829</v>
      </c>
      <c r="C8" s="19">
        <f t="shared" si="0"/>
        <v>118719</v>
      </c>
      <c r="D8" s="19">
        <f t="shared" si="0"/>
        <v>175464</v>
      </c>
      <c r="E8" s="30">
        <f t="shared" si="1"/>
        <v>47.79774088393603</v>
      </c>
      <c r="F8" s="38"/>
      <c r="G8" s="38"/>
      <c r="H8" s="33"/>
      <c r="I8" s="33"/>
      <c r="J8" s="36"/>
      <c r="K8" s="36"/>
      <c r="L8" s="36"/>
      <c r="M8" s="33"/>
      <c r="N8" s="33" t="s">
        <v>409</v>
      </c>
      <c r="O8" s="36">
        <v>3803358</v>
      </c>
      <c r="P8" s="36">
        <v>1271940</v>
      </c>
      <c r="Q8" s="36">
        <v>1124863</v>
      </c>
      <c r="R8" s="33"/>
    </row>
    <row r="9" spans="1:18" ht="15.75" customHeight="1">
      <c r="A9" s="28" t="s">
        <v>398</v>
      </c>
      <c r="B9" s="19">
        <f t="shared" si="0"/>
        <v>3030468</v>
      </c>
      <c r="C9" s="19">
        <f t="shared" si="0"/>
        <v>659032</v>
      </c>
      <c r="D9" s="19">
        <f t="shared" si="0"/>
        <v>766608</v>
      </c>
      <c r="E9" s="30">
        <f t="shared" si="1"/>
        <v>16.32333483047863</v>
      </c>
      <c r="F9" s="38"/>
      <c r="G9" s="38"/>
      <c r="H9" s="33"/>
      <c r="I9" s="33"/>
      <c r="J9" s="33"/>
      <c r="K9" s="33"/>
      <c r="L9" s="33"/>
      <c r="M9" s="33"/>
      <c r="N9" s="33" t="s">
        <v>410</v>
      </c>
      <c r="O9" s="36">
        <v>599829</v>
      </c>
      <c r="P9" s="36">
        <v>118719</v>
      </c>
      <c r="Q9" s="36">
        <v>175464</v>
      </c>
      <c r="R9" s="33"/>
    </row>
    <row r="10" spans="1:18" ht="15.75" customHeight="1">
      <c r="A10" s="7" t="s">
        <v>394</v>
      </c>
      <c r="B10" s="22">
        <f aca="true" t="shared" si="2" ref="B10:D13">+O12</f>
        <v>1606385</v>
      </c>
      <c r="C10" s="22">
        <f t="shared" si="2"/>
        <v>378458</v>
      </c>
      <c r="D10" s="22">
        <f t="shared" si="2"/>
        <v>409054</v>
      </c>
      <c r="E10" s="40">
        <f t="shared" si="1"/>
        <v>8.084384528798452</v>
      </c>
      <c r="F10" s="37"/>
      <c r="G10" s="37"/>
      <c r="H10" s="33"/>
      <c r="I10" s="33"/>
      <c r="J10" s="111" t="s">
        <v>495</v>
      </c>
      <c r="K10" s="126" t="s">
        <v>510</v>
      </c>
      <c r="L10" s="126" t="s">
        <v>511</v>
      </c>
      <c r="M10" s="33"/>
      <c r="N10" s="33" t="s">
        <v>411</v>
      </c>
      <c r="O10" s="36">
        <v>3030468</v>
      </c>
      <c r="P10" s="36">
        <v>659032</v>
      </c>
      <c r="Q10" s="36">
        <v>766608</v>
      </c>
      <c r="R10" s="33"/>
    </row>
    <row r="11" spans="1:18" ht="15.75" customHeight="1">
      <c r="A11" s="28" t="s">
        <v>396</v>
      </c>
      <c r="B11" s="19">
        <f t="shared" si="2"/>
        <v>1111388</v>
      </c>
      <c r="C11" s="19">
        <f t="shared" si="2"/>
        <v>264852</v>
      </c>
      <c r="D11" s="19">
        <f t="shared" si="2"/>
        <v>267544</v>
      </c>
      <c r="E11" s="30">
        <f t="shared" si="1"/>
        <v>1.0164167157506796</v>
      </c>
      <c r="F11" s="38"/>
      <c r="G11" s="38"/>
      <c r="H11" s="33"/>
      <c r="I11" s="33" t="s">
        <v>312</v>
      </c>
      <c r="J11" s="36">
        <f>+B6/1000</f>
        <v>7433.655</v>
      </c>
      <c r="K11" s="36">
        <f>+C6/1000</f>
        <v>2049.692</v>
      </c>
      <c r="L11" s="36">
        <f>+D6/1000</f>
        <v>2066.935</v>
      </c>
      <c r="M11" s="33"/>
      <c r="N11" s="33"/>
      <c r="O11" s="33"/>
      <c r="P11" s="33"/>
      <c r="Q11" s="33"/>
      <c r="R11" s="33"/>
    </row>
    <row r="12" spans="1:18" ht="15.75" customHeight="1">
      <c r="A12" s="28" t="s">
        <v>397</v>
      </c>
      <c r="B12" s="19">
        <f t="shared" si="2"/>
        <v>385586</v>
      </c>
      <c r="C12" s="19">
        <f t="shared" si="2"/>
        <v>84839</v>
      </c>
      <c r="D12" s="19">
        <f t="shared" si="2"/>
        <v>102868</v>
      </c>
      <c r="E12" s="30">
        <f t="shared" si="1"/>
        <v>21.25083982602341</v>
      </c>
      <c r="F12" s="38"/>
      <c r="G12" s="38"/>
      <c r="H12" s="33"/>
      <c r="I12" s="33" t="s">
        <v>313</v>
      </c>
      <c r="J12" s="36">
        <f>+B10/1000</f>
        <v>1606.385</v>
      </c>
      <c r="K12" s="36">
        <f>+C10/1000</f>
        <v>378.458</v>
      </c>
      <c r="L12" s="36">
        <f>+D10/1000</f>
        <v>409.054</v>
      </c>
      <c r="M12" s="33"/>
      <c r="N12" s="33" t="s">
        <v>330</v>
      </c>
      <c r="O12" s="36">
        <v>1606385</v>
      </c>
      <c r="P12" s="36">
        <v>378458</v>
      </c>
      <c r="Q12" s="36">
        <v>409054</v>
      </c>
      <c r="R12" s="33"/>
    </row>
    <row r="13" spans="1:18" ht="15.75" customHeight="1">
      <c r="A13" s="28" t="s">
        <v>398</v>
      </c>
      <c r="B13" s="19">
        <f t="shared" si="2"/>
        <v>109411</v>
      </c>
      <c r="C13" s="19">
        <f t="shared" si="2"/>
        <v>28767</v>
      </c>
      <c r="D13" s="19">
        <f t="shared" si="2"/>
        <v>38642</v>
      </c>
      <c r="E13" s="30">
        <f t="shared" si="1"/>
        <v>34.3275280703584</v>
      </c>
      <c r="F13" s="38"/>
      <c r="G13" s="38"/>
      <c r="H13" s="33"/>
      <c r="I13" s="33" t="s">
        <v>393</v>
      </c>
      <c r="J13" s="36">
        <f>+J11-J12</f>
        <v>5827.2699999999995</v>
      </c>
      <c r="K13" s="36">
        <f>+K11-K12</f>
        <v>1671.234</v>
      </c>
      <c r="L13" s="36">
        <f>+L11-L12</f>
        <v>1657.8809999999999</v>
      </c>
      <c r="M13" s="33"/>
      <c r="N13" s="33" t="s">
        <v>412</v>
      </c>
      <c r="O13" s="36">
        <v>1111388</v>
      </c>
      <c r="P13" s="36">
        <v>264852</v>
      </c>
      <c r="Q13" s="36">
        <v>267544</v>
      </c>
      <c r="R13" s="33"/>
    </row>
    <row r="14" spans="1:18" ht="15.75" customHeight="1">
      <c r="A14" s="5" t="s">
        <v>395</v>
      </c>
      <c r="B14" s="42">
        <f>+O17</f>
        <v>5827270</v>
      </c>
      <c r="C14" s="42">
        <f>+P17</f>
        <v>1671234</v>
      </c>
      <c r="D14" s="42">
        <f>+Q17</f>
        <v>1657881</v>
      </c>
      <c r="E14" s="43">
        <f t="shared" si="1"/>
        <v>-0.7989904465801914</v>
      </c>
      <c r="F14" s="37"/>
      <c r="G14" s="37"/>
      <c r="H14" s="33"/>
      <c r="I14" s="33"/>
      <c r="J14" s="36"/>
      <c r="K14" s="33"/>
      <c r="L14" s="33"/>
      <c r="M14" s="33"/>
      <c r="N14" s="33" t="s">
        <v>413</v>
      </c>
      <c r="O14" s="36">
        <v>385586</v>
      </c>
      <c r="P14" s="36">
        <v>84839</v>
      </c>
      <c r="Q14" s="36">
        <v>102868</v>
      </c>
      <c r="R14" s="33"/>
    </row>
    <row r="15" spans="1:18" ht="24.75" customHeight="1">
      <c r="A15" s="140" t="s">
        <v>479</v>
      </c>
      <c r="B15" s="141"/>
      <c r="C15" s="141"/>
      <c r="D15" s="141"/>
      <c r="E15" s="141"/>
      <c r="F15" s="39"/>
      <c r="G15" s="39"/>
      <c r="H15" s="33"/>
      <c r="I15" s="33"/>
      <c r="J15" s="33"/>
      <c r="K15" s="33"/>
      <c r="L15" s="33"/>
      <c r="M15" s="33"/>
      <c r="N15" s="33" t="s">
        <v>414</v>
      </c>
      <c r="O15" s="36">
        <v>109411</v>
      </c>
      <c r="P15" s="36">
        <v>28767</v>
      </c>
      <c r="Q15" s="36">
        <v>38642</v>
      </c>
      <c r="R15" s="33"/>
    </row>
    <row r="16" spans="1:18" ht="12.75">
      <c r="A16" s="33"/>
      <c r="B16" s="33"/>
      <c r="C16" s="33"/>
      <c r="D16" s="33"/>
      <c r="E16" s="33"/>
      <c r="F16" s="33"/>
      <c r="G16" s="33"/>
      <c r="H16" s="33"/>
      <c r="I16" s="33"/>
      <c r="J16" s="33"/>
      <c r="K16" s="33"/>
      <c r="L16" s="33"/>
      <c r="M16" s="33"/>
      <c r="N16" s="33"/>
      <c r="O16" s="33"/>
      <c r="P16" s="33"/>
      <c r="Q16" s="33"/>
      <c r="R16" s="33"/>
    </row>
    <row r="17" spans="1:18" ht="12.75">
      <c r="A17" s="33"/>
      <c r="B17" s="33"/>
      <c r="C17" s="33"/>
      <c r="D17" s="33"/>
      <c r="E17" s="33"/>
      <c r="F17" s="33"/>
      <c r="G17" s="33"/>
      <c r="H17" s="33"/>
      <c r="I17" s="33"/>
      <c r="J17" s="33"/>
      <c r="K17" s="33"/>
      <c r="L17" s="33"/>
      <c r="M17" s="33"/>
      <c r="N17" s="33" t="s">
        <v>331</v>
      </c>
      <c r="O17" s="36">
        <v>5827270</v>
      </c>
      <c r="P17" s="36">
        <v>1671234</v>
      </c>
      <c r="Q17" s="36">
        <v>1657881</v>
      </c>
      <c r="R17" s="33"/>
    </row>
    <row r="18" spans="1:18" ht="12.75">
      <c r="A18" s="33"/>
      <c r="B18" s="33"/>
      <c r="C18" s="33"/>
      <c r="D18" s="33"/>
      <c r="E18" s="33"/>
      <c r="F18" s="33"/>
      <c r="G18" s="33"/>
      <c r="H18" s="33"/>
      <c r="I18" s="33"/>
      <c r="J18" s="33"/>
      <c r="K18" s="33"/>
      <c r="L18" s="33"/>
      <c r="M18" s="33"/>
      <c r="N18" s="33" t="s">
        <v>415</v>
      </c>
      <c r="O18" s="36">
        <v>2691970</v>
      </c>
      <c r="P18" s="36">
        <v>1007088</v>
      </c>
      <c r="Q18" s="36">
        <v>857319</v>
      </c>
      <c r="R18" s="33"/>
    </row>
    <row r="19" spans="1:18" ht="12.75">
      <c r="A19" s="33"/>
      <c r="B19" s="33"/>
      <c r="C19" s="33"/>
      <c r="D19" s="33"/>
      <c r="E19" s="33"/>
      <c r="F19" s="33"/>
      <c r="G19" s="33"/>
      <c r="H19" s="33"/>
      <c r="I19" s="33"/>
      <c r="J19" s="33"/>
      <c r="K19" s="33"/>
      <c r="L19" s="33"/>
      <c r="M19" s="33"/>
      <c r="N19" s="33" t="s">
        <v>416</v>
      </c>
      <c r="O19" s="36">
        <v>214243</v>
      </c>
      <c r="P19" s="36">
        <v>33880</v>
      </c>
      <c r="Q19" s="36">
        <v>72596</v>
      </c>
      <c r="R19" s="33"/>
    </row>
    <row r="20" spans="1:18" ht="12.75">
      <c r="A20" s="33"/>
      <c r="B20" s="33"/>
      <c r="C20" s="33"/>
      <c r="D20" s="33"/>
      <c r="E20" s="33"/>
      <c r="F20" s="33"/>
      <c r="G20" s="33"/>
      <c r="H20" s="33"/>
      <c r="I20" s="33"/>
      <c r="J20" s="33"/>
      <c r="K20" s="33"/>
      <c r="L20" s="33"/>
      <c r="M20" s="33"/>
      <c r="N20" s="33" t="s">
        <v>417</v>
      </c>
      <c r="O20" s="36">
        <v>2921057</v>
      </c>
      <c r="P20" s="36">
        <v>630266</v>
      </c>
      <c r="Q20" s="36">
        <v>727966</v>
      </c>
      <c r="R20" s="33"/>
    </row>
    <row r="21" spans="1:18" ht="12.75">
      <c r="A21" s="33"/>
      <c r="B21" s="33"/>
      <c r="C21" s="33"/>
      <c r="D21" s="33"/>
      <c r="E21" s="33"/>
      <c r="F21" s="33"/>
      <c r="G21" s="33"/>
      <c r="H21" s="33"/>
      <c r="I21" s="33"/>
      <c r="J21" s="33"/>
      <c r="K21" s="33"/>
      <c r="L21" s="33"/>
      <c r="M21" s="33"/>
      <c r="N21" s="33"/>
      <c r="O21" s="33"/>
      <c r="P21" s="33"/>
      <c r="Q21" s="33"/>
      <c r="R21" s="33"/>
    </row>
    <row r="22" spans="1:18" ht="12.75">
      <c r="A22" s="33"/>
      <c r="B22" s="33"/>
      <c r="C22" s="33"/>
      <c r="D22" s="33"/>
      <c r="E22" s="33"/>
      <c r="F22" s="33"/>
      <c r="G22" s="33"/>
      <c r="H22" s="33"/>
      <c r="I22" s="33"/>
      <c r="J22" s="33"/>
      <c r="K22" s="33"/>
      <c r="L22" s="33"/>
      <c r="M22" s="33"/>
      <c r="N22" s="33"/>
      <c r="O22" s="33"/>
      <c r="P22" s="33"/>
      <c r="Q22" s="33"/>
      <c r="R22" s="33"/>
    </row>
    <row r="23" spans="1:18" ht="12.75">
      <c r="A23" s="33"/>
      <c r="B23" s="33"/>
      <c r="C23" s="33"/>
      <c r="D23" s="33"/>
      <c r="E23" s="33"/>
      <c r="F23" s="33"/>
      <c r="G23" s="33"/>
      <c r="H23" s="33"/>
      <c r="I23" s="33"/>
      <c r="J23" s="33"/>
      <c r="K23" s="33"/>
      <c r="L23" s="33"/>
      <c r="M23" s="33"/>
      <c r="N23" s="33"/>
      <c r="O23" s="33"/>
      <c r="P23" s="33"/>
      <c r="Q23" s="33"/>
      <c r="R23" s="33"/>
    </row>
    <row r="24" spans="1:18" ht="12.75">
      <c r="A24" s="33"/>
      <c r="B24" s="33"/>
      <c r="C24" s="33"/>
      <c r="D24" s="33"/>
      <c r="E24" s="33"/>
      <c r="F24" s="33"/>
      <c r="G24" s="33"/>
      <c r="H24" s="33"/>
      <c r="I24" s="33"/>
      <c r="J24" s="33"/>
      <c r="K24" s="33"/>
      <c r="L24" s="33"/>
      <c r="M24" s="33"/>
      <c r="N24" s="33"/>
      <c r="O24" s="33"/>
      <c r="P24" s="33"/>
      <c r="Q24" s="33"/>
      <c r="R24" s="33"/>
    </row>
    <row r="25" spans="1:18" ht="12.75">
      <c r="A25" s="33"/>
      <c r="B25" s="33"/>
      <c r="C25" s="33"/>
      <c r="D25" s="33"/>
      <c r="E25" s="33"/>
      <c r="F25" s="33"/>
      <c r="G25" s="33"/>
      <c r="H25" s="33"/>
      <c r="I25" s="33"/>
      <c r="J25" s="33"/>
      <c r="K25" s="33"/>
      <c r="L25" s="33"/>
      <c r="M25" s="33"/>
      <c r="N25" s="33"/>
      <c r="O25" s="33"/>
      <c r="P25" s="33"/>
      <c r="Q25" s="33"/>
      <c r="R25" s="33"/>
    </row>
    <row r="26" spans="1:18" ht="12.75">
      <c r="A26" s="33"/>
      <c r="B26" s="33"/>
      <c r="C26" s="33"/>
      <c r="D26" s="33"/>
      <c r="E26" s="33"/>
      <c r="F26" s="33"/>
      <c r="G26" s="33"/>
      <c r="H26" s="33"/>
      <c r="I26" s="33"/>
      <c r="J26" s="33"/>
      <c r="K26" s="33"/>
      <c r="L26" s="33"/>
      <c r="M26" s="33"/>
      <c r="N26" s="33"/>
      <c r="O26" s="33"/>
      <c r="P26" s="33"/>
      <c r="Q26" s="33"/>
      <c r="R26" s="33"/>
    </row>
    <row r="27" spans="1:18" ht="12.75">
      <c r="A27" s="33"/>
      <c r="B27" s="33"/>
      <c r="C27" s="33"/>
      <c r="D27" s="33"/>
      <c r="E27" s="33"/>
      <c r="F27" s="33"/>
      <c r="G27" s="33"/>
      <c r="H27" s="33"/>
      <c r="I27" s="33"/>
      <c r="J27" s="33"/>
      <c r="K27" s="33"/>
      <c r="L27" s="33"/>
      <c r="M27" s="33"/>
      <c r="N27" s="33"/>
      <c r="O27" s="33"/>
      <c r="P27" s="33"/>
      <c r="Q27" s="33"/>
      <c r="R27" s="33"/>
    </row>
    <row r="28" spans="1:18" ht="12.75">
      <c r="A28" s="33"/>
      <c r="B28" s="33"/>
      <c r="C28" s="33"/>
      <c r="D28" s="33"/>
      <c r="E28" s="33"/>
      <c r="F28" s="33"/>
      <c r="G28" s="33"/>
      <c r="H28" s="33"/>
      <c r="I28" s="33"/>
      <c r="J28" s="33"/>
      <c r="K28" s="33"/>
      <c r="L28" s="33"/>
      <c r="M28" s="33"/>
      <c r="N28" s="33"/>
      <c r="O28" s="33"/>
      <c r="P28" s="33"/>
      <c r="Q28" s="33"/>
      <c r="R28" s="33"/>
    </row>
    <row r="29" spans="1:18" ht="12.75">
      <c r="A29" s="33"/>
      <c r="B29" s="33"/>
      <c r="C29" s="33"/>
      <c r="D29" s="33"/>
      <c r="E29" s="33"/>
      <c r="F29" s="33"/>
      <c r="G29" s="33"/>
      <c r="H29" s="33"/>
      <c r="I29" s="33"/>
      <c r="J29" s="33"/>
      <c r="K29" s="33"/>
      <c r="L29" s="33"/>
      <c r="M29" s="33"/>
      <c r="N29" s="33"/>
      <c r="O29" s="33"/>
      <c r="P29" s="33"/>
      <c r="Q29" s="33"/>
      <c r="R29" s="33"/>
    </row>
    <row r="30" spans="1:18" ht="12.75">
      <c r="A30" s="33"/>
      <c r="B30" s="33"/>
      <c r="C30" s="33"/>
      <c r="D30" s="33"/>
      <c r="E30" s="33"/>
      <c r="F30" s="33"/>
      <c r="G30" s="33"/>
      <c r="H30" s="33"/>
      <c r="I30" s="33"/>
      <c r="J30" s="33"/>
      <c r="K30" s="33"/>
      <c r="L30" s="33"/>
      <c r="M30" s="33"/>
      <c r="N30" s="33"/>
      <c r="O30" s="33"/>
      <c r="P30" s="33"/>
      <c r="Q30" s="33"/>
      <c r="R30" s="33"/>
    </row>
    <row r="31" spans="1:18" ht="12.75">
      <c r="A31" s="33"/>
      <c r="B31" s="33"/>
      <c r="C31" s="33"/>
      <c r="D31" s="33"/>
      <c r="E31" s="33"/>
      <c r="F31" s="33"/>
      <c r="G31" s="33"/>
      <c r="H31" s="33"/>
      <c r="I31" s="33"/>
      <c r="J31" s="33"/>
      <c r="K31" s="33"/>
      <c r="L31" s="33"/>
      <c r="M31" s="33"/>
      <c r="N31" s="33"/>
      <c r="O31" s="33"/>
      <c r="P31" s="33"/>
      <c r="Q31" s="33"/>
      <c r="R31" s="33"/>
    </row>
    <row r="32" spans="1:18" ht="12.75">
      <c r="A32" s="33"/>
      <c r="B32" s="33"/>
      <c r="C32" s="33"/>
      <c r="D32" s="33"/>
      <c r="E32" s="33"/>
      <c r="F32" s="33"/>
      <c r="G32" s="33"/>
      <c r="H32" s="33"/>
      <c r="I32" s="33"/>
      <c r="J32" s="33"/>
      <c r="K32" s="33"/>
      <c r="L32" s="33"/>
      <c r="M32" s="33"/>
      <c r="N32" s="33"/>
      <c r="O32" s="33"/>
      <c r="P32" s="33"/>
      <c r="Q32" s="33"/>
      <c r="R32" s="33"/>
    </row>
    <row r="33" spans="1:18" ht="12.75">
      <c r="A33" s="33"/>
      <c r="B33" s="33"/>
      <c r="C33" s="33"/>
      <c r="D33" s="33"/>
      <c r="E33" s="33"/>
      <c r="F33" s="33"/>
      <c r="G33" s="33"/>
      <c r="H33" s="33"/>
      <c r="I33" s="33"/>
      <c r="J33" s="33"/>
      <c r="K33" s="33"/>
      <c r="L33" s="33"/>
      <c r="M33" s="33"/>
      <c r="N33" s="33"/>
      <c r="O33" s="33"/>
      <c r="P33" s="33"/>
      <c r="Q33" s="33"/>
      <c r="R33" s="33"/>
    </row>
    <row r="34" spans="1:18" ht="12.75">
      <c r="A34" s="33"/>
      <c r="B34" s="33"/>
      <c r="C34" s="33"/>
      <c r="D34" s="33"/>
      <c r="E34" s="33"/>
      <c r="F34" s="33"/>
      <c r="G34" s="33"/>
      <c r="H34" s="33"/>
      <c r="I34" s="33"/>
      <c r="J34" s="33"/>
      <c r="K34" s="33"/>
      <c r="L34" s="33"/>
      <c r="M34" s="33"/>
      <c r="N34" s="33"/>
      <c r="O34" s="33"/>
      <c r="P34" s="33"/>
      <c r="Q34" s="33"/>
      <c r="R34" s="33"/>
    </row>
    <row r="35" spans="1:18" ht="12.75">
      <c r="A35" s="33"/>
      <c r="B35" s="33"/>
      <c r="C35" s="33"/>
      <c r="D35" s="33"/>
      <c r="E35" s="33"/>
      <c r="F35" s="33"/>
      <c r="G35" s="33"/>
      <c r="H35" s="33"/>
      <c r="I35" s="33"/>
      <c r="J35" s="33"/>
      <c r="K35" s="33"/>
      <c r="L35" s="33"/>
      <c r="M35" s="33"/>
      <c r="N35" s="33"/>
      <c r="O35" s="33"/>
      <c r="P35" s="33"/>
      <c r="Q35" s="33"/>
      <c r="R35" s="33"/>
    </row>
    <row r="36" spans="1:18" ht="12.75">
      <c r="A36" s="33"/>
      <c r="B36" s="33"/>
      <c r="C36" s="33"/>
      <c r="D36" s="33"/>
      <c r="E36" s="33"/>
      <c r="F36" s="33"/>
      <c r="G36" s="33"/>
      <c r="H36" s="33"/>
      <c r="I36" s="33"/>
      <c r="J36" s="33"/>
      <c r="K36" s="33"/>
      <c r="L36" s="33"/>
      <c r="M36" s="33"/>
      <c r="N36" s="33"/>
      <c r="O36" s="33"/>
      <c r="P36" s="33"/>
      <c r="Q36" s="33"/>
      <c r="R36" s="33"/>
    </row>
    <row r="37" spans="1:18" ht="12.75">
      <c r="A37" s="33"/>
      <c r="B37" s="33"/>
      <c r="C37" s="33"/>
      <c r="D37" s="33"/>
      <c r="E37" s="33"/>
      <c r="F37" s="33"/>
      <c r="G37" s="33"/>
      <c r="H37" s="33"/>
      <c r="I37" s="33"/>
      <c r="J37" s="33"/>
      <c r="K37" s="33"/>
      <c r="L37" s="33"/>
      <c r="M37" s="33"/>
      <c r="N37" s="33"/>
      <c r="O37" s="33"/>
      <c r="P37" s="33"/>
      <c r="Q37" s="33"/>
      <c r="R37" s="33"/>
    </row>
    <row r="38" spans="1:18" ht="12.75">
      <c r="A38" s="33"/>
      <c r="B38" s="33"/>
      <c r="C38" s="33"/>
      <c r="D38" s="33"/>
      <c r="E38" s="33"/>
      <c r="F38" s="33"/>
      <c r="G38" s="33"/>
      <c r="H38" s="33"/>
      <c r="I38" s="33"/>
      <c r="J38" s="33"/>
      <c r="K38" s="33"/>
      <c r="L38" s="33"/>
      <c r="M38" s="33"/>
      <c r="N38" s="33"/>
      <c r="O38" s="33"/>
      <c r="P38" s="33"/>
      <c r="Q38" s="33"/>
      <c r="R38" s="33"/>
    </row>
  </sheetData>
  <mergeCells count="6">
    <mergeCell ref="P2:Q2"/>
    <mergeCell ref="A3:E3"/>
    <mergeCell ref="A15:E15"/>
    <mergeCell ref="A1:E1"/>
    <mergeCell ref="A2:E2"/>
    <mergeCell ref="C4:D4"/>
  </mergeCells>
  <printOptions horizontalCentered="1" vertic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P76"/>
  <sheetViews>
    <sheetView workbookViewId="0" topLeftCell="A1">
      <selection activeCell="A1" sqref="A1:E1"/>
    </sheetView>
  </sheetViews>
  <sheetFormatPr defaultColWidth="11.421875" defaultRowHeight="12.75"/>
  <cols>
    <col min="1" max="1" width="26.7109375" style="0" customWidth="1"/>
    <col min="2" max="5" width="12.7109375" style="0" customWidth="1"/>
  </cols>
  <sheetData>
    <row r="1" spans="1:16" ht="15.75" customHeight="1">
      <c r="A1" s="142" t="s">
        <v>385</v>
      </c>
      <c r="B1" s="142"/>
      <c r="C1" s="142"/>
      <c r="D1" s="142"/>
      <c r="E1" s="142"/>
      <c r="F1" s="10"/>
      <c r="G1" s="10"/>
      <c r="H1" s="10"/>
      <c r="I1" s="10"/>
      <c r="J1" s="10"/>
      <c r="K1" s="10"/>
      <c r="L1" s="10"/>
      <c r="M1" s="10"/>
      <c r="N1" s="10"/>
      <c r="O1" s="10"/>
      <c r="P1" s="10"/>
    </row>
    <row r="2" spans="1:16" ht="15.75" customHeight="1">
      <c r="A2" s="143" t="s">
        <v>314</v>
      </c>
      <c r="B2" s="143"/>
      <c r="C2" s="143"/>
      <c r="D2" s="143"/>
      <c r="E2" s="143"/>
      <c r="F2" s="11"/>
      <c r="G2" s="11"/>
      <c r="H2" s="11"/>
      <c r="I2" s="10"/>
      <c r="J2" s="10"/>
      <c r="K2" s="10"/>
      <c r="L2" s="10"/>
      <c r="M2" s="10"/>
      <c r="N2" s="10"/>
      <c r="O2" s="10"/>
      <c r="P2" s="10"/>
    </row>
    <row r="3" spans="1:16" ht="15.75" customHeight="1">
      <c r="A3" s="143" t="s">
        <v>315</v>
      </c>
      <c r="B3" s="143"/>
      <c r="C3" s="143"/>
      <c r="D3" s="143"/>
      <c r="E3" s="143"/>
      <c r="F3" s="11"/>
      <c r="G3" s="11"/>
      <c r="H3" s="11"/>
      <c r="I3" s="10"/>
      <c r="J3" s="10"/>
      <c r="K3" s="10"/>
      <c r="L3" s="10"/>
      <c r="M3" s="10"/>
      <c r="N3" s="123">
        <v>2004</v>
      </c>
      <c r="O3" s="138" t="s">
        <v>503</v>
      </c>
      <c r="P3" s="138"/>
    </row>
    <row r="4" spans="1:16" ht="18" customHeight="1">
      <c r="A4" s="62" t="s">
        <v>316</v>
      </c>
      <c r="B4" s="9">
        <v>2004</v>
      </c>
      <c r="C4" s="144" t="s">
        <v>503</v>
      </c>
      <c r="D4" s="144"/>
      <c r="E4" s="9" t="s">
        <v>311</v>
      </c>
      <c r="F4" s="12"/>
      <c r="G4" s="12"/>
      <c r="H4" s="12"/>
      <c r="I4" s="10"/>
      <c r="J4" s="10"/>
      <c r="K4" s="10"/>
      <c r="L4" s="10"/>
      <c r="M4" s="10"/>
      <c r="N4" s="124"/>
      <c r="O4" s="125">
        <v>2004</v>
      </c>
      <c r="P4" s="125">
        <v>2005</v>
      </c>
    </row>
    <row r="5" spans="1:16" ht="18" customHeight="1">
      <c r="A5" s="5"/>
      <c r="B5" s="6"/>
      <c r="C5" s="41">
        <v>2004</v>
      </c>
      <c r="D5" s="41">
        <v>2005</v>
      </c>
      <c r="E5" s="6" t="s">
        <v>502</v>
      </c>
      <c r="F5" s="12"/>
      <c r="G5" s="12"/>
      <c r="H5" s="12"/>
      <c r="I5" s="10"/>
      <c r="J5" s="10"/>
      <c r="K5" s="10"/>
      <c r="L5" s="10"/>
      <c r="M5" s="1" t="s">
        <v>329</v>
      </c>
      <c r="N5" s="3">
        <v>7433655</v>
      </c>
      <c r="O5" s="3">
        <v>2049692</v>
      </c>
      <c r="P5" s="3">
        <v>2066935</v>
      </c>
    </row>
    <row r="6" spans="1:16" ht="18" customHeight="1">
      <c r="A6" s="21" t="s">
        <v>312</v>
      </c>
      <c r="B6" s="22">
        <f>+N5</f>
        <v>7433655</v>
      </c>
      <c r="C6" s="22">
        <f aca="true" t="shared" si="0" ref="C6:D14">+O5</f>
        <v>2049692</v>
      </c>
      <c r="D6" s="22">
        <f t="shared" si="0"/>
        <v>2066935</v>
      </c>
      <c r="E6" s="23">
        <f>+D6/C6*100-100</f>
        <v>0.8412483436535751</v>
      </c>
      <c r="F6" s="14"/>
      <c r="G6" s="14"/>
      <c r="H6" s="14"/>
      <c r="I6" s="10"/>
      <c r="J6" s="13">
        <f>+J7+J8</f>
        <v>2066935</v>
      </c>
      <c r="K6" s="10"/>
      <c r="L6" s="10"/>
      <c r="M6" s="1" t="s">
        <v>332</v>
      </c>
      <c r="N6" s="3">
        <v>2393543</v>
      </c>
      <c r="O6" s="3">
        <v>1008371</v>
      </c>
      <c r="P6" s="3">
        <v>827679</v>
      </c>
    </row>
    <row r="7" spans="1:16" ht="18" customHeight="1">
      <c r="A7" s="18" t="s">
        <v>317</v>
      </c>
      <c r="B7" s="19">
        <f>+N6</f>
        <v>2393543</v>
      </c>
      <c r="C7" s="19">
        <f t="shared" si="0"/>
        <v>1008371</v>
      </c>
      <c r="D7" s="19">
        <f t="shared" si="0"/>
        <v>827679</v>
      </c>
      <c r="E7" s="20">
        <f>+D7/C7*100-100</f>
        <v>-17.919198390275</v>
      </c>
      <c r="F7" s="15"/>
      <c r="G7" s="14"/>
      <c r="H7" s="15"/>
      <c r="I7" s="10" t="s">
        <v>318</v>
      </c>
      <c r="J7" s="13">
        <f>D7</f>
        <v>827679</v>
      </c>
      <c r="K7" s="16">
        <f>+J7/J6*100</f>
        <v>40.04378463763979</v>
      </c>
      <c r="L7" s="10"/>
      <c r="M7" s="1" t="s">
        <v>333</v>
      </c>
      <c r="N7" s="3">
        <v>2181226</v>
      </c>
      <c r="O7" s="3">
        <v>952345</v>
      </c>
      <c r="P7" s="3">
        <v>773613</v>
      </c>
    </row>
    <row r="8" spans="1:16" ht="18" customHeight="1">
      <c r="A8" s="18" t="s">
        <v>319</v>
      </c>
      <c r="B8" s="19">
        <f aca="true" t="shared" si="1" ref="B8:B14">+N7</f>
        <v>2181226</v>
      </c>
      <c r="C8" s="19">
        <f t="shared" si="0"/>
        <v>952345</v>
      </c>
      <c r="D8" s="19">
        <f t="shared" si="0"/>
        <v>773613</v>
      </c>
      <c r="E8" s="20">
        <f aca="true" t="shared" si="2" ref="E8:E14">+D8/C8*100-100</f>
        <v>-18.767568475709965</v>
      </c>
      <c r="F8" s="15"/>
      <c r="G8" s="14"/>
      <c r="H8" s="15"/>
      <c r="I8" s="10" t="s">
        <v>320</v>
      </c>
      <c r="J8" s="13">
        <f>D11</f>
        <v>1239256</v>
      </c>
      <c r="K8" s="16">
        <f>+J8/J6*100</f>
        <v>59.95621536236021</v>
      </c>
      <c r="L8" s="10"/>
      <c r="M8" s="1" t="s">
        <v>336</v>
      </c>
      <c r="N8" s="3">
        <v>52768</v>
      </c>
      <c r="O8" s="3">
        <v>13215</v>
      </c>
      <c r="P8" s="3">
        <v>13215</v>
      </c>
    </row>
    <row r="9" spans="1:16" ht="18" customHeight="1">
      <c r="A9" s="18" t="s">
        <v>321</v>
      </c>
      <c r="B9" s="19">
        <f t="shared" si="1"/>
        <v>52768</v>
      </c>
      <c r="C9" s="19">
        <f t="shared" si="0"/>
        <v>13215</v>
      </c>
      <c r="D9" s="19">
        <f t="shared" si="0"/>
        <v>13215</v>
      </c>
      <c r="E9" s="20">
        <f t="shared" si="2"/>
        <v>0</v>
      </c>
      <c r="F9" s="15"/>
      <c r="G9" s="14"/>
      <c r="H9" s="15"/>
      <c r="I9" s="10"/>
      <c r="J9" s="10"/>
      <c r="K9" s="16">
        <f>SUM(K7:K8)</f>
        <v>100</v>
      </c>
      <c r="L9" s="10"/>
      <c r="M9" s="1" t="s">
        <v>337</v>
      </c>
      <c r="N9" s="3">
        <v>159550</v>
      </c>
      <c r="O9" s="3">
        <v>42812</v>
      </c>
      <c r="P9" s="3">
        <v>40851</v>
      </c>
    </row>
    <row r="10" spans="1:16" ht="18" customHeight="1">
      <c r="A10" s="18" t="s">
        <v>322</v>
      </c>
      <c r="B10" s="19">
        <f t="shared" si="1"/>
        <v>159550</v>
      </c>
      <c r="C10" s="19">
        <f t="shared" si="0"/>
        <v>42812</v>
      </c>
      <c r="D10" s="19">
        <f t="shared" si="0"/>
        <v>40851</v>
      </c>
      <c r="E10" s="20">
        <f t="shared" si="2"/>
        <v>-4.580491450995055</v>
      </c>
      <c r="F10" s="15"/>
      <c r="G10" s="14"/>
      <c r="H10" s="15"/>
      <c r="I10" s="10"/>
      <c r="J10" s="13">
        <f>SUM(J11:J13)</f>
        <v>2066934</v>
      </c>
      <c r="K10" s="16"/>
      <c r="L10" s="10"/>
      <c r="M10" s="1" t="s">
        <v>334</v>
      </c>
      <c r="N10" s="3">
        <v>5040112</v>
      </c>
      <c r="O10" s="3">
        <v>1041321</v>
      </c>
      <c r="P10" s="3">
        <v>1239256</v>
      </c>
    </row>
    <row r="11" spans="1:16" ht="18" customHeight="1">
      <c r="A11" s="18" t="s">
        <v>323</v>
      </c>
      <c r="B11" s="19">
        <f t="shared" si="1"/>
        <v>5040112</v>
      </c>
      <c r="C11" s="19">
        <f t="shared" si="0"/>
        <v>1041321</v>
      </c>
      <c r="D11" s="19">
        <f t="shared" si="0"/>
        <v>1239256</v>
      </c>
      <c r="E11" s="20">
        <f t="shared" si="2"/>
        <v>19.008067637164714</v>
      </c>
      <c r="F11" s="15"/>
      <c r="G11" s="14"/>
      <c r="H11" s="15"/>
      <c r="I11" s="10" t="s">
        <v>324</v>
      </c>
      <c r="J11" s="13">
        <f>D8+D12</f>
        <v>1124862</v>
      </c>
      <c r="K11" s="16">
        <f>+J11/$J10*100</f>
        <v>54.4217667327549</v>
      </c>
      <c r="L11" s="10"/>
      <c r="M11" s="1" t="s">
        <v>333</v>
      </c>
      <c r="N11" s="3">
        <v>1622132</v>
      </c>
      <c r="O11" s="3">
        <v>319596</v>
      </c>
      <c r="P11" s="3">
        <v>351249</v>
      </c>
    </row>
    <row r="12" spans="1:16" ht="18" customHeight="1">
      <c r="A12" s="18" t="s">
        <v>319</v>
      </c>
      <c r="B12" s="19">
        <f t="shared" si="1"/>
        <v>1622132</v>
      </c>
      <c r="C12" s="19">
        <f t="shared" si="0"/>
        <v>319596</v>
      </c>
      <c r="D12" s="19">
        <f t="shared" si="0"/>
        <v>351249</v>
      </c>
      <c r="E12" s="20">
        <f t="shared" si="2"/>
        <v>9.904066383809564</v>
      </c>
      <c r="F12" s="15"/>
      <c r="G12" s="14"/>
      <c r="H12" s="15"/>
      <c r="I12" s="10" t="s">
        <v>325</v>
      </c>
      <c r="J12" s="13">
        <f>D9+D13</f>
        <v>175464</v>
      </c>
      <c r="K12" s="16">
        <f>+J12/J10*100</f>
        <v>8.4890954428153</v>
      </c>
      <c r="L12" s="10"/>
      <c r="M12" s="1" t="s">
        <v>336</v>
      </c>
      <c r="N12" s="3">
        <v>547062</v>
      </c>
      <c r="O12" s="3">
        <v>105505</v>
      </c>
      <c r="P12" s="3">
        <v>162249</v>
      </c>
    </row>
    <row r="13" spans="1:16" ht="18" customHeight="1">
      <c r="A13" s="18" t="s">
        <v>321</v>
      </c>
      <c r="B13" s="19">
        <f t="shared" si="1"/>
        <v>547062</v>
      </c>
      <c r="C13" s="19">
        <f t="shared" si="0"/>
        <v>105505</v>
      </c>
      <c r="D13" s="19">
        <f t="shared" si="0"/>
        <v>162249</v>
      </c>
      <c r="E13" s="20">
        <f t="shared" si="2"/>
        <v>53.78323302213167</v>
      </c>
      <c r="F13" s="15"/>
      <c r="G13" s="14"/>
      <c r="H13" s="15"/>
      <c r="I13" s="10" t="s">
        <v>326</v>
      </c>
      <c r="J13" s="13">
        <f>D10+D14</f>
        <v>766608</v>
      </c>
      <c r="K13" s="16">
        <f>+J13/J10*100</f>
        <v>37.089137824429805</v>
      </c>
      <c r="L13" s="10"/>
      <c r="M13" s="1" t="s">
        <v>337</v>
      </c>
      <c r="N13" s="3">
        <v>2870919</v>
      </c>
      <c r="O13" s="3">
        <v>616221</v>
      </c>
      <c r="P13" s="3">
        <v>725757</v>
      </c>
    </row>
    <row r="14" spans="1:16" ht="18" customHeight="1">
      <c r="A14" s="18" t="s">
        <v>322</v>
      </c>
      <c r="B14" s="19">
        <f t="shared" si="1"/>
        <v>2870919</v>
      </c>
      <c r="C14" s="19">
        <f>+O13</f>
        <v>616221</v>
      </c>
      <c r="D14" s="19">
        <f t="shared" si="0"/>
        <v>725757</v>
      </c>
      <c r="E14" s="20">
        <f t="shared" si="2"/>
        <v>17.775440953813643</v>
      </c>
      <c r="F14" s="15"/>
      <c r="G14" s="14"/>
      <c r="H14" s="15"/>
      <c r="I14" s="10"/>
      <c r="J14" s="10"/>
      <c r="K14" s="16">
        <f>SUM(K11:K13)</f>
        <v>100</v>
      </c>
      <c r="L14" s="10"/>
      <c r="M14" s="1"/>
      <c r="N14" s="1"/>
      <c r="O14" s="1"/>
      <c r="P14" s="1"/>
    </row>
    <row r="15" spans="1:16" ht="18" customHeight="1">
      <c r="A15" s="21" t="s">
        <v>313</v>
      </c>
      <c r="B15" s="22">
        <f>+N15</f>
        <v>1606385</v>
      </c>
      <c r="C15" s="22">
        <f aca="true" t="shared" si="3" ref="C15:D23">+O15</f>
        <v>378458</v>
      </c>
      <c r="D15" s="22">
        <f t="shared" si="3"/>
        <v>409054</v>
      </c>
      <c r="E15" s="23">
        <f>+D15/C15*100-100</f>
        <v>8.084384528798452</v>
      </c>
      <c r="F15" s="14"/>
      <c r="G15" s="14"/>
      <c r="H15" s="14"/>
      <c r="I15" s="10"/>
      <c r="J15" s="10"/>
      <c r="K15" s="10"/>
      <c r="L15" s="10"/>
      <c r="M15" s="1" t="s">
        <v>330</v>
      </c>
      <c r="N15" s="3">
        <v>1606385</v>
      </c>
      <c r="O15" s="3">
        <v>378458</v>
      </c>
      <c r="P15" s="3">
        <v>409054</v>
      </c>
    </row>
    <row r="16" spans="1:16" ht="18" customHeight="1">
      <c r="A16" s="18" t="s">
        <v>317</v>
      </c>
      <c r="B16" s="19">
        <f>+N16</f>
        <v>449964</v>
      </c>
      <c r="C16" s="19">
        <f t="shared" si="3"/>
        <v>116334</v>
      </c>
      <c r="D16" s="19">
        <f t="shared" si="3"/>
        <v>124831</v>
      </c>
      <c r="E16" s="20">
        <f>+D16/C16*100-100</f>
        <v>7.30396960475872</v>
      </c>
      <c r="F16" s="15"/>
      <c r="G16" s="14"/>
      <c r="H16" s="15"/>
      <c r="I16" s="10"/>
      <c r="J16" s="10"/>
      <c r="K16" s="10"/>
      <c r="L16" s="10"/>
      <c r="M16" s="1" t="s">
        <v>332</v>
      </c>
      <c r="N16" s="3">
        <v>449964</v>
      </c>
      <c r="O16" s="3">
        <v>116334</v>
      </c>
      <c r="P16" s="3">
        <v>124831</v>
      </c>
    </row>
    <row r="17" spans="1:16" ht="18" customHeight="1">
      <c r="A17" s="18" t="s">
        <v>319</v>
      </c>
      <c r="B17" s="19">
        <f aca="true" t="shared" si="4" ref="B17:B23">+N17</f>
        <v>420082</v>
      </c>
      <c r="C17" s="19">
        <f t="shared" si="3"/>
        <v>109723</v>
      </c>
      <c r="D17" s="19">
        <f t="shared" si="3"/>
        <v>115517</v>
      </c>
      <c r="E17" s="20">
        <f aca="true" t="shared" si="5" ref="E17:E23">+D17/C17*100-100</f>
        <v>5.280570163046946</v>
      </c>
      <c r="F17" s="15"/>
      <c r="G17" s="14"/>
      <c r="H17" s="15"/>
      <c r="I17" s="10"/>
      <c r="J17" s="10"/>
      <c r="K17" s="10"/>
      <c r="L17" s="10"/>
      <c r="M17" s="1" t="s">
        <v>333</v>
      </c>
      <c r="N17" s="3">
        <v>420082</v>
      </c>
      <c r="O17" s="3">
        <v>109723</v>
      </c>
      <c r="P17" s="3">
        <v>115517</v>
      </c>
    </row>
    <row r="18" spans="1:16" ht="18" customHeight="1">
      <c r="A18" s="18" t="s">
        <v>321</v>
      </c>
      <c r="B18" s="19">
        <f t="shared" si="4"/>
        <v>24725</v>
      </c>
      <c r="C18" s="19">
        <f t="shared" si="3"/>
        <v>5756</v>
      </c>
      <c r="D18" s="19">
        <f t="shared" si="3"/>
        <v>7790</v>
      </c>
      <c r="E18" s="20">
        <f t="shared" si="5"/>
        <v>35.33703961084086</v>
      </c>
      <c r="F18" s="15"/>
      <c r="G18" s="14"/>
      <c r="H18" s="15"/>
      <c r="I18" s="10"/>
      <c r="J18" s="10"/>
      <c r="K18" s="10"/>
      <c r="L18" s="10"/>
      <c r="M18" s="1" t="s">
        <v>336</v>
      </c>
      <c r="N18" s="3">
        <v>24725</v>
      </c>
      <c r="O18" s="3">
        <v>5756</v>
      </c>
      <c r="P18" s="3">
        <v>7790</v>
      </c>
    </row>
    <row r="19" spans="1:16" ht="18" customHeight="1">
      <c r="A19" s="18" t="s">
        <v>322</v>
      </c>
      <c r="B19" s="19">
        <f t="shared" si="4"/>
        <v>5158</v>
      </c>
      <c r="C19" s="19">
        <f t="shared" si="3"/>
        <v>855</v>
      </c>
      <c r="D19" s="19">
        <f t="shared" si="3"/>
        <v>1524</v>
      </c>
      <c r="E19" s="20">
        <f t="shared" si="5"/>
        <v>78.24561403508773</v>
      </c>
      <c r="F19" s="15"/>
      <c r="G19" s="14"/>
      <c r="H19" s="15"/>
      <c r="I19" s="10"/>
      <c r="J19" s="10"/>
      <c r="K19" s="10"/>
      <c r="L19" s="10"/>
      <c r="M19" s="1" t="s">
        <v>337</v>
      </c>
      <c r="N19" s="3">
        <v>5158</v>
      </c>
      <c r="O19" s="3">
        <v>855</v>
      </c>
      <c r="P19" s="3">
        <v>1524</v>
      </c>
    </row>
    <row r="20" spans="1:16" ht="18" customHeight="1">
      <c r="A20" s="18" t="s">
        <v>323</v>
      </c>
      <c r="B20" s="19">
        <f t="shared" si="4"/>
        <v>1156421</v>
      </c>
      <c r="C20" s="19">
        <f>+O20</f>
        <v>262124</v>
      </c>
      <c r="D20" s="19">
        <f t="shared" si="3"/>
        <v>284223</v>
      </c>
      <c r="E20" s="20">
        <f t="shared" si="5"/>
        <v>8.430742701927343</v>
      </c>
      <c r="F20" s="15"/>
      <c r="G20" s="14"/>
      <c r="H20" s="15"/>
      <c r="I20" s="10"/>
      <c r="J20" s="10"/>
      <c r="K20" s="10"/>
      <c r="L20" s="10"/>
      <c r="M20" s="1" t="s">
        <v>334</v>
      </c>
      <c r="N20" s="3">
        <v>1156421</v>
      </c>
      <c r="O20" s="3">
        <v>262124</v>
      </c>
      <c r="P20" s="3">
        <v>284223</v>
      </c>
    </row>
    <row r="21" spans="1:16" ht="18" customHeight="1">
      <c r="A21" s="18" t="s">
        <v>319</v>
      </c>
      <c r="B21" s="19">
        <f t="shared" si="4"/>
        <v>691306</v>
      </c>
      <c r="C21" s="19">
        <f t="shared" si="3"/>
        <v>155129</v>
      </c>
      <c r="D21" s="19">
        <f t="shared" si="3"/>
        <v>152027</v>
      </c>
      <c r="E21" s="20">
        <f t="shared" si="5"/>
        <v>-1.9996261176182344</v>
      </c>
      <c r="F21" s="15"/>
      <c r="G21" s="14"/>
      <c r="H21" s="15"/>
      <c r="I21" s="10"/>
      <c r="J21" s="10"/>
      <c r="K21" s="10"/>
      <c r="L21" s="10"/>
      <c r="M21" s="1" t="s">
        <v>333</v>
      </c>
      <c r="N21" s="3">
        <v>691306</v>
      </c>
      <c r="O21" s="3">
        <v>155129</v>
      </c>
      <c r="P21" s="3">
        <v>152027</v>
      </c>
    </row>
    <row r="22" spans="1:16" ht="18" customHeight="1">
      <c r="A22" s="18" t="s">
        <v>321</v>
      </c>
      <c r="B22" s="19">
        <f t="shared" si="4"/>
        <v>360861</v>
      </c>
      <c r="C22" s="19">
        <f t="shared" si="3"/>
        <v>79083</v>
      </c>
      <c r="D22" s="19">
        <f t="shared" si="3"/>
        <v>95079</v>
      </c>
      <c r="E22" s="20">
        <f t="shared" si="5"/>
        <v>20.226850271234014</v>
      </c>
      <c r="F22" s="15"/>
      <c r="G22" s="14"/>
      <c r="H22" s="15"/>
      <c r="I22" s="10"/>
      <c r="J22" s="10"/>
      <c r="K22" s="10"/>
      <c r="L22" s="10"/>
      <c r="M22" s="1" t="s">
        <v>336</v>
      </c>
      <c r="N22" s="3">
        <v>360861</v>
      </c>
      <c r="O22" s="3">
        <v>79083</v>
      </c>
      <c r="P22" s="3">
        <v>95079</v>
      </c>
    </row>
    <row r="23" spans="1:16" ht="18" customHeight="1">
      <c r="A23" s="18" t="s">
        <v>322</v>
      </c>
      <c r="B23" s="19">
        <f t="shared" si="4"/>
        <v>104254</v>
      </c>
      <c r="C23" s="19">
        <f t="shared" si="3"/>
        <v>27912</v>
      </c>
      <c r="D23" s="19">
        <f t="shared" si="3"/>
        <v>37117</v>
      </c>
      <c r="E23" s="20">
        <f t="shared" si="5"/>
        <v>32.97864717684149</v>
      </c>
      <c r="F23" s="15"/>
      <c r="G23" s="14"/>
      <c r="H23" s="15"/>
      <c r="I23" s="10"/>
      <c r="J23" s="10"/>
      <c r="K23" s="10"/>
      <c r="L23" s="10"/>
      <c r="M23" s="1" t="s">
        <v>337</v>
      </c>
      <c r="N23" s="3">
        <v>104254</v>
      </c>
      <c r="O23" s="3">
        <v>27912</v>
      </c>
      <c r="P23" s="3">
        <v>37117</v>
      </c>
    </row>
    <row r="24" spans="1:16" ht="18" customHeight="1">
      <c r="A24" s="21" t="s">
        <v>327</v>
      </c>
      <c r="B24" s="22">
        <f aca="true" t="shared" si="6" ref="B24:D32">+N25</f>
        <v>5827270</v>
      </c>
      <c r="C24" s="22">
        <f t="shared" si="6"/>
        <v>1671234</v>
      </c>
      <c r="D24" s="22">
        <f t="shared" si="6"/>
        <v>1657881</v>
      </c>
      <c r="E24" s="23">
        <f>+D24/C24*100-100</f>
        <v>-0.7989904465801914</v>
      </c>
      <c r="F24" s="14"/>
      <c r="G24" s="14"/>
      <c r="H24" s="14"/>
      <c r="I24" s="10"/>
      <c r="J24" s="10"/>
      <c r="K24" s="10"/>
      <c r="L24" s="10"/>
      <c r="M24" s="1"/>
      <c r="N24" s="1"/>
      <c r="O24" s="1"/>
      <c r="P24" s="1"/>
    </row>
    <row r="25" spans="1:16" ht="18" customHeight="1">
      <c r="A25" s="18" t="s">
        <v>317</v>
      </c>
      <c r="B25" s="19">
        <f t="shared" si="6"/>
        <v>1943579</v>
      </c>
      <c r="C25" s="19">
        <f t="shared" si="6"/>
        <v>892037</v>
      </c>
      <c r="D25" s="19">
        <f t="shared" si="6"/>
        <v>702847</v>
      </c>
      <c r="E25" s="20">
        <f>+D25/C25*100-100</f>
        <v>-21.208761519981792</v>
      </c>
      <c r="F25" s="15"/>
      <c r="G25" s="14"/>
      <c r="H25" s="15"/>
      <c r="I25" s="10"/>
      <c r="J25" s="10"/>
      <c r="K25" s="10"/>
      <c r="L25" s="10"/>
      <c r="M25" s="1" t="s">
        <v>331</v>
      </c>
      <c r="N25" s="3">
        <v>5827270</v>
      </c>
      <c r="O25" s="3">
        <v>1671234</v>
      </c>
      <c r="P25" s="3">
        <v>1657881</v>
      </c>
    </row>
    <row r="26" spans="1:16" ht="18" customHeight="1">
      <c r="A26" s="18" t="s">
        <v>319</v>
      </c>
      <c r="B26" s="19">
        <f t="shared" si="6"/>
        <v>1761144</v>
      </c>
      <c r="C26" s="19">
        <f t="shared" si="6"/>
        <v>842621</v>
      </c>
      <c r="D26" s="19">
        <f t="shared" si="6"/>
        <v>658096</v>
      </c>
      <c r="E26" s="20">
        <f aca="true" t="shared" si="7" ref="E26:E32">+D26/C26*100-100</f>
        <v>-21.898932022819267</v>
      </c>
      <c r="F26" s="15"/>
      <c r="G26" s="14"/>
      <c r="H26" s="15"/>
      <c r="I26" s="10"/>
      <c r="J26" s="10"/>
      <c r="K26" s="10"/>
      <c r="L26" s="10"/>
      <c r="M26" s="1" t="s">
        <v>332</v>
      </c>
      <c r="N26" s="3">
        <v>1943579</v>
      </c>
      <c r="O26" s="3">
        <v>892037</v>
      </c>
      <c r="P26" s="3">
        <v>702847</v>
      </c>
    </row>
    <row r="27" spans="1:16" ht="18" customHeight="1">
      <c r="A27" s="18" t="s">
        <v>321</v>
      </c>
      <c r="B27" s="19">
        <f t="shared" si="6"/>
        <v>28043</v>
      </c>
      <c r="C27" s="19">
        <f t="shared" si="6"/>
        <v>7459</v>
      </c>
      <c r="D27" s="19">
        <f t="shared" si="6"/>
        <v>5425</v>
      </c>
      <c r="E27" s="20">
        <f t="shared" si="7"/>
        <v>-27.269070921034995</v>
      </c>
      <c r="F27" s="15"/>
      <c r="G27" s="14"/>
      <c r="H27" s="15"/>
      <c r="I27" s="10"/>
      <c r="J27" s="10"/>
      <c r="K27" s="10"/>
      <c r="L27" s="10"/>
      <c r="M27" s="1" t="s">
        <v>333</v>
      </c>
      <c r="N27" s="3">
        <v>1761144</v>
      </c>
      <c r="O27" s="3">
        <v>842621</v>
      </c>
      <c r="P27" s="3">
        <v>658096</v>
      </c>
    </row>
    <row r="28" spans="1:16" ht="18" customHeight="1">
      <c r="A28" s="18" t="s">
        <v>322</v>
      </c>
      <c r="B28" s="19">
        <f t="shared" si="6"/>
        <v>154392</v>
      </c>
      <c r="C28" s="19">
        <f t="shared" si="6"/>
        <v>41957</v>
      </c>
      <c r="D28" s="19">
        <f t="shared" si="6"/>
        <v>39326</v>
      </c>
      <c r="E28" s="20">
        <f t="shared" si="7"/>
        <v>-6.270705722525435</v>
      </c>
      <c r="F28" s="15"/>
      <c r="G28" s="14"/>
      <c r="H28" s="15"/>
      <c r="I28" s="10"/>
      <c r="J28" s="10"/>
      <c r="K28" s="10"/>
      <c r="L28" s="10"/>
      <c r="M28" s="1" t="s">
        <v>336</v>
      </c>
      <c r="N28" s="3">
        <v>28043</v>
      </c>
      <c r="O28" s="3">
        <v>7459</v>
      </c>
      <c r="P28" s="3">
        <v>5425</v>
      </c>
    </row>
    <row r="29" spans="1:16" ht="18" customHeight="1">
      <c r="A29" s="18" t="s">
        <v>323</v>
      </c>
      <c r="B29" s="19">
        <f t="shared" si="6"/>
        <v>3883692</v>
      </c>
      <c r="C29" s="19">
        <f t="shared" si="6"/>
        <v>779197</v>
      </c>
      <c r="D29" s="19">
        <f t="shared" si="6"/>
        <v>955033</v>
      </c>
      <c r="E29" s="20">
        <f t="shared" si="7"/>
        <v>22.566308648518913</v>
      </c>
      <c r="F29" s="15"/>
      <c r="G29" s="14"/>
      <c r="H29" s="15"/>
      <c r="I29" s="10"/>
      <c r="J29" s="10"/>
      <c r="K29" s="10"/>
      <c r="L29" s="10"/>
      <c r="M29" s="1" t="s">
        <v>337</v>
      </c>
      <c r="N29" s="3">
        <v>154392</v>
      </c>
      <c r="O29" s="3">
        <v>41957</v>
      </c>
      <c r="P29" s="3">
        <v>39326</v>
      </c>
    </row>
    <row r="30" spans="1:16" ht="18" customHeight="1">
      <c r="A30" s="18" t="s">
        <v>319</v>
      </c>
      <c r="B30" s="19">
        <f t="shared" si="6"/>
        <v>930826</v>
      </c>
      <c r="C30" s="19">
        <f t="shared" si="6"/>
        <v>164467</v>
      </c>
      <c r="D30" s="19">
        <f t="shared" si="6"/>
        <v>199223</v>
      </c>
      <c r="E30" s="20">
        <f t="shared" si="7"/>
        <v>21.13250682507737</v>
      </c>
      <c r="F30" s="15"/>
      <c r="G30" s="14"/>
      <c r="H30" s="15"/>
      <c r="I30" s="10"/>
      <c r="J30" s="10"/>
      <c r="K30" s="10"/>
      <c r="L30" s="10"/>
      <c r="M30" s="1" t="s">
        <v>334</v>
      </c>
      <c r="N30" s="3">
        <v>3883692</v>
      </c>
      <c r="O30" s="3">
        <v>779197</v>
      </c>
      <c r="P30" s="3">
        <v>955033</v>
      </c>
    </row>
    <row r="31" spans="1:16" ht="18" customHeight="1">
      <c r="A31" s="18" t="s">
        <v>321</v>
      </c>
      <c r="B31" s="19">
        <f t="shared" si="6"/>
        <v>186200</v>
      </c>
      <c r="C31" s="19">
        <f t="shared" si="6"/>
        <v>26422</v>
      </c>
      <c r="D31" s="19">
        <f t="shared" si="6"/>
        <v>67171</v>
      </c>
      <c r="E31" s="20">
        <f t="shared" si="7"/>
        <v>154.22375293316176</v>
      </c>
      <c r="F31" s="15"/>
      <c r="G31" s="15"/>
      <c r="H31" s="15"/>
      <c r="I31" s="10"/>
      <c r="J31" s="10"/>
      <c r="K31" s="10"/>
      <c r="L31" s="10"/>
      <c r="M31" s="1" t="s">
        <v>333</v>
      </c>
      <c r="N31" s="3">
        <v>930826</v>
      </c>
      <c r="O31" s="3">
        <v>164467</v>
      </c>
      <c r="P31" s="3">
        <v>199223</v>
      </c>
    </row>
    <row r="32" spans="1:16" ht="18" customHeight="1">
      <c r="A32" s="63" t="s">
        <v>322</v>
      </c>
      <c r="B32" s="64">
        <f t="shared" si="6"/>
        <v>2766665</v>
      </c>
      <c r="C32" s="64">
        <f t="shared" si="6"/>
        <v>588308</v>
      </c>
      <c r="D32" s="64">
        <f t="shared" si="6"/>
        <v>688640</v>
      </c>
      <c r="E32" s="65">
        <f t="shared" si="7"/>
        <v>17.05433208455436</v>
      </c>
      <c r="F32" s="15"/>
      <c r="G32" s="14"/>
      <c r="H32" s="15"/>
      <c r="I32" s="10"/>
      <c r="J32" s="10"/>
      <c r="K32" s="10"/>
      <c r="L32" s="10"/>
      <c r="M32" s="1" t="s">
        <v>336</v>
      </c>
      <c r="N32" s="3">
        <v>186200</v>
      </c>
      <c r="O32" s="3">
        <v>26422</v>
      </c>
      <c r="P32" s="3">
        <v>67171</v>
      </c>
    </row>
    <row r="33" spans="1:16" ht="25.5" customHeight="1">
      <c r="A33" s="140" t="s">
        <v>479</v>
      </c>
      <c r="B33" s="141"/>
      <c r="C33" s="141"/>
      <c r="D33" s="141"/>
      <c r="E33" s="141"/>
      <c r="F33" s="17"/>
      <c r="G33" s="17"/>
      <c r="H33" s="17"/>
      <c r="I33" s="10"/>
      <c r="J33" s="10"/>
      <c r="K33" s="10"/>
      <c r="L33" s="10"/>
      <c r="M33" s="1" t="s">
        <v>337</v>
      </c>
      <c r="N33" s="3">
        <v>2766665</v>
      </c>
      <c r="O33" s="3">
        <v>588308</v>
      </c>
      <c r="P33" s="3">
        <v>688640</v>
      </c>
    </row>
    <row r="34" spans="1:16" ht="12.75">
      <c r="A34" s="10"/>
      <c r="B34" s="10"/>
      <c r="C34" s="10"/>
      <c r="D34" s="10"/>
      <c r="E34" s="10"/>
      <c r="F34" s="10"/>
      <c r="G34" s="10"/>
      <c r="H34" s="10"/>
      <c r="I34" s="10"/>
      <c r="J34" s="10"/>
      <c r="K34" s="10"/>
      <c r="L34" s="10"/>
      <c r="M34" s="10"/>
      <c r="N34" s="10"/>
      <c r="O34" s="10"/>
      <c r="P34" s="10"/>
    </row>
    <row r="35" spans="1:16" ht="15.75" customHeight="1">
      <c r="A35" s="133"/>
      <c r="B35" s="133"/>
      <c r="C35" s="133"/>
      <c r="D35" s="133"/>
      <c r="E35" s="133"/>
      <c r="F35" s="11"/>
      <c r="G35" s="11"/>
      <c r="H35" s="11"/>
      <c r="I35" s="10"/>
      <c r="J35" s="10"/>
      <c r="K35" s="10"/>
      <c r="L35" s="10"/>
      <c r="M35" s="10"/>
      <c r="N35" s="10"/>
      <c r="O35" s="10"/>
      <c r="P35" s="10"/>
    </row>
    <row r="36" spans="1:16" ht="15.75" customHeight="1">
      <c r="A36" s="10"/>
      <c r="B36" s="10"/>
      <c r="C36" s="10"/>
      <c r="D36" s="10"/>
      <c r="E36" s="10"/>
      <c r="F36" s="10"/>
      <c r="G36" s="10"/>
      <c r="H36" s="10"/>
      <c r="I36" s="10"/>
      <c r="J36" s="10"/>
      <c r="K36" s="10"/>
      <c r="L36" s="10"/>
      <c r="M36" s="10"/>
      <c r="N36" s="10"/>
      <c r="O36" s="10"/>
      <c r="P36" s="10"/>
    </row>
    <row r="37" spans="1:16" ht="15.75" customHeight="1">
      <c r="A37" s="10"/>
      <c r="B37" s="10"/>
      <c r="C37" s="10"/>
      <c r="D37" s="10"/>
      <c r="E37" s="10"/>
      <c r="F37" s="10"/>
      <c r="G37" s="10"/>
      <c r="H37" s="10"/>
      <c r="I37" s="10"/>
      <c r="J37" s="10"/>
      <c r="K37" s="10"/>
      <c r="L37" s="10"/>
      <c r="M37" s="10"/>
      <c r="N37" s="10"/>
      <c r="O37" s="10"/>
      <c r="P37" s="10"/>
    </row>
    <row r="38" spans="1:16" ht="15.75" customHeight="1">
      <c r="A38" s="10"/>
      <c r="B38" s="10"/>
      <c r="C38" s="10"/>
      <c r="D38" s="10"/>
      <c r="E38" s="10"/>
      <c r="F38" s="10"/>
      <c r="G38" s="10"/>
      <c r="H38" s="10"/>
      <c r="I38" s="10"/>
      <c r="J38" s="10"/>
      <c r="K38" s="10"/>
      <c r="L38" s="10"/>
      <c r="M38" s="10"/>
      <c r="N38" s="10"/>
      <c r="O38" s="10"/>
      <c r="P38" s="10"/>
    </row>
    <row r="39" spans="1:16" ht="15.75" customHeight="1">
      <c r="A39" s="10"/>
      <c r="B39" s="10"/>
      <c r="C39" s="10"/>
      <c r="D39" s="10"/>
      <c r="E39" s="10"/>
      <c r="F39" s="10"/>
      <c r="G39" s="10"/>
      <c r="H39" s="10"/>
      <c r="I39" s="10"/>
      <c r="J39" s="10"/>
      <c r="K39" s="10"/>
      <c r="L39" s="10"/>
      <c r="M39" s="10"/>
      <c r="N39" s="10"/>
      <c r="O39" s="10"/>
      <c r="P39" s="10"/>
    </row>
    <row r="40" spans="1:16" ht="15.75" customHeight="1">
      <c r="A40" s="10"/>
      <c r="B40" s="10"/>
      <c r="C40" s="10"/>
      <c r="D40" s="10"/>
      <c r="E40" s="10"/>
      <c r="F40" s="10"/>
      <c r="G40" s="10"/>
      <c r="H40" s="10"/>
      <c r="I40" s="10"/>
      <c r="J40" s="10"/>
      <c r="K40" s="10"/>
      <c r="L40" s="10"/>
      <c r="M40" s="10"/>
      <c r="N40" s="10"/>
      <c r="O40" s="10"/>
      <c r="P40" s="10"/>
    </row>
    <row r="41" spans="1:16" ht="15.75" customHeight="1">
      <c r="A41" s="10"/>
      <c r="B41" s="10"/>
      <c r="C41" s="10"/>
      <c r="D41" s="10"/>
      <c r="E41" s="10"/>
      <c r="F41" s="10"/>
      <c r="G41" s="10"/>
      <c r="H41" s="10"/>
      <c r="I41" s="10"/>
      <c r="J41" s="10"/>
      <c r="K41" s="10"/>
      <c r="L41" s="10"/>
      <c r="M41" s="10"/>
      <c r="N41" s="10"/>
      <c r="O41" s="10"/>
      <c r="P41" s="10"/>
    </row>
    <row r="42" spans="1:16" ht="15.75" customHeight="1">
      <c r="A42" s="10"/>
      <c r="B42" s="10"/>
      <c r="C42" s="10"/>
      <c r="D42" s="10"/>
      <c r="E42" s="10"/>
      <c r="F42" s="10"/>
      <c r="G42" s="10"/>
      <c r="H42" s="10"/>
      <c r="I42" s="10"/>
      <c r="J42" s="10"/>
      <c r="K42" s="10"/>
      <c r="L42" s="10"/>
      <c r="M42" s="10"/>
      <c r="N42" s="10"/>
      <c r="O42" s="10"/>
      <c r="P42" s="10"/>
    </row>
    <row r="43" spans="1:16" ht="15.75" customHeight="1">
      <c r="A43" s="10"/>
      <c r="B43" s="10"/>
      <c r="C43" s="10"/>
      <c r="D43" s="10"/>
      <c r="E43" s="10"/>
      <c r="F43" s="10"/>
      <c r="G43" s="10"/>
      <c r="H43" s="10"/>
      <c r="I43" s="10"/>
      <c r="J43" s="10"/>
      <c r="K43" s="10"/>
      <c r="L43" s="10"/>
      <c r="M43" s="10"/>
      <c r="N43" s="10"/>
      <c r="O43" s="10"/>
      <c r="P43" s="10"/>
    </row>
    <row r="44" spans="1:16" ht="15.75" customHeight="1">
      <c r="A44" s="10"/>
      <c r="B44" s="10"/>
      <c r="C44" s="10"/>
      <c r="D44" s="10"/>
      <c r="E44" s="10"/>
      <c r="F44" s="10"/>
      <c r="G44" s="10"/>
      <c r="H44" s="10"/>
      <c r="I44" s="10"/>
      <c r="J44" s="10"/>
      <c r="K44" s="10"/>
      <c r="L44" s="10"/>
      <c r="M44" s="10"/>
      <c r="N44" s="10"/>
      <c r="O44" s="10"/>
      <c r="P44" s="10"/>
    </row>
    <row r="45" spans="1:16" ht="15.75" customHeight="1">
      <c r="A45" s="10"/>
      <c r="B45" s="10"/>
      <c r="C45" s="10"/>
      <c r="D45" s="10"/>
      <c r="E45" s="10"/>
      <c r="F45" s="10"/>
      <c r="G45" s="10"/>
      <c r="H45" s="10"/>
      <c r="I45" s="10"/>
      <c r="J45" s="10"/>
      <c r="K45" s="10"/>
      <c r="L45" s="10"/>
      <c r="M45" s="10"/>
      <c r="N45" s="10"/>
      <c r="O45" s="10"/>
      <c r="P45" s="10"/>
    </row>
    <row r="46" spans="1:16" ht="15.75" customHeight="1">
      <c r="A46" s="10"/>
      <c r="B46" s="10"/>
      <c r="C46" s="10"/>
      <c r="D46" s="10"/>
      <c r="E46" s="10"/>
      <c r="F46" s="10"/>
      <c r="G46" s="10"/>
      <c r="H46" s="10"/>
      <c r="I46" s="10"/>
      <c r="J46" s="10"/>
      <c r="K46" s="10"/>
      <c r="L46" s="10"/>
      <c r="M46" s="10"/>
      <c r="N46" s="10"/>
      <c r="O46" s="10"/>
      <c r="P46" s="10"/>
    </row>
    <row r="47" spans="1:16" ht="15.75" customHeight="1">
      <c r="A47" s="10"/>
      <c r="B47" s="10"/>
      <c r="C47" s="10"/>
      <c r="D47" s="10"/>
      <c r="E47" s="10"/>
      <c r="F47" s="10"/>
      <c r="G47" s="10"/>
      <c r="H47" s="10"/>
      <c r="I47" s="10"/>
      <c r="J47" s="10"/>
      <c r="K47" s="10"/>
      <c r="L47" s="10"/>
      <c r="M47" s="10"/>
      <c r="N47" s="10"/>
      <c r="O47" s="10"/>
      <c r="P47" s="10"/>
    </row>
    <row r="48" spans="1:16" ht="15.75" customHeight="1">
      <c r="A48" s="10"/>
      <c r="B48" s="10"/>
      <c r="C48" s="10"/>
      <c r="D48" s="10"/>
      <c r="E48" s="10"/>
      <c r="F48" s="10"/>
      <c r="G48" s="10"/>
      <c r="H48" s="10"/>
      <c r="I48" s="10"/>
      <c r="J48" s="10"/>
      <c r="K48" s="10"/>
      <c r="L48" s="10"/>
      <c r="M48" s="10"/>
      <c r="N48" s="10"/>
      <c r="O48" s="10"/>
      <c r="P48" s="10"/>
    </row>
    <row r="49" spans="1:16" ht="15.75" customHeight="1">
      <c r="A49" s="10"/>
      <c r="B49" s="10"/>
      <c r="C49" s="10"/>
      <c r="D49" s="10"/>
      <c r="E49" s="10"/>
      <c r="F49" s="10"/>
      <c r="G49" s="10"/>
      <c r="H49" s="10"/>
      <c r="I49" s="10"/>
      <c r="J49" s="10"/>
      <c r="K49" s="10"/>
      <c r="L49" s="10"/>
      <c r="M49" s="10"/>
      <c r="N49" s="10"/>
      <c r="O49" s="10"/>
      <c r="P49" s="10"/>
    </row>
    <row r="50" spans="1:16" ht="15.75" customHeight="1">
      <c r="A50" s="10"/>
      <c r="B50" s="10"/>
      <c r="C50" s="10"/>
      <c r="D50" s="10"/>
      <c r="E50" s="10"/>
      <c r="F50" s="10"/>
      <c r="G50" s="10"/>
      <c r="H50" s="10"/>
      <c r="I50" s="10"/>
      <c r="J50" s="10"/>
      <c r="K50" s="10"/>
      <c r="L50" s="10"/>
      <c r="M50" s="10"/>
      <c r="N50" s="10"/>
      <c r="O50" s="10"/>
      <c r="P50" s="10"/>
    </row>
    <row r="51" spans="1:16" ht="15.75" customHeight="1">
      <c r="A51" s="10"/>
      <c r="B51" s="10"/>
      <c r="C51" s="10"/>
      <c r="D51" s="10"/>
      <c r="E51" s="10"/>
      <c r="F51" s="10"/>
      <c r="G51" s="10"/>
      <c r="H51" s="10"/>
      <c r="I51" s="10"/>
      <c r="J51" s="10"/>
      <c r="K51" s="10"/>
      <c r="L51" s="10"/>
      <c r="M51" s="10"/>
      <c r="N51" s="10"/>
      <c r="O51" s="10"/>
      <c r="P51" s="10"/>
    </row>
    <row r="52" spans="1:16" ht="15.75" customHeight="1">
      <c r="A52" s="10"/>
      <c r="B52" s="10"/>
      <c r="C52" s="10"/>
      <c r="D52" s="10"/>
      <c r="E52" s="10"/>
      <c r="F52" s="10"/>
      <c r="G52" s="10"/>
      <c r="H52" s="10"/>
      <c r="I52" s="10"/>
      <c r="J52" s="10"/>
      <c r="K52" s="10"/>
      <c r="L52" s="10"/>
      <c r="M52" s="10"/>
      <c r="N52" s="10"/>
      <c r="O52" s="10"/>
      <c r="P52" s="10"/>
    </row>
    <row r="53" spans="1:16" ht="15.75" customHeight="1">
      <c r="A53" s="10"/>
      <c r="B53" s="10"/>
      <c r="C53" s="10"/>
      <c r="D53" s="10"/>
      <c r="E53" s="10"/>
      <c r="F53" s="10"/>
      <c r="G53" s="10"/>
      <c r="H53" s="10"/>
      <c r="I53" s="10"/>
      <c r="J53" s="10"/>
      <c r="K53" s="10"/>
      <c r="L53" s="10"/>
      <c r="M53" s="10"/>
      <c r="N53" s="10"/>
      <c r="O53" s="10"/>
      <c r="P53" s="10"/>
    </row>
    <row r="54" spans="1:16" ht="15.75" customHeight="1">
      <c r="A54" s="10"/>
      <c r="B54" s="10"/>
      <c r="C54" s="10"/>
      <c r="D54" s="10"/>
      <c r="E54" s="10"/>
      <c r="F54" s="10"/>
      <c r="G54" s="10"/>
      <c r="H54" s="10"/>
      <c r="I54" s="10"/>
      <c r="J54" s="10"/>
      <c r="K54" s="10"/>
      <c r="L54" s="10"/>
      <c r="M54" s="10"/>
      <c r="N54" s="10"/>
      <c r="O54" s="10"/>
      <c r="P54" s="10"/>
    </row>
    <row r="55" spans="1:16" ht="15.75" customHeight="1">
      <c r="A55" s="10"/>
      <c r="B55" s="10"/>
      <c r="C55" s="10"/>
      <c r="D55" s="10"/>
      <c r="E55" s="10"/>
      <c r="F55" s="10"/>
      <c r="G55" s="10"/>
      <c r="H55" s="10"/>
      <c r="I55" s="10"/>
      <c r="J55" s="10"/>
      <c r="K55" s="10"/>
      <c r="L55" s="10"/>
      <c r="M55" s="10"/>
      <c r="N55" s="10"/>
      <c r="O55" s="10"/>
      <c r="P55" s="10"/>
    </row>
    <row r="56" spans="1:16" ht="15.75" customHeight="1">
      <c r="A56" s="10"/>
      <c r="B56" s="10"/>
      <c r="C56" s="10"/>
      <c r="D56" s="10"/>
      <c r="E56" s="10"/>
      <c r="F56" s="10"/>
      <c r="G56" s="10"/>
      <c r="H56" s="10"/>
      <c r="I56" s="10"/>
      <c r="J56" s="10"/>
      <c r="K56" s="10"/>
      <c r="L56" s="10"/>
      <c r="M56" s="10"/>
      <c r="N56" s="10"/>
      <c r="O56" s="10"/>
      <c r="P56" s="10"/>
    </row>
    <row r="57" spans="1:16" ht="15.75" customHeight="1">
      <c r="A57" s="10"/>
      <c r="B57" s="10"/>
      <c r="C57" s="10"/>
      <c r="D57" s="10"/>
      <c r="E57" s="10"/>
      <c r="F57" s="10"/>
      <c r="G57" s="10"/>
      <c r="H57" s="10"/>
      <c r="I57" s="10"/>
      <c r="J57" s="10"/>
      <c r="K57" s="10"/>
      <c r="L57" s="10"/>
      <c r="M57" s="10"/>
      <c r="N57" s="10"/>
      <c r="O57" s="10"/>
      <c r="P57" s="10"/>
    </row>
    <row r="58" spans="1:16" ht="15.75" customHeight="1">
      <c r="A58" s="10"/>
      <c r="B58" s="10"/>
      <c r="C58" s="10"/>
      <c r="D58" s="10"/>
      <c r="E58" s="10"/>
      <c r="F58" s="10"/>
      <c r="G58" s="10"/>
      <c r="H58" s="10"/>
      <c r="I58" s="10"/>
      <c r="J58" s="10"/>
      <c r="K58" s="10"/>
      <c r="L58" s="10"/>
      <c r="M58" s="10"/>
      <c r="N58" s="10"/>
      <c r="O58" s="10"/>
      <c r="P58" s="10"/>
    </row>
    <row r="59" spans="1:16" ht="15.75" customHeight="1">
      <c r="A59" s="10"/>
      <c r="B59" s="10"/>
      <c r="C59" s="10"/>
      <c r="D59" s="10"/>
      <c r="E59" s="10"/>
      <c r="F59" s="10"/>
      <c r="G59" s="10"/>
      <c r="H59" s="10"/>
      <c r="I59" s="10"/>
      <c r="J59" s="10"/>
      <c r="K59" s="10"/>
      <c r="L59" s="10"/>
      <c r="M59" s="10"/>
      <c r="N59" s="10"/>
      <c r="O59" s="10"/>
      <c r="P59" s="10"/>
    </row>
    <row r="60" spans="1:16" ht="15.75" customHeight="1">
      <c r="A60" s="10"/>
      <c r="B60" s="10"/>
      <c r="C60" s="10"/>
      <c r="D60" s="10"/>
      <c r="E60" s="10"/>
      <c r="F60" s="10"/>
      <c r="G60" s="10"/>
      <c r="H60" s="10"/>
      <c r="I60" s="10"/>
      <c r="J60" s="10"/>
      <c r="K60" s="10"/>
      <c r="L60" s="10"/>
      <c r="M60" s="10"/>
      <c r="N60" s="10"/>
      <c r="O60" s="10"/>
      <c r="P60" s="10"/>
    </row>
    <row r="61" spans="1:16" ht="15.75" customHeight="1">
      <c r="A61" s="10"/>
      <c r="B61" s="10"/>
      <c r="C61" s="10"/>
      <c r="D61" s="10"/>
      <c r="E61" s="10"/>
      <c r="F61" s="10"/>
      <c r="G61" s="10"/>
      <c r="H61" s="10"/>
      <c r="I61" s="10"/>
      <c r="J61" s="10"/>
      <c r="K61" s="10"/>
      <c r="L61" s="10"/>
      <c r="M61" s="10"/>
      <c r="N61" s="10"/>
      <c r="O61" s="10"/>
      <c r="P61" s="10"/>
    </row>
    <row r="62" spans="1:16" ht="15.75" customHeight="1">
      <c r="A62" s="10"/>
      <c r="B62" s="10"/>
      <c r="C62" s="10"/>
      <c r="D62" s="10"/>
      <c r="E62" s="10"/>
      <c r="F62" s="10"/>
      <c r="G62" s="10"/>
      <c r="H62" s="10"/>
      <c r="I62" s="10"/>
      <c r="J62" s="10"/>
      <c r="K62" s="10"/>
      <c r="L62" s="10"/>
      <c r="M62" s="10"/>
      <c r="N62" s="10"/>
      <c r="O62" s="10"/>
      <c r="P62" s="10"/>
    </row>
    <row r="63" spans="1:16" ht="15.75" customHeight="1">
      <c r="A63" s="10"/>
      <c r="B63" s="10"/>
      <c r="C63" s="10"/>
      <c r="D63" s="10"/>
      <c r="E63" s="10"/>
      <c r="F63" s="10"/>
      <c r="G63" s="10"/>
      <c r="H63" s="10"/>
      <c r="I63" s="10"/>
      <c r="J63" s="10"/>
      <c r="K63" s="10"/>
      <c r="L63" s="10"/>
      <c r="M63" s="10"/>
      <c r="N63" s="10"/>
      <c r="O63" s="10"/>
      <c r="P63" s="10"/>
    </row>
    <row r="64" spans="1:16" ht="15.75" customHeight="1">
      <c r="A64" s="10"/>
      <c r="B64" s="10"/>
      <c r="C64" s="10"/>
      <c r="D64" s="10"/>
      <c r="E64" s="10"/>
      <c r="F64" s="10"/>
      <c r="G64" s="10"/>
      <c r="H64" s="10"/>
      <c r="I64" s="10"/>
      <c r="J64" s="10"/>
      <c r="K64" s="10"/>
      <c r="L64" s="10"/>
      <c r="M64" s="10"/>
      <c r="N64" s="10"/>
      <c r="O64" s="10"/>
      <c r="P64" s="10"/>
    </row>
    <row r="65" spans="1:16" ht="15.75" customHeight="1">
      <c r="A65" s="10"/>
      <c r="B65" s="10"/>
      <c r="C65" s="10"/>
      <c r="D65" s="10"/>
      <c r="E65" s="10"/>
      <c r="F65" s="10"/>
      <c r="G65" s="10"/>
      <c r="H65" s="10"/>
      <c r="I65" s="10"/>
      <c r="J65" s="10"/>
      <c r="K65" s="10"/>
      <c r="L65" s="10"/>
      <c r="M65" s="10"/>
      <c r="N65" s="10"/>
      <c r="O65" s="10"/>
      <c r="P65" s="10"/>
    </row>
    <row r="66" spans="1:16" ht="15.75" customHeight="1">
      <c r="A66" s="10"/>
      <c r="B66" s="10"/>
      <c r="C66" s="10"/>
      <c r="D66" s="10"/>
      <c r="E66" s="10"/>
      <c r="F66" s="10"/>
      <c r="G66" s="10"/>
      <c r="H66" s="10"/>
      <c r="I66" s="10"/>
      <c r="J66" s="10"/>
      <c r="K66" s="10"/>
      <c r="L66" s="10"/>
      <c r="M66" s="10"/>
      <c r="N66" s="10"/>
      <c r="O66" s="10"/>
      <c r="P66" s="10"/>
    </row>
    <row r="67" ht="15.75" customHeight="1"/>
    <row r="68" ht="15.75" customHeight="1"/>
    <row r="69" ht="15.75" customHeight="1"/>
    <row r="70" ht="15.75" customHeight="1"/>
    <row r="71" ht="15.75" customHeight="1"/>
    <row r="72" ht="15.75" customHeight="1"/>
    <row r="73" ht="15.75" customHeight="1"/>
    <row r="74" ht="15.75" customHeight="1"/>
    <row r="75" spans="1:5" ht="15.75" customHeight="1">
      <c r="A75" s="73"/>
      <c r="B75" s="73"/>
      <c r="C75" s="73"/>
      <c r="D75" s="73"/>
      <c r="E75" s="73"/>
    </row>
    <row r="76" spans="1:5" ht="26.25" customHeight="1">
      <c r="A76" s="140" t="s">
        <v>482</v>
      </c>
      <c r="B76" s="141"/>
      <c r="C76" s="141"/>
      <c r="D76" s="141"/>
      <c r="E76" s="141"/>
    </row>
    <row r="77" ht="15.75" customHeight="1"/>
    <row r="78" ht="15.75" customHeight="1"/>
    <row r="79" ht="15.75" customHeight="1"/>
  </sheetData>
  <mergeCells count="8">
    <mergeCell ref="O3:P3"/>
    <mergeCell ref="A1:E1"/>
    <mergeCell ref="A2:E2"/>
    <mergeCell ref="A3:E3"/>
    <mergeCell ref="A76:E76"/>
    <mergeCell ref="A33:E33"/>
    <mergeCell ref="A35:E35"/>
    <mergeCell ref="C4:D4"/>
  </mergeCells>
  <printOptions horizontalCentered="1" vertic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rowBreaks count="1" manualBreakCount="1">
    <brk id="34" max="4"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L85"/>
  <sheetViews>
    <sheetView workbookViewId="0" topLeftCell="A1">
      <selection activeCell="A1" sqref="A1:D1"/>
    </sheetView>
  </sheetViews>
  <sheetFormatPr defaultColWidth="11.421875" defaultRowHeight="12.75"/>
  <cols>
    <col min="1" max="1" width="34.7109375" style="0" customWidth="1"/>
    <col min="2" max="4" width="14.7109375" style="0" customWidth="1"/>
  </cols>
  <sheetData>
    <row r="1" spans="1:12" ht="15.75" customHeight="1">
      <c r="A1" s="142" t="s">
        <v>422</v>
      </c>
      <c r="B1" s="142"/>
      <c r="C1" s="142"/>
      <c r="D1" s="142"/>
      <c r="E1" s="10"/>
      <c r="F1" s="10"/>
      <c r="G1" s="10"/>
      <c r="H1" s="10"/>
      <c r="I1" s="10"/>
      <c r="J1" s="10"/>
      <c r="K1" s="10"/>
      <c r="L1" s="10"/>
    </row>
    <row r="2" spans="1:12" ht="15.75" customHeight="1">
      <c r="A2" s="143" t="s">
        <v>400</v>
      </c>
      <c r="B2" s="143"/>
      <c r="C2" s="143"/>
      <c r="D2" s="143"/>
      <c r="E2" s="11"/>
      <c r="F2" s="11"/>
      <c r="G2" s="10"/>
      <c r="H2" s="10"/>
      <c r="I2" s="10"/>
      <c r="J2" s="10"/>
      <c r="K2" s="10"/>
      <c r="L2" s="10"/>
    </row>
    <row r="3" spans="1:12" ht="15.75" customHeight="1">
      <c r="A3" s="139" t="s">
        <v>401</v>
      </c>
      <c r="B3" s="139"/>
      <c r="C3" s="139"/>
      <c r="D3" s="139"/>
      <c r="E3" s="12"/>
      <c r="F3" s="12"/>
      <c r="G3" s="10"/>
      <c r="H3" s="10"/>
      <c r="I3" s="10"/>
      <c r="J3" s="10"/>
      <c r="K3" s="10"/>
      <c r="L3" s="10"/>
    </row>
    <row r="4" spans="1:12" ht="13.5" customHeight="1">
      <c r="A4" s="7" t="s">
        <v>402</v>
      </c>
      <c r="B4" s="8" t="s">
        <v>312</v>
      </c>
      <c r="C4" s="8" t="s">
        <v>313</v>
      </c>
      <c r="D4" s="8" t="s">
        <v>393</v>
      </c>
      <c r="E4" s="12"/>
      <c r="F4" s="12"/>
      <c r="G4" s="10"/>
      <c r="H4" s="10"/>
      <c r="I4" s="10"/>
      <c r="J4" s="10"/>
      <c r="K4" s="10"/>
      <c r="L4" s="10"/>
    </row>
    <row r="5" spans="1:12" ht="13.5" customHeight="1">
      <c r="A5" s="5"/>
      <c r="B5" s="6"/>
      <c r="C5" s="6"/>
      <c r="D5" s="6"/>
      <c r="E5" s="12"/>
      <c r="F5" s="12"/>
      <c r="G5" s="10"/>
      <c r="H5" s="10"/>
      <c r="I5" s="10"/>
      <c r="J5" s="10"/>
      <c r="K5" s="10"/>
      <c r="L5" s="10"/>
    </row>
    <row r="6" spans="1:12" ht="13.5" customHeight="1">
      <c r="A6" s="7" t="s">
        <v>403</v>
      </c>
      <c r="B6" s="28"/>
      <c r="C6" s="28"/>
      <c r="D6" s="28"/>
      <c r="E6" s="24"/>
      <c r="F6" s="24"/>
      <c r="G6" s="10"/>
      <c r="H6" s="10" t="s">
        <v>392</v>
      </c>
      <c r="I6" s="13">
        <f>SUM(I7:I11)</f>
        <v>2066935</v>
      </c>
      <c r="J6" s="25">
        <f>SUM(J7:J11)</f>
        <v>100.00000000000001</v>
      </c>
      <c r="K6" s="10"/>
      <c r="L6" s="10"/>
    </row>
    <row r="7" spans="1:12" ht="13.5" customHeight="1">
      <c r="A7" s="28">
        <v>2004</v>
      </c>
      <c r="B7" s="19">
        <v>1749430</v>
      </c>
      <c r="C7" s="19">
        <v>81390</v>
      </c>
      <c r="D7" s="19">
        <v>1668040</v>
      </c>
      <c r="E7" s="26"/>
      <c r="F7" s="26"/>
      <c r="G7" s="10"/>
      <c r="H7" s="10" t="s">
        <v>418</v>
      </c>
      <c r="I7" s="13">
        <f>+B9</f>
        <v>488028</v>
      </c>
      <c r="J7" s="27">
        <f>+I7/$I$6*100</f>
        <v>23.611192417758662</v>
      </c>
      <c r="K7" s="10"/>
      <c r="L7" s="10"/>
    </row>
    <row r="8" spans="1:12" ht="13.5" customHeight="1">
      <c r="A8" s="29" t="s">
        <v>504</v>
      </c>
      <c r="B8" s="19">
        <v>415933</v>
      </c>
      <c r="C8" s="19">
        <v>20072</v>
      </c>
      <c r="D8" s="19">
        <v>395861</v>
      </c>
      <c r="E8" s="26"/>
      <c r="F8" s="26"/>
      <c r="G8" s="10"/>
      <c r="H8" s="10" t="s">
        <v>404</v>
      </c>
      <c r="I8" s="13">
        <f>+B21</f>
        <v>51409</v>
      </c>
      <c r="J8" s="27">
        <f>+I8/$I$6*100</f>
        <v>2.487209322015448</v>
      </c>
      <c r="K8" s="10"/>
      <c r="L8" s="10"/>
    </row>
    <row r="9" spans="1:12" ht="13.5" customHeight="1">
      <c r="A9" s="29" t="s">
        <v>505</v>
      </c>
      <c r="B9" s="19">
        <v>488028</v>
      </c>
      <c r="C9" s="19">
        <v>16457</v>
      </c>
      <c r="D9" s="19">
        <v>471571</v>
      </c>
      <c r="E9" s="26"/>
      <c r="F9" s="26"/>
      <c r="G9" s="10"/>
      <c r="H9" s="10" t="s">
        <v>406</v>
      </c>
      <c r="I9" s="13">
        <f>+B27</f>
        <v>906294</v>
      </c>
      <c r="J9" s="27">
        <f>+I9/$I$6*100</f>
        <v>43.84724241449296</v>
      </c>
      <c r="K9" s="10"/>
      <c r="L9" s="10"/>
    </row>
    <row r="10" spans="1:12" ht="13.5" customHeight="1">
      <c r="A10" s="29" t="s">
        <v>405</v>
      </c>
      <c r="B10" s="30">
        <f>+B9/B8*100-100</f>
        <v>17.33332051075533</v>
      </c>
      <c r="C10" s="30">
        <f>+C9/C8*100-100</f>
        <v>-18.010163411717812</v>
      </c>
      <c r="D10" s="30">
        <f>+D9/D8*100-100</f>
        <v>19.125400077299858</v>
      </c>
      <c r="E10" s="15"/>
      <c r="F10" s="15"/>
      <c r="G10" s="10"/>
      <c r="H10" s="10" t="s">
        <v>419</v>
      </c>
      <c r="I10" s="13">
        <f>+B15</f>
        <v>461302</v>
      </c>
      <c r="J10" s="27">
        <f>+I10/$I$6*100</f>
        <v>22.318166754155307</v>
      </c>
      <c r="K10" s="10"/>
      <c r="L10" s="10"/>
    </row>
    <row r="11" spans="1:12" ht="13.5" customHeight="1">
      <c r="A11" s="29"/>
      <c r="B11" s="30"/>
      <c r="C11" s="30"/>
      <c r="D11" s="30"/>
      <c r="E11" s="15"/>
      <c r="F11" s="15"/>
      <c r="G11" s="10"/>
      <c r="H11" s="10" t="s">
        <v>420</v>
      </c>
      <c r="I11" s="13">
        <f>+B33</f>
        <v>159902</v>
      </c>
      <c r="J11" s="27">
        <f>+I11/$I$6*100</f>
        <v>7.736189091577626</v>
      </c>
      <c r="K11" s="10"/>
      <c r="L11" s="10"/>
    </row>
    <row r="12" spans="1:12" ht="13.5" customHeight="1">
      <c r="A12" s="7" t="s">
        <v>506</v>
      </c>
      <c r="B12" s="28"/>
      <c r="C12" s="28"/>
      <c r="D12" s="28"/>
      <c r="E12" s="24"/>
      <c r="F12" s="24"/>
      <c r="G12" s="10"/>
      <c r="K12" s="10"/>
      <c r="L12" s="10"/>
    </row>
    <row r="13" spans="1:12" ht="13.5" customHeight="1">
      <c r="A13" s="28">
        <v>2004</v>
      </c>
      <c r="B13" s="19">
        <v>1808883</v>
      </c>
      <c r="C13" s="19">
        <v>141075</v>
      </c>
      <c r="D13" s="19">
        <v>1667808</v>
      </c>
      <c r="E13" s="26"/>
      <c r="F13" s="26"/>
      <c r="G13" s="10"/>
      <c r="H13" s="10" t="s">
        <v>394</v>
      </c>
      <c r="I13" s="13">
        <f>SUM(I14:I18)</f>
        <v>409054</v>
      </c>
      <c r="J13" s="25">
        <f>SUM(J14:J18)</f>
        <v>100.00000000000001</v>
      </c>
      <c r="K13" s="10"/>
      <c r="L13" s="10"/>
    </row>
    <row r="14" spans="1:12" ht="13.5" customHeight="1">
      <c r="A14" s="29" t="s">
        <v>504</v>
      </c>
      <c r="B14" s="19">
        <v>525725</v>
      </c>
      <c r="C14" s="19">
        <v>36193</v>
      </c>
      <c r="D14" s="19">
        <v>489532</v>
      </c>
      <c r="E14" s="26"/>
      <c r="F14" s="26"/>
      <c r="G14" s="10"/>
      <c r="H14" s="10" t="s">
        <v>418</v>
      </c>
      <c r="I14" s="13">
        <f>+C9</f>
        <v>16457</v>
      </c>
      <c r="J14" s="27">
        <f>+I14/$I$13*100</f>
        <v>4.023185202931642</v>
      </c>
      <c r="K14" s="10"/>
      <c r="L14" s="10"/>
    </row>
    <row r="15" spans="1:12" ht="13.5" customHeight="1">
      <c r="A15" s="29" t="s">
        <v>505</v>
      </c>
      <c r="B15" s="19">
        <v>461302</v>
      </c>
      <c r="C15" s="19">
        <v>42345</v>
      </c>
      <c r="D15" s="19">
        <v>418958</v>
      </c>
      <c r="E15" s="26"/>
      <c r="F15" s="26"/>
      <c r="G15" s="10"/>
      <c r="H15" s="10" t="s">
        <v>404</v>
      </c>
      <c r="I15" s="13">
        <f>+C21</f>
        <v>272024</v>
      </c>
      <c r="J15" s="27">
        <f>+I15/$I$13*100</f>
        <v>66.50075540148734</v>
      </c>
      <c r="K15" s="10"/>
      <c r="L15" s="10"/>
    </row>
    <row r="16" spans="1:12" ht="13.5" customHeight="1">
      <c r="A16" s="29" t="s">
        <v>405</v>
      </c>
      <c r="B16" s="20">
        <f>+B15/B14*100-100</f>
        <v>-12.25412525559942</v>
      </c>
      <c r="C16" s="20">
        <f>+C15/C14*100-100</f>
        <v>16.997761998176443</v>
      </c>
      <c r="D16" s="20">
        <f>+D15/D14*100-100</f>
        <v>-14.416626492241562</v>
      </c>
      <c r="E16" s="15"/>
      <c r="F16" s="15"/>
      <c r="G16" s="10"/>
      <c r="H16" s="10" t="s">
        <v>406</v>
      </c>
      <c r="I16" s="13">
        <f>+C27</f>
        <v>42662</v>
      </c>
      <c r="J16" s="27">
        <f>+I16/$I$13*100</f>
        <v>10.429429855226937</v>
      </c>
      <c r="K16" s="10"/>
      <c r="L16" s="10"/>
    </row>
    <row r="17" spans="1:12" ht="13.5" customHeight="1">
      <c r="A17" s="29"/>
      <c r="B17" s="20"/>
      <c r="C17" s="20"/>
      <c r="D17" s="20"/>
      <c r="E17" s="15"/>
      <c r="F17" s="15"/>
      <c r="G17" s="10"/>
      <c r="H17" s="10" t="s">
        <v>419</v>
      </c>
      <c r="I17" s="13">
        <f>+C15</f>
        <v>42345</v>
      </c>
      <c r="J17" s="27">
        <f>+I17/$I$13*100</f>
        <v>10.351933974487476</v>
      </c>
      <c r="K17" s="10"/>
      <c r="L17" s="10"/>
    </row>
    <row r="18" spans="1:12" ht="13.5" customHeight="1">
      <c r="A18" s="7" t="s">
        <v>404</v>
      </c>
      <c r="B18" s="28"/>
      <c r="C18" s="28"/>
      <c r="D18" s="28"/>
      <c r="E18" s="24"/>
      <c r="F18" s="24"/>
      <c r="G18" s="10"/>
      <c r="H18" s="10" t="s">
        <v>420</v>
      </c>
      <c r="I18" s="13">
        <f>+C33</f>
        <v>35566</v>
      </c>
      <c r="J18" s="27">
        <f>+I18/$I$13*100</f>
        <v>8.694695565866608</v>
      </c>
      <c r="K18" s="10"/>
      <c r="L18" s="10"/>
    </row>
    <row r="19" spans="1:12" ht="13.5" customHeight="1">
      <c r="A19" s="28">
        <v>2004</v>
      </c>
      <c r="B19" s="19">
        <v>230381</v>
      </c>
      <c r="C19" s="19">
        <v>1067145</v>
      </c>
      <c r="D19" s="19">
        <v>-836764</v>
      </c>
      <c r="E19" s="26"/>
      <c r="F19" s="26"/>
      <c r="G19" s="10"/>
      <c r="K19" s="10"/>
      <c r="L19" s="10"/>
    </row>
    <row r="20" spans="1:12" ht="13.5" customHeight="1">
      <c r="A20" s="29" t="s">
        <v>504</v>
      </c>
      <c r="B20" s="19">
        <v>44350</v>
      </c>
      <c r="C20" s="19">
        <v>249227</v>
      </c>
      <c r="D20" s="19">
        <v>-204877</v>
      </c>
      <c r="E20" s="26"/>
      <c r="F20" s="26"/>
      <c r="G20" s="10"/>
      <c r="H20" s="10"/>
      <c r="I20" s="10"/>
      <c r="J20" s="10"/>
      <c r="K20" s="10"/>
      <c r="L20" s="10"/>
    </row>
    <row r="21" spans="1:12" ht="13.5" customHeight="1">
      <c r="A21" s="29" t="s">
        <v>505</v>
      </c>
      <c r="B21" s="19">
        <v>51409</v>
      </c>
      <c r="C21" s="19">
        <v>272024</v>
      </c>
      <c r="D21" s="19">
        <v>-220615</v>
      </c>
      <c r="E21" s="26"/>
      <c r="F21" s="26"/>
      <c r="G21" s="13"/>
      <c r="H21" s="13"/>
      <c r="I21" s="13"/>
      <c r="J21" s="13"/>
      <c r="K21" s="10"/>
      <c r="L21" s="10"/>
    </row>
    <row r="22" spans="1:12" ht="13.5" customHeight="1">
      <c r="A22" s="29" t="s">
        <v>405</v>
      </c>
      <c r="B22" s="20">
        <f>+B21/B20*100-100</f>
        <v>15.91657271702367</v>
      </c>
      <c r="C22" s="20">
        <f>+C21/C20*100-100</f>
        <v>9.14708277995561</v>
      </c>
      <c r="D22" s="20">
        <f>+D21/D20*100-100</f>
        <v>7.681682180039729</v>
      </c>
      <c r="E22" s="15"/>
      <c r="F22" s="15"/>
      <c r="G22" s="13"/>
      <c r="H22" s="13"/>
      <c r="I22" s="13"/>
      <c r="J22" s="13"/>
      <c r="K22" s="10"/>
      <c r="L22" s="10"/>
    </row>
    <row r="23" spans="1:12" ht="13.5" customHeight="1">
      <c r="A23" s="29"/>
      <c r="B23" s="20"/>
      <c r="C23" s="20"/>
      <c r="D23" s="20"/>
      <c r="E23" s="15"/>
      <c r="F23" s="15"/>
      <c r="G23" s="13"/>
      <c r="H23" s="13"/>
      <c r="I23" s="13"/>
      <c r="J23" s="13"/>
      <c r="K23" s="10"/>
      <c r="L23" s="10"/>
    </row>
    <row r="24" spans="1:12" ht="13.5" customHeight="1">
      <c r="A24" s="7" t="s">
        <v>406</v>
      </c>
      <c r="B24" s="28"/>
      <c r="C24" s="28"/>
      <c r="D24" s="28"/>
      <c r="E24" s="24"/>
      <c r="F24" s="24"/>
      <c r="G24" s="13"/>
      <c r="H24" s="13"/>
      <c r="I24" s="13"/>
      <c r="J24" s="13"/>
      <c r="K24" s="10"/>
      <c r="L24" s="10"/>
    </row>
    <row r="25" spans="1:12" ht="13.5" customHeight="1">
      <c r="A25" s="28">
        <v>2004</v>
      </c>
      <c r="B25" s="19">
        <v>2979716</v>
      </c>
      <c r="C25" s="19">
        <v>163913</v>
      </c>
      <c r="D25" s="19">
        <v>2815804</v>
      </c>
      <c r="E25" s="26"/>
      <c r="F25" s="26"/>
      <c r="G25" s="13"/>
      <c r="H25" s="13"/>
      <c r="I25" s="13"/>
      <c r="J25" s="13"/>
      <c r="K25" s="10"/>
      <c r="L25" s="10"/>
    </row>
    <row r="26" spans="1:12" ht="13.5" customHeight="1">
      <c r="A26" s="29" t="s">
        <v>504</v>
      </c>
      <c r="B26" s="19">
        <v>927322</v>
      </c>
      <c r="C26" s="19">
        <v>41029</v>
      </c>
      <c r="D26" s="19">
        <v>886293</v>
      </c>
      <c r="E26" s="26"/>
      <c r="F26" s="26"/>
      <c r="G26" s="10"/>
      <c r="H26" s="10"/>
      <c r="I26" s="10"/>
      <c r="J26" s="10"/>
      <c r="K26" s="10"/>
      <c r="L26" s="10"/>
    </row>
    <row r="27" spans="1:12" ht="13.5" customHeight="1">
      <c r="A27" s="29" t="s">
        <v>505</v>
      </c>
      <c r="B27" s="19">
        <v>906294</v>
      </c>
      <c r="C27" s="19">
        <v>42662</v>
      </c>
      <c r="D27" s="19">
        <v>863632</v>
      </c>
      <c r="E27" s="26"/>
      <c r="F27" s="26"/>
      <c r="G27" s="10"/>
      <c r="H27" s="10"/>
      <c r="I27" s="10"/>
      <c r="J27" s="10"/>
      <c r="K27" s="10"/>
      <c r="L27" s="10"/>
    </row>
    <row r="28" spans="1:12" ht="13.5" customHeight="1">
      <c r="A28" s="29" t="s">
        <v>405</v>
      </c>
      <c r="B28" s="20">
        <f>+B27/B26*100-100</f>
        <v>-2.2676049958913893</v>
      </c>
      <c r="C28" s="20">
        <f>+C27/C26*100-100</f>
        <v>3.980111628360433</v>
      </c>
      <c r="D28" s="20">
        <f>+D27/D26*100-100</f>
        <v>-2.556829400660959</v>
      </c>
      <c r="E28" s="15"/>
      <c r="F28" s="15"/>
      <c r="G28" s="10"/>
      <c r="H28" s="10"/>
      <c r="I28" s="10"/>
      <c r="J28" s="10"/>
      <c r="K28" s="10"/>
      <c r="L28" s="10"/>
    </row>
    <row r="29" spans="1:12" ht="13.5" customHeight="1">
      <c r="A29" s="29"/>
      <c r="B29" s="20"/>
      <c r="C29" s="20"/>
      <c r="D29" s="20"/>
      <c r="E29" s="15"/>
      <c r="F29" s="15"/>
      <c r="G29" s="10"/>
      <c r="H29" s="10"/>
      <c r="I29" s="10"/>
      <c r="J29" s="10"/>
      <c r="K29" s="10"/>
      <c r="L29" s="10"/>
    </row>
    <row r="30" spans="1:12" ht="13.5" customHeight="1">
      <c r="A30" s="7" t="s">
        <v>407</v>
      </c>
      <c r="B30" s="28"/>
      <c r="C30" s="28"/>
      <c r="D30" s="28"/>
      <c r="E30" s="24"/>
      <c r="F30" s="24"/>
      <c r="G30" s="10"/>
      <c r="H30" s="10"/>
      <c r="I30" s="10"/>
      <c r="J30" s="10"/>
      <c r="K30" s="10"/>
      <c r="L30" s="10"/>
    </row>
    <row r="31" spans="1:12" ht="13.5" customHeight="1">
      <c r="A31" s="28">
        <v>2004</v>
      </c>
      <c r="B31" s="19">
        <v>665245</v>
      </c>
      <c r="C31" s="19">
        <v>152862</v>
      </c>
      <c r="D31" s="19">
        <v>512383</v>
      </c>
      <c r="E31" s="26"/>
      <c r="F31" s="26">
        <f aca="true" t="shared" si="0" ref="F31:H33">+B7+B13+B19+B25+B31</f>
        <v>7433655</v>
      </c>
      <c r="G31" s="26">
        <f t="shared" si="0"/>
        <v>1606385</v>
      </c>
      <c r="H31" s="26">
        <f t="shared" si="0"/>
        <v>5827271</v>
      </c>
      <c r="I31" s="10"/>
      <c r="J31" s="10"/>
      <c r="K31" s="10"/>
      <c r="L31" s="10"/>
    </row>
    <row r="32" spans="1:12" ht="13.5" customHeight="1">
      <c r="A32" s="29" t="s">
        <v>504</v>
      </c>
      <c r="B32" s="19">
        <v>136362</v>
      </c>
      <c r="C32" s="19">
        <v>31937</v>
      </c>
      <c r="D32" s="19">
        <v>104425</v>
      </c>
      <c r="E32" s="26"/>
      <c r="F32" s="26">
        <f t="shared" si="0"/>
        <v>2049692</v>
      </c>
      <c r="G32" s="26">
        <f t="shared" si="0"/>
        <v>378458</v>
      </c>
      <c r="H32" s="26">
        <f t="shared" si="0"/>
        <v>1671234</v>
      </c>
      <c r="I32" s="10"/>
      <c r="J32" s="10"/>
      <c r="K32" s="10"/>
      <c r="L32" s="10"/>
    </row>
    <row r="33" spans="1:12" ht="13.5" customHeight="1">
      <c r="A33" s="29" t="s">
        <v>505</v>
      </c>
      <c r="B33" s="19">
        <v>159902</v>
      </c>
      <c r="C33" s="19">
        <v>35566</v>
      </c>
      <c r="D33" s="19">
        <v>124336</v>
      </c>
      <c r="E33" s="26"/>
      <c r="F33" s="26">
        <f t="shared" si="0"/>
        <v>2066935</v>
      </c>
      <c r="G33" s="26">
        <f t="shared" si="0"/>
        <v>409054</v>
      </c>
      <c r="H33" s="26">
        <f t="shared" si="0"/>
        <v>1657882</v>
      </c>
      <c r="I33" s="10"/>
      <c r="J33" s="10"/>
      <c r="K33" s="10"/>
      <c r="L33" s="10"/>
    </row>
    <row r="34" spans="1:12" ht="13.5" customHeight="1">
      <c r="A34" s="29" t="s">
        <v>405</v>
      </c>
      <c r="B34" s="20">
        <f>(B33/B32-1)*100</f>
        <v>17.262873821152525</v>
      </c>
      <c r="C34" s="20">
        <f>(C33/C32-1)*100</f>
        <v>11.362995898174532</v>
      </c>
      <c r="D34" s="20">
        <f>(D33/D32-1)*100</f>
        <v>19.06727316255685</v>
      </c>
      <c r="E34" s="15"/>
      <c r="F34" s="26"/>
      <c r="G34" s="26"/>
      <c r="H34" s="26"/>
      <c r="I34" s="10"/>
      <c r="J34" s="10"/>
      <c r="K34" s="10"/>
      <c r="L34" s="10"/>
    </row>
    <row r="35" spans="1:12" ht="13.5" customHeight="1">
      <c r="A35" s="29"/>
      <c r="B35" s="20"/>
      <c r="C35" s="20"/>
      <c r="D35" s="20"/>
      <c r="E35" s="15"/>
      <c r="F35" s="26"/>
      <c r="G35" s="26"/>
      <c r="H35" s="26"/>
      <c r="I35" s="10"/>
      <c r="J35" s="10"/>
      <c r="K35" s="10"/>
      <c r="L35" s="10"/>
    </row>
    <row r="36" spans="1:12" ht="13.5" customHeight="1">
      <c r="A36" s="7" t="s">
        <v>408</v>
      </c>
      <c r="B36" s="19"/>
      <c r="C36" s="19"/>
      <c r="D36" s="19"/>
      <c r="E36" s="24"/>
      <c r="F36" s="24"/>
      <c r="G36" s="10"/>
      <c r="H36" s="10"/>
      <c r="I36" s="10"/>
      <c r="J36" s="10"/>
      <c r="K36" s="10"/>
      <c r="L36" s="10"/>
    </row>
    <row r="37" spans="1:12" ht="13.5" customHeight="1">
      <c r="A37" s="28">
        <v>2004</v>
      </c>
      <c r="B37" s="19">
        <v>7433655</v>
      </c>
      <c r="C37" s="19">
        <v>1606385</v>
      </c>
      <c r="D37" s="19">
        <v>5827270</v>
      </c>
      <c r="E37" s="26"/>
      <c r="F37" s="26">
        <f aca="true" t="shared" si="1" ref="F37:H39">+B7+B13+B19+B25</f>
        <v>6768410</v>
      </c>
      <c r="G37" s="26">
        <f t="shared" si="1"/>
        <v>1453523</v>
      </c>
      <c r="H37" s="26">
        <f t="shared" si="1"/>
        <v>5314888</v>
      </c>
      <c r="I37" s="10"/>
      <c r="J37" s="10"/>
      <c r="K37" s="10"/>
      <c r="L37" s="10"/>
    </row>
    <row r="38" spans="1:12" ht="13.5" customHeight="1">
      <c r="A38" s="29" t="s">
        <v>504</v>
      </c>
      <c r="B38" s="19">
        <v>2049692</v>
      </c>
      <c r="C38" s="19">
        <v>378458</v>
      </c>
      <c r="D38" s="19">
        <v>1671234</v>
      </c>
      <c r="E38" s="26"/>
      <c r="F38" s="26">
        <f t="shared" si="1"/>
        <v>1913330</v>
      </c>
      <c r="G38" s="26">
        <f t="shared" si="1"/>
        <v>346521</v>
      </c>
      <c r="H38" s="26">
        <f t="shared" si="1"/>
        <v>1566809</v>
      </c>
      <c r="I38" s="10"/>
      <c r="J38" s="10"/>
      <c r="K38" s="10"/>
      <c r="L38" s="10"/>
    </row>
    <row r="39" spans="1:12" ht="13.5" customHeight="1">
      <c r="A39" s="29" t="s">
        <v>505</v>
      </c>
      <c r="B39" s="19">
        <v>2066935</v>
      </c>
      <c r="C39" s="19">
        <v>409054</v>
      </c>
      <c r="D39" s="19">
        <v>1657881</v>
      </c>
      <c r="E39" s="26"/>
      <c r="F39" s="26">
        <f t="shared" si="1"/>
        <v>1907033</v>
      </c>
      <c r="G39" s="26">
        <f t="shared" si="1"/>
        <v>373488</v>
      </c>
      <c r="H39" s="26">
        <f t="shared" si="1"/>
        <v>1533546</v>
      </c>
      <c r="I39" s="10"/>
      <c r="J39" s="10"/>
      <c r="K39" s="10"/>
      <c r="L39" s="10"/>
    </row>
    <row r="40" spans="1:12" ht="13.5" customHeight="1">
      <c r="A40" s="31" t="s">
        <v>405</v>
      </c>
      <c r="B40" s="32">
        <f>+B39/B38*100-100</f>
        <v>0.8412483436535751</v>
      </c>
      <c r="C40" s="32">
        <f>+C39/C38*100-100</f>
        <v>8.084384528798452</v>
      </c>
      <c r="D40" s="32">
        <f>+D39/D38*100-100</f>
        <v>-0.7989904465801914</v>
      </c>
      <c r="E40" s="15"/>
      <c r="F40" s="26">
        <f aca="true" t="shared" si="2" ref="F40:H41">+F37+B31</f>
        <v>7433655</v>
      </c>
      <c r="G40" s="26">
        <f t="shared" si="2"/>
        <v>1606385</v>
      </c>
      <c r="H40" s="26">
        <f t="shared" si="2"/>
        <v>5827271</v>
      </c>
      <c r="I40" s="10"/>
      <c r="J40" s="10"/>
      <c r="K40" s="10"/>
      <c r="L40" s="10"/>
    </row>
    <row r="41" spans="1:12" ht="26.25" customHeight="1">
      <c r="A41" s="145" t="s">
        <v>480</v>
      </c>
      <c r="B41" s="146"/>
      <c r="C41" s="146"/>
      <c r="D41" s="146"/>
      <c r="E41" s="24"/>
      <c r="F41" s="26">
        <f t="shared" si="2"/>
        <v>2049692</v>
      </c>
      <c r="G41" s="26">
        <f t="shared" si="2"/>
        <v>378458</v>
      </c>
      <c r="H41" s="26">
        <f t="shared" si="2"/>
        <v>1671234</v>
      </c>
      <c r="I41" s="10"/>
      <c r="J41" s="10"/>
      <c r="K41" s="10"/>
      <c r="L41" s="10"/>
    </row>
    <row r="42" spans="1:12" ht="13.5" customHeight="1">
      <c r="A42" s="10"/>
      <c r="B42" s="10"/>
      <c r="C42" s="10"/>
      <c r="D42" s="10"/>
      <c r="E42" s="10"/>
      <c r="F42" s="26">
        <f>+F39+B33</f>
        <v>2066935</v>
      </c>
      <c r="G42" s="26">
        <f>+G39+C33</f>
        <v>409054</v>
      </c>
      <c r="H42" s="26">
        <f>+H39+D33+1</f>
        <v>1657883</v>
      </c>
      <c r="I42" s="10"/>
      <c r="J42" s="10"/>
      <c r="K42" s="10"/>
      <c r="L42" s="10"/>
    </row>
    <row r="43" spans="1:12" ht="13.5" customHeight="1">
      <c r="A43" s="10"/>
      <c r="B43" s="10"/>
      <c r="C43" s="10"/>
      <c r="D43" s="10"/>
      <c r="E43" s="10"/>
      <c r="F43" s="10"/>
      <c r="G43" s="10"/>
      <c r="H43" s="10"/>
      <c r="I43" s="10"/>
      <c r="J43" s="10"/>
      <c r="K43" s="10"/>
      <c r="L43" s="10"/>
    </row>
    <row r="44" spans="1:12" ht="13.5" customHeight="1">
      <c r="A44" s="10"/>
      <c r="B44" s="10"/>
      <c r="C44" s="10"/>
      <c r="D44" s="10"/>
      <c r="E44" s="10"/>
      <c r="F44" s="10"/>
      <c r="G44" s="10"/>
      <c r="H44" s="10"/>
      <c r="I44" s="10"/>
      <c r="J44" s="10"/>
      <c r="K44" s="10"/>
      <c r="L44" s="10"/>
    </row>
    <row r="45" spans="1:12" ht="13.5" customHeight="1">
      <c r="A45" s="10"/>
      <c r="B45" s="10"/>
      <c r="C45" s="10"/>
      <c r="D45" s="10"/>
      <c r="E45" s="10"/>
      <c r="F45" s="10"/>
      <c r="G45" s="10"/>
      <c r="H45" s="10"/>
      <c r="I45" s="10"/>
      <c r="J45" s="10"/>
      <c r="K45" s="10"/>
      <c r="L45" s="10"/>
    </row>
    <row r="46" spans="1:12" ht="13.5" customHeight="1">
      <c r="A46" s="10"/>
      <c r="B46" s="10"/>
      <c r="C46" s="10"/>
      <c r="D46" s="10"/>
      <c r="E46" s="10"/>
      <c r="F46" s="10"/>
      <c r="G46" s="10"/>
      <c r="H46" s="10"/>
      <c r="I46" s="10"/>
      <c r="J46" s="10"/>
      <c r="K46" s="10"/>
      <c r="L46" s="10"/>
    </row>
    <row r="47" spans="1:12" ht="13.5" customHeight="1">
      <c r="A47" s="10"/>
      <c r="B47" s="10"/>
      <c r="C47" s="10"/>
      <c r="D47" s="10"/>
      <c r="E47" s="10"/>
      <c r="F47" s="10"/>
      <c r="G47" s="10"/>
      <c r="H47" s="10"/>
      <c r="I47" s="10"/>
      <c r="J47" s="10"/>
      <c r="K47" s="10"/>
      <c r="L47" s="10"/>
    </row>
    <row r="48" spans="1:12" ht="13.5" customHeight="1">
      <c r="A48" s="10"/>
      <c r="B48" s="10"/>
      <c r="C48" s="10"/>
      <c r="D48" s="10"/>
      <c r="E48" s="10"/>
      <c r="F48" s="10"/>
      <c r="G48" s="10"/>
      <c r="H48" s="10"/>
      <c r="I48" s="10"/>
      <c r="J48" s="10"/>
      <c r="K48" s="10"/>
      <c r="L48" s="10"/>
    </row>
    <row r="49" spans="1:12" ht="13.5" customHeight="1">
      <c r="A49" s="10"/>
      <c r="B49" s="10"/>
      <c r="C49" s="10"/>
      <c r="D49" s="10"/>
      <c r="E49" s="10"/>
      <c r="F49" s="10"/>
      <c r="G49" s="10"/>
      <c r="H49" s="10"/>
      <c r="I49" s="10"/>
      <c r="J49" s="10"/>
      <c r="K49" s="10"/>
      <c r="L49" s="10"/>
    </row>
    <row r="50" spans="1:12" ht="13.5" customHeight="1">
      <c r="A50" s="10"/>
      <c r="B50" s="10"/>
      <c r="C50" s="10"/>
      <c r="D50" s="10"/>
      <c r="E50" s="10"/>
      <c r="F50" s="10"/>
      <c r="G50" s="10"/>
      <c r="H50" s="10"/>
      <c r="I50" s="10"/>
      <c r="J50" s="10"/>
      <c r="K50" s="10"/>
      <c r="L50" s="10"/>
    </row>
    <row r="51" spans="1:12" ht="13.5" customHeight="1">
      <c r="A51" s="10"/>
      <c r="B51" s="10"/>
      <c r="C51" s="10"/>
      <c r="D51" s="10"/>
      <c r="E51" s="10"/>
      <c r="F51" s="10"/>
      <c r="G51" s="10"/>
      <c r="H51" s="10"/>
      <c r="I51" s="10"/>
      <c r="J51" s="10"/>
      <c r="K51" s="10"/>
      <c r="L51" s="10"/>
    </row>
    <row r="52" spans="1:12" ht="13.5" customHeight="1">
      <c r="A52" s="10"/>
      <c r="B52" s="10"/>
      <c r="C52" s="10"/>
      <c r="D52" s="10"/>
      <c r="E52" s="10"/>
      <c r="F52" s="10"/>
      <c r="G52" s="10"/>
      <c r="H52" s="10"/>
      <c r="I52" s="10"/>
      <c r="J52" s="10"/>
      <c r="K52" s="10"/>
      <c r="L52" s="10"/>
    </row>
    <row r="53" spans="1:12" ht="13.5" customHeight="1">
      <c r="A53" s="10"/>
      <c r="B53" s="10"/>
      <c r="C53" s="10"/>
      <c r="D53" s="10"/>
      <c r="E53" s="10"/>
      <c r="F53" s="10"/>
      <c r="G53" s="10"/>
      <c r="H53" s="10"/>
      <c r="I53" s="10"/>
      <c r="J53" s="10"/>
      <c r="K53" s="10"/>
      <c r="L53" s="10"/>
    </row>
    <row r="54" spans="1:12" ht="13.5" customHeight="1">
      <c r="A54" s="10"/>
      <c r="B54" s="10"/>
      <c r="C54" s="10"/>
      <c r="D54" s="10"/>
      <c r="E54" s="10"/>
      <c r="F54" s="10"/>
      <c r="G54" s="10"/>
      <c r="H54" s="10"/>
      <c r="I54" s="10"/>
      <c r="J54" s="10"/>
      <c r="K54" s="10"/>
      <c r="L54" s="10"/>
    </row>
    <row r="55" spans="1:12" ht="13.5" customHeight="1">
      <c r="A55" s="10"/>
      <c r="B55" s="10"/>
      <c r="C55" s="10"/>
      <c r="D55" s="10"/>
      <c r="E55" s="10"/>
      <c r="F55" s="10"/>
      <c r="G55" s="10"/>
      <c r="H55" s="10"/>
      <c r="I55" s="10"/>
      <c r="J55" s="10"/>
      <c r="K55" s="10"/>
      <c r="L55" s="10"/>
    </row>
    <row r="56" spans="1:12" ht="13.5" customHeight="1">
      <c r="A56" s="10"/>
      <c r="B56" s="10"/>
      <c r="C56" s="10"/>
      <c r="D56" s="10"/>
      <c r="E56" s="10"/>
      <c r="F56" s="10"/>
      <c r="G56" s="10"/>
      <c r="H56" s="10"/>
      <c r="I56" s="10"/>
      <c r="J56" s="10"/>
      <c r="K56" s="10"/>
      <c r="L56" s="10"/>
    </row>
    <row r="57" spans="1:12" ht="13.5" customHeight="1">
      <c r="A57" s="10"/>
      <c r="B57" s="10"/>
      <c r="C57" s="10"/>
      <c r="D57" s="10"/>
      <c r="E57" s="10"/>
      <c r="F57" s="10"/>
      <c r="G57" s="10"/>
      <c r="H57" s="10"/>
      <c r="I57" s="10"/>
      <c r="J57" s="10"/>
      <c r="K57" s="10"/>
      <c r="L57" s="10"/>
    </row>
    <row r="58" spans="1:12" ht="13.5" customHeight="1">
      <c r="A58" s="10"/>
      <c r="B58" s="10"/>
      <c r="C58" s="10"/>
      <c r="D58" s="10"/>
      <c r="E58" s="10"/>
      <c r="F58" s="10"/>
      <c r="G58" s="10"/>
      <c r="H58" s="10"/>
      <c r="I58" s="10"/>
      <c r="J58" s="10"/>
      <c r="K58" s="10"/>
      <c r="L58" s="10"/>
    </row>
    <row r="59" spans="1:12" ht="13.5" customHeight="1">
      <c r="A59" s="10"/>
      <c r="B59" s="10"/>
      <c r="C59" s="10"/>
      <c r="D59" s="10"/>
      <c r="E59" s="10"/>
      <c r="F59" s="10"/>
      <c r="G59" s="10"/>
      <c r="H59" s="10"/>
      <c r="I59" s="10"/>
      <c r="J59" s="10"/>
      <c r="K59" s="10"/>
      <c r="L59" s="10"/>
    </row>
    <row r="60" spans="1:12" ht="13.5" customHeight="1">
      <c r="A60" s="10"/>
      <c r="B60" s="10"/>
      <c r="C60" s="10"/>
      <c r="D60" s="10"/>
      <c r="E60" s="10"/>
      <c r="F60" s="10"/>
      <c r="G60" s="10"/>
      <c r="H60" s="10"/>
      <c r="I60" s="10"/>
      <c r="J60" s="10"/>
      <c r="K60" s="10"/>
      <c r="L60" s="10"/>
    </row>
    <row r="61" spans="1:12" ht="13.5" customHeight="1">
      <c r="A61" s="10"/>
      <c r="B61" s="10"/>
      <c r="C61" s="10"/>
      <c r="D61" s="10"/>
      <c r="E61" s="10"/>
      <c r="F61" s="10"/>
      <c r="G61" s="10"/>
      <c r="H61" s="10"/>
      <c r="I61" s="10"/>
      <c r="J61" s="10"/>
      <c r="K61" s="10"/>
      <c r="L61" s="10"/>
    </row>
    <row r="62" spans="1:12" ht="13.5" customHeight="1">
      <c r="A62" s="10"/>
      <c r="B62" s="10"/>
      <c r="C62" s="10"/>
      <c r="D62" s="10"/>
      <c r="E62" s="10"/>
      <c r="F62" s="10"/>
      <c r="G62" s="10"/>
      <c r="H62" s="10"/>
      <c r="I62" s="10"/>
      <c r="J62" s="10"/>
      <c r="K62" s="10"/>
      <c r="L62" s="10"/>
    </row>
    <row r="63" spans="1:12" ht="13.5" customHeight="1">
      <c r="A63" s="10"/>
      <c r="B63" s="10"/>
      <c r="C63" s="10"/>
      <c r="D63" s="10"/>
      <c r="E63" s="10"/>
      <c r="F63" s="10"/>
      <c r="G63" s="10"/>
      <c r="H63" s="10"/>
      <c r="I63" s="10"/>
      <c r="J63" s="10"/>
      <c r="K63" s="10"/>
      <c r="L63" s="10"/>
    </row>
    <row r="64" spans="1:12" ht="13.5" customHeight="1">
      <c r="A64" s="10"/>
      <c r="B64" s="10"/>
      <c r="C64" s="10"/>
      <c r="D64" s="10"/>
      <c r="E64" s="10"/>
      <c r="F64" s="10"/>
      <c r="G64" s="10"/>
      <c r="H64" s="10"/>
      <c r="I64" s="10"/>
      <c r="J64" s="10"/>
      <c r="K64" s="10"/>
      <c r="L64" s="10"/>
    </row>
    <row r="65" spans="1:12" ht="13.5" customHeight="1">
      <c r="A65" s="10"/>
      <c r="B65" s="10"/>
      <c r="C65" s="10"/>
      <c r="D65" s="10"/>
      <c r="E65" s="10"/>
      <c r="F65" s="10"/>
      <c r="G65" s="10"/>
      <c r="H65" s="10"/>
      <c r="I65" s="10"/>
      <c r="J65" s="10"/>
      <c r="K65" s="10"/>
      <c r="L65" s="10"/>
    </row>
    <row r="66" spans="1:12" ht="13.5" customHeight="1">
      <c r="A66" s="10"/>
      <c r="B66" s="10"/>
      <c r="C66" s="10"/>
      <c r="D66" s="10"/>
      <c r="E66" s="10"/>
      <c r="F66" s="10"/>
      <c r="G66" s="10"/>
      <c r="H66" s="10"/>
      <c r="I66" s="10"/>
      <c r="J66" s="10"/>
      <c r="K66" s="10"/>
      <c r="L66" s="10"/>
    </row>
    <row r="67" spans="1:12" ht="13.5" customHeight="1">
      <c r="A67" s="10"/>
      <c r="B67" s="10"/>
      <c r="C67" s="10"/>
      <c r="D67" s="10"/>
      <c r="E67" s="10"/>
      <c r="F67" s="10"/>
      <c r="G67" s="10"/>
      <c r="H67" s="10"/>
      <c r="I67" s="10"/>
      <c r="J67" s="10"/>
      <c r="K67" s="10"/>
      <c r="L67" s="10"/>
    </row>
    <row r="68" spans="1:12" ht="13.5" customHeight="1">
      <c r="A68" s="10"/>
      <c r="B68" s="10"/>
      <c r="C68" s="10"/>
      <c r="D68" s="10"/>
      <c r="E68" s="10"/>
      <c r="F68" s="10"/>
      <c r="G68" s="10"/>
      <c r="H68" s="10"/>
      <c r="I68" s="10"/>
      <c r="J68" s="10"/>
      <c r="K68" s="10"/>
      <c r="L68" s="10"/>
    </row>
    <row r="69" spans="1:12" ht="13.5" customHeight="1">
      <c r="A69" s="10"/>
      <c r="B69" s="10"/>
      <c r="C69" s="10"/>
      <c r="D69" s="10"/>
      <c r="E69" s="10"/>
      <c r="F69" s="10"/>
      <c r="G69" s="10"/>
      <c r="H69" s="10"/>
      <c r="I69" s="10"/>
      <c r="J69" s="10"/>
      <c r="K69" s="10"/>
      <c r="L69" s="10"/>
    </row>
    <row r="70" spans="1:12" ht="13.5" customHeight="1">
      <c r="A70" s="10"/>
      <c r="B70" s="10"/>
      <c r="C70" s="10"/>
      <c r="D70" s="10"/>
      <c r="E70" s="10"/>
      <c r="F70" s="10"/>
      <c r="G70" s="10"/>
      <c r="H70" s="10"/>
      <c r="I70" s="10"/>
      <c r="J70" s="10"/>
      <c r="K70" s="10"/>
      <c r="L70" s="10"/>
    </row>
    <row r="71" spans="1:12" ht="13.5" customHeight="1">
      <c r="A71" s="10"/>
      <c r="B71" s="10"/>
      <c r="C71" s="10"/>
      <c r="D71" s="10"/>
      <c r="E71" s="10"/>
      <c r="F71" s="10"/>
      <c r="G71" s="10"/>
      <c r="H71" s="10"/>
      <c r="I71" s="10"/>
      <c r="J71" s="10"/>
      <c r="K71" s="10"/>
      <c r="L71" s="10"/>
    </row>
    <row r="72" spans="1:12" ht="13.5" customHeight="1">
      <c r="A72" s="10"/>
      <c r="B72" s="10"/>
      <c r="C72" s="10"/>
      <c r="D72" s="10"/>
      <c r="E72" s="10"/>
      <c r="F72" s="10"/>
      <c r="G72" s="10"/>
      <c r="H72" s="10"/>
      <c r="I72" s="10"/>
      <c r="J72" s="10"/>
      <c r="K72" s="10"/>
      <c r="L72" s="10"/>
    </row>
    <row r="73" spans="1:12" ht="13.5" customHeight="1">
      <c r="A73" s="10"/>
      <c r="B73" s="10"/>
      <c r="C73" s="10"/>
      <c r="D73" s="10"/>
      <c r="E73" s="10"/>
      <c r="F73" s="10"/>
      <c r="G73" s="10"/>
      <c r="H73" s="10"/>
      <c r="I73" s="10"/>
      <c r="J73" s="10"/>
      <c r="K73" s="10"/>
      <c r="L73" s="10"/>
    </row>
    <row r="74" spans="1:12" ht="13.5" customHeight="1">
      <c r="A74" s="10"/>
      <c r="B74" s="10"/>
      <c r="C74" s="10"/>
      <c r="D74" s="10"/>
      <c r="E74" s="10"/>
      <c r="F74" s="10"/>
      <c r="G74" s="10"/>
      <c r="H74" s="10"/>
      <c r="I74" s="10"/>
      <c r="J74" s="10"/>
      <c r="K74" s="10"/>
      <c r="L74" s="10"/>
    </row>
    <row r="75" spans="1:12" ht="13.5" customHeight="1">
      <c r="A75" s="10"/>
      <c r="B75" s="10"/>
      <c r="C75" s="10"/>
      <c r="D75" s="10"/>
      <c r="E75" s="10"/>
      <c r="F75" s="10"/>
      <c r="G75" s="10"/>
      <c r="H75" s="10"/>
      <c r="I75" s="10"/>
      <c r="J75" s="10"/>
      <c r="K75" s="10"/>
      <c r="L75" s="10"/>
    </row>
    <row r="76" spans="1:12" ht="13.5" customHeight="1">
      <c r="A76" s="10"/>
      <c r="B76" s="10"/>
      <c r="C76" s="10"/>
      <c r="D76" s="10"/>
      <c r="E76" s="10"/>
      <c r="F76" s="10"/>
      <c r="G76" s="10"/>
      <c r="H76" s="10"/>
      <c r="I76" s="10"/>
      <c r="J76" s="10"/>
      <c r="K76" s="10"/>
      <c r="L76" s="10"/>
    </row>
    <row r="77" spans="1:12" ht="13.5" customHeight="1">
      <c r="A77" s="10"/>
      <c r="B77" s="10"/>
      <c r="C77" s="10"/>
      <c r="D77" s="10"/>
      <c r="E77" s="10"/>
      <c r="F77" s="10"/>
      <c r="G77" s="10"/>
      <c r="H77" s="10"/>
      <c r="I77" s="10"/>
      <c r="J77" s="10"/>
      <c r="K77" s="10"/>
      <c r="L77" s="10"/>
    </row>
    <row r="78" spans="1:12" ht="13.5" customHeight="1">
      <c r="A78" s="10"/>
      <c r="B78" s="10"/>
      <c r="C78" s="10"/>
      <c r="D78" s="10"/>
      <c r="E78" s="10"/>
      <c r="F78" s="10"/>
      <c r="G78" s="10"/>
      <c r="H78" s="10"/>
      <c r="I78" s="10"/>
      <c r="J78" s="10"/>
      <c r="K78" s="10"/>
      <c r="L78" s="10"/>
    </row>
    <row r="79" spans="1:12" ht="13.5" customHeight="1">
      <c r="A79" s="10"/>
      <c r="B79" s="10"/>
      <c r="C79" s="10"/>
      <c r="D79" s="10"/>
      <c r="E79" s="10"/>
      <c r="F79" s="10"/>
      <c r="G79" s="10"/>
      <c r="H79" s="10"/>
      <c r="I79" s="10"/>
      <c r="J79" s="10"/>
      <c r="K79" s="10"/>
      <c r="L79" s="10"/>
    </row>
    <row r="80" spans="1:12" ht="13.5" customHeight="1">
      <c r="A80" s="10"/>
      <c r="B80" s="10"/>
      <c r="C80" s="10"/>
      <c r="D80" s="10"/>
      <c r="E80" s="10"/>
      <c r="F80" s="10"/>
      <c r="G80" s="10"/>
      <c r="H80" s="10"/>
      <c r="I80" s="10"/>
      <c r="J80" s="10"/>
      <c r="K80" s="10"/>
      <c r="L80" s="10"/>
    </row>
    <row r="81" spans="1:12" ht="13.5" customHeight="1">
      <c r="A81" s="10"/>
      <c r="B81" s="10"/>
      <c r="C81" s="10"/>
      <c r="D81" s="10"/>
      <c r="E81" s="10"/>
      <c r="F81" s="10"/>
      <c r="G81" s="10"/>
      <c r="H81" s="10"/>
      <c r="I81" s="10"/>
      <c r="J81" s="10"/>
      <c r="K81" s="10"/>
      <c r="L81" s="10"/>
    </row>
    <row r="82" spans="1:12" ht="13.5" customHeight="1">
      <c r="A82" s="72"/>
      <c r="B82" s="72"/>
      <c r="C82" s="72"/>
      <c r="D82" s="72"/>
      <c r="E82" s="10"/>
      <c r="F82" s="10"/>
      <c r="G82" s="10"/>
      <c r="H82" s="10"/>
      <c r="I82" s="10"/>
      <c r="J82" s="10"/>
      <c r="K82" s="10"/>
      <c r="L82" s="10"/>
    </row>
    <row r="83" spans="1:12" ht="24.75" customHeight="1">
      <c r="A83" s="145" t="s">
        <v>481</v>
      </c>
      <c r="B83" s="146"/>
      <c r="C83" s="146"/>
      <c r="D83" s="146"/>
      <c r="E83" s="10"/>
      <c r="F83" s="10"/>
      <c r="G83" s="10"/>
      <c r="H83" s="10"/>
      <c r="I83" s="10"/>
      <c r="J83" s="10"/>
      <c r="K83" s="10"/>
      <c r="L83" s="10"/>
    </row>
    <row r="84" spans="5:12" ht="12.75">
      <c r="E84" s="10"/>
      <c r="F84" s="10"/>
      <c r="G84" s="10"/>
      <c r="H84" s="10"/>
      <c r="I84" s="10"/>
      <c r="J84" s="10"/>
      <c r="K84" s="10"/>
      <c r="L84" s="10"/>
    </row>
    <row r="85" spans="1:12" ht="12.75">
      <c r="A85" s="10"/>
      <c r="B85" s="10"/>
      <c r="C85" s="10"/>
      <c r="D85" s="10"/>
      <c r="E85" s="10"/>
      <c r="F85" s="10"/>
      <c r="G85" s="10"/>
      <c r="H85" s="10"/>
      <c r="I85" s="10"/>
      <c r="J85" s="10"/>
      <c r="K85" s="10"/>
      <c r="L85" s="10"/>
    </row>
  </sheetData>
  <mergeCells count="5">
    <mergeCell ref="A83:D83"/>
    <mergeCell ref="A41:D41"/>
    <mergeCell ref="A1:D1"/>
    <mergeCell ref="A2:D2"/>
    <mergeCell ref="A3:D3"/>
  </mergeCells>
  <printOptions horizontalCentered="1" vertic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F76"/>
  <sheetViews>
    <sheetView workbookViewId="0" topLeftCell="A1">
      <selection activeCell="A1" sqref="A1:F1"/>
    </sheetView>
  </sheetViews>
  <sheetFormatPr defaultColWidth="11.421875" defaultRowHeight="12.75"/>
  <cols>
    <col min="1" max="1" width="30.7109375" style="0" customWidth="1"/>
    <col min="6" max="6" width="12.7109375" style="0" customWidth="1"/>
  </cols>
  <sheetData>
    <row r="1" spans="1:6" ht="15.75" customHeight="1">
      <c r="A1" s="142" t="s">
        <v>386</v>
      </c>
      <c r="B1" s="142"/>
      <c r="C1" s="142"/>
      <c r="D1" s="142"/>
      <c r="E1" s="142"/>
      <c r="F1" s="142"/>
    </row>
    <row r="2" spans="1:6" ht="15.75" customHeight="1">
      <c r="A2" s="143" t="s">
        <v>355</v>
      </c>
      <c r="B2" s="143"/>
      <c r="C2" s="143"/>
      <c r="D2" s="143"/>
      <c r="E2" s="143"/>
      <c r="F2" s="143"/>
    </row>
    <row r="3" spans="1:6" ht="15.75" customHeight="1">
      <c r="A3" s="139" t="s">
        <v>368</v>
      </c>
      <c r="B3" s="139"/>
      <c r="C3" s="139"/>
      <c r="D3" s="139"/>
      <c r="E3" s="139"/>
      <c r="F3" s="139"/>
    </row>
    <row r="4" spans="1:6" ht="12.75" customHeight="1">
      <c r="A4" s="128" t="s">
        <v>354</v>
      </c>
      <c r="B4" s="9">
        <v>2004</v>
      </c>
      <c r="C4" s="144" t="s">
        <v>503</v>
      </c>
      <c r="D4" s="144"/>
      <c r="E4" s="147" t="s">
        <v>512</v>
      </c>
      <c r="F4" s="147" t="s">
        <v>507</v>
      </c>
    </row>
    <row r="5" spans="1:6" ht="12.75">
      <c r="A5" s="129"/>
      <c r="B5" s="6"/>
      <c r="C5" s="41">
        <v>2004</v>
      </c>
      <c r="D5" s="41">
        <v>2005</v>
      </c>
      <c r="E5" s="148"/>
      <c r="F5" s="148"/>
    </row>
    <row r="6" spans="1:6" ht="12.75">
      <c r="A6" s="1"/>
      <c r="B6" s="3"/>
      <c r="C6" s="3"/>
      <c r="D6" s="3"/>
      <c r="E6" s="3"/>
      <c r="F6" s="3"/>
    </row>
    <row r="7" spans="1:6" ht="12.75">
      <c r="A7" s="1" t="s">
        <v>338</v>
      </c>
      <c r="B7" s="3">
        <v>2302453</v>
      </c>
      <c r="C7" s="3">
        <v>784518</v>
      </c>
      <c r="D7" s="3">
        <v>731406</v>
      </c>
      <c r="E7" s="4">
        <f>+D7/C7*100-100</f>
        <v>-6.770016749137682</v>
      </c>
      <c r="F7" s="4">
        <f>+D7/$D$23*100</f>
        <v>35.386018428252456</v>
      </c>
    </row>
    <row r="8" spans="1:6" ht="12.75">
      <c r="A8" s="1" t="s">
        <v>339</v>
      </c>
      <c r="B8" s="3">
        <v>609494</v>
      </c>
      <c r="C8" s="3">
        <v>137033</v>
      </c>
      <c r="D8" s="3">
        <v>147646</v>
      </c>
      <c r="E8" s="4">
        <f aca="true" t="shared" si="0" ref="E8:E23">+D8/C8*100-100</f>
        <v>7.744849780709757</v>
      </c>
      <c r="F8" s="4">
        <f aca="true" t="shared" si="1" ref="F8:F22">+D8/$D$23*100</f>
        <v>7.143233822060201</v>
      </c>
    </row>
    <row r="9" spans="1:6" ht="12.75">
      <c r="A9" s="1" t="s">
        <v>340</v>
      </c>
      <c r="B9" s="3">
        <v>537898</v>
      </c>
      <c r="C9" s="3">
        <v>114775</v>
      </c>
      <c r="D9" s="3">
        <v>144988</v>
      </c>
      <c r="E9" s="4">
        <f t="shared" si="0"/>
        <v>26.32367675887606</v>
      </c>
      <c r="F9" s="4">
        <f t="shared" si="1"/>
        <v>7.01463761559991</v>
      </c>
    </row>
    <row r="10" spans="1:6" ht="12.75">
      <c r="A10" s="1" t="s">
        <v>343</v>
      </c>
      <c r="B10" s="3">
        <v>394215</v>
      </c>
      <c r="C10" s="3">
        <v>83836</v>
      </c>
      <c r="D10" s="3">
        <v>134046</v>
      </c>
      <c r="E10" s="4">
        <f t="shared" si="0"/>
        <v>59.89073906197814</v>
      </c>
      <c r="F10" s="4">
        <f t="shared" si="1"/>
        <v>6.485254737086556</v>
      </c>
    </row>
    <row r="11" spans="1:6" ht="12.75">
      <c r="A11" s="1" t="s">
        <v>341</v>
      </c>
      <c r="B11" s="3">
        <v>375331</v>
      </c>
      <c r="C11" s="3">
        <v>132975</v>
      </c>
      <c r="D11" s="3">
        <v>111369</v>
      </c>
      <c r="E11" s="4">
        <f t="shared" si="0"/>
        <v>-16.24816694867455</v>
      </c>
      <c r="F11" s="4">
        <f t="shared" si="1"/>
        <v>5.388122993708075</v>
      </c>
    </row>
    <row r="12" spans="1:6" ht="12.75">
      <c r="A12" s="1" t="s">
        <v>342</v>
      </c>
      <c r="B12" s="3">
        <v>365564</v>
      </c>
      <c r="C12" s="3">
        <v>114257</v>
      </c>
      <c r="D12" s="3">
        <v>95023</v>
      </c>
      <c r="E12" s="4">
        <f t="shared" si="0"/>
        <v>-16.833979537358758</v>
      </c>
      <c r="F12" s="4">
        <f t="shared" si="1"/>
        <v>4.597290190547841</v>
      </c>
    </row>
    <row r="13" spans="1:6" ht="12.75">
      <c r="A13" s="1" t="s">
        <v>518</v>
      </c>
      <c r="B13" s="3">
        <v>191385</v>
      </c>
      <c r="C13" s="3">
        <v>54197</v>
      </c>
      <c r="D13" s="3">
        <v>57303</v>
      </c>
      <c r="E13" s="4">
        <f t="shared" si="0"/>
        <v>5.730944517224202</v>
      </c>
      <c r="F13" s="4">
        <f t="shared" si="1"/>
        <v>2.7723658460474083</v>
      </c>
    </row>
    <row r="14" spans="1:6" ht="12.75">
      <c r="A14" s="1" t="s">
        <v>345</v>
      </c>
      <c r="B14" s="3">
        <v>196870</v>
      </c>
      <c r="C14" s="3">
        <v>59285</v>
      </c>
      <c r="D14" s="3">
        <v>55430</v>
      </c>
      <c r="E14" s="4">
        <f t="shared" si="0"/>
        <v>-6.502487981782906</v>
      </c>
      <c r="F14" s="4">
        <f t="shared" si="1"/>
        <v>2.6817485794183176</v>
      </c>
    </row>
    <row r="15" spans="1:6" ht="12.75">
      <c r="A15" s="1" t="s">
        <v>344</v>
      </c>
      <c r="B15" s="3">
        <v>235253</v>
      </c>
      <c r="C15" s="3">
        <v>60917</v>
      </c>
      <c r="D15" s="3">
        <v>49458</v>
      </c>
      <c r="E15" s="4">
        <f t="shared" si="0"/>
        <v>-18.810840980350306</v>
      </c>
      <c r="F15" s="4">
        <f t="shared" si="1"/>
        <v>2.392818351810773</v>
      </c>
    </row>
    <row r="16" spans="1:6" ht="12.75">
      <c r="A16" s="1" t="s">
        <v>348</v>
      </c>
      <c r="B16" s="3">
        <v>139253</v>
      </c>
      <c r="C16" s="3">
        <v>38343</v>
      </c>
      <c r="D16" s="3">
        <v>48226</v>
      </c>
      <c r="E16" s="4">
        <f t="shared" si="0"/>
        <v>25.775239287484027</v>
      </c>
      <c r="F16" s="4">
        <f t="shared" si="1"/>
        <v>2.3332131876425724</v>
      </c>
    </row>
    <row r="17" spans="1:6" ht="12.75">
      <c r="A17" s="1" t="s">
        <v>346</v>
      </c>
      <c r="B17" s="3">
        <v>184271</v>
      </c>
      <c r="C17" s="3">
        <v>45947</v>
      </c>
      <c r="D17" s="3">
        <v>43114</v>
      </c>
      <c r="E17" s="4">
        <f t="shared" si="0"/>
        <v>-6.165799725770995</v>
      </c>
      <c r="F17" s="4">
        <f t="shared" si="1"/>
        <v>2.0858904609965965</v>
      </c>
    </row>
    <row r="18" spans="1:6" ht="12.75">
      <c r="A18" s="1" t="s">
        <v>347</v>
      </c>
      <c r="B18" s="3">
        <v>133854</v>
      </c>
      <c r="C18" s="3">
        <v>38859</v>
      </c>
      <c r="D18" s="3">
        <v>29995</v>
      </c>
      <c r="E18" s="4">
        <f t="shared" si="0"/>
        <v>-22.810674489822176</v>
      </c>
      <c r="F18" s="4">
        <f t="shared" si="1"/>
        <v>1.4511825480723872</v>
      </c>
    </row>
    <row r="19" spans="1:6" ht="12.75">
      <c r="A19" s="1" t="s">
        <v>349</v>
      </c>
      <c r="B19" s="3">
        <v>139366</v>
      </c>
      <c r="C19" s="3">
        <v>28029</v>
      </c>
      <c r="D19" s="3">
        <v>29901</v>
      </c>
      <c r="E19" s="4">
        <f t="shared" si="0"/>
        <v>6.678796960291123</v>
      </c>
      <c r="F19" s="4">
        <f t="shared" si="1"/>
        <v>1.4466347514556577</v>
      </c>
    </row>
    <row r="20" spans="1:6" ht="12.75">
      <c r="A20" s="1" t="s">
        <v>351</v>
      </c>
      <c r="B20" s="3">
        <v>128748</v>
      </c>
      <c r="C20" s="3">
        <v>23343</v>
      </c>
      <c r="D20" s="3">
        <v>29487</v>
      </c>
      <c r="E20" s="4">
        <f t="shared" si="0"/>
        <v>26.320524354196124</v>
      </c>
      <c r="F20" s="4">
        <f t="shared" si="1"/>
        <v>1.4266050940160189</v>
      </c>
    </row>
    <row r="21" spans="1:6" ht="12.75">
      <c r="A21" s="1" t="s">
        <v>350</v>
      </c>
      <c r="B21" s="3">
        <v>124346</v>
      </c>
      <c r="C21" s="3">
        <v>29354</v>
      </c>
      <c r="D21" s="3">
        <v>27889</v>
      </c>
      <c r="E21" s="4">
        <f t="shared" si="0"/>
        <v>-4.9908019350003485</v>
      </c>
      <c r="F21" s="4">
        <f t="shared" si="1"/>
        <v>1.3492925515316156</v>
      </c>
    </row>
    <row r="22" spans="1:6" ht="12.75">
      <c r="A22" s="1" t="s">
        <v>352</v>
      </c>
      <c r="B22" s="3">
        <v>1375354</v>
      </c>
      <c r="C22" s="3">
        <v>304024</v>
      </c>
      <c r="D22" s="3">
        <v>331654</v>
      </c>
      <c r="E22" s="4">
        <f t="shared" si="0"/>
        <v>9.088098308028307</v>
      </c>
      <c r="F22" s="4">
        <f t="shared" si="1"/>
        <v>16.04569084175361</v>
      </c>
    </row>
    <row r="23" spans="1:6" ht="12.75">
      <c r="A23" s="1" t="s">
        <v>353</v>
      </c>
      <c r="B23" s="3">
        <f>SUM(B6:B22)</f>
        <v>7433655</v>
      </c>
      <c r="C23" s="3">
        <f>SUM(C6:C22)</f>
        <v>2049692</v>
      </c>
      <c r="D23" s="3">
        <f>SUM(D6:D22)</f>
        <v>2066935</v>
      </c>
      <c r="E23" s="4">
        <f t="shared" si="0"/>
        <v>0.8412483436535751</v>
      </c>
      <c r="F23" s="4">
        <f>SUM(F7:F22)</f>
        <v>100</v>
      </c>
    </row>
    <row r="24" spans="1:6" ht="12.75">
      <c r="A24" s="2"/>
      <c r="B24" s="2"/>
      <c r="C24" s="2"/>
      <c r="D24" s="2"/>
      <c r="E24" s="2"/>
      <c r="F24" s="2"/>
    </row>
    <row r="25" spans="1:6" ht="24" customHeight="1">
      <c r="A25" s="145" t="s">
        <v>480</v>
      </c>
      <c r="B25" s="145"/>
      <c r="C25" s="145"/>
      <c r="D25" s="145"/>
      <c r="E25" s="145"/>
      <c r="F25" s="145"/>
    </row>
    <row r="52" spans="1:6" ht="15.75" customHeight="1">
      <c r="A52" s="142" t="s">
        <v>459</v>
      </c>
      <c r="B52" s="142"/>
      <c r="C52" s="142"/>
      <c r="D52" s="142"/>
      <c r="E52" s="142"/>
      <c r="F52" s="142"/>
    </row>
    <row r="53" spans="1:6" ht="15.75" customHeight="1">
      <c r="A53" s="143" t="s">
        <v>376</v>
      </c>
      <c r="B53" s="143"/>
      <c r="C53" s="143"/>
      <c r="D53" s="143"/>
      <c r="E53" s="143"/>
      <c r="F53" s="143"/>
    </row>
    <row r="54" spans="1:6" ht="15.75" customHeight="1">
      <c r="A54" s="139" t="s">
        <v>367</v>
      </c>
      <c r="B54" s="139"/>
      <c r="C54" s="139"/>
      <c r="D54" s="139"/>
      <c r="E54" s="139"/>
      <c r="F54" s="139"/>
    </row>
    <row r="55" spans="1:6" ht="12.75" customHeight="1">
      <c r="A55" s="128" t="s">
        <v>354</v>
      </c>
      <c r="B55" s="9">
        <v>2004</v>
      </c>
      <c r="C55" s="144" t="s">
        <v>503</v>
      </c>
      <c r="D55" s="144"/>
      <c r="E55" s="147" t="s">
        <v>512</v>
      </c>
      <c r="F55" s="147" t="s">
        <v>507</v>
      </c>
    </row>
    <row r="56" spans="1:6" ht="12.75">
      <c r="A56" s="129"/>
      <c r="B56" s="6"/>
      <c r="C56" s="41">
        <v>2004</v>
      </c>
      <c r="D56" s="41">
        <v>2005</v>
      </c>
      <c r="E56" s="148"/>
      <c r="F56" s="148"/>
    </row>
    <row r="57" spans="1:6" ht="12.75">
      <c r="A57" s="1"/>
      <c r="B57" s="3"/>
      <c r="C57" s="3"/>
      <c r="D57" s="3"/>
      <c r="E57" s="3"/>
      <c r="F57" s="3"/>
    </row>
    <row r="58" spans="1:6" ht="12.75">
      <c r="A58" s="1" t="s">
        <v>361</v>
      </c>
      <c r="B58" s="3">
        <v>628253</v>
      </c>
      <c r="C58" s="3">
        <v>150970</v>
      </c>
      <c r="D58" s="3">
        <v>182632</v>
      </c>
      <c r="E58" s="4">
        <f>+D58/C58*100-100</f>
        <v>20.97237861826852</v>
      </c>
      <c r="F58" s="4">
        <f>+D58/D$74*100</f>
        <v>44.64740596596049</v>
      </c>
    </row>
    <row r="59" spans="1:6" ht="12.75">
      <c r="A59" s="1" t="s">
        <v>362</v>
      </c>
      <c r="B59" s="3">
        <v>317646</v>
      </c>
      <c r="C59" s="3">
        <v>70033</v>
      </c>
      <c r="D59" s="3">
        <v>66979</v>
      </c>
      <c r="E59" s="4">
        <f aca="true" t="shared" si="2" ref="E59:E74">+D59/C59*100-100</f>
        <v>-4.360801336512793</v>
      </c>
      <c r="F59" s="4">
        <f aca="true" t="shared" si="3" ref="F59:F73">+D59/D$74*100</f>
        <v>16.374121754096034</v>
      </c>
    </row>
    <row r="60" spans="1:6" ht="12.75">
      <c r="A60" s="1" t="s">
        <v>338</v>
      </c>
      <c r="B60" s="3">
        <v>107156</v>
      </c>
      <c r="C60" s="3">
        <v>33054</v>
      </c>
      <c r="D60" s="3">
        <v>31621</v>
      </c>
      <c r="E60" s="4">
        <f t="shared" si="2"/>
        <v>-4.335330065952675</v>
      </c>
      <c r="F60" s="4">
        <f t="shared" si="3"/>
        <v>7.730275220386551</v>
      </c>
    </row>
    <row r="61" spans="1:6" ht="12.75">
      <c r="A61" s="1" t="s">
        <v>363</v>
      </c>
      <c r="B61" s="3">
        <v>93069</v>
      </c>
      <c r="C61" s="3">
        <v>18908</v>
      </c>
      <c r="D61" s="3">
        <v>16197</v>
      </c>
      <c r="E61" s="4">
        <f t="shared" si="2"/>
        <v>-14.337846414216202</v>
      </c>
      <c r="F61" s="4">
        <f t="shared" si="3"/>
        <v>3.9596239127352377</v>
      </c>
    </row>
    <row r="62" spans="1:6" ht="12.75">
      <c r="A62" s="1" t="s">
        <v>347</v>
      </c>
      <c r="B62" s="3">
        <v>32973</v>
      </c>
      <c r="C62" s="3">
        <v>13473</v>
      </c>
      <c r="D62" s="3">
        <v>16066</v>
      </c>
      <c r="E62" s="4">
        <f t="shared" si="2"/>
        <v>19.245899205819057</v>
      </c>
      <c r="F62" s="4">
        <f t="shared" si="3"/>
        <v>3.9275988011362806</v>
      </c>
    </row>
    <row r="63" spans="1:6" ht="12.75">
      <c r="A63" s="1" t="s">
        <v>365</v>
      </c>
      <c r="B63" s="3">
        <v>45235</v>
      </c>
      <c r="C63" s="3">
        <v>8798</v>
      </c>
      <c r="D63" s="3">
        <v>9633</v>
      </c>
      <c r="E63" s="4">
        <f t="shared" si="2"/>
        <v>9.490793362127746</v>
      </c>
      <c r="F63" s="4">
        <f t="shared" si="3"/>
        <v>2.3549458017767826</v>
      </c>
    </row>
    <row r="64" spans="1:6" ht="12.75">
      <c r="A64" s="1" t="s">
        <v>350</v>
      </c>
      <c r="B64" s="3">
        <v>28575</v>
      </c>
      <c r="C64" s="3">
        <v>4539</v>
      </c>
      <c r="D64" s="3">
        <v>8958</v>
      </c>
      <c r="E64" s="4">
        <f t="shared" si="2"/>
        <v>97.35624586913417</v>
      </c>
      <c r="F64" s="4">
        <f t="shared" si="3"/>
        <v>2.1899309137668865</v>
      </c>
    </row>
    <row r="65" spans="1:6" ht="12.75">
      <c r="A65" s="1" t="s">
        <v>349</v>
      </c>
      <c r="B65" s="3">
        <v>47516</v>
      </c>
      <c r="C65" s="3">
        <v>6101</v>
      </c>
      <c r="D65" s="3">
        <v>8464</v>
      </c>
      <c r="E65" s="4">
        <f t="shared" si="2"/>
        <v>38.73135551548927</v>
      </c>
      <c r="F65" s="4">
        <f t="shared" si="3"/>
        <v>2.069164462393718</v>
      </c>
    </row>
    <row r="66" spans="1:6" ht="12.75">
      <c r="A66" s="1" t="s">
        <v>364</v>
      </c>
      <c r="B66" s="3">
        <v>42746</v>
      </c>
      <c r="C66" s="3">
        <v>12318</v>
      </c>
      <c r="D66" s="3">
        <v>7507</v>
      </c>
      <c r="E66" s="4">
        <f t="shared" si="2"/>
        <v>-39.05666504302646</v>
      </c>
      <c r="F66" s="4">
        <f t="shared" si="3"/>
        <v>1.8352100211707991</v>
      </c>
    </row>
    <row r="67" spans="1:6" ht="12.75">
      <c r="A67" s="1" t="s">
        <v>366</v>
      </c>
      <c r="B67" s="3">
        <v>28178</v>
      </c>
      <c r="C67" s="3">
        <v>9316</v>
      </c>
      <c r="D67" s="3">
        <v>6215</v>
      </c>
      <c r="E67" s="4">
        <f t="shared" si="2"/>
        <v>-33.28681837698582</v>
      </c>
      <c r="F67" s="4">
        <f t="shared" si="3"/>
        <v>1.5193593021948202</v>
      </c>
    </row>
    <row r="68" spans="1:6" ht="12.75">
      <c r="A68" s="1" t="s">
        <v>341</v>
      </c>
      <c r="B68" s="3">
        <v>18561</v>
      </c>
      <c r="C68" s="3">
        <v>5572</v>
      </c>
      <c r="D68" s="3">
        <v>5808</v>
      </c>
      <c r="E68" s="4">
        <f t="shared" si="2"/>
        <v>4.235463029432879</v>
      </c>
      <c r="F68" s="4">
        <f t="shared" si="3"/>
        <v>1.4198614363873718</v>
      </c>
    </row>
    <row r="69" spans="1:6" ht="12.75">
      <c r="A69" s="1" t="s">
        <v>345</v>
      </c>
      <c r="B69" s="3">
        <v>23010</v>
      </c>
      <c r="C69" s="3">
        <v>3608</v>
      </c>
      <c r="D69" s="3">
        <v>4621</v>
      </c>
      <c r="E69" s="4">
        <f t="shared" si="2"/>
        <v>28.076496674057637</v>
      </c>
      <c r="F69" s="4">
        <f t="shared" si="3"/>
        <v>1.1296796999907104</v>
      </c>
    </row>
    <row r="70" spans="1:6" ht="12.75">
      <c r="A70" s="1" t="s">
        <v>343</v>
      </c>
      <c r="B70" s="3">
        <v>21006</v>
      </c>
      <c r="C70" s="3">
        <v>4113</v>
      </c>
      <c r="D70" s="3">
        <v>4567</v>
      </c>
      <c r="E70" s="4">
        <f t="shared" si="2"/>
        <v>11.03817165086312</v>
      </c>
      <c r="F70" s="4">
        <f t="shared" si="3"/>
        <v>1.1164785089499185</v>
      </c>
    </row>
    <row r="71" spans="1:6" ht="12.75">
      <c r="A71" s="1" t="s">
        <v>351</v>
      </c>
      <c r="B71" s="3">
        <v>10226</v>
      </c>
      <c r="C71" s="3">
        <v>2114</v>
      </c>
      <c r="D71" s="3">
        <v>4437</v>
      </c>
      <c r="E71" s="4">
        <f t="shared" si="2"/>
        <v>109.88647114474927</v>
      </c>
      <c r="F71" s="4">
        <f t="shared" si="3"/>
        <v>1.0846978638517164</v>
      </c>
    </row>
    <row r="72" spans="1:6" ht="12.75">
      <c r="A72" s="1" t="s">
        <v>519</v>
      </c>
      <c r="B72" s="3">
        <v>10297</v>
      </c>
      <c r="C72" s="3">
        <v>3179</v>
      </c>
      <c r="D72" s="3">
        <v>4070</v>
      </c>
      <c r="E72" s="4">
        <f t="shared" si="2"/>
        <v>28.027681660899674</v>
      </c>
      <c r="F72" s="4">
        <f t="shared" si="3"/>
        <v>0.9949786580744839</v>
      </c>
    </row>
    <row r="73" spans="1:6" ht="12.75">
      <c r="A73" s="1" t="s">
        <v>352</v>
      </c>
      <c r="B73" s="3">
        <v>151938</v>
      </c>
      <c r="C73" s="3">
        <v>32362</v>
      </c>
      <c r="D73" s="3">
        <v>31279</v>
      </c>
      <c r="E73" s="4">
        <f t="shared" si="2"/>
        <v>-3.3465175205487867</v>
      </c>
      <c r="F73" s="4">
        <f t="shared" si="3"/>
        <v>7.646667677128203</v>
      </c>
    </row>
    <row r="74" spans="1:6" ht="12.75">
      <c r="A74" s="1" t="s">
        <v>353</v>
      </c>
      <c r="B74" s="3">
        <f>SUM(B57:B73)</f>
        <v>1606385</v>
      </c>
      <c r="C74" s="3">
        <f>SUM(C57:C73)</f>
        <v>378458</v>
      </c>
      <c r="D74" s="3">
        <f>SUM(D57:D73)</f>
        <v>409054</v>
      </c>
      <c r="E74" s="4">
        <f t="shared" si="2"/>
        <v>8.084384528798452</v>
      </c>
      <c r="F74" s="4">
        <f>SUM(F58:F73)</f>
        <v>100.00000000000001</v>
      </c>
    </row>
    <row r="75" spans="1:6" ht="12.75">
      <c r="A75" s="2"/>
      <c r="B75" s="2"/>
      <c r="C75" s="2"/>
      <c r="D75" s="2"/>
      <c r="E75" s="2"/>
      <c r="F75" s="2"/>
    </row>
    <row r="76" spans="1:6" ht="12.75">
      <c r="A76" s="145" t="s">
        <v>377</v>
      </c>
      <c r="B76" s="145"/>
      <c r="C76" s="145"/>
      <c r="D76" s="145"/>
      <c r="E76" s="145"/>
      <c r="F76" s="145"/>
    </row>
  </sheetData>
  <mergeCells count="16">
    <mergeCell ref="A76:F76"/>
    <mergeCell ref="F55:F56"/>
    <mergeCell ref="A55:A56"/>
    <mergeCell ref="C55:D55"/>
    <mergeCell ref="E55:E56"/>
    <mergeCell ref="A53:F53"/>
    <mergeCell ref="A54:F54"/>
    <mergeCell ref="A25:F25"/>
    <mergeCell ref="F4:F5"/>
    <mergeCell ref="A4:A5"/>
    <mergeCell ref="C4:D4"/>
    <mergeCell ref="E4:E5"/>
    <mergeCell ref="A1:F1"/>
    <mergeCell ref="A2:F2"/>
    <mergeCell ref="A3:F3"/>
    <mergeCell ref="A52:F52"/>
  </mergeCells>
  <printOptions horizont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rowBreaks count="1" manualBreakCount="1">
    <brk id="51" max="5" man="1"/>
  </rowBreaks>
  <drawing r:id="rId1"/>
</worksheet>
</file>

<file path=xl/worksheets/sheet7.xml><?xml version="1.0" encoding="utf-8"?>
<worksheet xmlns="http://schemas.openxmlformats.org/spreadsheetml/2006/main" xmlns:r="http://schemas.openxmlformats.org/officeDocument/2006/relationships">
  <dimension ref="A1:G76"/>
  <sheetViews>
    <sheetView workbookViewId="0" topLeftCell="A1">
      <selection activeCell="A1" sqref="A1:G1"/>
    </sheetView>
  </sheetViews>
  <sheetFormatPr defaultColWidth="11.421875" defaultRowHeight="12.75"/>
  <cols>
    <col min="1" max="1" width="35.00390625" style="0" customWidth="1"/>
    <col min="2" max="2" width="7.57421875" style="0" customWidth="1"/>
    <col min="3" max="6" width="8.7109375" style="0" customWidth="1"/>
    <col min="7" max="7" width="12.7109375" style="0" customWidth="1"/>
  </cols>
  <sheetData>
    <row r="1" spans="1:7" ht="15.75" customHeight="1">
      <c r="A1" s="142" t="s">
        <v>389</v>
      </c>
      <c r="B1" s="142"/>
      <c r="C1" s="142"/>
      <c r="D1" s="142"/>
      <c r="E1" s="142"/>
      <c r="F1" s="142"/>
      <c r="G1" s="142"/>
    </row>
    <row r="2" spans="1:7" ht="15.75" customHeight="1">
      <c r="A2" s="130" t="s">
        <v>357</v>
      </c>
      <c r="B2" s="130"/>
      <c r="C2" s="130"/>
      <c r="D2" s="130"/>
      <c r="E2" s="130"/>
      <c r="F2" s="130"/>
      <c r="G2" s="130"/>
    </row>
    <row r="3" spans="1:7" ht="15.75" customHeight="1">
      <c r="A3" s="149" t="s">
        <v>368</v>
      </c>
      <c r="B3" s="149"/>
      <c r="C3" s="149"/>
      <c r="D3" s="149"/>
      <c r="E3" s="149"/>
      <c r="F3" s="149"/>
      <c r="G3" s="149"/>
    </row>
    <row r="4" spans="1:7" ht="12.75" customHeight="1">
      <c r="A4" s="128" t="s">
        <v>360</v>
      </c>
      <c r="B4" s="9" t="s">
        <v>496</v>
      </c>
      <c r="C4" s="9">
        <v>2004</v>
      </c>
      <c r="D4" s="144" t="s">
        <v>503</v>
      </c>
      <c r="E4" s="144"/>
      <c r="F4" s="147" t="s">
        <v>512</v>
      </c>
      <c r="G4" s="147" t="s">
        <v>507</v>
      </c>
    </row>
    <row r="5" spans="1:7" ht="12.75" customHeight="1">
      <c r="A5" s="129"/>
      <c r="B5" s="6" t="s">
        <v>375</v>
      </c>
      <c r="C5" s="6"/>
      <c r="D5" s="41">
        <v>2004</v>
      </c>
      <c r="E5" s="41">
        <v>2005</v>
      </c>
      <c r="F5" s="148"/>
      <c r="G5" s="148"/>
    </row>
    <row r="6" spans="1:7" ht="12.75">
      <c r="A6" s="1"/>
      <c r="B6" s="1"/>
      <c r="C6" s="3"/>
      <c r="D6" s="3"/>
      <c r="E6" s="3"/>
      <c r="F6" s="3"/>
      <c r="G6" s="3"/>
    </row>
    <row r="7" spans="1:7" ht="12.75">
      <c r="A7" s="1" t="s">
        <v>520</v>
      </c>
      <c r="B7" s="113" t="s">
        <v>382</v>
      </c>
      <c r="C7" s="116">
        <v>811720</v>
      </c>
      <c r="D7" s="116">
        <v>514501</v>
      </c>
      <c r="E7" s="116">
        <v>404256</v>
      </c>
      <c r="F7" s="76">
        <f>+E7/D7*100-100</f>
        <v>-21.4275579639301</v>
      </c>
      <c r="G7" s="76">
        <f>+E7/$E$23*100</f>
        <v>19.558234777581298</v>
      </c>
    </row>
    <row r="8" spans="1:7" ht="12.75" customHeight="1">
      <c r="A8" s="1" t="s">
        <v>521</v>
      </c>
      <c r="B8" s="114">
        <v>47032100</v>
      </c>
      <c r="C8" s="116">
        <v>803346</v>
      </c>
      <c r="D8" s="116">
        <v>192494</v>
      </c>
      <c r="E8" s="116">
        <v>183662</v>
      </c>
      <c r="F8" s="76">
        <f aca="true" t="shared" si="0" ref="F8:F23">+E8/D8*100-100</f>
        <v>-4.588194956725928</v>
      </c>
      <c r="G8" s="76">
        <f aca="true" t="shared" si="1" ref="G8:G22">+E8/$E$23*100</f>
        <v>8.885717257678639</v>
      </c>
    </row>
    <row r="9" spans="1:7" ht="12.75">
      <c r="A9" s="1" t="s">
        <v>390</v>
      </c>
      <c r="B9" s="113">
        <v>44071019</v>
      </c>
      <c r="C9" s="116">
        <v>613749</v>
      </c>
      <c r="D9" s="116">
        <v>126137</v>
      </c>
      <c r="E9" s="116">
        <v>165855</v>
      </c>
      <c r="F9" s="76">
        <f t="shared" si="0"/>
        <v>31.48798528584001</v>
      </c>
      <c r="G9" s="76">
        <f t="shared" si="1"/>
        <v>8.02420008369881</v>
      </c>
    </row>
    <row r="10" spans="1:7" ht="12.75">
      <c r="A10" s="1" t="s">
        <v>328</v>
      </c>
      <c r="B10" s="113">
        <v>22042110</v>
      </c>
      <c r="C10" s="116">
        <v>650144</v>
      </c>
      <c r="D10" s="116">
        <v>125305</v>
      </c>
      <c r="E10" s="116">
        <v>147579</v>
      </c>
      <c r="F10" s="76">
        <f t="shared" si="0"/>
        <v>17.775826982163508</v>
      </c>
      <c r="G10" s="76">
        <f t="shared" si="1"/>
        <v>7.139992307450403</v>
      </c>
    </row>
    <row r="11" spans="1:7" ht="12.75">
      <c r="A11" s="1" t="s">
        <v>522</v>
      </c>
      <c r="B11" s="114">
        <v>47032900</v>
      </c>
      <c r="C11" s="116">
        <v>270357</v>
      </c>
      <c r="D11" s="116">
        <v>61717</v>
      </c>
      <c r="E11" s="116">
        <v>88039</v>
      </c>
      <c r="F11" s="76">
        <f t="shared" si="0"/>
        <v>42.6495131001183</v>
      </c>
      <c r="G11" s="76">
        <f t="shared" si="1"/>
        <v>4.259398578087845</v>
      </c>
    </row>
    <row r="12" spans="1:7" ht="12.75">
      <c r="A12" s="112" t="s">
        <v>359</v>
      </c>
      <c r="B12" s="115" t="s">
        <v>384</v>
      </c>
      <c r="C12" s="116">
        <v>220041</v>
      </c>
      <c r="D12" s="116">
        <v>41008</v>
      </c>
      <c r="E12" s="116">
        <v>62083</v>
      </c>
      <c r="F12" s="117">
        <f t="shared" si="0"/>
        <v>51.39241123683183</v>
      </c>
      <c r="G12" s="117">
        <f t="shared" si="1"/>
        <v>3.0036261420896158</v>
      </c>
    </row>
    <row r="13" spans="1:7" ht="22.5" customHeight="1">
      <c r="A13" s="112" t="s">
        <v>523</v>
      </c>
      <c r="B13" s="112">
        <v>44091020</v>
      </c>
      <c r="C13" s="120">
        <v>313292</v>
      </c>
      <c r="D13" s="120">
        <v>50197</v>
      </c>
      <c r="E13" s="120">
        <v>58129</v>
      </c>
      <c r="F13" s="117">
        <f t="shared" si="0"/>
        <v>15.801741139908756</v>
      </c>
      <c r="G13" s="76">
        <f t="shared" si="1"/>
        <v>2.8123283992965433</v>
      </c>
    </row>
    <row r="14" spans="1:7" ht="12.75">
      <c r="A14" s="1" t="s">
        <v>524</v>
      </c>
      <c r="B14" s="114" t="s">
        <v>530</v>
      </c>
      <c r="C14" s="116">
        <v>81459</v>
      </c>
      <c r="D14" s="116">
        <v>64681</v>
      </c>
      <c r="E14" s="116">
        <v>56766</v>
      </c>
      <c r="F14" s="76">
        <f t="shared" si="0"/>
        <v>-12.236978401694472</v>
      </c>
      <c r="G14" s="76">
        <f t="shared" si="1"/>
        <v>2.746385348353964</v>
      </c>
    </row>
    <row r="15" spans="1:7" ht="12.75" customHeight="1">
      <c r="A15" s="1" t="s">
        <v>358</v>
      </c>
      <c r="B15" s="113" t="s">
        <v>383</v>
      </c>
      <c r="C15" s="116">
        <v>394094</v>
      </c>
      <c r="D15" s="116">
        <v>71461</v>
      </c>
      <c r="E15" s="116">
        <v>45045</v>
      </c>
      <c r="F15" s="76">
        <f t="shared" si="0"/>
        <v>-36.96561760960524</v>
      </c>
      <c r="G15" s="76">
        <f t="shared" si="1"/>
        <v>2.1793138148998397</v>
      </c>
    </row>
    <row r="16" spans="1:7" ht="12.75">
      <c r="A16" s="1" t="s">
        <v>525</v>
      </c>
      <c r="B16" s="113">
        <v>47031100</v>
      </c>
      <c r="C16" s="116">
        <v>140251</v>
      </c>
      <c r="D16" s="116">
        <v>36988</v>
      </c>
      <c r="E16" s="116">
        <v>44864</v>
      </c>
      <c r="F16" s="76">
        <f t="shared" si="0"/>
        <v>21.293392451605925</v>
      </c>
      <c r="G16" s="76">
        <f t="shared" si="1"/>
        <v>2.1705568873718812</v>
      </c>
    </row>
    <row r="17" spans="1:7" ht="12.75" customHeight="1">
      <c r="A17" s="112" t="s">
        <v>526</v>
      </c>
      <c r="B17" s="115">
        <v>44121910</v>
      </c>
      <c r="C17" s="116">
        <v>139137</v>
      </c>
      <c r="D17" s="116">
        <v>25635</v>
      </c>
      <c r="E17" s="116">
        <v>41080</v>
      </c>
      <c r="F17" s="117">
        <f t="shared" si="0"/>
        <v>60.24965866978741</v>
      </c>
      <c r="G17" s="117">
        <f t="shared" si="1"/>
        <v>1.9874838831409793</v>
      </c>
    </row>
    <row r="18" spans="1:7" ht="12.75">
      <c r="A18" s="1" t="s">
        <v>527</v>
      </c>
      <c r="B18" s="113" t="s">
        <v>531</v>
      </c>
      <c r="C18" s="116">
        <v>77520</v>
      </c>
      <c r="D18" s="116">
        <v>52572</v>
      </c>
      <c r="E18" s="116">
        <v>39831</v>
      </c>
      <c r="F18" s="76">
        <f t="shared" si="0"/>
        <v>-24.235334398539138</v>
      </c>
      <c r="G18" s="76">
        <f t="shared" si="1"/>
        <v>1.9270562451165614</v>
      </c>
    </row>
    <row r="19" spans="1:7" ht="12.75">
      <c r="A19" s="1" t="s">
        <v>528</v>
      </c>
      <c r="B19" s="113" t="s">
        <v>532</v>
      </c>
      <c r="C19" s="116">
        <v>48827</v>
      </c>
      <c r="D19" s="116">
        <v>39860</v>
      </c>
      <c r="E19" s="116">
        <v>37430</v>
      </c>
      <c r="F19" s="76">
        <f t="shared" si="0"/>
        <v>-6.096337180130448</v>
      </c>
      <c r="G19" s="76">
        <f t="shared" si="1"/>
        <v>1.8108939081296702</v>
      </c>
    </row>
    <row r="20" spans="1:7" ht="12.75">
      <c r="A20" s="1" t="s">
        <v>529</v>
      </c>
      <c r="B20" s="114">
        <v>44012200</v>
      </c>
      <c r="C20" s="116">
        <v>135726</v>
      </c>
      <c r="D20" s="116">
        <v>35693</v>
      </c>
      <c r="E20" s="116">
        <v>35809</v>
      </c>
      <c r="F20" s="76">
        <f t="shared" si="0"/>
        <v>0.32499369624297003</v>
      </c>
      <c r="G20" s="76">
        <f t="shared" si="1"/>
        <v>1.7324686068986204</v>
      </c>
    </row>
    <row r="21" spans="1:7" ht="12.75">
      <c r="A21" s="1" t="s">
        <v>335</v>
      </c>
      <c r="B21" s="113">
        <v>48010000</v>
      </c>
      <c r="C21" s="116">
        <v>118325</v>
      </c>
      <c r="D21" s="116">
        <v>28839</v>
      </c>
      <c r="E21" s="116">
        <v>32650</v>
      </c>
      <c r="F21" s="76">
        <f t="shared" si="0"/>
        <v>13.214743923159602</v>
      </c>
      <c r="G21" s="76">
        <f t="shared" si="1"/>
        <v>1.5796336120874628</v>
      </c>
    </row>
    <row r="22" spans="1:7" ht="12.75">
      <c r="A22" s="1" t="s">
        <v>356</v>
      </c>
      <c r="B22" s="74"/>
      <c r="C22" s="116">
        <v>2615667</v>
      </c>
      <c r="D22" s="116">
        <v>582604</v>
      </c>
      <c r="E22" s="116">
        <v>623857</v>
      </c>
      <c r="F22" s="76">
        <f t="shared" si="0"/>
        <v>7.080795875071217</v>
      </c>
      <c r="G22" s="76">
        <f t="shared" si="1"/>
        <v>30.182710148117863</v>
      </c>
    </row>
    <row r="23" spans="1:7" ht="12.75">
      <c r="A23" s="74" t="s">
        <v>353</v>
      </c>
      <c r="B23" s="74"/>
      <c r="C23" s="75">
        <f>SUM(C6:C22)</f>
        <v>7433655</v>
      </c>
      <c r="D23" s="75">
        <f>SUM(D6:D22)</f>
        <v>2049692</v>
      </c>
      <c r="E23" s="75">
        <f>SUM(E6:E22)</f>
        <v>2066935</v>
      </c>
      <c r="F23" s="76">
        <f t="shared" si="0"/>
        <v>0.8412483436535751</v>
      </c>
      <c r="G23" s="76">
        <f>SUM(G7:G22)</f>
        <v>100</v>
      </c>
    </row>
    <row r="24" spans="1:7" ht="12.75">
      <c r="A24" s="2"/>
      <c r="B24" s="2"/>
      <c r="C24" s="2"/>
      <c r="D24" s="2"/>
      <c r="E24" s="2"/>
      <c r="F24" s="2"/>
      <c r="G24" s="2"/>
    </row>
    <row r="25" spans="1:7" ht="24" customHeight="1">
      <c r="A25" s="145" t="s">
        <v>480</v>
      </c>
      <c r="B25" s="145"/>
      <c r="C25" s="145"/>
      <c r="D25" s="145"/>
      <c r="E25" s="145"/>
      <c r="F25" s="145"/>
      <c r="G25" s="145"/>
    </row>
    <row r="52" spans="1:7" ht="15.75" customHeight="1">
      <c r="A52" s="142" t="s">
        <v>388</v>
      </c>
      <c r="B52" s="142"/>
      <c r="C52" s="142"/>
      <c r="D52" s="142"/>
      <c r="E52" s="142"/>
      <c r="F52" s="142"/>
      <c r="G52" s="142"/>
    </row>
    <row r="53" spans="1:7" ht="15.75" customHeight="1">
      <c r="A53" s="143" t="s">
        <v>378</v>
      </c>
      <c r="B53" s="143"/>
      <c r="C53" s="143"/>
      <c r="D53" s="143"/>
      <c r="E53" s="143"/>
      <c r="F53" s="143"/>
      <c r="G53" s="143"/>
    </row>
    <row r="54" spans="1:7" ht="15.75" customHeight="1">
      <c r="A54" s="139" t="s">
        <v>367</v>
      </c>
      <c r="B54" s="139"/>
      <c r="C54" s="139"/>
      <c r="D54" s="139"/>
      <c r="E54" s="139"/>
      <c r="F54" s="139"/>
      <c r="G54" s="139"/>
    </row>
    <row r="55" spans="1:7" ht="12.75" customHeight="1">
      <c r="A55" s="128" t="s">
        <v>360</v>
      </c>
      <c r="B55" s="9" t="s">
        <v>496</v>
      </c>
      <c r="C55" s="9">
        <v>2004</v>
      </c>
      <c r="D55" s="144" t="s">
        <v>503</v>
      </c>
      <c r="E55" s="144"/>
      <c r="F55" s="147" t="s">
        <v>512</v>
      </c>
      <c r="G55" s="147" t="s">
        <v>507</v>
      </c>
    </row>
    <row r="56" spans="1:7" ht="12.75" customHeight="1">
      <c r="A56" s="150"/>
      <c r="B56" s="6" t="s">
        <v>375</v>
      </c>
      <c r="C56" s="6"/>
      <c r="D56" s="41">
        <v>2004</v>
      </c>
      <c r="E56" s="41">
        <v>2005</v>
      </c>
      <c r="F56" s="148"/>
      <c r="G56" s="148"/>
    </row>
    <row r="57" spans="1:7" ht="12.75">
      <c r="A57" s="1"/>
      <c r="B57" s="1"/>
      <c r="C57" s="3"/>
      <c r="D57" s="3"/>
      <c r="E57" s="3"/>
      <c r="F57" s="3"/>
      <c r="G57" s="3"/>
    </row>
    <row r="58" spans="1:7" ht="11.25" customHeight="1">
      <c r="A58" s="1" t="s">
        <v>371</v>
      </c>
      <c r="B58" s="114" t="s">
        <v>379</v>
      </c>
      <c r="C58" s="75">
        <v>235010</v>
      </c>
      <c r="D58" s="75">
        <v>46897</v>
      </c>
      <c r="E58" s="75">
        <v>66324</v>
      </c>
      <c r="F58" s="76">
        <f>+E58/D58*100-100</f>
        <v>41.424824615647054</v>
      </c>
      <c r="G58" s="76">
        <f>+E58/$E$74*100</f>
        <v>16.21399619610125</v>
      </c>
    </row>
    <row r="59" spans="1:7" ht="12.75">
      <c r="A59" s="1" t="s">
        <v>369</v>
      </c>
      <c r="B59" s="113">
        <v>10059000</v>
      </c>
      <c r="C59" s="75">
        <v>136012</v>
      </c>
      <c r="D59" s="75">
        <v>53936</v>
      </c>
      <c r="E59" s="75">
        <v>48349</v>
      </c>
      <c r="F59" s="76">
        <f aca="true" t="shared" si="2" ref="F59:F74">+E59/D59*100-100</f>
        <v>-10.358573123702158</v>
      </c>
      <c r="G59" s="76">
        <f aca="true" t="shared" si="3" ref="G59:G73">+E59/$E$74*100</f>
        <v>11.819710845022907</v>
      </c>
    </row>
    <row r="60" spans="1:7" ht="12.75">
      <c r="A60" s="118" t="s">
        <v>533</v>
      </c>
      <c r="B60" s="113">
        <v>15179000</v>
      </c>
      <c r="C60" s="75">
        <v>148910</v>
      </c>
      <c r="D60" s="75">
        <v>31630</v>
      </c>
      <c r="E60" s="75">
        <v>30205</v>
      </c>
      <c r="F60" s="76">
        <f t="shared" si="2"/>
        <v>-4.505216566550743</v>
      </c>
      <c r="G60" s="76">
        <f t="shared" si="3"/>
        <v>7.384110655316902</v>
      </c>
    </row>
    <row r="61" spans="1:7" ht="12.75">
      <c r="A61" s="1" t="s">
        <v>372</v>
      </c>
      <c r="B61" s="113">
        <v>23040000</v>
      </c>
      <c r="C61" s="75">
        <v>152496</v>
      </c>
      <c r="D61" s="75">
        <v>39542</v>
      </c>
      <c r="E61" s="75">
        <v>28250</v>
      </c>
      <c r="F61" s="76">
        <f t="shared" si="2"/>
        <v>-28.556977391128427</v>
      </c>
      <c r="G61" s="76">
        <f t="shared" si="3"/>
        <v>6.906178646340091</v>
      </c>
    </row>
    <row r="62" spans="1:7" ht="12.75">
      <c r="A62" s="1" t="s">
        <v>244</v>
      </c>
      <c r="B62" s="113">
        <v>17019900</v>
      </c>
      <c r="C62" s="75">
        <v>52732</v>
      </c>
      <c r="D62" s="75">
        <v>6999</v>
      </c>
      <c r="E62" s="75">
        <v>15544</v>
      </c>
      <c r="F62" s="76">
        <f t="shared" si="2"/>
        <v>122.08886983854836</v>
      </c>
      <c r="G62" s="76">
        <f t="shared" si="3"/>
        <v>3.7999872877419607</v>
      </c>
    </row>
    <row r="63" spans="1:7" ht="12.75" customHeight="1">
      <c r="A63" s="1" t="s">
        <v>374</v>
      </c>
      <c r="B63" s="113">
        <v>12010000</v>
      </c>
      <c r="C63" s="75">
        <v>52443</v>
      </c>
      <c r="D63" s="75">
        <v>10037</v>
      </c>
      <c r="E63" s="75">
        <v>14074</v>
      </c>
      <c r="F63" s="76">
        <f t="shared" si="2"/>
        <v>40.22118162797648</v>
      </c>
      <c r="G63" s="76">
        <f t="shared" si="3"/>
        <v>3.4406215316315207</v>
      </c>
    </row>
    <row r="64" spans="1:7" ht="22.5" customHeight="1">
      <c r="A64" s="112" t="s">
        <v>534</v>
      </c>
      <c r="B64" s="127">
        <v>44160000</v>
      </c>
      <c r="C64" s="120">
        <v>22852</v>
      </c>
      <c r="D64" s="120">
        <v>12511</v>
      </c>
      <c r="E64" s="120">
        <v>13114</v>
      </c>
      <c r="F64" s="117">
        <f t="shared" si="2"/>
        <v>4.819758612421083</v>
      </c>
      <c r="G64" s="76">
        <f t="shared" si="3"/>
        <v>3.205933690906335</v>
      </c>
    </row>
    <row r="65" spans="1:7" ht="12.75">
      <c r="A65" s="1" t="s">
        <v>498</v>
      </c>
      <c r="B65" s="113">
        <v>23099090</v>
      </c>
      <c r="C65" s="75">
        <v>20025</v>
      </c>
      <c r="D65" s="75">
        <v>4222</v>
      </c>
      <c r="E65" s="75">
        <v>6900</v>
      </c>
      <c r="F65" s="76">
        <f t="shared" si="2"/>
        <v>63.42965419232593</v>
      </c>
      <c r="G65" s="76">
        <f t="shared" si="3"/>
        <v>1.68681885521227</v>
      </c>
    </row>
    <row r="66" spans="1:7" ht="12.75">
      <c r="A66" s="1" t="s">
        <v>387</v>
      </c>
      <c r="B66" s="113">
        <v>21069090</v>
      </c>
      <c r="C66" s="75">
        <v>22179</v>
      </c>
      <c r="D66" s="75">
        <v>5490</v>
      </c>
      <c r="E66" s="75">
        <v>6632</v>
      </c>
      <c r="F66" s="76">
        <f t="shared" si="2"/>
        <v>20.80145719489981</v>
      </c>
      <c r="G66" s="76">
        <f t="shared" si="3"/>
        <v>1.6213018330098226</v>
      </c>
    </row>
    <row r="67" spans="1:7" ht="12.75">
      <c r="A67" s="1" t="s">
        <v>535</v>
      </c>
      <c r="B67" s="114" t="s">
        <v>381</v>
      </c>
      <c r="C67" s="75">
        <v>17860</v>
      </c>
      <c r="D67" s="75">
        <v>4995</v>
      </c>
      <c r="E67" s="75">
        <v>6327</v>
      </c>
      <c r="F67" s="76">
        <f t="shared" si="2"/>
        <v>26.666666666666657</v>
      </c>
      <c r="G67" s="76">
        <f t="shared" si="3"/>
        <v>1.5467395502794252</v>
      </c>
    </row>
    <row r="68" spans="1:7" ht="12.75" customHeight="1">
      <c r="A68" s="77" t="s">
        <v>497</v>
      </c>
      <c r="B68" s="119" t="s">
        <v>500</v>
      </c>
      <c r="C68" s="120">
        <v>30046</v>
      </c>
      <c r="D68" s="120">
        <v>5507</v>
      </c>
      <c r="E68" s="120">
        <v>6262</v>
      </c>
      <c r="F68" s="117">
        <f t="shared" si="2"/>
        <v>13.709823860541135</v>
      </c>
      <c r="G68" s="117">
        <f t="shared" si="3"/>
        <v>1.530849227730324</v>
      </c>
    </row>
    <row r="69" spans="1:7" ht="12.75">
      <c r="A69" s="1" t="s">
        <v>373</v>
      </c>
      <c r="B69" s="113" t="s">
        <v>380</v>
      </c>
      <c r="C69" s="75">
        <v>22944</v>
      </c>
      <c r="D69" s="75">
        <v>6065</v>
      </c>
      <c r="E69" s="75">
        <v>4510</v>
      </c>
      <c r="F69" s="76">
        <f t="shared" si="2"/>
        <v>-25.63891178895301</v>
      </c>
      <c r="G69" s="76">
        <f t="shared" si="3"/>
        <v>1.1025439184068608</v>
      </c>
    </row>
    <row r="70" spans="1:7" ht="12.75">
      <c r="A70" s="1" t="s">
        <v>536</v>
      </c>
      <c r="B70" s="113">
        <v>44112100</v>
      </c>
      <c r="C70" s="75">
        <v>6401</v>
      </c>
      <c r="D70" s="75">
        <v>167</v>
      </c>
      <c r="E70" s="75">
        <v>4362</v>
      </c>
      <c r="F70" s="76">
        <f t="shared" si="2"/>
        <v>2511.9760479041915</v>
      </c>
      <c r="G70" s="76">
        <f t="shared" si="3"/>
        <v>1.0663628762950612</v>
      </c>
    </row>
    <row r="71" spans="1:7" ht="12.75">
      <c r="A71" s="112" t="s">
        <v>199</v>
      </c>
      <c r="B71" s="113">
        <v>10011000</v>
      </c>
      <c r="C71" s="75">
        <v>15152</v>
      </c>
      <c r="D71" s="75">
        <v>1291</v>
      </c>
      <c r="E71" s="75">
        <v>4168</v>
      </c>
      <c r="F71" s="76">
        <f t="shared" si="2"/>
        <v>222.85050348567006</v>
      </c>
      <c r="G71" s="76">
        <f t="shared" si="3"/>
        <v>1.0189363751485134</v>
      </c>
    </row>
    <row r="72" spans="1:7" ht="12.75" customHeight="1">
      <c r="A72" s="112" t="s">
        <v>370</v>
      </c>
      <c r="B72" s="114">
        <v>10019000</v>
      </c>
      <c r="C72" s="75">
        <v>29618</v>
      </c>
      <c r="D72" s="75">
        <v>8151</v>
      </c>
      <c r="E72" s="75">
        <v>3841</v>
      </c>
      <c r="F72" s="76">
        <f t="shared" si="2"/>
        <v>-52.876947613789724</v>
      </c>
      <c r="G72" s="76">
        <f t="shared" si="3"/>
        <v>0.9389958294014971</v>
      </c>
    </row>
    <row r="73" spans="1:7" ht="12.75">
      <c r="A73" s="1" t="s">
        <v>356</v>
      </c>
      <c r="B73" s="74"/>
      <c r="C73" s="75">
        <v>641705</v>
      </c>
      <c r="D73" s="75">
        <v>141018</v>
      </c>
      <c r="E73" s="75">
        <v>150192</v>
      </c>
      <c r="F73" s="76">
        <f t="shared" si="2"/>
        <v>6.505552482661784</v>
      </c>
      <c r="G73" s="76">
        <f t="shared" si="3"/>
        <v>36.71691268145526</v>
      </c>
    </row>
    <row r="74" spans="1:7" ht="12.75">
      <c r="A74" s="74" t="s">
        <v>353</v>
      </c>
      <c r="B74" s="74"/>
      <c r="C74" s="75">
        <f>SUM(C57:C73)</f>
        <v>1606385</v>
      </c>
      <c r="D74" s="75">
        <f>SUM(D57:D73)</f>
        <v>378458</v>
      </c>
      <c r="E74" s="75">
        <f>SUM(E57:E73)</f>
        <v>409054</v>
      </c>
      <c r="F74" s="76">
        <f t="shared" si="2"/>
        <v>8.084384528798452</v>
      </c>
      <c r="G74" s="76">
        <f>SUM(G58:G73)</f>
        <v>100</v>
      </c>
    </row>
    <row r="75" spans="1:7" ht="12.75">
      <c r="A75" s="2"/>
      <c r="B75" s="2"/>
      <c r="C75" s="2"/>
      <c r="D75" s="2"/>
      <c r="E75" s="2"/>
      <c r="F75" s="2"/>
      <c r="G75" s="2"/>
    </row>
    <row r="76" spans="1:7" ht="12.75" customHeight="1">
      <c r="A76" s="145" t="s">
        <v>377</v>
      </c>
      <c r="B76" s="145"/>
      <c r="C76" s="145"/>
      <c r="D76" s="145"/>
      <c r="E76" s="145"/>
      <c r="F76" s="145"/>
      <c r="G76" s="145"/>
    </row>
  </sheetData>
  <mergeCells count="16">
    <mergeCell ref="D55:E55"/>
    <mergeCell ref="A25:G25"/>
    <mergeCell ref="F4:F5"/>
    <mergeCell ref="G4:G5"/>
    <mergeCell ref="A4:A5"/>
    <mergeCell ref="D4:E4"/>
    <mergeCell ref="A1:G1"/>
    <mergeCell ref="A2:G2"/>
    <mergeCell ref="A3:G3"/>
    <mergeCell ref="A76:G76"/>
    <mergeCell ref="F55:F56"/>
    <mergeCell ref="G55:G56"/>
    <mergeCell ref="A55:A56"/>
    <mergeCell ref="A52:G52"/>
    <mergeCell ref="A53:G53"/>
    <mergeCell ref="A54:G54"/>
  </mergeCells>
  <printOptions horizontalCentered="1"/>
  <pageMargins left="0.7874015748031497" right="0.7874015748031497" top="0.7874015748031497" bottom="0.7874015748031497" header="0" footer="0.5905511811023623"/>
  <pageSetup horizontalDpi="300" verticalDpi="300" orientation="portrait" paperSize="123" r:id="rId2"/>
  <headerFooter alignWithMargins="0">
    <oddFooter>&amp;C&amp;P</oddFooter>
  </headerFooter>
  <rowBreaks count="1" manualBreakCount="1">
    <brk id="51" max="6" man="1"/>
  </rowBreaks>
  <drawing r:id="rId1"/>
</worksheet>
</file>

<file path=xl/worksheets/sheet8.xml><?xml version="1.0" encoding="utf-8"?>
<worksheet xmlns="http://schemas.openxmlformats.org/spreadsheetml/2006/main" xmlns:r="http://schemas.openxmlformats.org/officeDocument/2006/relationships">
  <dimension ref="A1:Q487"/>
  <sheetViews>
    <sheetView workbookViewId="0" topLeftCell="A1">
      <selection activeCell="A1" sqref="A1:H1"/>
    </sheetView>
  </sheetViews>
  <sheetFormatPr defaultColWidth="11.421875" defaultRowHeight="12.75"/>
  <cols>
    <col min="1" max="1" width="30.7109375" style="74" customWidth="1"/>
    <col min="2" max="4" width="8.7109375" style="74" customWidth="1"/>
    <col min="5" max="5" width="1.7109375" style="74" customWidth="1"/>
    <col min="6" max="8" width="8.7109375" style="74" customWidth="1"/>
    <col min="9" max="16384" width="11.421875" style="74" customWidth="1"/>
  </cols>
  <sheetData>
    <row r="1" spans="1:8" ht="19.5" customHeight="1">
      <c r="A1" s="151" t="s">
        <v>289</v>
      </c>
      <c r="B1" s="151"/>
      <c r="C1" s="151"/>
      <c r="D1" s="151"/>
      <c r="E1" s="151"/>
      <c r="F1" s="151"/>
      <c r="G1" s="151"/>
      <c r="H1" s="151"/>
    </row>
    <row r="2" spans="1:8" ht="19.5" customHeight="1">
      <c r="A2" s="152" t="s">
        <v>288</v>
      </c>
      <c r="B2" s="152"/>
      <c r="C2" s="152"/>
      <c r="D2" s="152"/>
      <c r="E2" s="152"/>
      <c r="F2" s="152"/>
      <c r="G2" s="152"/>
      <c r="H2" s="152"/>
    </row>
    <row r="3" spans="1:8" ht="11.25">
      <c r="A3" s="80" t="s">
        <v>0</v>
      </c>
      <c r="B3" s="153" t="s">
        <v>423</v>
      </c>
      <c r="C3" s="153"/>
      <c r="D3" s="153"/>
      <c r="E3" s="81"/>
      <c r="F3" s="153" t="s">
        <v>1</v>
      </c>
      <c r="G3" s="153"/>
      <c r="H3" s="153"/>
    </row>
    <row r="4" spans="1:8" ht="11.25">
      <c r="A4" s="82" t="s">
        <v>2</v>
      </c>
      <c r="B4" s="83">
        <v>2004</v>
      </c>
      <c r="C4" s="83" t="s">
        <v>508</v>
      </c>
      <c r="D4" s="83" t="s">
        <v>509</v>
      </c>
      <c r="E4" s="84"/>
      <c r="F4" s="121">
        <v>2004</v>
      </c>
      <c r="G4" s="121" t="s">
        <v>508</v>
      </c>
      <c r="H4" s="121" t="s">
        <v>509</v>
      </c>
    </row>
    <row r="5" spans="1:8" ht="11.25">
      <c r="A5" s="80" t="s">
        <v>305</v>
      </c>
      <c r="B5" s="85"/>
      <c r="C5" s="85"/>
      <c r="D5" s="85"/>
      <c r="E5" s="85"/>
      <c r="F5" s="85">
        <f>+F6+F12+F17+F23+F44+F61+F75+F83</f>
        <v>2181226.0190000003</v>
      </c>
      <c r="G5" s="85">
        <f>+G6+G12+G17+G23+G44+G61+G75+G83</f>
        <v>952344.6139999998</v>
      </c>
      <c r="H5" s="85">
        <f>+H6+H12+H17+H23+H44+H61+H75+H83</f>
        <v>773613.3799999999</v>
      </c>
    </row>
    <row r="6" spans="1:8" ht="15" customHeight="1">
      <c r="A6" s="80" t="s">
        <v>3</v>
      </c>
      <c r="B6" s="85">
        <f aca="true" t="shared" si="0" ref="B6:H6">SUM(B7:B11)</f>
        <v>108633.297</v>
      </c>
      <c r="C6" s="85">
        <f t="shared" si="0"/>
        <v>36361.561</v>
      </c>
      <c r="D6" s="85">
        <f t="shared" si="0"/>
        <v>21569.154</v>
      </c>
      <c r="E6" s="85"/>
      <c r="F6" s="85">
        <f t="shared" si="0"/>
        <v>82447.95499999999</v>
      </c>
      <c r="G6" s="85">
        <f t="shared" si="0"/>
        <v>41819.445999999996</v>
      </c>
      <c r="H6" s="85">
        <f t="shared" si="0"/>
        <v>26009.106</v>
      </c>
    </row>
    <row r="7" spans="1:8" ht="11.25">
      <c r="A7" s="86" t="s">
        <v>4</v>
      </c>
      <c r="B7" s="79">
        <v>44542.602</v>
      </c>
      <c r="C7" s="79">
        <v>3227.898</v>
      </c>
      <c r="D7" s="79">
        <v>1102.018</v>
      </c>
      <c r="E7" s="79"/>
      <c r="F7" s="79">
        <v>5221.041</v>
      </c>
      <c r="G7" s="79">
        <v>473.864</v>
      </c>
      <c r="H7" s="79">
        <v>180.449</v>
      </c>
    </row>
    <row r="8" spans="1:8" ht="11.25">
      <c r="A8" s="86" t="s">
        <v>5</v>
      </c>
      <c r="B8" s="79">
        <v>474.4</v>
      </c>
      <c r="C8" s="79">
        <v>0.415</v>
      </c>
      <c r="D8" s="79">
        <v>106.535</v>
      </c>
      <c r="E8" s="79"/>
      <c r="F8" s="79">
        <v>103.004</v>
      </c>
      <c r="G8" s="79">
        <v>6.436</v>
      </c>
      <c r="H8" s="79">
        <v>28.228</v>
      </c>
    </row>
    <row r="9" spans="1:8" ht="11.25">
      <c r="A9" s="86" t="s">
        <v>6</v>
      </c>
      <c r="B9" s="79">
        <v>58904.195</v>
      </c>
      <c r="C9" s="79">
        <v>32108.366</v>
      </c>
      <c r="D9" s="79">
        <v>20088.353</v>
      </c>
      <c r="E9" s="79"/>
      <c r="F9" s="79">
        <v>75486.661</v>
      </c>
      <c r="G9" s="79">
        <v>41033.13</v>
      </c>
      <c r="H9" s="79">
        <v>25683.61</v>
      </c>
    </row>
    <row r="10" spans="1:8" ht="11.25">
      <c r="A10" s="86" t="s">
        <v>7</v>
      </c>
      <c r="B10" s="79">
        <v>3854.024</v>
      </c>
      <c r="C10" s="79">
        <v>522.468</v>
      </c>
      <c r="D10" s="79">
        <v>267.98</v>
      </c>
      <c r="E10" s="79"/>
      <c r="F10" s="79">
        <v>1324.845</v>
      </c>
      <c r="G10" s="79">
        <v>177.583</v>
      </c>
      <c r="H10" s="79">
        <v>89.716</v>
      </c>
    </row>
    <row r="11" spans="1:8" ht="11.25">
      <c r="A11" s="86" t="s">
        <v>8</v>
      </c>
      <c r="B11" s="79">
        <v>858.076</v>
      </c>
      <c r="C11" s="79">
        <v>502.414</v>
      </c>
      <c r="D11" s="79">
        <v>4.268</v>
      </c>
      <c r="E11" s="79"/>
      <c r="F11" s="79">
        <v>312.404</v>
      </c>
      <c r="G11" s="79">
        <v>128.433</v>
      </c>
      <c r="H11" s="79">
        <v>27.103</v>
      </c>
    </row>
    <row r="12" spans="1:17" ht="15" customHeight="1">
      <c r="A12" s="80" t="s">
        <v>9</v>
      </c>
      <c r="B12" s="85">
        <f aca="true" t="shared" si="1" ref="B12:H12">SUM(B13:B16)</f>
        <v>8275.163999999999</v>
      </c>
      <c r="C12" s="85">
        <f t="shared" si="1"/>
        <v>1287.672</v>
      </c>
      <c r="D12" s="85">
        <f t="shared" si="1"/>
        <v>766.745</v>
      </c>
      <c r="E12" s="85"/>
      <c r="F12" s="85">
        <f t="shared" si="1"/>
        <v>7132.561</v>
      </c>
      <c r="G12" s="85">
        <f t="shared" si="1"/>
        <v>1015.412</v>
      </c>
      <c r="H12" s="85">
        <f t="shared" si="1"/>
        <v>1111.218</v>
      </c>
      <c r="J12" s="80"/>
      <c r="K12" s="85"/>
      <c r="L12" s="85"/>
      <c r="M12" s="85"/>
      <c r="N12" s="85"/>
      <c r="O12" s="85"/>
      <c r="P12" s="85"/>
      <c r="Q12" s="85"/>
    </row>
    <row r="13" spans="1:17" ht="11.25">
      <c r="A13" s="86" t="s">
        <v>10</v>
      </c>
      <c r="B13" s="79">
        <v>320.82</v>
      </c>
      <c r="C13" s="79">
        <v>0.22</v>
      </c>
      <c r="D13" s="79">
        <v>176.57</v>
      </c>
      <c r="E13" s="79"/>
      <c r="F13" s="79">
        <v>221.935</v>
      </c>
      <c r="G13" s="79">
        <v>0.345</v>
      </c>
      <c r="H13" s="79">
        <v>136.79</v>
      </c>
      <c r="J13" s="80"/>
      <c r="K13" s="85"/>
      <c r="L13" s="85"/>
      <c r="M13" s="85"/>
      <c r="N13" s="85"/>
      <c r="O13" s="85"/>
      <c r="P13" s="85"/>
      <c r="Q13" s="85"/>
    </row>
    <row r="14" spans="1:17" ht="11.25">
      <c r="A14" s="86" t="s">
        <v>11</v>
      </c>
      <c r="B14" s="79">
        <v>58.25</v>
      </c>
      <c r="C14" s="79">
        <v>1.22</v>
      </c>
      <c r="D14" s="79">
        <v>11.58</v>
      </c>
      <c r="E14" s="79"/>
      <c r="F14" s="79">
        <v>41.837</v>
      </c>
      <c r="G14" s="79">
        <v>1.361</v>
      </c>
      <c r="H14" s="79">
        <v>6.978</v>
      </c>
      <c r="J14" s="87"/>
      <c r="K14" s="88"/>
      <c r="L14" s="88"/>
      <c r="M14" s="88"/>
      <c r="N14" s="88"/>
      <c r="O14" s="88"/>
      <c r="P14" s="88"/>
      <c r="Q14" s="88"/>
    </row>
    <row r="15" spans="1:17" ht="11.25">
      <c r="A15" s="86" t="s">
        <v>12</v>
      </c>
      <c r="B15" s="79">
        <v>4253.825</v>
      </c>
      <c r="C15" s="79">
        <v>828.36</v>
      </c>
      <c r="D15" s="79">
        <v>43.233</v>
      </c>
      <c r="E15" s="79"/>
      <c r="F15" s="79">
        <v>1866.45</v>
      </c>
      <c r="G15" s="79">
        <v>334.92</v>
      </c>
      <c r="H15" s="79">
        <v>35.63</v>
      </c>
      <c r="J15" s="86"/>
      <c r="K15" s="79"/>
      <c r="L15" s="79"/>
      <c r="M15" s="79"/>
      <c r="N15" s="79"/>
      <c r="O15" s="79"/>
      <c r="P15" s="79"/>
      <c r="Q15" s="79"/>
    </row>
    <row r="16" spans="1:17" ht="11.25">
      <c r="A16" s="86" t="s">
        <v>13</v>
      </c>
      <c r="B16" s="79">
        <v>3642.269</v>
      </c>
      <c r="C16" s="79">
        <v>457.872</v>
      </c>
      <c r="D16" s="79">
        <v>535.362</v>
      </c>
      <c r="E16" s="79"/>
      <c r="F16" s="79">
        <v>5002.339</v>
      </c>
      <c r="G16" s="79">
        <v>678.786</v>
      </c>
      <c r="H16" s="79">
        <v>931.82</v>
      </c>
      <c r="I16" s="75"/>
      <c r="J16" s="86"/>
      <c r="K16" s="79"/>
      <c r="L16" s="79"/>
      <c r="M16" s="79"/>
      <c r="N16" s="79"/>
      <c r="O16" s="79"/>
      <c r="P16" s="79"/>
      <c r="Q16" s="79"/>
    </row>
    <row r="17" spans="1:17" ht="15" customHeight="1">
      <c r="A17" s="80" t="s">
        <v>59</v>
      </c>
      <c r="B17" s="85">
        <f>+B18+B19+B20+B21+B22</f>
        <v>3948.755</v>
      </c>
      <c r="C17" s="85">
        <f aca="true" t="shared" si="2" ref="C17:H17">+C18+C19+C20+C21+C22</f>
        <v>745.962</v>
      </c>
      <c r="D17" s="85">
        <f t="shared" si="2"/>
        <v>1637.036</v>
      </c>
      <c r="E17" s="85"/>
      <c r="F17" s="85">
        <f t="shared" si="2"/>
        <v>8562.034000000001</v>
      </c>
      <c r="G17" s="85">
        <f t="shared" si="2"/>
        <v>1608.1509999999998</v>
      </c>
      <c r="H17" s="85">
        <f t="shared" si="2"/>
        <v>2902.3070000000002</v>
      </c>
      <c r="J17" s="86"/>
      <c r="K17" s="79"/>
      <c r="L17" s="79"/>
      <c r="M17" s="79"/>
      <c r="N17" s="79"/>
      <c r="O17" s="79"/>
      <c r="P17" s="79"/>
      <c r="Q17" s="79"/>
    </row>
    <row r="18" spans="1:17" ht="11.25">
      <c r="A18" s="86" t="s">
        <v>60</v>
      </c>
      <c r="B18" s="79">
        <v>434.904</v>
      </c>
      <c r="C18" s="79">
        <v>61.027</v>
      </c>
      <c r="D18" s="79">
        <v>225.386</v>
      </c>
      <c r="E18" s="79"/>
      <c r="F18" s="79">
        <v>618.557</v>
      </c>
      <c r="G18" s="79">
        <v>49.892</v>
      </c>
      <c r="H18" s="79">
        <v>213.789</v>
      </c>
      <c r="J18" s="89"/>
      <c r="K18" s="90"/>
      <c r="L18" s="90"/>
      <c r="M18" s="90"/>
      <c r="N18" s="90"/>
      <c r="O18" s="90"/>
      <c r="P18" s="90"/>
      <c r="Q18" s="90"/>
    </row>
    <row r="19" spans="1:8" ht="11.25">
      <c r="A19" s="86" t="s">
        <v>61</v>
      </c>
      <c r="B19" s="79">
        <v>2975.436</v>
      </c>
      <c r="C19" s="79">
        <v>319.535</v>
      </c>
      <c r="D19" s="79">
        <v>305.378</v>
      </c>
      <c r="E19" s="79"/>
      <c r="F19" s="79">
        <v>6634.778</v>
      </c>
      <c r="G19" s="79">
        <v>892.479</v>
      </c>
      <c r="H19" s="79">
        <v>794.554</v>
      </c>
    </row>
    <row r="20" spans="1:8" ht="11.25">
      <c r="A20" s="86" t="s">
        <v>62</v>
      </c>
      <c r="B20" s="79">
        <v>148.808</v>
      </c>
      <c r="C20" s="79">
        <v>6.92</v>
      </c>
      <c r="D20" s="79">
        <v>1075.374</v>
      </c>
      <c r="E20" s="79"/>
      <c r="F20" s="79">
        <v>623.838</v>
      </c>
      <c r="G20" s="79">
        <v>25.709</v>
      </c>
      <c r="H20" s="79">
        <v>1783.959</v>
      </c>
    </row>
    <row r="21" spans="1:8" ht="11.25">
      <c r="A21" s="86" t="s">
        <v>292</v>
      </c>
      <c r="B21" s="79">
        <v>365.95</v>
      </c>
      <c r="C21" s="79">
        <v>357.991</v>
      </c>
      <c r="D21" s="79">
        <v>30.537</v>
      </c>
      <c r="E21" s="79"/>
      <c r="F21" s="79">
        <v>663.241</v>
      </c>
      <c r="G21" s="79">
        <v>638.547</v>
      </c>
      <c r="H21" s="79">
        <v>109.221</v>
      </c>
    </row>
    <row r="22" spans="1:8" ht="11.25">
      <c r="A22" s="86" t="s">
        <v>58</v>
      </c>
      <c r="B22" s="79">
        <v>23.657</v>
      </c>
      <c r="C22" s="79">
        <v>0.489</v>
      </c>
      <c r="D22" s="79">
        <v>0.361</v>
      </c>
      <c r="E22" s="79"/>
      <c r="F22" s="79">
        <v>21.62</v>
      </c>
      <c r="G22" s="79">
        <v>1.524</v>
      </c>
      <c r="H22" s="79">
        <v>0.784</v>
      </c>
    </row>
    <row r="23" spans="1:8" ht="15" customHeight="1">
      <c r="A23" s="80" t="s">
        <v>26</v>
      </c>
      <c r="B23" s="85">
        <f aca="true" t="shared" si="3" ref="B23:H23">SUM(B24:B43)</f>
        <v>2140206.855</v>
      </c>
      <c r="C23" s="85">
        <f t="shared" si="3"/>
        <v>844968.1</v>
      </c>
      <c r="D23" s="85">
        <f t="shared" si="3"/>
        <v>844840.743</v>
      </c>
      <c r="E23" s="85"/>
      <c r="F23" s="85">
        <f t="shared" si="3"/>
        <v>1927977.7989999999</v>
      </c>
      <c r="G23" s="85">
        <f t="shared" si="3"/>
        <v>867030.9809999999</v>
      </c>
      <c r="H23" s="85">
        <f t="shared" si="3"/>
        <v>698519.8509999999</v>
      </c>
    </row>
    <row r="24" spans="1:8" ht="11.25">
      <c r="A24" s="86" t="s">
        <v>27</v>
      </c>
      <c r="B24" s="79">
        <v>113592.481</v>
      </c>
      <c r="C24" s="79">
        <v>10821.743</v>
      </c>
      <c r="D24" s="79">
        <v>31856.401</v>
      </c>
      <c r="E24" s="79"/>
      <c r="F24" s="79">
        <v>124311.85</v>
      </c>
      <c r="G24" s="79">
        <v>20486.299</v>
      </c>
      <c r="H24" s="79">
        <v>20543.914</v>
      </c>
    </row>
    <row r="25" spans="1:8" ht="11.25">
      <c r="A25" s="86" t="s">
        <v>28</v>
      </c>
      <c r="B25" s="79">
        <v>2763.487</v>
      </c>
      <c r="C25" s="79">
        <v>543.273</v>
      </c>
      <c r="D25" s="79">
        <v>739.247</v>
      </c>
      <c r="E25" s="79"/>
      <c r="F25" s="79">
        <v>3016.18</v>
      </c>
      <c r="G25" s="79">
        <v>602.555</v>
      </c>
      <c r="H25" s="79">
        <v>768.63</v>
      </c>
    </row>
    <row r="26" spans="1:8" ht="11.25">
      <c r="A26" s="86" t="s">
        <v>29</v>
      </c>
      <c r="B26" s="79">
        <v>475.261</v>
      </c>
      <c r="C26" s="79">
        <v>0</v>
      </c>
      <c r="D26" s="79">
        <v>0</v>
      </c>
      <c r="E26" s="79"/>
      <c r="F26" s="79">
        <v>1609.23</v>
      </c>
      <c r="G26" s="79">
        <v>0</v>
      </c>
      <c r="H26" s="79">
        <v>0</v>
      </c>
    </row>
    <row r="27" spans="1:8" ht="11.25">
      <c r="A27" s="86" t="s">
        <v>30</v>
      </c>
      <c r="B27" s="79">
        <v>3164.314</v>
      </c>
      <c r="C27" s="79">
        <v>106.65</v>
      </c>
      <c r="D27" s="79">
        <v>147.423</v>
      </c>
      <c r="E27" s="79"/>
      <c r="F27" s="79">
        <v>16163.885</v>
      </c>
      <c r="G27" s="79">
        <v>470.767</v>
      </c>
      <c r="H27" s="79">
        <v>966.758</v>
      </c>
    </row>
    <row r="28" spans="1:8" ht="11.25">
      <c r="A28" s="86" t="s">
        <v>31</v>
      </c>
      <c r="B28" s="79">
        <v>10104.443</v>
      </c>
      <c r="C28" s="79">
        <v>6956.636</v>
      </c>
      <c r="D28" s="79">
        <v>7896.6</v>
      </c>
      <c r="E28" s="79"/>
      <c r="F28" s="79">
        <v>77519.561</v>
      </c>
      <c r="G28" s="79">
        <v>52571.972</v>
      </c>
      <c r="H28" s="79">
        <v>39830.726</v>
      </c>
    </row>
    <row r="29" spans="1:8" ht="11.25">
      <c r="A29" s="86" t="s">
        <v>32</v>
      </c>
      <c r="B29" s="79">
        <v>11307.804</v>
      </c>
      <c r="C29" s="79">
        <v>1237.255</v>
      </c>
      <c r="D29" s="79">
        <v>3695.945</v>
      </c>
      <c r="E29" s="79"/>
      <c r="F29" s="79">
        <v>33788.737</v>
      </c>
      <c r="G29" s="79">
        <v>4997.85</v>
      </c>
      <c r="H29" s="79">
        <v>11543.821</v>
      </c>
    </row>
    <row r="30" spans="1:8" ht="11.25">
      <c r="A30" s="86" t="s">
        <v>33</v>
      </c>
      <c r="B30" s="79">
        <v>103191.45</v>
      </c>
      <c r="C30" s="79">
        <v>83090.688</v>
      </c>
      <c r="D30" s="79">
        <v>76813.997</v>
      </c>
      <c r="E30" s="79"/>
      <c r="F30" s="79">
        <v>81458.715</v>
      </c>
      <c r="G30" s="79">
        <v>64680.759</v>
      </c>
      <c r="H30" s="79">
        <v>56766.278</v>
      </c>
    </row>
    <row r="31" spans="1:8" ht="11.25">
      <c r="A31" s="78" t="s">
        <v>34</v>
      </c>
      <c r="B31" s="79">
        <v>4480.573</v>
      </c>
      <c r="C31" s="79">
        <v>2947.935</v>
      </c>
      <c r="D31" s="79">
        <v>2931.134</v>
      </c>
      <c r="E31" s="79"/>
      <c r="F31" s="79">
        <v>24888.805</v>
      </c>
      <c r="G31" s="79">
        <v>16255.849</v>
      </c>
      <c r="H31" s="79">
        <v>12526.911</v>
      </c>
    </row>
    <row r="32" spans="1:8" ht="11.25">
      <c r="A32" s="86" t="s">
        <v>35</v>
      </c>
      <c r="B32" s="79">
        <v>132556.435</v>
      </c>
      <c r="C32" s="79">
        <v>5045.746</v>
      </c>
      <c r="D32" s="79">
        <v>5537.168</v>
      </c>
      <c r="E32" s="79"/>
      <c r="F32" s="79">
        <v>104624.609</v>
      </c>
      <c r="G32" s="79">
        <v>5348.002</v>
      </c>
      <c r="H32" s="79">
        <v>4919.898</v>
      </c>
    </row>
    <row r="33" spans="1:8" ht="11.25">
      <c r="A33" s="86" t="s">
        <v>36</v>
      </c>
      <c r="B33" s="79">
        <v>35095.663</v>
      </c>
      <c r="C33" s="79">
        <v>0.218</v>
      </c>
      <c r="D33" s="79">
        <v>67.461</v>
      </c>
      <c r="E33" s="79"/>
      <c r="F33" s="79">
        <v>23116.931</v>
      </c>
      <c r="G33" s="79">
        <v>0.341</v>
      </c>
      <c r="H33" s="79">
        <v>37.962</v>
      </c>
    </row>
    <row r="34" spans="1:8" ht="11.25">
      <c r="A34" s="86" t="s">
        <v>37</v>
      </c>
      <c r="B34" s="79">
        <v>17860.572</v>
      </c>
      <c r="C34" s="79">
        <v>0</v>
      </c>
      <c r="D34" s="79">
        <v>0</v>
      </c>
      <c r="E34" s="79"/>
      <c r="F34" s="79">
        <v>12666.619</v>
      </c>
      <c r="G34" s="79">
        <v>0</v>
      </c>
      <c r="H34" s="79">
        <v>0</v>
      </c>
    </row>
    <row r="35" spans="1:8" ht="11.25">
      <c r="A35" s="86" t="s">
        <v>38</v>
      </c>
      <c r="B35" s="79">
        <v>739048.424</v>
      </c>
      <c r="C35" s="79">
        <v>125194.208</v>
      </c>
      <c r="D35" s="79">
        <v>102049.791</v>
      </c>
      <c r="E35" s="79"/>
      <c r="F35" s="79">
        <v>394093.559</v>
      </c>
      <c r="G35" s="79">
        <v>71461.159</v>
      </c>
      <c r="H35" s="79">
        <v>45045.34</v>
      </c>
    </row>
    <row r="36" spans="1:8" ht="11.25">
      <c r="A36" s="86" t="s">
        <v>39</v>
      </c>
      <c r="B36" s="79">
        <v>55873.957</v>
      </c>
      <c r="C36" s="79">
        <v>41880.221</v>
      </c>
      <c r="D36" s="79">
        <v>43477.851</v>
      </c>
      <c r="E36" s="79"/>
      <c r="F36" s="79">
        <v>41129.31</v>
      </c>
      <c r="G36" s="79">
        <v>29764.657</v>
      </c>
      <c r="H36" s="79">
        <v>30012.03</v>
      </c>
    </row>
    <row r="37" spans="1:8" ht="11.25">
      <c r="A37" s="86" t="s">
        <v>40</v>
      </c>
      <c r="B37" s="79">
        <v>18201.982</v>
      </c>
      <c r="C37" s="79">
        <v>96.288</v>
      </c>
      <c r="D37" s="79">
        <v>82.552</v>
      </c>
      <c r="E37" s="79"/>
      <c r="F37" s="79">
        <v>11646.152</v>
      </c>
      <c r="G37" s="79">
        <v>42.102</v>
      </c>
      <c r="H37" s="79">
        <v>56.359</v>
      </c>
    </row>
    <row r="38" spans="1:8" ht="11.25">
      <c r="A38" s="86" t="s">
        <v>41</v>
      </c>
      <c r="B38" s="79">
        <v>58523.139</v>
      </c>
      <c r="C38" s="79">
        <v>47616.411</v>
      </c>
      <c r="D38" s="79">
        <v>51462.622</v>
      </c>
      <c r="E38" s="79"/>
      <c r="F38" s="79">
        <v>48826.728</v>
      </c>
      <c r="G38" s="79">
        <v>39859.74</v>
      </c>
      <c r="H38" s="79">
        <v>37429.746</v>
      </c>
    </row>
    <row r="39" spans="1:8" ht="11.25">
      <c r="A39" s="86" t="s">
        <v>42</v>
      </c>
      <c r="B39" s="79">
        <v>4342.875</v>
      </c>
      <c r="C39" s="79">
        <v>0</v>
      </c>
      <c r="D39" s="79">
        <v>26.54</v>
      </c>
      <c r="E39" s="79"/>
      <c r="F39" s="79">
        <v>10324.055</v>
      </c>
      <c r="G39" s="79">
        <v>0</v>
      </c>
      <c r="H39" s="79">
        <v>27.789</v>
      </c>
    </row>
    <row r="40" spans="1:8" ht="11.25">
      <c r="A40" s="86" t="s">
        <v>43</v>
      </c>
      <c r="B40" s="79">
        <v>3224.42</v>
      </c>
      <c r="C40" s="79">
        <v>97.921</v>
      </c>
      <c r="D40" s="79">
        <v>183.554</v>
      </c>
      <c r="E40" s="79"/>
      <c r="F40" s="79">
        <v>20760.031</v>
      </c>
      <c r="G40" s="79">
        <v>500.007</v>
      </c>
      <c r="H40" s="79">
        <v>1156.989</v>
      </c>
    </row>
    <row r="41" spans="1:8" ht="11.25">
      <c r="A41" s="86" t="s">
        <v>44</v>
      </c>
      <c r="B41" s="79">
        <v>123483.735</v>
      </c>
      <c r="C41" s="79">
        <v>68168.484</v>
      </c>
      <c r="D41" s="79">
        <v>59479.017</v>
      </c>
      <c r="E41" s="79"/>
      <c r="F41" s="79">
        <v>76501.121</v>
      </c>
      <c r="G41" s="79">
        <v>42188.649</v>
      </c>
      <c r="H41" s="79">
        <v>29957.952</v>
      </c>
    </row>
    <row r="42" spans="1:8" ht="11.25">
      <c r="A42" s="86" t="s">
        <v>45</v>
      </c>
      <c r="B42" s="79">
        <v>693053.074</v>
      </c>
      <c r="C42" s="79">
        <v>448162.989</v>
      </c>
      <c r="D42" s="79">
        <v>455356.729</v>
      </c>
      <c r="E42" s="79"/>
      <c r="F42" s="79">
        <v>811720.208</v>
      </c>
      <c r="G42" s="79">
        <v>514501.483</v>
      </c>
      <c r="H42" s="79">
        <v>404256.246</v>
      </c>
    </row>
    <row r="43" spans="1:8" ht="11.25">
      <c r="A43" s="86" t="s">
        <v>19</v>
      </c>
      <c r="B43" s="79">
        <v>9862.766</v>
      </c>
      <c r="C43" s="79">
        <v>3001.434</v>
      </c>
      <c r="D43" s="79">
        <v>3036.711</v>
      </c>
      <c r="E43" s="79"/>
      <c r="F43" s="79">
        <v>9811.513</v>
      </c>
      <c r="G43" s="79">
        <v>3298.79</v>
      </c>
      <c r="H43" s="79">
        <v>2672.502</v>
      </c>
    </row>
    <row r="44" spans="1:8" ht="15" customHeight="1">
      <c r="A44" s="80" t="s">
        <v>14</v>
      </c>
      <c r="B44" s="85">
        <f>SUM(B45:B56)</f>
        <v>105536.213</v>
      </c>
      <c r="C44" s="85">
        <f aca="true" t="shared" si="4" ref="C44:H44">SUM(C45:C56)</f>
        <v>41553.256</v>
      </c>
      <c r="D44" s="85">
        <f t="shared" si="4"/>
        <v>36892.232999999986</v>
      </c>
      <c r="E44" s="85"/>
      <c r="F44" s="85">
        <f t="shared" si="4"/>
        <v>95931.26000000001</v>
      </c>
      <c r="G44" s="85">
        <f t="shared" si="4"/>
        <v>27791.309999999994</v>
      </c>
      <c r="H44" s="85">
        <f t="shared" si="4"/>
        <v>30856.417999999998</v>
      </c>
    </row>
    <row r="45" spans="1:8" ht="11.25">
      <c r="A45" s="86" t="s">
        <v>293</v>
      </c>
      <c r="B45" s="79">
        <v>7534.576</v>
      </c>
      <c r="C45" s="79">
        <v>4858.247</v>
      </c>
      <c r="D45" s="79">
        <v>4342.004</v>
      </c>
      <c r="E45" s="79"/>
      <c r="F45" s="79">
        <v>7211.495</v>
      </c>
      <c r="G45" s="79">
        <v>4412.9</v>
      </c>
      <c r="H45" s="79">
        <v>4445.891</v>
      </c>
    </row>
    <row r="46" spans="1:8" ht="11.25">
      <c r="A46" s="86" t="s">
        <v>294</v>
      </c>
      <c r="B46" s="79">
        <v>85024.673</v>
      </c>
      <c r="C46" s="79">
        <v>33850.024</v>
      </c>
      <c r="D46" s="79">
        <v>27170.705</v>
      </c>
      <c r="E46" s="79"/>
      <c r="F46" s="79">
        <v>25600.02</v>
      </c>
      <c r="G46" s="79">
        <v>11618.373</v>
      </c>
      <c r="H46" s="79">
        <v>9929.457</v>
      </c>
    </row>
    <row r="47" spans="1:8" ht="11.25">
      <c r="A47" s="86" t="s">
        <v>295</v>
      </c>
      <c r="B47" s="79">
        <v>2022.983</v>
      </c>
      <c r="C47" s="79">
        <v>88.245</v>
      </c>
      <c r="D47" s="79">
        <v>31.975</v>
      </c>
      <c r="E47" s="79"/>
      <c r="F47" s="79">
        <v>3152.242</v>
      </c>
      <c r="G47" s="79">
        <v>123.704</v>
      </c>
      <c r="H47" s="79">
        <v>65.58</v>
      </c>
    </row>
    <row r="48" spans="1:8" ht="11.25">
      <c r="A48" s="86" t="s">
        <v>296</v>
      </c>
      <c r="B48" s="79">
        <v>2796.117</v>
      </c>
      <c r="C48" s="79">
        <v>751.868</v>
      </c>
      <c r="D48" s="79">
        <v>620.706</v>
      </c>
      <c r="E48" s="79"/>
      <c r="F48" s="79">
        <v>4933.406</v>
      </c>
      <c r="G48" s="79">
        <v>1171.731</v>
      </c>
      <c r="H48" s="79">
        <v>1390.01</v>
      </c>
    </row>
    <row r="49" spans="1:8" ht="11.25">
      <c r="A49" s="86" t="s">
        <v>297</v>
      </c>
      <c r="B49" s="79">
        <v>3032.323</v>
      </c>
      <c r="C49" s="79">
        <v>1191.91</v>
      </c>
      <c r="D49" s="79">
        <v>2031.039</v>
      </c>
      <c r="E49" s="79"/>
      <c r="F49" s="79">
        <v>2622.114</v>
      </c>
      <c r="G49" s="79">
        <v>1103.189</v>
      </c>
      <c r="H49" s="79">
        <v>1369.006</v>
      </c>
    </row>
    <row r="50" spans="1:8" ht="11.25">
      <c r="A50" s="86" t="s">
        <v>484</v>
      </c>
      <c r="B50" s="79">
        <v>977.251</v>
      </c>
      <c r="C50" s="79">
        <v>16.221</v>
      </c>
      <c r="D50" s="79">
        <v>100.721</v>
      </c>
      <c r="E50" s="79"/>
      <c r="F50" s="79">
        <v>660.82</v>
      </c>
      <c r="G50" s="79">
        <v>45.336</v>
      </c>
      <c r="H50" s="79">
        <v>206.42</v>
      </c>
    </row>
    <row r="51" spans="1:8" ht="11.25">
      <c r="A51" s="86" t="s">
        <v>483</v>
      </c>
      <c r="B51" s="79">
        <v>2293.887</v>
      </c>
      <c r="C51" s="79">
        <v>673.342</v>
      </c>
      <c r="D51" s="79">
        <v>2416.611</v>
      </c>
      <c r="E51" s="79"/>
      <c r="F51" s="79">
        <v>1244.62</v>
      </c>
      <c r="G51" s="79">
        <v>362.446</v>
      </c>
      <c r="H51" s="79">
        <v>866.825</v>
      </c>
    </row>
    <row r="52" spans="1:8" ht="11.25">
      <c r="A52" s="86" t="s">
        <v>21</v>
      </c>
      <c r="B52" s="79">
        <v>317.665</v>
      </c>
      <c r="C52" s="79">
        <v>3.103</v>
      </c>
      <c r="D52" s="79">
        <v>0.282</v>
      </c>
      <c r="E52" s="79"/>
      <c r="F52" s="79">
        <v>7443.645</v>
      </c>
      <c r="G52" s="79">
        <v>78.246</v>
      </c>
      <c r="H52" s="79">
        <v>45.607</v>
      </c>
    </row>
    <row r="53" spans="1:8" ht="11.25">
      <c r="A53" s="86" t="s">
        <v>22</v>
      </c>
      <c r="B53" s="79">
        <v>76.251</v>
      </c>
      <c r="C53" s="79">
        <v>2.583</v>
      </c>
      <c r="D53" s="79">
        <v>4.748</v>
      </c>
      <c r="E53" s="79"/>
      <c r="F53" s="79">
        <v>13442.394</v>
      </c>
      <c r="G53" s="79">
        <v>1014.692</v>
      </c>
      <c r="H53" s="79">
        <v>1619.617</v>
      </c>
    </row>
    <row r="54" spans="1:8" ht="11.25">
      <c r="A54" s="86" t="s">
        <v>23</v>
      </c>
      <c r="B54" s="79">
        <v>16.123</v>
      </c>
      <c r="C54" s="79">
        <v>2.768</v>
      </c>
      <c r="D54" s="79">
        <v>2.166</v>
      </c>
      <c r="E54" s="79"/>
      <c r="F54" s="79">
        <v>4976.79</v>
      </c>
      <c r="G54" s="79">
        <v>1903.118</v>
      </c>
      <c r="H54" s="79">
        <v>1679.917</v>
      </c>
    </row>
    <row r="55" spans="1:8" ht="11.25">
      <c r="A55" s="86" t="s">
        <v>24</v>
      </c>
      <c r="B55" s="79">
        <v>50.625</v>
      </c>
      <c r="C55" s="79">
        <v>6.866</v>
      </c>
      <c r="D55" s="79">
        <v>10.883</v>
      </c>
      <c r="E55" s="79"/>
      <c r="F55" s="79">
        <v>7322.136</v>
      </c>
      <c r="G55" s="79">
        <v>1072.023</v>
      </c>
      <c r="H55" s="79">
        <v>1230.33</v>
      </c>
    </row>
    <row r="56" spans="1:8" ht="11.25">
      <c r="A56" s="91" t="s">
        <v>25</v>
      </c>
      <c r="B56" s="92">
        <v>1393.739</v>
      </c>
      <c r="C56" s="92">
        <v>108.079</v>
      </c>
      <c r="D56" s="92">
        <v>160.393</v>
      </c>
      <c r="E56" s="92"/>
      <c r="F56" s="92">
        <v>17321.578</v>
      </c>
      <c r="G56" s="92">
        <v>4885.552</v>
      </c>
      <c r="H56" s="92">
        <v>8007.758</v>
      </c>
    </row>
    <row r="57" spans="1:8" ht="19.5" customHeight="1">
      <c r="A57" s="151" t="s">
        <v>303</v>
      </c>
      <c r="B57" s="151"/>
      <c r="C57" s="151"/>
      <c r="D57" s="151"/>
      <c r="E57" s="151"/>
      <c r="F57" s="151"/>
      <c r="G57" s="151"/>
      <c r="H57" s="151"/>
    </row>
    <row r="58" spans="1:8" ht="19.5" customHeight="1">
      <c r="A58" s="152" t="s">
        <v>288</v>
      </c>
      <c r="B58" s="152"/>
      <c r="C58" s="152"/>
      <c r="D58" s="152"/>
      <c r="E58" s="152"/>
      <c r="F58" s="152"/>
      <c r="G58" s="152"/>
      <c r="H58" s="152"/>
    </row>
    <row r="59" spans="1:8" ht="11.25">
      <c r="A59" s="93" t="s">
        <v>0</v>
      </c>
      <c r="B59" s="153" t="s">
        <v>423</v>
      </c>
      <c r="C59" s="153"/>
      <c r="D59" s="153"/>
      <c r="E59" s="94"/>
      <c r="F59" s="154" t="s">
        <v>1</v>
      </c>
      <c r="G59" s="154"/>
      <c r="H59" s="154"/>
    </row>
    <row r="60" spans="1:8" ht="11.25">
      <c r="A60" s="82" t="s">
        <v>2</v>
      </c>
      <c r="B60" s="83">
        <f>+B4</f>
        <v>2004</v>
      </c>
      <c r="C60" s="83" t="str">
        <f>+C4</f>
        <v>Ene-Mar 04</v>
      </c>
      <c r="D60" s="83" t="str">
        <f>+D4</f>
        <v>Ene-Mar 05</v>
      </c>
      <c r="E60" s="84"/>
      <c r="F60" s="83">
        <f>+F4</f>
        <v>2004</v>
      </c>
      <c r="G60" s="83" t="str">
        <f>+G4</f>
        <v>Ene-Mar 04</v>
      </c>
      <c r="H60" s="83" t="str">
        <f>+H4</f>
        <v>Ene-Mar 05</v>
      </c>
    </row>
    <row r="61" spans="1:17" ht="19.5" customHeight="1">
      <c r="A61" s="80" t="s">
        <v>46</v>
      </c>
      <c r="B61" s="85"/>
      <c r="C61" s="85"/>
      <c r="D61" s="85"/>
      <c r="E61" s="85"/>
      <c r="F61" s="85">
        <f>+F62+F67+F74</f>
        <v>38745.25</v>
      </c>
      <c r="G61" s="85">
        <f>+G62+G67+G74</f>
        <v>8118.534000000001</v>
      </c>
      <c r="H61" s="85">
        <f>+H62+H67+H74</f>
        <v>10717.613</v>
      </c>
      <c r="J61" s="80"/>
      <c r="K61" s="85"/>
      <c r="L61" s="85"/>
      <c r="M61" s="85"/>
      <c r="N61" s="85"/>
      <c r="O61" s="85"/>
      <c r="P61" s="85"/>
      <c r="Q61" s="85"/>
    </row>
    <row r="62" spans="1:17" ht="11.25">
      <c r="A62" s="87" t="s">
        <v>47</v>
      </c>
      <c r="B62" s="88">
        <f>SUM(B63:B66)</f>
        <v>55329.073000000004</v>
      </c>
      <c r="C62" s="88">
        <f>SUM(C63:C66)</f>
        <v>3342.471</v>
      </c>
      <c r="D62" s="88">
        <f>SUM(D63:D66)</f>
        <v>2495.57</v>
      </c>
      <c r="E62" s="88"/>
      <c r="F62" s="88">
        <f>SUM(F63:F66)</f>
        <v>10905.969</v>
      </c>
      <c r="G62" s="88">
        <f>SUM(G63:G66)</f>
        <v>447.803</v>
      </c>
      <c r="H62" s="88">
        <f>SUM(H63:H66)</f>
        <v>518.223</v>
      </c>
      <c r="J62" s="86"/>
      <c r="K62" s="79"/>
      <c r="L62" s="79"/>
      <c r="M62" s="79"/>
      <c r="N62" s="79"/>
      <c r="O62" s="79"/>
      <c r="P62" s="79"/>
      <c r="Q62" s="79"/>
    </row>
    <row r="63" spans="1:17" ht="11.25">
      <c r="A63" s="86" t="s">
        <v>48</v>
      </c>
      <c r="B63" s="79">
        <v>49870.697</v>
      </c>
      <c r="C63" s="79">
        <v>2104.221</v>
      </c>
      <c r="D63" s="79">
        <v>2484.166</v>
      </c>
      <c r="E63" s="79"/>
      <c r="F63" s="79">
        <v>9849.873</v>
      </c>
      <c r="G63" s="79">
        <v>393.819</v>
      </c>
      <c r="H63" s="79">
        <v>516.983</v>
      </c>
      <c r="J63" s="86"/>
      <c r="K63" s="79"/>
      <c r="L63" s="79"/>
      <c r="M63" s="79"/>
      <c r="N63" s="79"/>
      <c r="O63" s="79"/>
      <c r="P63" s="79"/>
      <c r="Q63" s="79"/>
    </row>
    <row r="64" spans="1:17" ht="11.25">
      <c r="A64" s="86" t="s">
        <v>49</v>
      </c>
      <c r="B64" s="79">
        <v>3405.5</v>
      </c>
      <c r="C64" s="79">
        <v>0</v>
      </c>
      <c r="D64" s="79">
        <v>0</v>
      </c>
      <c r="E64" s="79"/>
      <c r="F64" s="79">
        <v>401.806</v>
      </c>
      <c r="G64" s="79">
        <v>0</v>
      </c>
      <c r="H64" s="79">
        <v>0</v>
      </c>
      <c r="J64" s="86"/>
      <c r="K64" s="79"/>
      <c r="L64" s="79"/>
      <c r="M64" s="79"/>
      <c r="N64" s="79"/>
      <c r="O64" s="79"/>
      <c r="P64" s="79"/>
      <c r="Q64" s="79"/>
    </row>
    <row r="65" spans="1:17" ht="11.25">
      <c r="A65" s="86" t="s">
        <v>50</v>
      </c>
      <c r="B65" s="79">
        <v>27.61</v>
      </c>
      <c r="C65" s="79">
        <v>0</v>
      </c>
      <c r="D65" s="79">
        <v>0</v>
      </c>
      <c r="E65" s="79"/>
      <c r="F65" s="79">
        <v>36.016</v>
      </c>
      <c r="G65" s="79">
        <v>0</v>
      </c>
      <c r="H65" s="79">
        <v>0</v>
      </c>
      <c r="J65" s="86"/>
      <c r="K65" s="79"/>
      <c r="L65" s="79"/>
      <c r="M65" s="79"/>
      <c r="N65" s="79"/>
      <c r="O65" s="79"/>
      <c r="P65" s="79"/>
      <c r="Q65" s="79"/>
    </row>
    <row r="66" spans="1:17" ht="11.25">
      <c r="A66" s="86" t="s">
        <v>51</v>
      </c>
      <c r="B66" s="79">
        <v>2025.266</v>
      </c>
      <c r="C66" s="79">
        <v>1238.25</v>
      </c>
      <c r="D66" s="79">
        <v>11.404</v>
      </c>
      <c r="E66" s="79"/>
      <c r="F66" s="79">
        <v>618.274</v>
      </c>
      <c r="G66" s="79">
        <v>53.984</v>
      </c>
      <c r="H66" s="79">
        <v>1.24</v>
      </c>
      <c r="J66" s="86"/>
      <c r="K66" s="79"/>
      <c r="L66" s="79"/>
      <c r="M66" s="79"/>
      <c r="N66" s="79"/>
      <c r="O66" s="79"/>
      <c r="P66" s="79"/>
      <c r="Q66" s="79"/>
    </row>
    <row r="67" spans="1:17" ht="11.25">
      <c r="A67" s="87" t="s">
        <v>52</v>
      </c>
      <c r="B67" s="88">
        <f>SUM(B68:B73)</f>
        <v>566.827</v>
      </c>
      <c r="C67" s="88">
        <f>SUM(C68:C73)</f>
        <v>165.12600000000003</v>
      </c>
      <c r="D67" s="88">
        <f>SUM(D68:D73)</f>
        <v>229.836</v>
      </c>
      <c r="E67" s="88"/>
      <c r="F67" s="88">
        <f>SUM(F68:F73)</f>
        <v>3567.3010000000004</v>
      </c>
      <c r="G67" s="88">
        <f>SUM(G68:G73)</f>
        <v>1164.832</v>
      </c>
      <c r="H67" s="88">
        <f>SUM(H68:H73)</f>
        <v>1797.2839999999999</v>
      </c>
      <c r="J67" s="86"/>
      <c r="K67" s="79"/>
      <c r="L67" s="79"/>
      <c r="M67" s="79"/>
      <c r="N67" s="79"/>
      <c r="O67" s="79"/>
      <c r="P67" s="79"/>
      <c r="Q67" s="79"/>
    </row>
    <row r="68" spans="1:17" ht="11.25">
      <c r="A68" s="86" t="s">
        <v>53</v>
      </c>
      <c r="B68" s="79">
        <v>295.814</v>
      </c>
      <c r="C68" s="79">
        <v>127.206</v>
      </c>
      <c r="D68" s="79">
        <v>177.287</v>
      </c>
      <c r="E68" s="79"/>
      <c r="F68" s="79">
        <v>1770.81</v>
      </c>
      <c r="G68" s="79">
        <v>763.369</v>
      </c>
      <c r="H68" s="79">
        <v>1171.644</v>
      </c>
      <c r="J68" s="87"/>
      <c r="K68" s="88"/>
      <c r="L68" s="88"/>
      <c r="M68" s="88"/>
      <c r="N68" s="88"/>
      <c r="O68" s="88"/>
      <c r="P68" s="88"/>
      <c r="Q68" s="88"/>
    </row>
    <row r="69" spans="1:17" ht="11.25">
      <c r="A69" s="86" t="s">
        <v>54</v>
      </c>
      <c r="B69" s="79">
        <v>70.151</v>
      </c>
      <c r="C69" s="79">
        <v>0.304</v>
      </c>
      <c r="D69" s="79">
        <v>10.898</v>
      </c>
      <c r="E69" s="79"/>
      <c r="F69" s="79">
        <v>498.319</v>
      </c>
      <c r="G69" s="79">
        <v>3.946</v>
      </c>
      <c r="H69" s="79">
        <v>81.645</v>
      </c>
      <c r="J69" s="86"/>
      <c r="K69" s="79"/>
      <c r="L69" s="79"/>
      <c r="M69" s="79"/>
      <c r="N69" s="79"/>
      <c r="O69" s="79"/>
      <c r="P69" s="79"/>
      <c r="Q69" s="79"/>
    </row>
    <row r="70" spans="1:17" ht="11.25">
      <c r="A70" s="86" t="s">
        <v>55</v>
      </c>
      <c r="B70" s="79">
        <v>27.775</v>
      </c>
      <c r="C70" s="79">
        <v>6.498</v>
      </c>
      <c r="D70" s="79">
        <v>9.593</v>
      </c>
      <c r="E70" s="79"/>
      <c r="F70" s="79">
        <v>225.488</v>
      </c>
      <c r="G70" s="79">
        <v>72.907</v>
      </c>
      <c r="H70" s="79">
        <v>77.157</v>
      </c>
      <c r="J70" s="86"/>
      <c r="K70" s="79"/>
      <c r="L70" s="79"/>
      <c r="M70" s="79"/>
      <c r="N70" s="79"/>
      <c r="O70" s="79"/>
      <c r="P70" s="79"/>
      <c r="Q70" s="79"/>
    </row>
    <row r="71" spans="1:17" ht="11.25">
      <c r="A71" s="86" t="s">
        <v>56</v>
      </c>
      <c r="B71" s="79">
        <v>1.307</v>
      </c>
      <c r="C71" s="79">
        <v>0.512</v>
      </c>
      <c r="D71" s="79">
        <v>0.12</v>
      </c>
      <c r="E71" s="79"/>
      <c r="F71" s="79">
        <v>13.378</v>
      </c>
      <c r="G71" s="79">
        <v>4.391</v>
      </c>
      <c r="H71" s="79">
        <v>1.34</v>
      </c>
      <c r="J71" s="86"/>
      <c r="K71" s="79"/>
      <c r="L71" s="79"/>
      <c r="M71" s="79"/>
      <c r="N71" s="79"/>
      <c r="O71" s="79"/>
      <c r="P71" s="79"/>
      <c r="Q71" s="79"/>
    </row>
    <row r="72" spans="1:17" ht="11.25">
      <c r="A72" s="86" t="s">
        <v>57</v>
      </c>
      <c r="B72" s="79">
        <v>20.304</v>
      </c>
      <c r="C72" s="79">
        <v>18.121</v>
      </c>
      <c r="D72" s="79">
        <v>6.341</v>
      </c>
      <c r="E72" s="79"/>
      <c r="F72" s="79">
        <v>64.443</v>
      </c>
      <c r="G72" s="79">
        <v>55.179</v>
      </c>
      <c r="H72" s="79">
        <v>16.489</v>
      </c>
      <c r="J72" s="86"/>
      <c r="K72" s="79"/>
      <c r="L72" s="79"/>
      <c r="M72" s="79"/>
      <c r="N72" s="79"/>
      <c r="O72" s="79"/>
      <c r="P72" s="79"/>
      <c r="Q72" s="79"/>
    </row>
    <row r="73" spans="1:17" ht="11.25">
      <c r="A73" s="86" t="s">
        <v>485</v>
      </c>
      <c r="B73" s="79">
        <v>151.476</v>
      </c>
      <c r="C73" s="79">
        <v>12.485</v>
      </c>
      <c r="D73" s="79">
        <v>25.597</v>
      </c>
      <c r="E73" s="79"/>
      <c r="F73" s="79">
        <v>994.863</v>
      </c>
      <c r="G73" s="79">
        <v>265.04</v>
      </c>
      <c r="H73" s="79">
        <v>449.009</v>
      </c>
      <c r="J73" s="86"/>
      <c r="K73" s="79"/>
      <c r="L73" s="79"/>
      <c r="M73" s="79"/>
      <c r="N73" s="79"/>
      <c r="O73" s="79"/>
      <c r="P73" s="79"/>
      <c r="Q73" s="79"/>
    </row>
    <row r="74" spans="1:8" ht="11.25">
      <c r="A74" s="80" t="s">
        <v>486</v>
      </c>
      <c r="B74" s="85"/>
      <c r="C74" s="85"/>
      <c r="D74" s="85"/>
      <c r="E74" s="85"/>
      <c r="F74" s="85">
        <f>24271.986-0.006</f>
        <v>24271.98</v>
      </c>
      <c r="G74" s="85">
        <f>6505.903-0.004</f>
        <v>6505.899</v>
      </c>
      <c r="H74" s="85">
        <f>8402.11-0.004</f>
        <v>8402.106</v>
      </c>
    </row>
    <row r="75" spans="1:8" ht="19.5" customHeight="1">
      <c r="A75" s="80" t="s">
        <v>63</v>
      </c>
      <c r="B75" s="85">
        <f>+B76+B80</f>
        <v>12271.804</v>
      </c>
      <c r="C75" s="85">
        <f>+C76+C80</f>
        <v>2507.105</v>
      </c>
      <c r="D75" s="85">
        <f>+D76+D80</f>
        <v>2420.524</v>
      </c>
      <c r="E75" s="85"/>
      <c r="F75" s="85">
        <f>+F76+F80</f>
        <v>8143.755999999999</v>
      </c>
      <c r="G75" s="85">
        <f>+G76+G80</f>
        <v>1984.584</v>
      </c>
      <c r="H75" s="85">
        <f>+H76+H80</f>
        <v>1958.6100000000001</v>
      </c>
    </row>
    <row r="76" spans="1:8" ht="11.25">
      <c r="A76" s="87" t="s">
        <v>20</v>
      </c>
      <c r="B76" s="88">
        <f aca="true" t="shared" si="5" ref="B76:H76">SUM(B77:B79)</f>
        <v>1594.701</v>
      </c>
      <c r="C76" s="88">
        <f t="shared" si="5"/>
        <v>707.5600000000001</v>
      </c>
      <c r="D76" s="88">
        <f t="shared" si="5"/>
        <v>450.225</v>
      </c>
      <c r="E76" s="88"/>
      <c r="F76" s="88">
        <f t="shared" si="5"/>
        <v>2974.222</v>
      </c>
      <c r="G76" s="88">
        <f t="shared" si="5"/>
        <v>1389.094</v>
      </c>
      <c r="H76" s="88">
        <f t="shared" si="5"/>
        <v>985.6800000000001</v>
      </c>
    </row>
    <row r="77" spans="1:8" ht="11.25">
      <c r="A77" s="86" t="s">
        <v>64</v>
      </c>
      <c r="B77" s="79">
        <v>317.268</v>
      </c>
      <c r="C77" s="79">
        <v>99.2</v>
      </c>
      <c r="D77" s="79">
        <v>42</v>
      </c>
      <c r="E77" s="79"/>
      <c r="F77" s="79">
        <v>1166.486</v>
      </c>
      <c r="G77" s="79">
        <v>343.298</v>
      </c>
      <c r="H77" s="79">
        <v>174.3</v>
      </c>
    </row>
    <row r="78" spans="1:8" ht="11.25">
      <c r="A78" s="86" t="s">
        <v>65</v>
      </c>
      <c r="B78" s="79">
        <v>770</v>
      </c>
      <c r="C78" s="79">
        <v>546.5</v>
      </c>
      <c r="D78" s="79">
        <v>283.7</v>
      </c>
      <c r="E78" s="79"/>
      <c r="F78" s="79">
        <v>1448.796</v>
      </c>
      <c r="G78" s="79">
        <v>983.152</v>
      </c>
      <c r="H78" s="79">
        <v>662.58</v>
      </c>
    </row>
    <row r="79" spans="1:8" ht="11.25">
      <c r="A79" s="86" t="s">
        <v>19</v>
      </c>
      <c r="B79" s="79">
        <v>507.433</v>
      </c>
      <c r="C79" s="79">
        <v>61.86</v>
      </c>
      <c r="D79" s="79">
        <v>124.525</v>
      </c>
      <c r="E79" s="79"/>
      <c r="F79" s="79">
        <v>358.94</v>
      </c>
      <c r="G79" s="79">
        <v>62.644</v>
      </c>
      <c r="H79" s="79">
        <v>148.8</v>
      </c>
    </row>
    <row r="80" spans="1:8" ht="11.25">
      <c r="A80" s="87" t="s">
        <v>66</v>
      </c>
      <c r="B80" s="88">
        <f aca="true" t="shared" si="6" ref="B80:H80">SUM(B81:B82)</f>
        <v>10677.103</v>
      </c>
      <c r="C80" s="88">
        <f t="shared" si="6"/>
        <v>1799.545</v>
      </c>
      <c r="D80" s="88">
        <f t="shared" si="6"/>
        <v>1970.299</v>
      </c>
      <c r="E80" s="88"/>
      <c r="F80" s="88">
        <f t="shared" si="6"/>
        <v>5169.534</v>
      </c>
      <c r="G80" s="88">
        <f t="shared" si="6"/>
        <v>595.49</v>
      </c>
      <c r="H80" s="88">
        <f t="shared" si="6"/>
        <v>972.93</v>
      </c>
    </row>
    <row r="81" spans="1:8" ht="11.25">
      <c r="A81" s="86" t="s">
        <v>67</v>
      </c>
      <c r="B81" s="79">
        <v>10118.054</v>
      </c>
      <c r="C81" s="79">
        <v>1601.501</v>
      </c>
      <c r="D81" s="79">
        <v>1954.102</v>
      </c>
      <c r="E81" s="79"/>
      <c r="F81" s="79">
        <v>5094.401</v>
      </c>
      <c r="G81" s="79">
        <v>568.359</v>
      </c>
      <c r="H81" s="79">
        <v>967.271</v>
      </c>
    </row>
    <row r="82" spans="1:8" ht="11.25">
      <c r="A82" s="86" t="s">
        <v>68</v>
      </c>
      <c r="B82" s="79">
        <v>559.049</v>
      </c>
      <c r="C82" s="79">
        <v>198.044</v>
      </c>
      <c r="D82" s="79">
        <v>16.197</v>
      </c>
      <c r="E82" s="79"/>
      <c r="F82" s="79">
        <v>75.133</v>
      </c>
      <c r="G82" s="79">
        <v>27.131</v>
      </c>
      <c r="H82" s="79">
        <v>5.659</v>
      </c>
    </row>
    <row r="83" spans="1:8" ht="19.5" customHeight="1">
      <c r="A83" s="80" t="s">
        <v>66</v>
      </c>
      <c r="B83" s="85">
        <f>SUM(B84:B88)</f>
        <v>3563.155</v>
      </c>
      <c r="C83" s="85">
        <f aca="true" t="shared" si="7" ref="C83:H83">SUM(C84:C88)</f>
        <v>991.124</v>
      </c>
      <c r="D83" s="85">
        <f t="shared" si="7"/>
        <v>323.121</v>
      </c>
      <c r="E83" s="85"/>
      <c r="F83" s="85">
        <f t="shared" si="7"/>
        <v>12285.404</v>
      </c>
      <c r="G83" s="85">
        <f t="shared" si="7"/>
        <v>2976.196</v>
      </c>
      <c r="H83" s="85">
        <f t="shared" si="7"/>
        <v>1538.257</v>
      </c>
    </row>
    <row r="84" spans="1:8" ht="12.75" customHeight="1">
      <c r="A84" s="78" t="s">
        <v>491</v>
      </c>
      <c r="B84" s="79">
        <v>293.28</v>
      </c>
      <c r="C84" s="79">
        <v>265.355</v>
      </c>
      <c r="D84" s="79">
        <v>164.375</v>
      </c>
      <c r="E84" s="79"/>
      <c r="F84" s="79">
        <v>1300.007</v>
      </c>
      <c r="G84" s="79">
        <v>844.688</v>
      </c>
      <c r="H84" s="79">
        <v>613.759</v>
      </c>
    </row>
    <row r="85" spans="1:8" ht="12.75" customHeight="1">
      <c r="A85" s="78" t="s">
        <v>210</v>
      </c>
      <c r="B85" s="79">
        <v>0</v>
      </c>
      <c r="C85" s="79">
        <v>0</v>
      </c>
      <c r="D85" s="79">
        <v>0</v>
      </c>
      <c r="E85" s="79"/>
      <c r="F85" s="79">
        <v>0</v>
      </c>
      <c r="G85" s="79">
        <v>0</v>
      </c>
      <c r="H85" s="79">
        <v>0</v>
      </c>
    </row>
    <row r="86" spans="1:8" ht="22.5" customHeight="1">
      <c r="A86" s="78" t="s">
        <v>487</v>
      </c>
      <c r="B86" s="79">
        <v>2196.029</v>
      </c>
      <c r="C86" s="79">
        <v>456.1</v>
      </c>
      <c r="D86" s="79">
        <v>0</v>
      </c>
      <c r="E86" s="79"/>
      <c r="F86" s="79">
        <v>6889.318</v>
      </c>
      <c r="G86" s="79">
        <v>1357.054</v>
      </c>
      <c r="H86" s="79">
        <v>0</v>
      </c>
    </row>
    <row r="87" spans="1:8" ht="11.25">
      <c r="A87" s="86" t="s">
        <v>69</v>
      </c>
      <c r="B87" s="79">
        <v>374.4</v>
      </c>
      <c r="C87" s="79">
        <v>137.28</v>
      </c>
      <c r="D87" s="79">
        <v>4.94</v>
      </c>
      <c r="E87" s="79"/>
      <c r="F87" s="79">
        <v>245.981</v>
      </c>
      <c r="G87" s="79">
        <v>82.368</v>
      </c>
      <c r="H87" s="79">
        <v>3.409</v>
      </c>
    </row>
    <row r="88" spans="1:8" ht="11.25">
      <c r="A88" s="95" t="s">
        <v>8</v>
      </c>
      <c r="B88" s="96">
        <v>699.446</v>
      </c>
      <c r="C88" s="96">
        <v>132.389</v>
      </c>
      <c r="D88" s="96">
        <v>153.806</v>
      </c>
      <c r="E88" s="96"/>
      <c r="F88" s="96">
        <v>3850.098</v>
      </c>
      <c r="G88" s="96">
        <v>692.086</v>
      </c>
      <c r="H88" s="96">
        <v>921.089</v>
      </c>
    </row>
    <row r="89" spans="1:8" ht="21.75" customHeight="1">
      <c r="A89" s="155" t="s">
        <v>488</v>
      </c>
      <c r="B89" s="155"/>
      <c r="C89" s="155"/>
      <c r="D89" s="155"/>
      <c r="E89" s="155"/>
      <c r="F89" s="155"/>
      <c r="G89" s="155"/>
      <c r="H89" s="155"/>
    </row>
    <row r="90" spans="1:8" ht="11.25">
      <c r="A90" s="86" t="s">
        <v>70</v>
      </c>
      <c r="B90" s="78"/>
      <c r="C90" s="78"/>
      <c r="D90" s="78"/>
      <c r="E90" s="78"/>
      <c r="F90" s="78"/>
      <c r="G90" s="78"/>
      <c r="H90" s="78"/>
    </row>
    <row r="91" spans="1:8" ht="19.5" customHeight="1">
      <c r="A91" s="151" t="s">
        <v>291</v>
      </c>
      <c r="B91" s="151"/>
      <c r="C91" s="151"/>
      <c r="D91" s="151"/>
      <c r="E91" s="151"/>
      <c r="F91" s="151"/>
      <c r="G91" s="151"/>
      <c r="H91" s="151"/>
    </row>
    <row r="92" spans="1:8" ht="19.5" customHeight="1">
      <c r="A92" s="152" t="s">
        <v>290</v>
      </c>
      <c r="B92" s="152"/>
      <c r="C92" s="152"/>
      <c r="D92" s="152"/>
      <c r="E92" s="152"/>
      <c r="F92" s="152"/>
      <c r="G92" s="152"/>
      <c r="H92" s="152"/>
    </row>
    <row r="93" spans="1:8" ht="11.25">
      <c r="A93" s="93" t="s">
        <v>0</v>
      </c>
      <c r="B93" s="153" t="s">
        <v>423</v>
      </c>
      <c r="C93" s="153"/>
      <c r="D93" s="153"/>
      <c r="E93" s="94"/>
      <c r="F93" s="154" t="s">
        <v>1</v>
      </c>
      <c r="G93" s="154"/>
      <c r="H93" s="154"/>
    </row>
    <row r="94" spans="1:8" ht="11.25">
      <c r="A94" s="82" t="s">
        <v>2</v>
      </c>
      <c r="B94" s="83">
        <f>+B4</f>
        <v>2004</v>
      </c>
      <c r="C94" s="83" t="str">
        <f>+C4</f>
        <v>Ene-Mar 04</v>
      </c>
      <c r="D94" s="83" t="str">
        <f>+D4</f>
        <v>Ene-Mar 05</v>
      </c>
      <c r="E94" s="84"/>
      <c r="F94" s="97">
        <f>+F4</f>
        <v>2004</v>
      </c>
      <c r="G94" s="97" t="str">
        <f>+G4</f>
        <v>Ene-Mar 04</v>
      </c>
      <c r="H94" s="97" t="str">
        <f>+H4</f>
        <v>Ene-Mar 05</v>
      </c>
    </row>
    <row r="95" spans="1:8" ht="19.5" customHeight="1">
      <c r="A95" s="80" t="s">
        <v>304</v>
      </c>
      <c r="B95" s="81"/>
      <c r="C95" s="81"/>
      <c r="D95" s="81"/>
      <c r="E95" s="81"/>
      <c r="F95" s="98">
        <f>+F96+F106+F110+F113</f>
        <v>52767.576</v>
      </c>
      <c r="G95" s="98">
        <f>+G96+G106+G110+G113</f>
        <v>13214.713</v>
      </c>
      <c r="H95" s="98">
        <f>+H96+H106+H110+H113</f>
        <v>13214.716</v>
      </c>
    </row>
    <row r="96" spans="1:8" ht="19.5" customHeight="1">
      <c r="A96" s="80" t="s">
        <v>71</v>
      </c>
      <c r="B96" s="85"/>
      <c r="C96" s="85"/>
      <c r="D96" s="85"/>
      <c r="E96" s="85"/>
      <c r="F96" s="85">
        <f>+F97+F103</f>
        <v>25270.692</v>
      </c>
      <c r="G96" s="85">
        <f>+G97+G103</f>
        <v>5795.831</v>
      </c>
      <c r="H96" s="85">
        <f>+H97+H103</f>
        <v>7207.133</v>
      </c>
    </row>
    <row r="97" spans="1:8" ht="11.25">
      <c r="A97" s="87" t="s">
        <v>72</v>
      </c>
      <c r="B97" s="88"/>
      <c r="C97" s="88"/>
      <c r="D97" s="88"/>
      <c r="E97" s="88"/>
      <c r="F97" s="88">
        <f>SUM(F98:F102)</f>
        <v>9679.586</v>
      </c>
      <c r="G97" s="88">
        <f>SUM(G98:G102)</f>
        <v>1234.991</v>
      </c>
      <c r="H97" s="88">
        <f>SUM(H98:H102)</f>
        <v>2751.0049999999997</v>
      </c>
    </row>
    <row r="98" spans="1:8" ht="11.25">
      <c r="A98" s="86" t="s">
        <v>73</v>
      </c>
      <c r="B98" s="79">
        <v>1042804</v>
      </c>
      <c r="C98" s="79">
        <v>271650</v>
      </c>
      <c r="D98" s="79">
        <v>271570</v>
      </c>
      <c r="E98" s="79"/>
      <c r="F98" s="79">
        <v>1937.399</v>
      </c>
      <c r="G98" s="79">
        <v>496.834</v>
      </c>
      <c r="H98" s="79">
        <v>507.515</v>
      </c>
    </row>
    <row r="99" spans="1:8" ht="11.25">
      <c r="A99" s="86" t="s">
        <v>74</v>
      </c>
      <c r="B99" s="79">
        <v>279</v>
      </c>
      <c r="C99" s="79">
        <v>26</v>
      </c>
      <c r="D99" s="79">
        <v>59</v>
      </c>
      <c r="E99" s="79"/>
      <c r="F99" s="79">
        <v>5351.719</v>
      </c>
      <c r="G99" s="79">
        <v>340.9</v>
      </c>
      <c r="H99" s="79">
        <v>1766.6</v>
      </c>
    </row>
    <row r="100" spans="1:8" ht="11.25">
      <c r="A100" s="86" t="s">
        <v>75</v>
      </c>
      <c r="B100" s="79">
        <v>409</v>
      </c>
      <c r="C100" s="79">
        <v>29</v>
      </c>
      <c r="D100" s="79">
        <v>109</v>
      </c>
      <c r="E100" s="79"/>
      <c r="F100" s="79">
        <v>452.896</v>
      </c>
      <c r="G100" s="79">
        <v>35.25</v>
      </c>
      <c r="H100" s="79">
        <v>181.372</v>
      </c>
    </row>
    <row r="101" spans="1:8" ht="11.25">
      <c r="A101" s="86" t="s">
        <v>76</v>
      </c>
      <c r="B101" s="79">
        <v>23610</v>
      </c>
      <c r="C101" s="79">
        <v>479</v>
      </c>
      <c r="D101" s="79">
        <v>601</v>
      </c>
      <c r="E101" s="79"/>
      <c r="F101" s="79">
        <v>990.957</v>
      </c>
      <c r="G101" s="79">
        <v>259.838</v>
      </c>
      <c r="H101" s="79">
        <v>139.21</v>
      </c>
    </row>
    <row r="102" spans="1:8" ht="11.25">
      <c r="A102" s="86" t="s">
        <v>13</v>
      </c>
      <c r="B102" s="79"/>
      <c r="C102" s="79"/>
      <c r="D102" s="79"/>
      <c r="E102" s="79"/>
      <c r="F102" s="79">
        <v>946.615</v>
      </c>
      <c r="G102" s="79">
        <v>102.169</v>
      </c>
      <c r="H102" s="79">
        <v>156.308</v>
      </c>
    </row>
    <row r="103" spans="1:8" ht="11.25">
      <c r="A103" s="87" t="s">
        <v>77</v>
      </c>
      <c r="B103" s="88"/>
      <c r="C103" s="88"/>
      <c r="D103" s="88"/>
      <c r="E103" s="88"/>
      <c r="F103" s="88">
        <f>+F104+F105</f>
        <v>15591.106</v>
      </c>
      <c r="G103" s="88">
        <f>+G104+G105</f>
        <v>4560.84</v>
      </c>
      <c r="H103" s="88">
        <f>+H104+H105</f>
        <v>4456.128</v>
      </c>
    </row>
    <row r="104" spans="1:8" ht="11.25">
      <c r="A104" s="86" t="s">
        <v>78</v>
      </c>
      <c r="B104" s="79">
        <v>5392.756</v>
      </c>
      <c r="C104" s="79">
        <v>1523.967</v>
      </c>
      <c r="D104" s="79">
        <v>2719.764</v>
      </c>
      <c r="E104" s="79"/>
      <c r="F104" s="79">
        <v>13107.104</v>
      </c>
      <c r="G104" s="79">
        <v>4032.385</v>
      </c>
      <c r="H104" s="79">
        <v>3940.269</v>
      </c>
    </row>
    <row r="105" spans="1:8" ht="11.25">
      <c r="A105" s="86" t="s">
        <v>13</v>
      </c>
      <c r="B105" s="79"/>
      <c r="C105" s="79"/>
      <c r="D105" s="79"/>
      <c r="E105" s="79"/>
      <c r="F105" s="79">
        <v>2484.002</v>
      </c>
      <c r="G105" s="79">
        <v>528.455</v>
      </c>
      <c r="H105" s="79">
        <v>515.859</v>
      </c>
    </row>
    <row r="106" spans="1:8" ht="12" customHeight="1">
      <c r="A106" s="80" t="s">
        <v>79</v>
      </c>
      <c r="B106" s="98">
        <f aca="true" t="shared" si="8" ref="B106:H106">+B107+B108+B109</f>
        <v>6463.759</v>
      </c>
      <c r="C106" s="98">
        <f t="shared" si="8"/>
        <v>1642.2669999999998</v>
      </c>
      <c r="D106" s="98">
        <f t="shared" si="8"/>
        <v>522.535</v>
      </c>
      <c r="E106" s="98"/>
      <c r="F106" s="98">
        <f t="shared" si="8"/>
        <v>9537.418</v>
      </c>
      <c r="G106" s="98">
        <f t="shared" si="8"/>
        <v>2602.482</v>
      </c>
      <c r="H106" s="98">
        <f t="shared" si="8"/>
        <v>811.734</v>
      </c>
    </row>
    <row r="107" spans="1:8" ht="22.5" customHeight="1">
      <c r="A107" s="78" t="s">
        <v>80</v>
      </c>
      <c r="B107" s="79">
        <v>4066.222</v>
      </c>
      <c r="C107" s="79">
        <v>1271.912</v>
      </c>
      <c r="D107" s="79">
        <v>70.35</v>
      </c>
      <c r="E107" s="79"/>
      <c r="F107" s="79">
        <v>5421.762</v>
      </c>
      <c r="G107" s="79">
        <v>1782.122</v>
      </c>
      <c r="H107" s="79">
        <v>88.898</v>
      </c>
    </row>
    <row r="108" spans="1:8" ht="12.75" customHeight="1">
      <c r="A108" s="78" t="s">
        <v>81</v>
      </c>
      <c r="B108" s="79">
        <v>1904.955</v>
      </c>
      <c r="C108" s="79">
        <v>314.601</v>
      </c>
      <c r="D108" s="79">
        <v>317.204</v>
      </c>
      <c r="E108" s="79"/>
      <c r="F108" s="79">
        <v>3709.731</v>
      </c>
      <c r="G108" s="79">
        <v>736.7</v>
      </c>
      <c r="H108" s="79">
        <v>576.796</v>
      </c>
    </row>
    <row r="109" spans="1:8" ht="11.25">
      <c r="A109" s="86" t="s">
        <v>13</v>
      </c>
      <c r="B109" s="99">
        <v>492.582</v>
      </c>
      <c r="C109" s="99">
        <v>55.754</v>
      </c>
      <c r="D109" s="99">
        <v>134.981</v>
      </c>
      <c r="E109" s="99"/>
      <c r="F109" s="99">
        <v>405.925</v>
      </c>
      <c r="G109" s="99">
        <v>83.66</v>
      </c>
      <c r="H109" s="99">
        <v>146.04</v>
      </c>
    </row>
    <row r="110" spans="1:8" ht="15.75" customHeight="1">
      <c r="A110" s="80" t="s">
        <v>82</v>
      </c>
      <c r="B110" s="85">
        <f aca="true" t="shared" si="9" ref="B110:H110">+B111+B112</f>
        <v>2656.277</v>
      </c>
      <c r="C110" s="85">
        <f t="shared" si="9"/>
        <v>1378.025</v>
      </c>
      <c r="D110" s="85">
        <f t="shared" si="9"/>
        <v>988.843</v>
      </c>
      <c r="E110" s="85"/>
      <c r="F110" s="85">
        <f t="shared" si="9"/>
        <v>5724.7390000000005</v>
      </c>
      <c r="G110" s="85">
        <f t="shared" si="9"/>
        <v>2952.343</v>
      </c>
      <c r="H110" s="85">
        <f t="shared" si="9"/>
        <v>1921.167</v>
      </c>
    </row>
    <row r="111" spans="1:8" ht="11.25">
      <c r="A111" s="86" t="s">
        <v>83</v>
      </c>
      <c r="B111" s="79">
        <v>2656.163</v>
      </c>
      <c r="C111" s="79">
        <v>1378.025</v>
      </c>
      <c r="D111" s="79">
        <v>988.843</v>
      </c>
      <c r="E111" s="79"/>
      <c r="F111" s="79">
        <v>5666.764</v>
      </c>
      <c r="G111" s="79">
        <v>2952.343</v>
      </c>
      <c r="H111" s="79">
        <v>1921.167</v>
      </c>
    </row>
    <row r="112" spans="1:8" ht="11.25">
      <c r="A112" s="86" t="s">
        <v>13</v>
      </c>
      <c r="B112" s="79">
        <v>0.114</v>
      </c>
      <c r="C112" s="79">
        <v>0</v>
      </c>
      <c r="D112" s="79">
        <v>0</v>
      </c>
      <c r="E112" s="79"/>
      <c r="F112" s="79">
        <v>57.975</v>
      </c>
      <c r="G112" s="79">
        <v>0</v>
      </c>
      <c r="H112" s="79">
        <v>0</v>
      </c>
    </row>
    <row r="113" spans="1:8" ht="19.5" customHeight="1">
      <c r="A113" s="80" t="s">
        <v>84</v>
      </c>
      <c r="B113" s="85"/>
      <c r="C113" s="85"/>
      <c r="D113" s="85"/>
      <c r="E113" s="85"/>
      <c r="F113" s="85">
        <f>+F114+F115</f>
        <v>12234.727</v>
      </c>
      <c r="G113" s="85">
        <f>+G114+G115</f>
        <v>1864.057</v>
      </c>
      <c r="H113" s="85">
        <f>+H114+H115</f>
        <v>3274.6820000000002</v>
      </c>
    </row>
    <row r="114" spans="1:8" ht="12.75" customHeight="1">
      <c r="A114" s="78" t="s">
        <v>85</v>
      </c>
      <c r="B114" s="79">
        <v>4338.835</v>
      </c>
      <c r="C114" s="79">
        <v>934.137</v>
      </c>
      <c r="D114" s="79">
        <v>1094.995</v>
      </c>
      <c r="E114" s="79"/>
      <c r="F114" s="79">
        <v>10862.609</v>
      </c>
      <c r="G114" s="79">
        <v>1641.451</v>
      </c>
      <c r="H114" s="79">
        <v>2913.958</v>
      </c>
    </row>
    <row r="115" spans="1:8" ht="11.25">
      <c r="A115" s="78" t="s">
        <v>13</v>
      </c>
      <c r="B115" s="79"/>
      <c r="C115" s="79"/>
      <c r="D115" s="79"/>
      <c r="E115" s="79"/>
      <c r="F115" s="79">
        <v>1372.118</v>
      </c>
      <c r="G115" s="79">
        <v>222.606</v>
      </c>
      <c r="H115" s="79">
        <v>360.724</v>
      </c>
    </row>
    <row r="116" spans="1:8" ht="19.5" customHeight="1">
      <c r="A116" s="80" t="s">
        <v>306</v>
      </c>
      <c r="B116" s="85"/>
      <c r="C116" s="85"/>
      <c r="D116" s="85"/>
      <c r="E116" s="85"/>
      <c r="F116" s="85">
        <f>+F117+F120+F123</f>
        <v>159549.568</v>
      </c>
      <c r="G116" s="85">
        <f>+G117+G120+G123</f>
        <v>42811.748999999996</v>
      </c>
      <c r="H116" s="85">
        <f>+H117+H120+H123</f>
        <v>40850.631</v>
      </c>
    </row>
    <row r="117" spans="1:8" ht="19.5" customHeight="1">
      <c r="A117" s="80" t="s">
        <v>86</v>
      </c>
      <c r="B117" s="85">
        <f aca="true" t="shared" si="10" ref="B117:H117">+B118+B119</f>
        <v>338967</v>
      </c>
      <c r="C117" s="85">
        <f t="shared" si="10"/>
        <v>108239</v>
      </c>
      <c r="D117" s="85">
        <f t="shared" si="10"/>
        <v>39505</v>
      </c>
      <c r="E117" s="85"/>
      <c r="F117" s="85">
        <f t="shared" si="10"/>
        <v>19622.131</v>
      </c>
      <c r="G117" s="85">
        <f t="shared" si="10"/>
        <v>6032.035</v>
      </c>
      <c r="H117" s="85">
        <f t="shared" si="10"/>
        <v>3312.59</v>
      </c>
    </row>
    <row r="118" spans="1:8" ht="11.25">
      <c r="A118" s="86" t="s">
        <v>87</v>
      </c>
      <c r="B118" s="79">
        <v>250161</v>
      </c>
      <c r="C118" s="79">
        <v>105861</v>
      </c>
      <c r="D118" s="79">
        <v>31637</v>
      </c>
      <c r="E118" s="79"/>
      <c r="F118" s="79">
        <v>14083.44</v>
      </c>
      <c r="G118" s="79">
        <v>5618.927</v>
      </c>
      <c r="H118" s="79">
        <v>2462.579</v>
      </c>
    </row>
    <row r="119" spans="1:8" ht="11.25">
      <c r="A119" s="86" t="s">
        <v>88</v>
      </c>
      <c r="B119" s="79">
        <v>88806</v>
      </c>
      <c r="C119" s="79">
        <v>2378</v>
      </c>
      <c r="D119" s="79">
        <v>7868</v>
      </c>
      <c r="E119" s="79"/>
      <c r="F119" s="79">
        <v>5538.691</v>
      </c>
      <c r="G119" s="79">
        <v>413.108</v>
      </c>
      <c r="H119" s="79">
        <v>850.011</v>
      </c>
    </row>
    <row r="120" spans="1:8" ht="19.5" customHeight="1">
      <c r="A120" s="80" t="s">
        <v>89</v>
      </c>
      <c r="B120" s="85">
        <f aca="true" t="shared" si="11" ref="B120:H120">+B121+B122</f>
        <v>2512346.423</v>
      </c>
      <c r="C120" s="85">
        <f t="shared" si="11"/>
        <v>722947.5430000001</v>
      </c>
      <c r="D120" s="85">
        <f t="shared" si="11"/>
        <v>639467.57</v>
      </c>
      <c r="E120" s="85"/>
      <c r="F120" s="85">
        <f t="shared" si="11"/>
        <v>137492.731</v>
      </c>
      <c r="G120" s="85">
        <f t="shared" si="11"/>
        <v>36128.074</v>
      </c>
      <c r="H120" s="85">
        <f t="shared" si="11"/>
        <v>36821.439999999995</v>
      </c>
    </row>
    <row r="121" spans="1:8" ht="11.25">
      <c r="A121" s="86" t="s">
        <v>87</v>
      </c>
      <c r="B121" s="79">
        <v>58427.83</v>
      </c>
      <c r="C121" s="79">
        <v>16186.05</v>
      </c>
      <c r="D121" s="79">
        <v>29776.73</v>
      </c>
      <c r="E121" s="79"/>
      <c r="F121" s="79">
        <v>1767.166</v>
      </c>
      <c r="G121" s="79">
        <v>435.158</v>
      </c>
      <c r="H121" s="79">
        <v>1012.897</v>
      </c>
    </row>
    <row r="122" spans="1:8" ht="11.25">
      <c r="A122" s="86" t="s">
        <v>88</v>
      </c>
      <c r="B122" s="79">
        <v>2453918.593</v>
      </c>
      <c r="C122" s="79">
        <v>706761.493</v>
      </c>
      <c r="D122" s="79">
        <v>609690.84</v>
      </c>
      <c r="E122" s="79"/>
      <c r="F122" s="79">
        <v>135725.565</v>
      </c>
      <c r="G122" s="79">
        <v>35692.916</v>
      </c>
      <c r="H122" s="79">
        <v>35808.543</v>
      </c>
    </row>
    <row r="123" spans="1:8" ht="19.5" customHeight="1">
      <c r="A123" s="82" t="s">
        <v>90</v>
      </c>
      <c r="B123" s="100"/>
      <c r="C123" s="100"/>
      <c r="D123" s="100"/>
      <c r="E123" s="100"/>
      <c r="F123" s="100">
        <v>2434.706</v>
      </c>
      <c r="G123" s="100">
        <v>651.64</v>
      </c>
      <c r="H123" s="100">
        <v>716.601</v>
      </c>
    </row>
    <row r="124" spans="1:8" ht="22.5" customHeight="1">
      <c r="A124" s="155" t="s">
        <v>489</v>
      </c>
      <c r="B124" s="155"/>
      <c r="C124" s="155"/>
      <c r="D124" s="155"/>
      <c r="E124" s="155"/>
      <c r="F124" s="155"/>
      <c r="G124" s="155"/>
      <c r="H124" s="155"/>
    </row>
    <row r="125" spans="1:8" ht="11.25">
      <c r="A125" s="86" t="s">
        <v>91</v>
      </c>
      <c r="B125" s="78"/>
      <c r="C125" s="78"/>
      <c r="D125" s="78"/>
      <c r="E125" s="78"/>
      <c r="F125" s="78"/>
      <c r="G125" s="78"/>
      <c r="H125" s="78"/>
    </row>
    <row r="126" spans="1:8" ht="19.5" customHeight="1">
      <c r="A126" s="151" t="s">
        <v>262</v>
      </c>
      <c r="B126" s="151"/>
      <c r="C126" s="151"/>
      <c r="D126" s="151"/>
      <c r="E126" s="151"/>
      <c r="F126" s="151"/>
      <c r="G126" s="151"/>
      <c r="H126" s="151"/>
    </row>
    <row r="127" spans="1:8" ht="19.5" customHeight="1">
      <c r="A127" s="156" t="s">
        <v>298</v>
      </c>
      <c r="B127" s="156"/>
      <c r="C127" s="156"/>
      <c r="D127" s="156"/>
      <c r="E127" s="156"/>
      <c r="F127" s="156"/>
      <c r="G127" s="156"/>
      <c r="H127" s="156"/>
    </row>
    <row r="128" spans="1:8" ht="11.25">
      <c r="A128" s="80" t="s">
        <v>0</v>
      </c>
      <c r="B128" s="153" t="s">
        <v>423</v>
      </c>
      <c r="C128" s="153"/>
      <c r="D128" s="153"/>
      <c r="E128" s="81"/>
      <c r="F128" s="153" t="s">
        <v>1</v>
      </c>
      <c r="G128" s="153"/>
      <c r="H128" s="153"/>
    </row>
    <row r="129" spans="1:8" ht="11.25">
      <c r="A129" s="82" t="s">
        <v>2</v>
      </c>
      <c r="B129" s="83">
        <f>+B4</f>
        <v>2004</v>
      </c>
      <c r="C129" s="83" t="str">
        <f>+C4</f>
        <v>Ene-Mar 04</v>
      </c>
      <c r="D129" s="83" t="str">
        <f>+D4</f>
        <v>Ene-Mar 05</v>
      </c>
      <c r="E129" s="84"/>
      <c r="F129" s="83">
        <f>+F4</f>
        <v>2004</v>
      </c>
      <c r="G129" s="83" t="str">
        <f>+G4</f>
        <v>Ene-Mar 04</v>
      </c>
      <c r="H129" s="83" t="str">
        <f>+H4</f>
        <v>Ene-Mar 05</v>
      </c>
    </row>
    <row r="130" spans="1:8" ht="11.25">
      <c r="A130" s="80" t="s">
        <v>474</v>
      </c>
      <c r="B130" s="85"/>
      <c r="C130" s="85"/>
      <c r="D130" s="85"/>
      <c r="E130" s="85"/>
      <c r="F130" s="85">
        <f>+F131+F142+F170+F172+F186+F223+F230</f>
        <v>1622131.857</v>
      </c>
      <c r="G130" s="85">
        <f>+G131+G142+G170+G172+G186+G223+G230</f>
        <v>319595.843</v>
      </c>
      <c r="H130" s="85">
        <f>(H131+H142+H170+H172+H186+H223+H230)-1</f>
        <v>351248.544</v>
      </c>
    </row>
    <row r="131" spans="1:8" ht="11.25">
      <c r="A131" s="80" t="s">
        <v>3</v>
      </c>
      <c r="B131" s="85">
        <f>+B132+B137+B140</f>
        <v>123085.60399999998</v>
      </c>
      <c r="C131" s="85">
        <f aca="true" t="shared" si="12" ref="C131:H131">+C132+C137+C140</f>
        <v>29417.354</v>
      </c>
      <c r="D131" s="85">
        <f t="shared" si="12"/>
        <v>26993.517000000003</v>
      </c>
      <c r="E131" s="85"/>
      <c r="F131" s="85">
        <f t="shared" si="12"/>
        <v>35747.30500000001</v>
      </c>
      <c r="G131" s="85">
        <f t="shared" si="12"/>
        <v>8918.259000000002</v>
      </c>
      <c r="H131" s="85">
        <f t="shared" si="12"/>
        <v>7632.486</v>
      </c>
    </row>
    <row r="132" spans="1:8" ht="15" customHeight="1">
      <c r="A132" s="101" t="s">
        <v>92</v>
      </c>
      <c r="B132" s="88">
        <f>+B133+B134+B135+B136</f>
        <v>122833.97399999999</v>
      </c>
      <c r="C132" s="88">
        <f>+C133+C134+C135+C136</f>
        <v>29367.484</v>
      </c>
      <c r="D132" s="88">
        <f>+D133+D134+D135+D136</f>
        <v>26992.307000000004</v>
      </c>
      <c r="E132" s="88"/>
      <c r="F132" s="88">
        <f>+F133+F134+F135+F136</f>
        <v>35643.006</v>
      </c>
      <c r="G132" s="88">
        <f>+G133+G134+G135+G136</f>
        <v>8903.488000000001</v>
      </c>
      <c r="H132" s="88">
        <f>+H133+H134+H135+H136</f>
        <v>7631.594</v>
      </c>
    </row>
    <row r="133" spans="1:8" ht="11.25">
      <c r="A133" s="86" t="s">
        <v>93</v>
      </c>
      <c r="B133" s="79">
        <v>53308.901</v>
      </c>
      <c r="C133" s="79">
        <v>11530.458</v>
      </c>
      <c r="D133" s="79">
        <v>9447.816</v>
      </c>
      <c r="E133" s="79"/>
      <c r="F133" s="79">
        <v>13810.185</v>
      </c>
      <c r="G133" s="79">
        <v>3205.739</v>
      </c>
      <c r="H133" s="79">
        <v>2398.042</v>
      </c>
    </row>
    <row r="134" spans="1:8" ht="12.75" customHeight="1">
      <c r="A134" s="78" t="s">
        <v>499</v>
      </c>
      <c r="B134" s="79">
        <v>22673.768</v>
      </c>
      <c r="C134" s="79">
        <v>6188.245</v>
      </c>
      <c r="D134" s="79">
        <v>5925.329</v>
      </c>
      <c r="E134" s="79"/>
      <c r="F134" s="79">
        <v>6680.155</v>
      </c>
      <c r="G134" s="79">
        <v>1990.622</v>
      </c>
      <c r="H134" s="79">
        <v>1652.319</v>
      </c>
    </row>
    <row r="135" spans="1:8" ht="11.25">
      <c r="A135" s="86" t="s">
        <v>94</v>
      </c>
      <c r="B135" s="79">
        <v>43102.973</v>
      </c>
      <c r="C135" s="79">
        <v>11175.596</v>
      </c>
      <c r="D135" s="79">
        <v>10155.583</v>
      </c>
      <c r="E135" s="79"/>
      <c r="F135" s="79">
        <v>13945.256</v>
      </c>
      <c r="G135" s="79">
        <v>3560.357</v>
      </c>
      <c r="H135" s="79">
        <v>3098.043</v>
      </c>
    </row>
    <row r="136" spans="1:8" ht="11.25">
      <c r="A136" s="86" t="s">
        <v>13</v>
      </c>
      <c r="B136" s="79">
        <v>3748.332</v>
      </c>
      <c r="C136" s="79">
        <v>473.185</v>
      </c>
      <c r="D136" s="79">
        <v>1463.579</v>
      </c>
      <c r="E136" s="79"/>
      <c r="F136" s="79">
        <v>1207.41</v>
      </c>
      <c r="G136" s="79">
        <v>146.77</v>
      </c>
      <c r="H136" s="79">
        <v>483.19</v>
      </c>
    </row>
    <row r="137" spans="1:8" ht="11.25">
      <c r="A137" s="87" t="s">
        <v>95</v>
      </c>
      <c r="B137" s="88">
        <f aca="true" t="shared" si="13" ref="B137:H137">+B138+B139</f>
        <v>235.09</v>
      </c>
      <c r="C137" s="88">
        <f t="shared" si="13"/>
        <v>49.87</v>
      </c>
      <c r="D137" s="88">
        <f t="shared" si="13"/>
        <v>1.21</v>
      </c>
      <c r="E137" s="88"/>
      <c r="F137" s="88">
        <f t="shared" si="13"/>
        <v>84.247</v>
      </c>
      <c r="G137" s="88">
        <f t="shared" si="13"/>
        <v>14.771</v>
      </c>
      <c r="H137" s="88">
        <f t="shared" si="13"/>
        <v>0.892</v>
      </c>
    </row>
    <row r="138" spans="1:8" ht="12.75" customHeight="1">
      <c r="A138" s="78" t="s">
        <v>490</v>
      </c>
      <c r="B138" s="79">
        <v>234.81</v>
      </c>
      <c r="C138" s="79">
        <v>49.87</v>
      </c>
      <c r="D138" s="79">
        <v>1.21</v>
      </c>
      <c r="E138" s="79"/>
      <c r="F138" s="79">
        <v>84.095</v>
      </c>
      <c r="G138" s="79">
        <v>14.771</v>
      </c>
      <c r="H138" s="79">
        <v>0.892</v>
      </c>
    </row>
    <row r="139" spans="1:8" ht="11.25">
      <c r="A139" s="86" t="s">
        <v>13</v>
      </c>
      <c r="B139" s="79">
        <v>0.28</v>
      </c>
      <c r="C139" s="79">
        <v>0</v>
      </c>
      <c r="D139" s="79">
        <v>0</v>
      </c>
      <c r="E139" s="79"/>
      <c r="F139" s="79">
        <v>0.152</v>
      </c>
      <c r="G139" s="79">
        <v>0</v>
      </c>
      <c r="H139" s="79">
        <v>0</v>
      </c>
    </row>
    <row r="140" spans="1:8" ht="11.25">
      <c r="A140" s="87" t="s">
        <v>96</v>
      </c>
      <c r="B140" s="88">
        <f>+B141</f>
        <v>16.54</v>
      </c>
      <c r="C140" s="88">
        <f aca="true" t="shared" si="14" ref="C140:H140">+C141</f>
        <v>0</v>
      </c>
      <c r="D140" s="88">
        <f t="shared" si="14"/>
        <v>0</v>
      </c>
      <c r="E140" s="88"/>
      <c r="F140" s="88">
        <f t="shared" si="14"/>
        <v>20.052</v>
      </c>
      <c r="G140" s="88">
        <f t="shared" si="14"/>
        <v>0</v>
      </c>
      <c r="H140" s="88">
        <f t="shared" si="14"/>
        <v>0</v>
      </c>
    </row>
    <row r="141" spans="1:8" ht="12.75" customHeight="1">
      <c r="A141" s="78" t="s">
        <v>97</v>
      </c>
      <c r="B141" s="79">
        <v>16.54</v>
      </c>
      <c r="C141" s="79">
        <v>0</v>
      </c>
      <c r="D141" s="79">
        <v>0</v>
      </c>
      <c r="E141" s="79"/>
      <c r="F141" s="79">
        <v>20.052</v>
      </c>
      <c r="G141" s="79">
        <v>0</v>
      </c>
      <c r="H141" s="79">
        <v>0</v>
      </c>
    </row>
    <row r="142" spans="1:8" ht="11.25">
      <c r="A142" s="80" t="s">
        <v>98</v>
      </c>
      <c r="B142" s="85">
        <f>(B143+B150+B158+B162+B169)-0.007</f>
        <v>107986.88800000002</v>
      </c>
      <c r="C142" s="85">
        <f>(C143+C150+C158+C162+C169)-0.002</f>
        <v>17075.881</v>
      </c>
      <c r="D142" s="85">
        <f>(D143+D150+D158+D162+D169)-0.003</f>
        <v>17280.225</v>
      </c>
      <c r="E142" s="85"/>
      <c r="F142" s="85">
        <f>(F143+F150+F158+F162+F169)-0.005</f>
        <v>115213.22799999999</v>
      </c>
      <c r="G142" s="85">
        <f>(G143+G150+G158+G162+G169)-0.007</f>
        <v>17762.786</v>
      </c>
      <c r="H142" s="85">
        <f>(H143+H150+H158+H162+H169)-0.007</f>
        <v>16539.141999999996</v>
      </c>
    </row>
    <row r="143" spans="1:8" ht="11.25">
      <c r="A143" s="87" t="s">
        <v>99</v>
      </c>
      <c r="B143" s="88">
        <f>SUM(B144:B149)</f>
        <v>17752.690000000002</v>
      </c>
      <c r="C143" s="88">
        <f>SUM(C144:C149)</f>
        <v>3844.9080000000004</v>
      </c>
      <c r="D143" s="88">
        <f>SUM(D144:D149)</f>
        <v>3719.08</v>
      </c>
      <c r="E143" s="88"/>
      <c r="F143" s="88">
        <f>SUM(F144:F149)</f>
        <v>24990.282</v>
      </c>
      <c r="G143" s="88">
        <f>SUM(G144:G149)</f>
        <v>5453.896000000001</v>
      </c>
      <c r="H143" s="88">
        <f>SUM(H144:H149)</f>
        <v>5240.745</v>
      </c>
    </row>
    <row r="144" spans="1:8" ht="11.25">
      <c r="A144" s="86" t="s">
        <v>100</v>
      </c>
      <c r="B144" s="79">
        <v>2302.896</v>
      </c>
      <c r="C144" s="79">
        <v>574.522</v>
      </c>
      <c r="D144" s="79">
        <v>561.943</v>
      </c>
      <c r="E144" s="79"/>
      <c r="F144" s="79">
        <v>1823.821</v>
      </c>
      <c r="G144" s="79">
        <v>428.123</v>
      </c>
      <c r="H144" s="79">
        <v>428.327</v>
      </c>
    </row>
    <row r="145" spans="1:8" ht="11.25">
      <c r="A145" s="86" t="s">
        <v>101</v>
      </c>
      <c r="B145" s="79">
        <v>2294.574</v>
      </c>
      <c r="C145" s="79">
        <v>556.521</v>
      </c>
      <c r="D145" s="79">
        <v>460.733</v>
      </c>
      <c r="E145" s="79"/>
      <c r="F145" s="79">
        <v>1934.871</v>
      </c>
      <c r="G145" s="79">
        <v>460.593</v>
      </c>
      <c r="H145" s="79">
        <v>386.332</v>
      </c>
    </row>
    <row r="146" spans="1:8" ht="11.25">
      <c r="A146" s="86" t="s">
        <v>102</v>
      </c>
      <c r="B146" s="79">
        <v>120.031</v>
      </c>
      <c r="C146" s="79">
        <v>42.372</v>
      </c>
      <c r="D146" s="79">
        <v>22.508</v>
      </c>
      <c r="E146" s="79"/>
      <c r="F146" s="79">
        <v>108.764</v>
      </c>
      <c r="G146" s="79">
        <v>29.177</v>
      </c>
      <c r="H146" s="79">
        <v>19.153</v>
      </c>
    </row>
    <row r="147" spans="1:8" ht="11.25">
      <c r="A147" s="86" t="s">
        <v>103</v>
      </c>
      <c r="B147" s="79">
        <v>469.472</v>
      </c>
      <c r="C147" s="79">
        <v>135.073</v>
      </c>
      <c r="D147" s="79">
        <v>222.092</v>
      </c>
      <c r="E147" s="79"/>
      <c r="F147" s="79">
        <v>367.877</v>
      </c>
      <c r="G147" s="79">
        <v>105.072</v>
      </c>
      <c r="H147" s="79">
        <v>174.798</v>
      </c>
    </row>
    <row r="148" spans="1:8" ht="11.25">
      <c r="A148" s="86" t="s">
        <v>104</v>
      </c>
      <c r="B148" s="79">
        <v>4319.501</v>
      </c>
      <c r="C148" s="79">
        <v>1165.921</v>
      </c>
      <c r="D148" s="79">
        <v>1422.905</v>
      </c>
      <c r="E148" s="79"/>
      <c r="F148" s="79">
        <v>8839.824</v>
      </c>
      <c r="G148" s="79">
        <v>2272.609</v>
      </c>
      <c r="H148" s="79">
        <v>2872.691</v>
      </c>
    </row>
    <row r="149" spans="1:8" ht="11.25">
      <c r="A149" s="86" t="s">
        <v>19</v>
      </c>
      <c r="B149" s="79">
        <v>8246.216</v>
      </c>
      <c r="C149" s="79">
        <v>1370.499</v>
      </c>
      <c r="D149" s="79">
        <v>1028.899</v>
      </c>
      <c r="E149" s="79"/>
      <c r="F149" s="79">
        <v>11915.125</v>
      </c>
      <c r="G149" s="79">
        <v>2158.322</v>
      </c>
      <c r="H149" s="79">
        <v>1359.444</v>
      </c>
    </row>
    <row r="150" spans="1:8" ht="11.25">
      <c r="A150" s="87" t="s">
        <v>105</v>
      </c>
      <c r="B150" s="88">
        <f aca="true" t="shared" si="15" ref="B150:H150">SUM(B151:B157)</f>
        <v>9417.486</v>
      </c>
      <c r="C150" s="88">
        <f t="shared" si="15"/>
        <v>1100.311</v>
      </c>
      <c r="D150" s="88">
        <f t="shared" si="15"/>
        <v>612.26</v>
      </c>
      <c r="E150" s="88"/>
      <c r="F150" s="88">
        <f t="shared" si="15"/>
        <v>32398.133</v>
      </c>
      <c r="G150" s="88">
        <f t="shared" si="15"/>
        <v>3903.737</v>
      </c>
      <c r="H150" s="88">
        <f t="shared" si="15"/>
        <v>2672.121</v>
      </c>
    </row>
    <row r="151" spans="1:8" ht="11.25">
      <c r="A151" s="86" t="s">
        <v>106</v>
      </c>
      <c r="B151" s="79">
        <v>3151.92</v>
      </c>
      <c r="C151" s="79">
        <v>149.379</v>
      </c>
      <c r="D151" s="79">
        <v>144.289</v>
      </c>
      <c r="E151" s="79"/>
      <c r="F151" s="79">
        <v>11003.803</v>
      </c>
      <c r="G151" s="79">
        <v>798.974</v>
      </c>
      <c r="H151" s="79">
        <v>705.39</v>
      </c>
    </row>
    <row r="152" spans="1:8" ht="11.25">
      <c r="A152" s="86" t="s">
        <v>107</v>
      </c>
      <c r="B152" s="79">
        <v>150.694</v>
      </c>
      <c r="C152" s="79">
        <v>45.187</v>
      </c>
      <c r="D152" s="79">
        <v>1.018</v>
      </c>
      <c r="E152" s="79"/>
      <c r="F152" s="79">
        <v>633.233</v>
      </c>
      <c r="G152" s="79">
        <v>206.633</v>
      </c>
      <c r="H152" s="79">
        <v>4.419</v>
      </c>
    </row>
    <row r="153" spans="1:8" ht="11.25">
      <c r="A153" s="86" t="s">
        <v>108</v>
      </c>
      <c r="B153" s="79">
        <v>306.831</v>
      </c>
      <c r="C153" s="79">
        <v>50.535</v>
      </c>
      <c r="D153" s="79">
        <v>28.27</v>
      </c>
      <c r="E153" s="79"/>
      <c r="F153" s="79">
        <v>545.23</v>
      </c>
      <c r="G153" s="79">
        <v>90.616</v>
      </c>
      <c r="H153" s="79">
        <v>49.588</v>
      </c>
    </row>
    <row r="154" spans="1:8" ht="11.25">
      <c r="A154" s="86" t="s">
        <v>109</v>
      </c>
      <c r="B154" s="79">
        <v>4545.598</v>
      </c>
      <c r="C154" s="79">
        <v>582.549</v>
      </c>
      <c r="D154" s="79">
        <v>223.277</v>
      </c>
      <c r="E154" s="79"/>
      <c r="F154" s="79">
        <v>15112.307</v>
      </c>
      <c r="G154" s="79">
        <v>1776.122</v>
      </c>
      <c r="H154" s="79">
        <v>1002.127</v>
      </c>
    </row>
    <row r="155" spans="1:8" ht="11.25">
      <c r="A155" s="86" t="s">
        <v>110</v>
      </c>
      <c r="B155" s="79">
        <v>299.481</v>
      </c>
      <c r="C155" s="79">
        <v>94.314</v>
      </c>
      <c r="D155" s="79">
        <v>49.81</v>
      </c>
      <c r="E155" s="79"/>
      <c r="F155" s="79">
        <v>887.327</v>
      </c>
      <c r="G155" s="79">
        <v>268.719</v>
      </c>
      <c r="H155" s="79">
        <v>170.505</v>
      </c>
    </row>
    <row r="156" spans="1:8" ht="11.25">
      <c r="A156" s="86" t="s">
        <v>111</v>
      </c>
      <c r="B156" s="79">
        <v>262.102</v>
      </c>
      <c r="C156" s="79">
        <v>46.5</v>
      </c>
      <c r="D156" s="79">
        <v>70.933</v>
      </c>
      <c r="E156" s="79"/>
      <c r="F156" s="79">
        <v>1378.079</v>
      </c>
      <c r="G156" s="79">
        <v>233.975</v>
      </c>
      <c r="H156" s="79">
        <v>326.859</v>
      </c>
    </row>
    <row r="157" spans="1:8" ht="11.25">
      <c r="A157" s="86" t="s">
        <v>13</v>
      </c>
      <c r="B157" s="79">
        <v>700.86</v>
      </c>
      <c r="C157" s="79">
        <v>131.847</v>
      </c>
      <c r="D157" s="79">
        <v>94.663</v>
      </c>
      <c r="E157" s="79"/>
      <c r="F157" s="79">
        <v>2838.154</v>
      </c>
      <c r="G157" s="79">
        <v>528.698</v>
      </c>
      <c r="H157" s="79">
        <v>413.233</v>
      </c>
    </row>
    <row r="158" spans="1:8" ht="11.25">
      <c r="A158" s="87" t="s">
        <v>112</v>
      </c>
      <c r="B158" s="88">
        <f>+B159+B160+B161</f>
        <v>76246.27</v>
      </c>
      <c r="C158" s="88">
        <f aca="true" t="shared" si="16" ref="C158:H158">+C159+C160+C161</f>
        <v>11576.052</v>
      </c>
      <c r="D158" s="88">
        <f t="shared" si="16"/>
        <v>12205.381</v>
      </c>
      <c r="E158" s="88"/>
      <c r="F158" s="88">
        <f t="shared" si="16"/>
        <v>53777.221</v>
      </c>
      <c r="G158" s="88">
        <f t="shared" si="16"/>
        <v>7777.987</v>
      </c>
      <c r="H158" s="88">
        <f t="shared" si="16"/>
        <v>7791.289</v>
      </c>
    </row>
    <row r="159" spans="1:8" ht="11.25">
      <c r="A159" s="86" t="s">
        <v>113</v>
      </c>
      <c r="B159" s="79">
        <v>72667.493</v>
      </c>
      <c r="C159" s="79">
        <v>10792.989</v>
      </c>
      <c r="D159" s="79">
        <v>11607.399</v>
      </c>
      <c r="E159" s="79"/>
      <c r="F159" s="79">
        <v>50999.634</v>
      </c>
      <c r="G159" s="79">
        <v>7217.682</v>
      </c>
      <c r="H159" s="79">
        <v>7278.965</v>
      </c>
    </row>
    <row r="160" spans="1:8" ht="11.25">
      <c r="A160" s="86" t="s">
        <v>114</v>
      </c>
      <c r="B160" s="79">
        <v>3578.709</v>
      </c>
      <c r="C160" s="79">
        <v>783.063</v>
      </c>
      <c r="D160" s="79">
        <v>597.809</v>
      </c>
      <c r="E160" s="79"/>
      <c r="F160" s="79">
        <v>2777.533</v>
      </c>
      <c r="G160" s="79">
        <v>560.305</v>
      </c>
      <c r="H160" s="79">
        <v>511.977</v>
      </c>
    </row>
    <row r="161" spans="1:8" ht="11.25">
      <c r="A161" s="86" t="s">
        <v>115</v>
      </c>
      <c r="B161" s="79">
        <v>0.068</v>
      </c>
      <c r="C161" s="79">
        <v>0</v>
      </c>
      <c r="D161" s="79">
        <v>0.173</v>
      </c>
      <c r="E161" s="79"/>
      <c r="F161" s="79">
        <v>0.054</v>
      </c>
      <c r="G161" s="79">
        <v>0</v>
      </c>
      <c r="H161" s="79">
        <v>0.347</v>
      </c>
    </row>
    <row r="162" spans="1:8" ht="11.25">
      <c r="A162" s="87" t="s">
        <v>116</v>
      </c>
      <c r="B162" s="88">
        <f aca="true" t="shared" si="17" ref="B162:H162">SUM(B163:B168)</f>
        <v>3834.588</v>
      </c>
      <c r="C162" s="88">
        <f t="shared" si="17"/>
        <v>492.537</v>
      </c>
      <c r="D162" s="88">
        <f t="shared" si="17"/>
        <v>577.294</v>
      </c>
      <c r="E162" s="88"/>
      <c r="F162" s="88">
        <f t="shared" si="17"/>
        <v>3070.241</v>
      </c>
      <c r="G162" s="88">
        <f t="shared" si="17"/>
        <v>532.39</v>
      </c>
      <c r="H162" s="88">
        <f t="shared" si="17"/>
        <v>624.192</v>
      </c>
    </row>
    <row r="163" spans="1:8" ht="11.25">
      <c r="A163" s="86" t="s">
        <v>117</v>
      </c>
      <c r="B163" s="79">
        <v>76.586</v>
      </c>
      <c r="C163" s="79">
        <v>1.683</v>
      </c>
      <c r="D163" s="79">
        <v>33.962</v>
      </c>
      <c r="E163" s="79"/>
      <c r="F163" s="79">
        <v>47.554</v>
      </c>
      <c r="G163" s="79">
        <v>1.218</v>
      </c>
      <c r="H163" s="79">
        <v>22.364</v>
      </c>
    </row>
    <row r="164" spans="1:8" ht="11.25" customHeight="1">
      <c r="A164" s="86" t="s">
        <v>16</v>
      </c>
      <c r="B164" s="79">
        <v>12.258</v>
      </c>
      <c r="C164" s="79">
        <v>1.321</v>
      </c>
      <c r="D164" s="79">
        <v>34.056</v>
      </c>
      <c r="E164" s="79"/>
      <c r="F164" s="79">
        <v>26.148</v>
      </c>
      <c r="G164" s="79">
        <v>4.5</v>
      </c>
      <c r="H164" s="79">
        <v>26.4</v>
      </c>
    </row>
    <row r="165" spans="1:8" ht="11.25" customHeight="1">
      <c r="A165" s="78" t="s">
        <v>118</v>
      </c>
      <c r="B165" s="79">
        <v>126.054</v>
      </c>
      <c r="C165" s="79">
        <v>92.132</v>
      </c>
      <c r="D165" s="79">
        <v>54.191</v>
      </c>
      <c r="E165" s="79"/>
      <c r="F165" s="79">
        <v>209.814</v>
      </c>
      <c r="G165" s="79">
        <v>93.263</v>
      </c>
      <c r="H165" s="79">
        <v>140.539</v>
      </c>
    </row>
    <row r="166" spans="1:8" ht="11.25" customHeight="1">
      <c r="A166" s="78" t="s">
        <v>119</v>
      </c>
      <c r="B166" s="79">
        <v>431.12</v>
      </c>
      <c r="C166" s="79">
        <v>82.987</v>
      </c>
      <c r="D166" s="79">
        <v>61.248</v>
      </c>
      <c r="E166" s="79"/>
      <c r="F166" s="79">
        <v>312.701</v>
      </c>
      <c r="G166" s="79">
        <v>60.835</v>
      </c>
      <c r="H166" s="79">
        <v>45.315</v>
      </c>
    </row>
    <row r="167" spans="1:8" ht="11.25">
      <c r="A167" s="86" t="s">
        <v>18</v>
      </c>
      <c r="B167" s="79">
        <v>2906.119</v>
      </c>
      <c r="C167" s="79">
        <v>235.62</v>
      </c>
      <c r="D167" s="79">
        <v>280.012</v>
      </c>
      <c r="E167" s="79"/>
      <c r="F167" s="79">
        <v>1944.281</v>
      </c>
      <c r="G167" s="79">
        <v>233.829</v>
      </c>
      <c r="H167" s="79">
        <v>169.404</v>
      </c>
    </row>
    <row r="168" spans="1:8" ht="11.25">
      <c r="A168" s="86" t="s">
        <v>19</v>
      </c>
      <c r="B168" s="79">
        <v>282.451</v>
      </c>
      <c r="C168" s="79">
        <v>78.794</v>
      </c>
      <c r="D168" s="79">
        <v>113.825</v>
      </c>
      <c r="E168" s="79"/>
      <c r="F168" s="79">
        <v>529.743</v>
      </c>
      <c r="G168" s="79">
        <v>138.745</v>
      </c>
      <c r="H168" s="79">
        <v>220.17</v>
      </c>
    </row>
    <row r="169" spans="1:8" ht="12.75" customHeight="1">
      <c r="A169" s="101" t="s">
        <v>120</v>
      </c>
      <c r="B169" s="88">
        <v>735.861</v>
      </c>
      <c r="C169" s="88">
        <v>62.075</v>
      </c>
      <c r="D169" s="88">
        <v>166.213</v>
      </c>
      <c r="E169" s="88"/>
      <c r="F169" s="88">
        <v>977.356</v>
      </c>
      <c r="G169" s="88">
        <v>94.783</v>
      </c>
      <c r="H169" s="88">
        <v>210.802</v>
      </c>
    </row>
    <row r="170" spans="1:8" ht="12.75" customHeight="1">
      <c r="A170" s="80" t="s">
        <v>121</v>
      </c>
      <c r="B170" s="98">
        <f aca="true" t="shared" si="18" ref="B170:H170">+B171</f>
        <v>0</v>
      </c>
      <c r="C170" s="98">
        <f t="shared" si="18"/>
        <v>0</v>
      </c>
      <c r="D170" s="98">
        <f t="shared" si="18"/>
        <v>0</v>
      </c>
      <c r="E170" s="98"/>
      <c r="F170" s="98">
        <f t="shared" si="18"/>
        <v>0</v>
      </c>
      <c r="G170" s="98">
        <f t="shared" si="18"/>
        <v>0</v>
      </c>
      <c r="H170" s="98">
        <f t="shared" si="18"/>
        <v>0</v>
      </c>
    </row>
    <row r="171" spans="1:8" ht="12.75" customHeight="1">
      <c r="A171" s="101" t="s">
        <v>122</v>
      </c>
      <c r="B171" s="102">
        <v>0</v>
      </c>
      <c r="C171" s="102">
        <v>0</v>
      </c>
      <c r="D171" s="102">
        <v>0</v>
      </c>
      <c r="E171" s="102"/>
      <c r="F171" s="102">
        <v>0</v>
      </c>
      <c r="G171" s="102">
        <v>0</v>
      </c>
      <c r="H171" s="102">
        <v>0</v>
      </c>
    </row>
    <row r="172" spans="1:8" ht="12.75" customHeight="1">
      <c r="A172" s="80" t="s">
        <v>59</v>
      </c>
      <c r="B172" s="98">
        <f>+B173+B174</f>
        <v>6491.467</v>
      </c>
      <c r="C172" s="98">
        <f>+C173+C174</f>
        <v>1455.447</v>
      </c>
      <c r="D172" s="98">
        <f>+D173+D174</f>
        <v>892.0070000000001</v>
      </c>
      <c r="E172" s="98"/>
      <c r="F172" s="98">
        <f>+F173+F174</f>
        <v>8147.312</v>
      </c>
      <c r="G172" s="98">
        <f>+G173+G174</f>
        <v>1758.701</v>
      </c>
      <c r="H172" s="98">
        <f>+H173+H174</f>
        <v>1222.6399999999999</v>
      </c>
    </row>
    <row r="173" spans="1:8" ht="12.75" customHeight="1">
      <c r="A173" s="87" t="s">
        <v>123</v>
      </c>
      <c r="B173" s="102">
        <v>862.287</v>
      </c>
      <c r="C173" s="102">
        <v>172.897</v>
      </c>
      <c r="D173" s="102">
        <v>296.312</v>
      </c>
      <c r="E173" s="102"/>
      <c r="F173" s="102">
        <v>2016.275</v>
      </c>
      <c r="G173" s="102">
        <v>390.143</v>
      </c>
      <c r="H173" s="102">
        <v>564.706</v>
      </c>
    </row>
    <row r="174" spans="1:8" ht="12.75" customHeight="1">
      <c r="A174" s="101" t="s">
        <v>124</v>
      </c>
      <c r="B174" s="102">
        <f>+B175+B176</f>
        <v>5629.179999999999</v>
      </c>
      <c r="C174" s="102">
        <f>+C175+C176</f>
        <v>1282.55</v>
      </c>
      <c r="D174" s="102">
        <f>+D175+D176</f>
        <v>595.695</v>
      </c>
      <c r="E174" s="102"/>
      <c r="F174" s="102">
        <f>+F175+F176</f>
        <v>6131.036999999999</v>
      </c>
      <c r="G174" s="102">
        <f>+G175+G176</f>
        <v>1368.558</v>
      </c>
      <c r="H174" s="102">
        <f>+H175+H176</f>
        <v>657.934</v>
      </c>
    </row>
    <row r="175" spans="1:8" ht="12.75" customHeight="1">
      <c r="A175" s="86" t="s">
        <v>125</v>
      </c>
      <c r="B175" s="99">
        <v>5576.815</v>
      </c>
      <c r="C175" s="99">
        <v>1277.637</v>
      </c>
      <c r="D175" s="99">
        <v>587.994</v>
      </c>
      <c r="E175" s="99"/>
      <c r="F175" s="99">
        <v>5977.847</v>
      </c>
      <c r="G175" s="99">
        <v>1336.634</v>
      </c>
      <c r="H175" s="99">
        <v>630.035</v>
      </c>
    </row>
    <row r="176" spans="1:8" ht="12.75" customHeight="1">
      <c r="A176" s="86" t="s">
        <v>126</v>
      </c>
      <c r="B176" s="99">
        <v>52.365</v>
      </c>
      <c r="C176" s="99">
        <v>4.913</v>
      </c>
      <c r="D176" s="99">
        <v>7.701</v>
      </c>
      <c r="E176" s="99"/>
      <c r="F176" s="99">
        <v>153.19</v>
      </c>
      <c r="G176" s="99">
        <v>31.924</v>
      </c>
      <c r="H176" s="99">
        <v>27.899</v>
      </c>
    </row>
    <row r="177" spans="1:8" ht="12.75" customHeight="1">
      <c r="A177" s="108"/>
      <c r="B177" s="109"/>
      <c r="C177" s="109"/>
      <c r="D177" s="109"/>
      <c r="E177" s="109"/>
      <c r="F177" s="109"/>
      <c r="G177" s="109"/>
      <c r="H177" s="109"/>
    </row>
    <row r="178" spans="1:8" ht="24.75" customHeight="1">
      <c r="A178" s="155" t="s">
        <v>488</v>
      </c>
      <c r="B178" s="155"/>
      <c r="C178" s="155"/>
      <c r="D178" s="155"/>
      <c r="E178" s="155"/>
      <c r="F178" s="155"/>
      <c r="G178" s="155"/>
      <c r="H178" s="155"/>
    </row>
    <row r="179" spans="1:8" ht="12.75" customHeight="1">
      <c r="A179" s="101"/>
      <c r="B179" s="88"/>
      <c r="C179" s="88"/>
      <c r="D179" s="88"/>
      <c r="E179" s="88"/>
      <c r="F179" s="88"/>
      <c r="G179" s="88"/>
      <c r="H179" s="88"/>
    </row>
    <row r="180" spans="1:8" ht="12.75" customHeight="1">
      <c r="A180" s="101"/>
      <c r="B180" s="88"/>
      <c r="C180" s="88"/>
      <c r="D180" s="88"/>
      <c r="E180" s="88"/>
      <c r="F180" s="88"/>
      <c r="G180" s="88"/>
      <c r="H180" s="88"/>
    </row>
    <row r="182" spans="1:8" ht="19.5" customHeight="1">
      <c r="A182" s="151" t="s">
        <v>310</v>
      </c>
      <c r="B182" s="151"/>
      <c r="C182" s="151"/>
      <c r="D182" s="151"/>
      <c r="E182" s="151"/>
      <c r="F182" s="151"/>
      <c r="G182" s="151"/>
      <c r="H182" s="151"/>
    </row>
    <row r="183" spans="1:8" ht="19.5" customHeight="1">
      <c r="A183" s="156" t="s">
        <v>298</v>
      </c>
      <c r="B183" s="156"/>
      <c r="C183" s="156"/>
      <c r="D183" s="156"/>
      <c r="E183" s="156"/>
      <c r="F183" s="156"/>
      <c r="G183" s="156"/>
      <c r="H183" s="156"/>
    </row>
    <row r="184" spans="1:8" ht="11.25">
      <c r="A184" s="80" t="s">
        <v>0</v>
      </c>
      <c r="B184" s="153" t="s">
        <v>423</v>
      </c>
      <c r="C184" s="153"/>
      <c r="D184" s="153"/>
      <c r="E184" s="81"/>
      <c r="F184" s="153" t="s">
        <v>1</v>
      </c>
      <c r="G184" s="153"/>
      <c r="H184" s="153"/>
    </row>
    <row r="185" spans="1:8" ht="11.25">
      <c r="A185" s="82" t="s">
        <v>2</v>
      </c>
      <c r="B185" s="83">
        <f>+B4</f>
        <v>2004</v>
      </c>
      <c r="C185" s="83" t="str">
        <f>+C4</f>
        <v>Ene-Mar 04</v>
      </c>
      <c r="D185" s="83" t="str">
        <f>+D4</f>
        <v>Ene-Mar 05</v>
      </c>
      <c r="E185" s="84"/>
      <c r="F185" s="83">
        <f>+F4</f>
        <v>2004</v>
      </c>
      <c r="G185" s="83" t="str">
        <f>+G4</f>
        <v>Ene-Mar 04</v>
      </c>
      <c r="H185" s="83" t="str">
        <f>+H4</f>
        <v>Ene-Mar 05</v>
      </c>
    </row>
    <row r="186" spans="1:8" ht="11.25">
      <c r="A186" s="80" t="s">
        <v>26</v>
      </c>
      <c r="B186" s="85">
        <f>+B187+B193+B199+B209+B214+B218+B222</f>
        <v>386206.975</v>
      </c>
      <c r="C186" s="85">
        <f aca="true" t="shared" si="19" ref="C186:H186">+C187+C193+C199+C209+C214+C218+C222</f>
        <v>75402.216</v>
      </c>
      <c r="D186" s="85">
        <f t="shared" si="19"/>
        <v>77139.72200000001</v>
      </c>
      <c r="E186" s="85"/>
      <c r="F186" s="85">
        <f t="shared" si="19"/>
        <v>486698.516</v>
      </c>
      <c r="G186" s="85">
        <f t="shared" si="19"/>
        <v>100066.69300000001</v>
      </c>
      <c r="H186" s="85">
        <f t="shared" si="19"/>
        <v>102442.677</v>
      </c>
    </row>
    <row r="187" spans="1:8" ht="11.25">
      <c r="A187" s="87" t="s">
        <v>99</v>
      </c>
      <c r="B187" s="88">
        <f aca="true" t="shared" si="20" ref="B187:H187">SUM(B188:B192)</f>
        <v>73919.003</v>
      </c>
      <c r="C187" s="88">
        <f t="shared" si="20"/>
        <v>34311.23</v>
      </c>
      <c r="D187" s="88">
        <f t="shared" si="20"/>
        <v>30877.577</v>
      </c>
      <c r="E187" s="88"/>
      <c r="F187" s="88">
        <f t="shared" si="20"/>
        <v>112268.84</v>
      </c>
      <c r="G187" s="88">
        <f t="shared" si="20"/>
        <v>55164.096000000005</v>
      </c>
      <c r="H187" s="88">
        <f t="shared" si="20"/>
        <v>45923.537</v>
      </c>
    </row>
    <row r="188" spans="1:8" ht="11.25">
      <c r="A188" s="86" t="s">
        <v>127</v>
      </c>
      <c r="B188" s="79">
        <v>36075.471</v>
      </c>
      <c r="C188" s="79">
        <v>18606.814</v>
      </c>
      <c r="D188" s="79">
        <v>16188.447</v>
      </c>
      <c r="E188" s="79"/>
      <c r="F188" s="79">
        <v>64366.609</v>
      </c>
      <c r="G188" s="79">
        <v>33736.749</v>
      </c>
      <c r="H188" s="79">
        <v>27533.851</v>
      </c>
    </row>
    <row r="189" spans="1:8" ht="11.25">
      <c r="A189" s="86" t="s">
        <v>128</v>
      </c>
      <c r="B189" s="79">
        <v>16098.653</v>
      </c>
      <c r="C189" s="79">
        <v>6730.489</v>
      </c>
      <c r="D189" s="79">
        <v>6736.463</v>
      </c>
      <c r="E189" s="79"/>
      <c r="F189" s="79">
        <v>18875.852</v>
      </c>
      <c r="G189" s="79">
        <v>8337.799</v>
      </c>
      <c r="H189" s="79">
        <v>6621.531</v>
      </c>
    </row>
    <row r="190" spans="1:8" ht="11.25">
      <c r="A190" s="86" t="s">
        <v>129</v>
      </c>
      <c r="B190" s="79">
        <v>9679.088</v>
      </c>
      <c r="C190" s="79">
        <v>4981.968</v>
      </c>
      <c r="D190" s="79">
        <v>3903.125</v>
      </c>
      <c r="E190" s="79"/>
      <c r="F190" s="79">
        <v>13702.576</v>
      </c>
      <c r="G190" s="79">
        <v>6872.187</v>
      </c>
      <c r="H190" s="79">
        <v>5435.246</v>
      </c>
    </row>
    <row r="191" spans="1:8" ht="12.75" customHeight="1">
      <c r="A191" s="78" t="s">
        <v>130</v>
      </c>
      <c r="B191" s="79">
        <v>974.776</v>
      </c>
      <c r="C191" s="79">
        <v>665.665</v>
      </c>
      <c r="D191" s="79">
        <v>701.895</v>
      </c>
      <c r="E191" s="79"/>
      <c r="F191" s="79">
        <v>2102.559</v>
      </c>
      <c r="G191" s="79">
        <v>1412.663</v>
      </c>
      <c r="H191" s="79">
        <v>1756.924</v>
      </c>
    </row>
    <row r="192" spans="1:8" ht="11.25">
      <c r="A192" s="86" t="s">
        <v>131</v>
      </c>
      <c r="B192" s="79">
        <v>11091.015</v>
      </c>
      <c r="C192" s="79">
        <v>3326.294</v>
      </c>
      <c r="D192" s="79">
        <v>3347.647</v>
      </c>
      <c r="E192" s="79"/>
      <c r="F192" s="79">
        <v>13221.244</v>
      </c>
      <c r="G192" s="79">
        <v>4804.698</v>
      </c>
      <c r="H192" s="79">
        <v>4575.985</v>
      </c>
    </row>
    <row r="193" spans="1:8" ht="11.25">
      <c r="A193" s="87" t="s">
        <v>105</v>
      </c>
      <c r="B193" s="88">
        <f aca="true" t="shared" si="21" ref="B193:H193">+B194+B195+B196+B197+B198</f>
        <v>94152.071</v>
      </c>
      <c r="C193" s="88">
        <f t="shared" si="21"/>
        <v>10671.877</v>
      </c>
      <c r="D193" s="88">
        <f t="shared" si="21"/>
        <v>11339.371</v>
      </c>
      <c r="E193" s="88"/>
      <c r="F193" s="88">
        <f t="shared" si="21"/>
        <v>154043.981</v>
      </c>
      <c r="G193" s="88">
        <f t="shared" si="21"/>
        <v>16133.235</v>
      </c>
      <c r="H193" s="88">
        <f t="shared" si="21"/>
        <v>22226.797</v>
      </c>
    </row>
    <row r="194" spans="1:8" ht="11.25">
      <c r="A194" s="86" t="s">
        <v>132</v>
      </c>
      <c r="B194" s="79">
        <v>34815.56</v>
      </c>
      <c r="C194" s="79">
        <v>3567.463</v>
      </c>
      <c r="D194" s="79">
        <v>4328.241</v>
      </c>
      <c r="E194" s="79"/>
      <c r="F194" s="79">
        <v>54922.326</v>
      </c>
      <c r="G194" s="79">
        <v>4950.354</v>
      </c>
      <c r="H194" s="79">
        <v>8751.141</v>
      </c>
    </row>
    <row r="195" spans="1:8" ht="11.25">
      <c r="A195" s="86" t="s">
        <v>38</v>
      </c>
      <c r="B195" s="79">
        <v>6788.454</v>
      </c>
      <c r="C195" s="79">
        <v>1093.338</v>
      </c>
      <c r="D195" s="79">
        <v>1091.436</v>
      </c>
      <c r="E195" s="79"/>
      <c r="F195" s="79">
        <v>22228.744</v>
      </c>
      <c r="G195" s="79">
        <v>3349.524</v>
      </c>
      <c r="H195" s="79">
        <v>3696.278</v>
      </c>
    </row>
    <row r="196" spans="1:8" ht="11.25">
      <c r="A196" s="86" t="s">
        <v>133</v>
      </c>
      <c r="B196" s="79">
        <v>7581.744</v>
      </c>
      <c r="C196" s="79">
        <v>1086.222</v>
      </c>
      <c r="D196" s="79">
        <v>852.238</v>
      </c>
      <c r="E196" s="79"/>
      <c r="F196" s="79">
        <v>18528.392</v>
      </c>
      <c r="G196" s="79">
        <v>2117.313</v>
      </c>
      <c r="H196" s="79">
        <v>2252.207</v>
      </c>
    </row>
    <row r="197" spans="1:8" ht="11.25">
      <c r="A197" s="86" t="s">
        <v>134</v>
      </c>
      <c r="B197" s="79">
        <v>44722.55</v>
      </c>
      <c r="C197" s="79">
        <v>4862.707</v>
      </c>
      <c r="D197" s="79">
        <v>5001.505</v>
      </c>
      <c r="E197" s="79"/>
      <c r="F197" s="79">
        <v>57609.32</v>
      </c>
      <c r="G197" s="79">
        <v>5460.471</v>
      </c>
      <c r="H197" s="79">
        <v>7338.981</v>
      </c>
    </row>
    <row r="198" spans="1:8" ht="11.25">
      <c r="A198" s="86" t="s">
        <v>19</v>
      </c>
      <c r="B198" s="79">
        <v>243.763</v>
      </c>
      <c r="C198" s="79">
        <v>62.147</v>
      </c>
      <c r="D198" s="79">
        <v>65.951</v>
      </c>
      <c r="E198" s="79"/>
      <c r="F198" s="79">
        <v>755.199</v>
      </c>
      <c r="G198" s="79">
        <v>255.573</v>
      </c>
      <c r="H198" s="79">
        <v>188.19</v>
      </c>
    </row>
    <row r="199" spans="1:8" ht="11.25">
      <c r="A199" s="87" t="s">
        <v>116</v>
      </c>
      <c r="B199" s="88">
        <f aca="true" t="shared" si="22" ref="B199:H199">SUM(B200:B208)</f>
        <v>74325.795</v>
      </c>
      <c r="C199" s="88">
        <f t="shared" si="22"/>
        <v>9147.588999999998</v>
      </c>
      <c r="D199" s="88">
        <f t="shared" si="22"/>
        <v>9551.429999999998</v>
      </c>
      <c r="E199" s="88"/>
      <c r="F199" s="88">
        <f t="shared" si="22"/>
        <v>81721.347</v>
      </c>
      <c r="G199" s="88">
        <f t="shared" si="22"/>
        <v>10309.201</v>
      </c>
      <c r="H199" s="88">
        <f t="shared" si="22"/>
        <v>11474.288999999997</v>
      </c>
    </row>
    <row r="200" spans="1:8" ht="11.25">
      <c r="A200" s="86" t="s">
        <v>135</v>
      </c>
      <c r="B200" s="79">
        <v>1532.202</v>
      </c>
      <c r="C200" s="79">
        <v>449.445</v>
      </c>
      <c r="D200" s="79">
        <v>467.565</v>
      </c>
      <c r="E200" s="79"/>
      <c r="F200" s="79">
        <v>3202.033</v>
      </c>
      <c r="G200" s="79">
        <v>587.359</v>
      </c>
      <c r="H200" s="79">
        <v>1216.355</v>
      </c>
    </row>
    <row r="201" spans="1:8" ht="11.25">
      <c r="A201" s="86" t="s">
        <v>32</v>
      </c>
      <c r="B201" s="79">
        <v>4291.536</v>
      </c>
      <c r="C201" s="79">
        <v>848.848</v>
      </c>
      <c r="D201" s="79">
        <v>1037.678</v>
      </c>
      <c r="E201" s="79"/>
      <c r="F201" s="79">
        <v>7497.504</v>
      </c>
      <c r="G201" s="79">
        <v>1429.635</v>
      </c>
      <c r="H201" s="79">
        <v>1815.867</v>
      </c>
    </row>
    <row r="202" spans="1:8" ht="11.25">
      <c r="A202" s="86" t="s">
        <v>136</v>
      </c>
      <c r="B202" s="79">
        <v>725.305</v>
      </c>
      <c r="C202" s="79">
        <v>548.088</v>
      </c>
      <c r="D202" s="79">
        <v>67.968</v>
      </c>
      <c r="E202" s="79"/>
      <c r="F202" s="79">
        <v>713.655</v>
      </c>
      <c r="G202" s="79">
        <v>534.943</v>
      </c>
      <c r="H202" s="79">
        <v>94.4</v>
      </c>
    </row>
    <row r="203" spans="1:8" ht="11.25">
      <c r="A203" s="86" t="s">
        <v>137</v>
      </c>
      <c r="B203" s="79">
        <v>54029.349</v>
      </c>
      <c r="C203" s="79">
        <v>5733.549</v>
      </c>
      <c r="D203" s="79">
        <v>6568.806</v>
      </c>
      <c r="E203" s="79"/>
      <c r="F203" s="79">
        <v>53350.291</v>
      </c>
      <c r="G203" s="79">
        <v>5844.994</v>
      </c>
      <c r="H203" s="79">
        <v>5996.763</v>
      </c>
    </row>
    <row r="204" spans="1:8" ht="11.25">
      <c r="A204" s="86" t="s">
        <v>44</v>
      </c>
      <c r="B204" s="79">
        <v>1208.588</v>
      </c>
      <c r="C204" s="79">
        <v>155.254</v>
      </c>
      <c r="D204" s="79">
        <v>7.699</v>
      </c>
      <c r="E204" s="79"/>
      <c r="F204" s="79">
        <v>1005.48</v>
      </c>
      <c r="G204" s="79">
        <v>122.169</v>
      </c>
      <c r="H204" s="79">
        <v>7.383</v>
      </c>
    </row>
    <row r="205" spans="1:8" ht="22.5" customHeight="1">
      <c r="A205" s="78" t="s">
        <v>492</v>
      </c>
      <c r="B205" s="79">
        <v>654.149</v>
      </c>
      <c r="C205" s="79">
        <v>86.388</v>
      </c>
      <c r="D205" s="79">
        <v>129.165</v>
      </c>
      <c r="E205" s="79"/>
      <c r="F205" s="79">
        <v>3911.938</v>
      </c>
      <c r="G205" s="79">
        <v>467.247</v>
      </c>
      <c r="H205" s="79">
        <v>948.818</v>
      </c>
    </row>
    <row r="206" spans="1:8" ht="11.25" customHeight="1">
      <c r="A206" s="86" t="s">
        <v>138</v>
      </c>
      <c r="B206" s="79">
        <v>9604.061</v>
      </c>
      <c r="C206" s="79">
        <v>1175.299</v>
      </c>
      <c r="D206" s="79">
        <v>1017.701</v>
      </c>
      <c r="E206" s="79"/>
      <c r="F206" s="79">
        <v>10041.114</v>
      </c>
      <c r="G206" s="79">
        <v>1101.937</v>
      </c>
      <c r="H206" s="79">
        <v>1071.658</v>
      </c>
    </row>
    <row r="207" spans="1:8" ht="11.25" customHeight="1">
      <c r="A207" s="78" t="s">
        <v>139</v>
      </c>
      <c r="B207" s="79">
        <v>2126.612</v>
      </c>
      <c r="C207" s="79">
        <v>123.515</v>
      </c>
      <c r="D207" s="79">
        <v>199.664</v>
      </c>
      <c r="E207" s="79"/>
      <c r="F207" s="79">
        <v>1745.112</v>
      </c>
      <c r="G207" s="79">
        <v>174.794</v>
      </c>
      <c r="H207" s="79">
        <v>243.353</v>
      </c>
    </row>
    <row r="208" spans="1:8" ht="11.25">
      <c r="A208" s="86" t="s">
        <v>13</v>
      </c>
      <c r="B208" s="79">
        <v>153.993</v>
      </c>
      <c r="C208" s="79">
        <v>27.203</v>
      </c>
      <c r="D208" s="79">
        <v>55.184</v>
      </c>
      <c r="E208" s="79"/>
      <c r="F208" s="79">
        <v>254.22</v>
      </c>
      <c r="G208" s="79">
        <v>46.123</v>
      </c>
      <c r="H208" s="79">
        <v>79.692</v>
      </c>
    </row>
    <row r="209" spans="1:8" ht="11.25">
      <c r="A209" s="87" t="s">
        <v>140</v>
      </c>
      <c r="B209" s="88">
        <f aca="true" t="shared" si="23" ref="B209:H209">SUM(B210:B213)</f>
        <v>62497.717000000004</v>
      </c>
      <c r="C209" s="88">
        <f t="shared" si="23"/>
        <v>12827.673</v>
      </c>
      <c r="D209" s="88">
        <f t="shared" si="23"/>
        <v>15294.067</v>
      </c>
      <c r="E209" s="88"/>
      <c r="F209" s="88">
        <f t="shared" si="23"/>
        <v>50973.996</v>
      </c>
      <c r="G209" s="88">
        <f t="shared" si="23"/>
        <v>9962.731</v>
      </c>
      <c r="H209" s="88">
        <f t="shared" si="23"/>
        <v>11687.125</v>
      </c>
    </row>
    <row r="210" spans="1:8" ht="11.25">
      <c r="A210" s="86" t="s">
        <v>136</v>
      </c>
      <c r="B210" s="79">
        <v>1290.109</v>
      </c>
      <c r="C210" s="79">
        <v>557.666</v>
      </c>
      <c r="D210" s="79">
        <v>1307.351</v>
      </c>
      <c r="E210" s="79"/>
      <c r="F210" s="79">
        <v>1459.635</v>
      </c>
      <c r="G210" s="79">
        <v>595.716</v>
      </c>
      <c r="H210" s="79">
        <v>1193.591</v>
      </c>
    </row>
    <row r="211" spans="1:8" ht="11.25">
      <c r="A211" s="86" t="s">
        <v>137</v>
      </c>
      <c r="B211" s="79">
        <v>27242.545</v>
      </c>
      <c r="C211" s="79">
        <v>6652.553</v>
      </c>
      <c r="D211" s="79">
        <v>7497.828</v>
      </c>
      <c r="E211" s="79"/>
      <c r="F211" s="79">
        <v>30222.85</v>
      </c>
      <c r="G211" s="79">
        <v>6315.147</v>
      </c>
      <c r="H211" s="79">
        <v>6939.188</v>
      </c>
    </row>
    <row r="212" spans="1:8" ht="22.5" customHeight="1">
      <c r="A212" s="78" t="s">
        <v>493</v>
      </c>
      <c r="B212" s="79">
        <v>33721.112</v>
      </c>
      <c r="C212" s="79">
        <v>5614.734</v>
      </c>
      <c r="D212" s="79">
        <v>6488.87</v>
      </c>
      <c r="E212" s="79"/>
      <c r="F212" s="79">
        <v>18918.087</v>
      </c>
      <c r="G212" s="79">
        <v>3048.271</v>
      </c>
      <c r="H212" s="79">
        <v>3554.32</v>
      </c>
    </row>
    <row r="213" spans="1:8" ht="11.25">
      <c r="A213" s="86" t="s">
        <v>19</v>
      </c>
      <c r="B213" s="79">
        <v>243.951</v>
      </c>
      <c r="C213" s="79">
        <v>2.72</v>
      </c>
      <c r="D213" s="79">
        <v>0.018</v>
      </c>
      <c r="E213" s="79"/>
      <c r="F213" s="79">
        <v>373.424</v>
      </c>
      <c r="G213" s="79">
        <v>3.597</v>
      </c>
      <c r="H213" s="79">
        <v>0.026</v>
      </c>
    </row>
    <row r="214" spans="1:8" ht="11.25">
      <c r="A214" s="87" t="s">
        <v>141</v>
      </c>
      <c r="B214" s="88">
        <f aca="true" t="shared" si="24" ref="B214:H214">+B215+B216+B217</f>
        <v>77150.925</v>
      </c>
      <c r="C214" s="88">
        <f t="shared" si="24"/>
        <v>7384.048000000001</v>
      </c>
      <c r="D214" s="88">
        <f t="shared" si="24"/>
        <v>9286.958999999999</v>
      </c>
      <c r="E214" s="88"/>
      <c r="F214" s="88">
        <f t="shared" si="24"/>
        <v>80183.91</v>
      </c>
      <c r="G214" s="88">
        <f t="shared" si="24"/>
        <v>6590.4710000000005</v>
      </c>
      <c r="H214" s="88">
        <f t="shared" si="24"/>
        <v>9320.537</v>
      </c>
    </row>
    <row r="215" spans="1:8" ht="11.25">
      <c r="A215" s="86" t="s">
        <v>142</v>
      </c>
      <c r="B215" s="79">
        <v>22182.923</v>
      </c>
      <c r="C215" s="79">
        <v>3378.588</v>
      </c>
      <c r="D215" s="79">
        <v>1804.184</v>
      </c>
      <c r="E215" s="79"/>
      <c r="F215" s="79">
        <v>24548.251</v>
      </c>
      <c r="G215" s="79">
        <v>2888.851</v>
      </c>
      <c r="H215" s="79">
        <v>2138.446</v>
      </c>
    </row>
    <row r="216" spans="1:8" ht="11.25">
      <c r="A216" s="86" t="s">
        <v>38</v>
      </c>
      <c r="B216" s="79">
        <v>54423.883</v>
      </c>
      <c r="C216" s="79">
        <v>3924.2</v>
      </c>
      <c r="D216" s="79">
        <v>7444.172</v>
      </c>
      <c r="E216" s="79"/>
      <c r="F216" s="79">
        <v>55301.357</v>
      </c>
      <c r="G216" s="79">
        <v>3651.964</v>
      </c>
      <c r="H216" s="79">
        <v>7150.989</v>
      </c>
    </row>
    <row r="217" spans="1:8" ht="11.25">
      <c r="A217" s="86" t="s">
        <v>13</v>
      </c>
      <c r="B217" s="79">
        <v>544.119</v>
      </c>
      <c r="C217" s="79">
        <v>81.26</v>
      </c>
      <c r="D217" s="79">
        <v>38.603</v>
      </c>
      <c r="E217" s="79"/>
      <c r="F217" s="79">
        <v>334.302</v>
      </c>
      <c r="G217" s="79">
        <v>49.656</v>
      </c>
      <c r="H217" s="79">
        <v>31.102</v>
      </c>
    </row>
    <row r="218" spans="1:8" ht="11.25">
      <c r="A218" s="87" t="s">
        <v>123</v>
      </c>
      <c r="B218" s="88">
        <f>SUM(B219:B221)</f>
        <v>212.584</v>
      </c>
      <c r="C218" s="88">
        <f>SUM(C219:C221)</f>
        <v>52.648</v>
      </c>
      <c r="D218" s="88">
        <f>SUM(D219:D221)</f>
        <v>68.78099999999999</v>
      </c>
      <c r="E218" s="88"/>
      <c r="F218" s="88">
        <f>SUM(F219:F221)</f>
        <v>2187.545</v>
      </c>
      <c r="G218" s="88">
        <f>SUM(G219:G221)</f>
        <v>650.2990000000001</v>
      </c>
      <c r="H218" s="88">
        <f>SUM(H219:H221)</f>
        <v>695.289</v>
      </c>
    </row>
    <row r="219" spans="1:8" ht="11.25">
      <c r="A219" s="86" t="s">
        <v>143</v>
      </c>
      <c r="B219" s="79">
        <v>83.871</v>
      </c>
      <c r="C219" s="79">
        <v>12.115</v>
      </c>
      <c r="D219" s="79">
        <v>28.188</v>
      </c>
      <c r="E219" s="79"/>
      <c r="F219" s="79">
        <v>387.718</v>
      </c>
      <c r="G219" s="79">
        <v>107.274</v>
      </c>
      <c r="H219" s="79">
        <v>93.923</v>
      </c>
    </row>
    <row r="220" spans="1:8" ht="10.5" customHeight="1">
      <c r="A220" s="78" t="s">
        <v>144</v>
      </c>
      <c r="B220" s="79">
        <v>126.852</v>
      </c>
      <c r="C220" s="79">
        <v>39.539</v>
      </c>
      <c r="D220" s="79">
        <v>40.439</v>
      </c>
      <c r="E220" s="79"/>
      <c r="F220" s="79">
        <v>1774.875</v>
      </c>
      <c r="G220" s="79">
        <v>534.998</v>
      </c>
      <c r="H220" s="79">
        <v>599.841</v>
      </c>
    </row>
    <row r="221" spans="1:8" ht="11.25">
      <c r="A221" s="86" t="s">
        <v>13</v>
      </c>
      <c r="B221" s="79">
        <v>1.861</v>
      </c>
      <c r="C221" s="79">
        <v>0.994</v>
      </c>
      <c r="D221" s="79">
        <v>0.154</v>
      </c>
      <c r="E221" s="79"/>
      <c r="F221" s="79">
        <v>24.952</v>
      </c>
      <c r="G221" s="79">
        <v>8.027</v>
      </c>
      <c r="H221" s="79">
        <v>1.525</v>
      </c>
    </row>
    <row r="222" spans="1:8" ht="11.25">
      <c r="A222" s="87" t="s">
        <v>145</v>
      </c>
      <c r="B222" s="88">
        <v>3948.88</v>
      </c>
      <c r="C222" s="88">
        <v>1007.151</v>
      </c>
      <c r="D222" s="88">
        <v>721.537</v>
      </c>
      <c r="E222" s="88"/>
      <c r="F222" s="88">
        <v>5318.897</v>
      </c>
      <c r="G222" s="88">
        <v>1256.66</v>
      </c>
      <c r="H222" s="88">
        <v>1115.103</v>
      </c>
    </row>
    <row r="223" spans="1:8" ht="11.25">
      <c r="A223" s="80" t="s">
        <v>146</v>
      </c>
      <c r="B223" s="85">
        <f>SUM(B224:B229)</f>
        <v>478461.482</v>
      </c>
      <c r="C223" s="85">
        <f>SUM(C224:C229)</f>
        <v>104943.722</v>
      </c>
      <c r="D223" s="85">
        <f>SUM(D224:D229)</f>
        <v>95637.747</v>
      </c>
      <c r="E223" s="85"/>
      <c r="F223" s="85">
        <f>SUM(F224:F229)</f>
        <v>850309.054</v>
      </c>
      <c r="G223" s="85">
        <f>SUM(G224:G229)</f>
        <v>167126.867</v>
      </c>
      <c r="H223" s="85">
        <f>SUM(H224:H229)</f>
        <v>191480.934</v>
      </c>
    </row>
    <row r="224" spans="1:8" ht="11.25">
      <c r="A224" s="86" t="s">
        <v>147</v>
      </c>
      <c r="B224" s="79">
        <v>391.782</v>
      </c>
      <c r="C224" s="79">
        <v>118.387</v>
      </c>
      <c r="D224" s="79">
        <v>113.721</v>
      </c>
      <c r="E224" s="79"/>
      <c r="F224" s="79">
        <v>863.44</v>
      </c>
      <c r="G224" s="79">
        <v>151.916</v>
      </c>
      <c r="H224" s="79">
        <v>338.691</v>
      </c>
    </row>
    <row r="225" spans="1:8" ht="11.25">
      <c r="A225" s="86" t="s">
        <v>148</v>
      </c>
      <c r="B225" s="79">
        <v>1132.344</v>
      </c>
      <c r="C225" s="79">
        <v>83.579</v>
      </c>
      <c r="D225" s="79">
        <v>164.43</v>
      </c>
      <c r="E225" s="79"/>
      <c r="F225" s="79">
        <v>3006.381</v>
      </c>
      <c r="G225" s="79">
        <v>223.197</v>
      </c>
      <c r="H225" s="79">
        <v>461.489</v>
      </c>
    </row>
    <row r="226" spans="1:8" ht="11.25">
      <c r="A226" s="86" t="s">
        <v>149</v>
      </c>
      <c r="B226" s="79">
        <v>233340.081</v>
      </c>
      <c r="C226" s="79">
        <v>43398.069</v>
      </c>
      <c r="D226" s="79">
        <v>50053.392</v>
      </c>
      <c r="E226" s="79"/>
      <c r="F226" s="79">
        <v>650144.187</v>
      </c>
      <c r="G226" s="79">
        <v>125305.307</v>
      </c>
      <c r="H226" s="79">
        <v>147579.152</v>
      </c>
    </row>
    <row r="227" spans="1:8" ht="11.25">
      <c r="A227" s="86" t="s">
        <v>150</v>
      </c>
      <c r="B227" s="79">
        <v>42646.57</v>
      </c>
      <c r="C227" s="79">
        <v>8906.229</v>
      </c>
      <c r="D227" s="79">
        <v>9158.947</v>
      </c>
      <c r="E227" s="79"/>
      <c r="F227" s="79">
        <v>63218.227</v>
      </c>
      <c r="G227" s="79">
        <v>13785.939</v>
      </c>
      <c r="H227" s="79">
        <v>13291.046</v>
      </c>
    </row>
    <row r="228" spans="1:8" ht="11.25">
      <c r="A228" s="86" t="s">
        <v>151</v>
      </c>
      <c r="B228" s="79">
        <v>188220.325</v>
      </c>
      <c r="C228" s="79">
        <v>50032.278</v>
      </c>
      <c r="D228" s="79">
        <v>33954.661</v>
      </c>
      <c r="E228" s="79"/>
      <c r="F228" s="79">
        <v>116189.716</v>
      </c>
      <c r="G228" s="79">
        <v>25027.921</v>
      </c>
      <c r="H228" s="79">
        <v>26756.266</v>
      </c>
    </row>
    <row r="229" spans="1:8" ht="11.25">
      <c r="A229" s="86" t="s">
        <v>13</v>
      </c>
      <c r="B229" s="79">
        <v>12730.38</v>
      </c>
      <c r="C229" s="79">
        <v>2405.18</v>
      </c>
      <c r="D229" s="79">
        <v>2192.596</v>
      </c>
      <c r="E229" s="79"/>
      <c r="F229" s="79">
        <v>16887.103</v>
      </c>
      <c r="G229" s="79">
        <v>2632.587</v>
      </c>
      <c r="H229" s="79">
        <v>3054.29</v>
      </c>
    </row>
    <row r="230" spans="1:8" ht="11.25">
      <c r="A230" s="80" t="s">
        <v>152</v>
      </c>
      <c r="B230" s="85"/>
      <c r="C230" s="85"/>
      <c r="D230" s="85"/>
      <c r="E230" s="85"/>
      <c r="F230" s="85">
        <f>+F231+F232</f>
        <v>126016.442</v>
      </c>
      <c r="G230" s="85">
        <f>+G231+G232</f>
        <v>23962.537</v>
      </c>
      <c r="H230" s="85">
        <f>+H231+H232</f>
        <v>31931.665</v>
      </c>
    </row>
    <row r="231" spans="1:8" ht="11.25">
      <c r="A231" s="86" t="s">
        <v>153</v>
      </c>
      <c r="B231" s="79">
        <v>108654.905</v>
      </c>
      <c r="C231" s="79">
        <v>21213.965</v>
      </c>
      <c r="D231" s="79">
        <v>15543.94</v>
      </c>
      <c r="E231" s="79"/>
      <c r="F231" s="79">
        <v>13723.666</v>
      </c>
      <c r="G231" s="79">
        <v>2499.799</v>
      </c>
      <c r="H231" s="79">
        <v>2067.087</v>
      </c>
    </row>
    <row r="232" spans="1:8" ht="11.25">
      <c r="A232" s="86" t="s">
        <v>13</v>
      </c>
      <c r="B232" s="79"/>
      <c r="C232" s="79"/>
      <c r="D232" s="79"/>
      <c r="E232" s="79"/>
      <c r="F232" s="79">
        <v>112292.776</v>
      </c>
      <c r="G232" s="79">
        <v>21462.738</v>
      </c>
      <c r="H232" s="79">
        <v>29864.578</v>
      </c>
    </row>
    <row r="233" spans="1:8" ht="11.25">
      <c r="A233" s="108"/>
      <c r="B233" s="110"/>
      <c r="C233" s="110"/>
      <c r="D233" s="110"/>
      <c r="E233" s="110"/>
      <c r="F233" s="110"/>
      <c r="G233" s="110"/>
      <c r="H233" s="110"/>
    </row>
    <row r="234" spans="1:8" ht="22.5" customHeight="1">
      <c r="A234" s="155" t="s">
        <v>488</v>
      </c>
      <c r="B234" s="155"/>
      <c r="C234" s="155"/>
      <c r="D234" s="155"/>
      <c r="E234" s="155"/>
      <c r="F234" s="155"/>
      <c r="G234" s="155"/>
      <c r="H234" s="155"/>
    </row>
    <row r="235" spans="1:8" ht="11.25">
      <c r="A235" s="86" t="s">
        <v>171</v>
      </c>
      <c r="B235" s="78"/>
      <c r="C235" s="78"/>
      <c r="D235" s="78"/>
      <c r="E235" s="78"/>
      <c r="F235" s="78"/>
      <c r="G235" s="78"/>
      <c r="H235" s="78"/>
    </row>
    <row r="238" spans="1:8" ht="19.5" customHeight="1">
      <c r="A238" s="151" t="s">
        <v>299</v>
      </c>
      <c r="B238" s="151"/>
      <c r="C238" s="151"/>
      <c r="D238" s="151"/>
      <c r="E238" s="151"/>
      <c r="F238" s="151"/>
      <c r="G238" s="151"/>
      <c r="H238" s="151"/>
    </row>
    <row r="239" spans="1:8" ht="19.5" customHeight="1">
      <c r="A239" s="156" t="s">
        <v>469</v>
      </c>
      <c r="B239" s="156"/>
      <c r="C239" s="156"/>
      <c r="D239" s="156"/>
      <c r="E239" s="156"/>
      <c r="F239" s="156"/>
      <c r="G239" s="156"/>
      <c r="H239" s="156"/>
    </row>
    <row r="240" spans="1:8" ht="11.25">
      <c r="A240" s="80" t="s">
        <v>0</v>
      </c>
      <c r="B240" s="153" t="s">
        <v>423</v>
      </c>
      <c r="C240" s="153"/>
      <c r="D240" s="153"/>
      <c r="E240" s="81"/>
      <c r="F240" s="153" t="s">
        <v>1</v>
      </c>
      <c r="G240" s="153"/>
      <c r="H240" s="153"/>
    </row>
    <row r="241" spans="1:8" ht="11.25">
      <c r="A241" s="82" t="s">
        <v>2</v>
      </c>
      <c r="B241" s="83">
        <f>+B4</f>
        <v>2004</v>
      </c>
      <c r="C241" s="83" t="str">
        <f>+C4</f>
        <v>Ene-Mar 04</v>
      </c>
      <c r="D241" s="83" t="str">
        <f>+D4</f>
        <v>Ene-Mar 05</v>
      </c>
      <c r="E241" s="84"/>
      <c r="F241" s="83">
        <f>+F4</f>
        <v>2004</v>
      </c>
      <c r="G241" s="83" t="str">
        <f>+G4</f>
        <v>Ene-Mar 04</v>
      </c>
      <c r="H241" s="83" t="str">
        <f>+H4</f>
        <v>Ene-Mar 05</v>
      </c>
    </row>
    <row r="242" spans="1:8" ht="11.25">
      <c r="A242" s="80" t="s">
        <v>475</v>
      </c>
      <c r="B242" s="85"/>
      <c r="C242" s="85"/>
      <c r="D242" s="85"/>
      <c r="E242" s="85"/>
      <c r="F242" s="85">
        <f>+F243+F252+F258+F261+F265</f>
        <v>547061.7210000001</v>
      </c>
      <c r="G242" s="85">
        <f>+G243+G252+G258+G261+G265</f>
        <v>105504.73999999998</v>
      </c>
      <c r="H242" s="85">
        <f>(H243+H252+H258+H261+H265)-1</f>
        <v>162248.541</v>
      </c>
    </row>
    <row r="243" spans="1:8" ht="11.25">
      <c r="A243" s="80" t="s">
        <v>154</v>
      </c>
      <c r="B243" s="85">
        <f aca="true" t="shared" si="25" ref="B243:H243">SUM(B244:B251)</f>
        <v>58727.216</v>
      </c>
      <c r="C243" s="85">
        <f t="shared" si="25"/>
        <v>11320.045000000002</v>
      </c>
      <c r="D243" s="85">
        <f t="shared" si="25"/>
        <v>17440.104</v>
      </c>
      <c r="E243" s="85"/>
      <c r="F243" s="85">
        <f t="shared" si="25"/>
        <v>84245.95100000002</v>
      </c>
      <c r="G243" s="85">
        <f t="shared" si="25"/>
        <v>16531.161</v>
      </c>
      <c r="H243" s="85">
        <f t="shared" si="25"/>
        <v>28028.628999999997</v>
      </c>
    </row>
    <row r="244" spans="1:8" ht="11.25">
      <c r="A244" s="86" t="s">
        <v>155</v>
      </c>
      <c r="B244" s="79">
        <v>992.047</v>
      </c>
      <c r="C244" s="79">
        <v>272.429</v>
      </c>
      <c r="D244" s="79">
        <v>545.681</v>
      </c>
      <c r="E244" s="79"/>
      <c r="F244" s="79">
        <v>545.161</v>
      </c>
      <c r="G244" s="79">
        <v>163.273</v>
      </c>
      <c r="H244" s="79">
        <v>273.606</v>
      </c>
    </row>
    <row r="245" spans="1:8" ht="11.25">
      <c r="A245" s="86" t="s">
        <v>156</v>
      </c>
      <c r="B245" s="79">
        <v>209.878</v>
      </c>
      <c r="C245" s="79">
        <v>118.109</v>
      </c>
      <c r="D245" s="79">
        <v>74.295</v>
      </c>
      <c r="E245" s="79"/>
      <c r="F245" s="79">
        <v>419.988</v>
      </c>
      <c r="G245" s="79">
        <v>234.272</v>
      </c>
      <c r="H245" s="79">
        <v>204.569</v>
      </c>
    </row>
    <row r="246" spans="1:8" ht="11.25">
      <c r="A246" s="86" t="s">
        <v>157</v>
      </c>
      <c r="B246" s="79">
        <v>7574.901</v>
      </c>
      <c r="C246" s="79">
        <v>1110.78</v>
      </c>
      <c r="D246" s="79">
        <v>3085.813</v>
      </c>
      <c r="E246" s="79"/>
      <c r="F246" s="79">
        <v>16515.713</v>
      </c>
      <c r="G246" s="79">
        <v>2054.992</v>
      </c>
      <c r="H246" s="79">
        <v>6836.683</v>
      </c>
    </row>
    <row r="247" spans="1:8" ht="11.25">
      <c r="A247" s="86" t="s">
        <v>158</v>
      </c>
      <c r="B247" s="79">
        <v>30804.574</v>
      </c>
      <c r="C247" s="79">
        <v>5447.327</v>
      </c>
      <c r="D247" s="79">
        <v>7843.122</v>
      </c>
      <c r="E247" s="79"/>
      <c r="F247" s="79">
        <v>29183.329</v>
      </c>
      <c r="G247" s="79">
        <v>5461.053</v>
      </c>
      <c r="H247" s="79">
        <v>8172.986</v>
      </c>
    </row>
    <row r="248" spans="1:8" ht="11.25">
      <c r="A248" s="86" t="s">
        <v>159</v>
      </c>
      <c r="B248" s="79">
        <v>11430.418</v>
      </c>
      <c r="C248" s="79">
        <v>2951.79</v>
      </c>
      <c r="D248" s="79">
        <v>3958.531</v>
      </c>
      <c r="E248" s="79"/>
      <c r="F248" s="79">
        <v>29951.618</v>
      </c>
      <c r="G248" s="79">
        <v>7376.338</v>
      </c>
      <c r="H248" s="79">
        <v>10395.813</v>
      </c>
    </row>
    <row r="249" spans="1:8" ht="11.25">
      <c r="A249" s="86" t="s">
        <v>160</v>
      </c>
      <c r="B249" s="79">
        <v>3581.387</v>
      </c>
      <c r="C249" s="79">
        <v>632.682</v>
      </c>
      <c r="D249" s="79">
        <v>613.724</v>
      </c>
      <c r="E249" s="79"/>
      <c r="F249" s="79">
        <v>3411.837</v>
      </c>
      <c r="G249" s="79">
        <v>648.047</v>
      </c>
      <c r="H249" s="79">
        <v>610.551</v>
      </c>
    </row>
    <row r="250" spans="1:8" ht="11.25">
      <c r="A250" s="86" t="s">
        <v>161</v>
      </c>
      <c r="B250" s="79">
        <v>8.437</v>
      </c>
      <c r="C250" s="79">
        <v>1.257</v>
      </c>
      <c r="D250" s="79">
        <v>4.777</v>
      </c>
      <c r="E250" s="79"/>
      <c r="F250" s="79">
        <v>21.122</v>
      </c>
      <c r="G250" s="79">
        <v>3.758</v>
      </c>
      <c r="H250" s="79">
        <v>3.892</v>
      </c>
    </row>
    <row r="251" spans="1:8" ht="11.25">
      <c r="A251" s="86" t="s">
        <v>13</v>
      </c>
      <c r="B251" s="79">
        <v>4125.574</v>
      </c>
      <c r="C251" s="79">
        <v>785.671</v>
      </c>
      <c r="D251" s="79">
        <v>1314.161</v>
      </c>
      <c r="E251" s="79"/>
      <c r="F251" s="79">
        <v>4197.183</v>
      </c>
      <c r="G251" s="79">
        <v>589.428</v>
      </c>
      <c r="H251" s="79">
        <v>1530.529</v>
      </c>
    </row>
    <row r="252" spans="1:8" ht="11.25">
      <c r="A252" s="80" t="s">
        <v>162</v>
      </c>
      <c r="B252" s="85">
        <f aca="true" t="shared" si="26" ref="B252:H252">SUM(B253:B257)</f>
        <v>158178.8</v>
      </c>
      <c r="C252" s="85">
        <f t="shared" si="26"/>
        <v>30479.583</v>
      </c>
      <c r="D252" s="85">
        <f t="shared" si="26"/>
        <v>46220.210999999996</v>
      </c>
      <c r="E252" s="85"/>
      <c r="F252" s="85">
        <f t="shared" si="26"/>
        <v>386251.02800000005</v>
      </c>
      <c r="G252" s="85">
        <f t="shared" si="26"/>
        <v>74204.39799999999</v>
      </c>
      <c r="H252" s="85">
        <f t="shared" si="26"/>
        <v>118680.943</v>
      </c>
    </row>
    <row r="253" spans="1:8" ht="11.25">
      <c r="A253" s="86" t="s">
        <v>163</v>
      </c>
      <c r="B253" s="79">
        <v>51550.446</v>
      </c>
      <c r="C253" s="79">
        <v>9162.473</v>
      </c>
      <c r="D253" s="79">
        <v>13707.601</v>
      </c>
      <c r="E253" s="79"/>
      <c r="F253" s="79">
        <v>93603.369</v>
      </c>
      <c r="G253" s="79">
        <v>17431.603</v>
      </c>
      <c r="H253" s="79">
        <v>25662.645</v>
      </c>
    </row>
    <row r="254" spans="1:8" ht="11.25">
      <c r="A254" s="86" t="s">
        <v>164</v>
      </c>
      <c r="B254" s="79">
        <v>9021.229</v>
      </c>
      <c r="C254" s="79">
        <v>900.183</v>
      </c>
      <c r="D254" s="79">
        <v>5108.772</v>
      </c>
      <c r="E254" s="79"/>
      <c r="F254" s="79">
        <v>22948.542</v>
      </c>
      <c r="G254" s="79">
        <v>3137.153</v>
      </c>
      <c r="H254" s="79">
        <v>14102.103</v>
      </c>
    </row>
    <row r="255" spans="1:8" ht="11.25">
      <c r="A255" s="86" t="s">
        <v>165</v>
      </c>
      <c r="B255" s="79">
        <v>5375.029</v>
      </c>
      <c r="C255" s="79">
        <v>2062.537</v>
      </c>
      <c r="D255" s="79">
        <v>1674.048</v>
      </c>
      <c r="E255" s="79"/>
      <c r="F255" s="79">
        <v>20057.632</v>
      </c>
      <c r="G255" s="79">
        <v>7976.97</v>
      </c>
      <c r="H255" s="79">
        <v>7656.614</v>
      </c>
    </row>
    <row r="256" spans="1:8" ht="11.25">
      <c r="A256" s="86" t="s">
        <v>166</v>
      </c>
      <c r="B256" s="79">
        <v>78796.511</v>
      </c>
      <c r="C256" s="79">
        <v>15582.465</v>
      </c>
      <c r="D256" s="79">
        <v>22276.086</v>
      </c>
      <c r="E256" s="79"/>
      <c r="F256" s="79">
        <v>234598.622</v>
      </c>
      <c r="G256" s="79">
        <v>43576.185</v>
      </c>
      <c r="H256" s="79">
        <v>66877.113</v>
      </c>
    </row>
    <row r="257" spans="1:8" ht="11.25">
      <c r="A257" s="86" t="s">
        <v>13</v>
      </c>
      <c r="B257" s="79">
        <v>13435.585</v>
      </c>
      <c r="C257" s="79">
        <v>2771.925</v>
      </c>
      <c r="D257" s="79">
        <v>3453.704</v>
      </c>
      <c r="E257" s="79"/>
      <c r="F257" s="79">
        <v>15042.863</v>
      </c>
      <c r="G257" s="79">
        <v>2082.487</v>
      </c>
      <c r="H257" s="79">
        <v>4382.468</v>
      </c>
    </row>
    <row r="258" spans="1:8" ht="11.25">
      <c r="A258" s="80" t="s">
        <v>82</v>
      </c>
      <c r="B258" s="85">
        <f aca="true" t="shared" si="27" ref="B258:H258">+B259+B260</f>
        <v>3468.444</v>
      </c>
      <c r="C258" s="85">
        <f t="shared" si="27"/>
        <v>716.897</v>
      </c>
      <c r="D258" s="85">
        <f t="shared" si="27"/>
        <v>742.228</v>
      </c>
      <c r="E258" s="85"/>
      <c r="F258" s="85">
        <f t="shared" si="27"/>
        <v>12596.444</v>
      </c>
      <c r="G258" s="85">
        <f t="shared" si="27"/>
        <v>2815.1609999999996</v>
      </c>
      <c r="H258" s="85">
        <f t="shared" si="27"/>
        <v>2738.708</v>
      </c>
    </row>
    <row r="259" spans="1:8" ht="11.25">
      <c r="A259" s="86" t="s">
        <v>167</v>
      </c>
      <c r="B259" s="79">
        <v>3056.017</v>
      </c>
      <c r="C259" s="79">
        <v>656.63</v>
      </c>
      <c r="D259" s="79">
        <v>702.208</v>
      </c>
      <c r="E259" s="79"/>
      <c r="F259" s="79">
        <v>12152.135</v>
      </c>
      <c r="G259" s="79">
        <v>2739.479</v>
      </c>
      <c r="H259" s="79">
        <v>2666.364</v>
      </c>
    </row>
    <row r="260" spans="1:8" ht="11.25">
      <c r="A260" s="86" t="s">
        <v>13</v>
      </c>
      <c r="B260" s="79">
        <v>412.427</v>
      </c>
      <c r="C260" s="79">
        <v>60.267</v>
      </c>
      <c r="D260" s="79">
        <v>40.02</v>
      </c>
      <c r="E260" s="79"/>
      <c r="F260" s="79">
        <v>444.309</v>
      </c>
      <c r="G260" s="79">
        <v>75.682</v>
      </c>
      <c r="H260" s="79">
        <v>72.344</v>
      </c>
    </row>
    <row r="261" spans="1:12" ht="11.25">
      <c r="A261" s="80" t="s">
        <v>168</v>
      </c>
      <c r="B261" s="85">
        <f aca="true" t="shared" si="28" ref="B261:H261">+B262+B263+B264</f>
        <v>5964.344</v>
      </c>
      <c r="C261" s="85">
        <f t="shared" si="28"/>
        <v>804.279</v>
      </c>
      <c r="D261" s="85">
        <f t="shared" si="28"/>
        <v>1621.3960000000002</v>
      </c>
      <c r="E261" s="85"/>
      <c r="F261" s="85">
        <f t="shared" si="28"/>
        <v>19995.69</v>
      </c>
      <c r="G261" s="85">
        <f t="shared" si="28"/>
        <v>2767.478</v>
      </c>
      <c r="H261" s="85">
        <f t="shared" si="28"/>
        <v>4718.736</v>
      </c>
      <c r="J261" s="86"/>
      <c r="K261" s="86"/>
      <c r="L261" s="78"/>
    </row>
    <row r="262" spans="1:8" ht="11.25">
      <c r="A262" s="86" t="s">
        <v>169</v>
      </c>
      <c r="B262" s="79">
        <v>5292.806</v>
      </c>
      <c r="C262" s="79">
        <v>688.399</v>
      </c>
      <c r="D262" s="79">
        <v>1485.121</v>
      </c>
      <c r="E262" s="79"/>
      <c r="F262" s="79">
        <v>11197.524</v>
      </c>
      <c r="G262" s="79">
        <v>1425.278</v>
      </c>
      <c r="H262" s="79">
        <v>2990.957</v>
      </c>
    </row>
    <row r="263" spans="1:8" ht="11.25">
      <c r="A263" s="86" t="s">
        <v>170</v>
      </c>
      <c r="B263" s="79">
        <v>14.234</v>
      </c>
      <c r="C263" s="79">
        <v>4.255</v>
      </c>
      <c r="D263" s="79">
        <v>2.448</v>
      </c>
      <c r="E263" s="79"/>
      <c r="F263" s="79">
        <v>98.214</v>
      </c>
      <c r="G263" s="79">
        <v>5.823</v>
      </c>
      <c r="H263" s="79">
        <v>31.652</v>
      </c>
    </row>
    <row r="264" spans="1:8" ht="11.25">
      <c r="A264" s="86" t="s">
        <v>13</v>
      </c>
      <c r="B264" s="79">
        <v>657.304</v>
      </c>
      <c r="C264" s="79">
        <v>111.625</v>
      </c>
      <c r="D264" s="79">
        <v>133.827</v>
      </c>
      <c r="E264" s="79"/>
      <c r="F264" s="79">
        <v>8699.952</v>
      </c>
      <c r="G264" s="79">
        <v>1336.377</v>
      </c>
      <c r="H264" s="79">
        <v>1696.127</v>
      </c>
    </row>
    <row r="265" spans="1:8" ht="11.25">
      <c r="A265" s="80" t="s">
        <v>173</v>
      </c>
      <c r="B265" s="85">
        <f aca="true" t="shared" si="29" ref="B265:H265">SUM(B266:B272)</f>
        <v>31206.246000000003</v>
      </c>
      <c r="C265" s="85">
        <f t="shared" si="29"/>
        <v>5755.075000000001</v>
      </c>
      <c r="D265" s="85">
        <f t="shared" si="29"/>
        <v>6941.292</v>
      </c>
      <c r="E265" s="85"/>
      <c r="F265" s="85">
        <f t="shared" si="29"/>
        <v>43972.60800000001</v>
      </c>
      <c r="G265" s="85">
        <f t="shared" si="29"/>
        <v>9186.542</v>
      </c>
      <c r="H265" s="85">
        <f t="shared" si="29"/>
        <v>8082.525</v>
      </c>
    </row>
    <row r="266" spans="1:8" ht="12.75" customHeight="1">
      <c r="A266" s="78" t="s">
        <v>174</v>
      </c>
      <c r="B266" s="79">
        <v>12776.979</v>
      </c>
      <c r="C266" s="79">
        <v>2936.378</v>
      </c>
      <c r="D266" s="79">
        <v>3441.437</v>
      </c>
      <c r="E266" s="79"/>
      <c r="F266" s="79">
        <v>6643.38</v>
      </c>
      <c r="G266" s="79">
        <v>1574.886</v>
      </c>
      <c r="H266" s="79">
        <v>2121.005</v>
      </c>
    </row>
    <row r="267" spans="1:8" ht="12.75" customHeight="1">
      <c r="A267" s="78" t="s">
        <v>175</v>
      </c>
      <c r="B267" s="79">
        <v>4665.645</v>
      </c>
      <c r="C267" s="79">
        <v>83.12</v>
      </c>
      <c r="D267" s="79">
        <v>75.605</v>
      </c>
      <c r="E267" s="79"/>
      <c r="F267" s="79">
        <v>10464.62</v>
      </c>
      <c r="G267" s="79">
        <v>449.196</v>
      </c>
      <c r="H267" s="79">
        <v>451.567</v>
      </c>
    </row>
    <row r="268" spans="1:8" ht="12.75" customHeight="1">
      <c r="A268" s="78" t="s">
        <v>176</v>
      </c>
      <c r="B268" s="79">
        <v>1431.152</v>
      </c>
      <c r="C268" s="79">
        <v>293.868</v>
      </c>
      <c r="D268" s="79">
        <v>340.01</v>
      </c>
      <c r="E268" s="79"/>
      <c r="F268" s="79">
        <v>1871.737</v>
      </c>
      <c r="G268" s="79">
        <v>386.062</v>
      </c>
      <c r="H268" s="79">
        <v>433.476</v>
      </c>
    </row>
    <row r="269" spans="1:8" ht="12.75" customHeight="1">
      <c r="A269" s="78" t="s">
        <v>177</v>
      </c>
      <c r="B269" s="79">
        <v>7701.001</v>
      </c>
      <c r="C269" s="79">
        <v>1697.189</v>
      </c>
      <c r="D269" s="79">
        <v>1519.226</v>
      </c>
      <c r="E269" s="79"/>
      <c r="F269" s="79">
        <v>20165.759</v>
      </c>
      <c r="G269" s="79">
        <v>5707.146</v>
      </c>
      <c r="H269" s="79">
        <v>3457.943</v>
      </c>
    </row>
    <row r="270" spans="1:8" ht="22.5" customHeight="1">
      <c r="A270" s="78" t="s">
        <v>178</v>
      </c>
      <c r="B270" s="79">
        <v>3268.742</v>
      </c>
      <c r="C270" s="79">
        <v>431.676</v>
      </c>
      <c r="D270" s="79">
        <v>1117.115</v>
      </c>
      <c r="E270" s="86"/>
      <c r="F270" s="79">
        <v>2213.334</v>
      </c>
      <c r="G270" s="79">
        <v>532.215</v>
      </c>
      <c r="H270" s="79">
        <v>694.789</v>
      </c>
    </row>
    <row r="271" spans="1:8" ht="12.75" customHeight="1">
      <c r="A271" s="78" t="s">
        <v>179</v>
      </c>
      <c r="B271" s="79">
        <v>581.54</v>
      </c>
      <c r="C271" s="79">
        <v>103.511</v>
      </c>
      <c r="D271" s="79">
        <v>207.127</v>
      </c>
      <c r="E271" s="79"/>
      <c r="F271" s="79">
        <v>1171.033</v>
      </c>
      <c r="G271" s="79">
        <v>213.724</v>
      </c>
      <c r="H271" s="79">
        <v>422.294</v>
      </c>
    </row>
    <row r="272" spans="1:8" ht="11.25">
      <c r="A272" s="86" t="s">
        <v>13</v>
      </c>
      <c r="B272" s="99">
        <v>781.187</v>
      </c>
      <c r="C272" s="99">
        <v>209.333</v>
      </c>
      <c r="D272" s="99">
        <v>240.772</v>
      </c>
      <c r="E272" s="99"/>
      <c r="F272" s="99">
        <v>1442.745</v>
      </c>
      <c r="G272" s="99">
        <v>323.313</v>
      </c>
      <c r="H272" s="99">
        <v>501.451</v>
      </c>
    </row>
    <row r="273" spans="1:8" ht="11.25">
      <c r="A273" s="80" t="s">
        <v>476</v>
      </c>
      <c r="B273" s="85"/>
      <c r="C273" s="85"/>
      <c r="D273" s="85"/>
      <c r="E273" s="85"/>
      <c r="F273" s="85">
        <f>+F274+F282+F286+F290+F291</f>
        <v>2870918.8149999995</v>
      </c>
      <c r="G273" s="85">
        <f>+G274+G282+G286+G290+G291</f>
        <v>616220.608</v>
      </c>
      <c r="H273" s="85">
        <f>+H274+H282+H286+H290+H291</f>
        <v>725757.244</v>
      </c>
    </row>
    <row r="274" spans="1:8" ht="11.25">
      <c r="A274" s="80" t="s">
        <v>180</v>
      </c>
      <c r="B274" s="85">
        <f>+B275+B278+B281</f>
        <v>2545650.595</v>
      </c>
      <c r="C274" s="85">
        <f>+C275+C278+C281</f>
        <v>631403.577</v>
      </c>
      <c r="D274" s="85">
        <f>+D275+D278+D281</f>
        <v>688170.717</v>
      </c>
      <c r="E274" s="85"/>
      <c r="F274" s="85">
        <f>+F275+F278+F281</f>
        <v>1213953.558</v>
      </c>
      <c r="G274" s="85">
        <f>+G275+G278+G281</f>
        <v>291198.726</v>
      </c>
      <c r="H274" s="85">
        <f>+H275+H278+H281</f>
        <v>316564.51999999996</v>
      </c>
    </row>
    <row r="275" spans="1:8" ht="11.25">
      <c r="A275" s="80" t="s">
        <v>181</v>
      </c>
      <c r="B275" s="85">
        <f aca="true" t="shared" si="30" ref="B275:H275">+B276+B277</f>
        <v>355281.004</v>
      </c>
      <c r="C275" s="85">
        <f t="shared" si="30"/>
        <v>96527.469</v>
      </c>
      <c r="D275" s="85">
        <f t="shared" si="30"/>
        <v>112337.654</v>
      </c>
      <c r="E275" s="85"/>
      <c r="F275" s="85">
        <f t="shared" si="30"/>
        <v>140250.689</v>
      </c>
      <c r="G275" s="85">
        <f t="shared" si="30"/>
        <v>36987.737</v>
      </c>
      <c r="H275" s="85">
        <f t="shared" si="30"/>
        <v>44863.648</v>
      </c>
    </row>
    <row r="276" spans="1:8" ht="11.25">
      <c r="A276" s="89" t="s">
        <v>182</v>
      </c>
      <c r="B276" s="103">
        <v>355281.004</v>
      </c>
      <c r="C276" s="103">
        <v>96527.469</v>
      </c>
      <c r="D276" s="103">
        <v>112337.654</v>
      </c>
      <c r="E276" s="90"/>
      <c r="F276" s="90">
        <v>140250.689</v>
      </c>
      <c r="G276" s="90">
        <v>36987.737</v>
      </c>
      <c r="H276" s="90">
        <v>44863.648</v>
      </c>
    </row>
    <row r="277" spans="1:8" ht="11.25">
      <c r="A277" s="89" t="s">
        <v>183</v>
      </c>
      <c r="B277" s="90">
        <v>0</v>
      </c>
      <c r="C277" s="90">
        <v>0</v>
      </c>
      <c r="D277" s="90">
        <v>0</v>
      </c>
      <c r="E277" s="90"/>
      <c r="F277" s="90">
        <v>0</v>
      </c>
      <c r="G277" s="90">
        <v>0</v>
      </c>
      <c r="H277" s="90">
        <v>0</v>
      </c>
    </row>
    <row r="278" spans="1:8" ht="12.75" customHeight="1">
      <c r="A278" s="104" t="s">
        <v>184</v>
      </c>
      <c r="B278" s="85">
        <f aca="true" t="shared" si="31" ref="B278:H278">+B279+B280</f>
        <v>2190369.591</v>
      </c>
      <c r="C278" s="85">
        <f t="shared" si="31"/>
        <v>534876.108</v>
      </c>
      <c r="D278" s="85">
        <f t="shared" si="31"/>
        <v>575833.063</v>
      </c>
      <c r="E278" s="85"/>
      <c r="F278" s="85">
        <f t="shared" si="31"/>
        <v>1073702.869</v>
      </c>
      <c r="G278" s="85">
        <f t="shared" si="31"/>
        <v>254210.989</v>
      </c>
      <c r="H278" s="85">
        <f t="shared" si="31"/>
        <v>271700.872</v>
      </c>
    </row>
    <row r="279" spans="1:8" ht="12.75" customHeight="1">
      <c r="A279" s="105" t="s">
        <v>185</v>
      </c>
      <c r="B279" s="90">
        <v>1585941.62</v>
      </c>
      <c r="C279" s="90">
        <v>394341.61</v>
      </c>
      <c r="D279" s="90">
        <v>383154.758</v>
      </c>
      <c r="E279" s="90"/>
      <c r="F279" s="90">
        <v>803346.256</v>
      </c>
      <c r="G279" s="90">
        <v>192493.757</v>
      </c>
      <c r="H279" s="90">
        <v>183661.627</v>
      </c>
    </row>
    <row r="280" spans="1:8" ht="12.75" customHeight="1">
      <c r="A280" s="105" t="s">
        <v>186</v>
      </c>
      <c r="B280" s="90">
        <v>604427.971</v>
      </c>
      <c r="C280" s="90">
        <v>140534.498</v>
      </c>
      <c r="D280" s="90">
        <v>192678.305</v>
      </c>
      <c r="E280" s="90"/>
      <c r="F280" s="90">
        <v>270356.613</v>
      </c>
      <c r="G280" s="90">
        <v>61717.232</v>
      </c>
      <c r="H280" s="90">
        <v>88039.245</v>
      </c>
    </row>
    <row r="281" spans="1:8" ht="11.25">
      <c r="A281" s="80" t="s">
        <v>13</v>
      </c>
      <c r="B281" s="85">
        <v>0</v>
      </c>
      <c r="C281" s="85">
        <v>0</v>
      </c>
      <c r="D281" s="85">
        <v>0</v>
      </c>
      <c r="E281" s="85"/>
      <c r="F281" s="85">
        <v>0</v>
      </c>
      <c r="G281" s="85">
        <v>0</v>
      </c>
      <c r="H281" s="85">
        <v>0</v>
      </c>
    </row>
    <row r="282" spans="1:8" ht="11.25">
      <c r="A282" s="80" t="s">
        <v>187</v>
      </c>
      <c r="B282" s="85"/>
      <c r="C282" s="85"/>
      <c r="D282" s="85"/>
      <c r="E282" s="85"/>
      <c r="F282" s="85">
        <f>+F283+F284+F285</f>
        <v>634058.799</v>
      </c>
      <c r="G282" s="85">
        <f>+G283+G284+G285</f>
        <v>131655.671</v>
      </c>
      <c r="H282" s="85">
        <f>+H283+H284+H285</f>
        <v>170538.814</v>
      </c>
    </row>
    <row r="283" spans="1:8" ht="11.25">
      <c r="A283" s="86" t="s">
        <v>188</v>
      </c>
      <c r="B283" s="79">
        <v>5353148</v>
      </c>
      <c r="C283" s="79">
        <v>721012</v>
      </c>
      <c r="D283" s="79">
        <v>1063312</v>
      </c>
      <c r="E283" s="79"/>
      <c r="F283" s="79">
        <v>615088.841</v>
      </c>
      <c r="G283" s="79">
        <v>126549.256</v>
      </c>
      <c r="H283" s="79">
        <v>166249.833</v>
      </c>
    </row>
    <row r="284" spans="1:8" ht="11.25">
      <c r="A284" s="86" t="s">
        <v>189</v>
      </c>
      <c r="B284" s="79">
        <v>317347</v>
      </c>
      <c r="C284" s="79">
        <v>85687</v>
      </c>
      <c r="D284" s="79">
        <v>482961</v>
      </c>
      <c r="E284" s="79"/>
      <c r="F284" s="79">
        <v>17854.904</v>
      </c>
      <c r="G284" s="79">
        <v>4806.654</v>
      </c>
      <c r="H284" s="79">
        <v>4148.704</v>
      </c>
    </row>
    <row r="285" spans="1:8" ht="11.25">
      <c r="A285" s="86" t="s">
        <v>131</v>
      </c>
      <c r="B285" s="79"/>
      <c r="C285" s="79"/>
      <c r="D285" s="79"/>
      <c r="E285" s="79"/>
      <c r="F285" s="79">
        <v>1115.054</v>
      </c>
      <c r="G285" s="79">
        <v>299.761</v>
      </c>
      <c r="H285" s="79">
        <v>140.277</v>
      </c>
    </row>
    <row r="286" spans="1:8" ht="11.25">
      <c r="A286" s="80" t="s">
        <v>190</v>
      </c>
      <c r="B286" s="85"/>
      <c r="C286" s="85"/>
      <c r="D286" s="85"/>
      <c r="E286" s="85"/>
      <c r="F286" s="85">
        <f>+F287+F288+F289</f>
        <v>904125.301</v>
      </c>
      <c r="G286" s="85">
        <f>+G287+G288+G289</f>
        <v>164523.419</v>
      </c>
      <c r="H286" s="85">
        <f>+H287+H288+H289</f>
        <v>205845.302</v>
      </c>
    </row>
    <row r="287" spans="1:8" ht="11.25">
      <c r="A287" s="86" t="s">
        <v>191</v>
      </c>
      <c r="B287" s="79"/>
      <c r="C287" s="79"/>
      <c r="D287" s="79"/>
      <c r="E287" s="79"/>
      <c r="F287" s="79">
        <v>484841.246</v>
      </c>
      <c r="G287" s="79">
        <v>82372.657</v>
      </c>
      <c r="H287" s="79">
        <v>106154.159</v>
      </c>
    </row>
    <row r="288" spans="1:8" ht="11.25">
      <c r="A288" s="86" t="s">
        <v>192</v>
      </c>
      <c r="B288" s="79"/>
      <c r="C288" s="79"/>
      <c r="D288" s="79"/>
      <c r="E288" s="79"/>
      <c r="F288" s="79">
        <v>23802.425</v>
      </c>
      <c r="G288" s="79">
        <v>4204.022</v>
      </c>
      <c r="H288" s="79">
        <v>6170.858</v>
      </c>
    </row>
    <row r="289" spans="1:8" ht="11.25">
      <c r="A289" s="86" t="s">
        <v>19</v>
      </c>
      <c r="B289" s="79"/>
      <c r="C289" s="79"/>
      <c r="D289" s="79"/>
      <c r="E289" s="79"/>
      <c r="F289" s="79">
        <v>395481.63</v>
      </c>
      <c r="G289" s="79">
        <v>77946.74</v>
      </c>
      <c r="H289" s="79">
        <v>93520.285</v>
      </c>
    </row>
    <row r="290" spans="1:8" ht="11.25">
      <c r="A290" s="80" t="s">
        <v>193</v>
      </c>
      <c r="B290" s="85">
        <v>246609.465</v>
      </c>
      <c r="C290" s="85">
        <v>64739.589</v>
      </c>
      <c r="D290" s="85">
        <v>63417.484</v>
      </c>
      <c r="E290" s="85"/>
      <c r="F290" s="85">
        <v>118324.695</v>
      </c>
      <c r="G290" s="85">
        <v>28839.292</v>
      </c>
      <c r="H290" s="85">
        <v>32650.007</v>
      </c>
    </row>
    <row r="291" spans="1:8" ht="11.25">
      <c r="A291" s="82" t="s">
        <v>90</v>
      </c>
      <c r="B291" s="100"/>
      <c r="C291" s="100"/>
      <c r="D291" s="100"/>
      <c r="E291" s="100"/>
      <c r="F291" s="100">
        <v>456.462</v>
      </c>
      <c r="G291" s="100">
        <v>3.5</v>
      </c>
      <c r="H291" s="100">
        <v>158.601</v>
      </c>
    </row>
    <row r="292" spans="1:8" ht="22.5" customHeight="1">
      <c r="A292" s="155" t="s">
        <v>489</v>
      </c>
      <c r="B292" s="155"/>
      <c r="C292" s="155"/>
      <c r="D292" s="155"/>
      <c r="E292" s="155"/>
      <c r="F292" s="155"/>
      <c r="G292" s="155"/>
      <c r="H292" s="155"/>
    </row>
    <row r="293" spans="1:8" ht="11.25">
      <c r="A293" s="86" t="s">
        <v>172</v>
      </c>
      <c r="B293" s="86"/>
      <c r="C293" s="86"/>
      <c r="D293" s="78"/>
      <c r="E293" s="78"/>
      <c r="F293" s="78"/>
      <c r="G293" s="78"/>
      <c r="H293" s="78"/>
    </row>
    <row r="294" spans="1:8" ht="19.5" customHeight="1">
      <c r="A294" s="151" t="s">
        <v>300</v>
      </c>
      <c r="B294" s="151"/>
      <c r="C294" s="151"/>
      <c r="D294" s="151"/>
      <c r="E294" s="151"/>
      <c r="F294" s="151"/>
      <c r="G294" s="151"/>
      <c r="H294" s="151"/>
    </row>
    <row r="295" spans="1:8" ht="19.5" customHeight="1">
      <c r="A295" s="156" t="s">
        <v>470</v>
      </c>
      <c r="B295" s="156"/>
      <c r="C295" s="156"/>
      <c r="D295" s="156"/>
      <c r="E295" s="156"/>
      <c r="F295" s="156"/>
      <c r="G295" s="156"/>
      <c r="H295" s="156"/>
    </row>
    <row r="296" spans="1:8" ht="11.25">
      <c r="A296" s="80" t="s">
        <v>0</v>
      </c>
      <c r="B296" s="153" t="s">
        <v>423</v>
      </c>
      <c r="C296" s="153"/>
      <c r="D296" s="153"/>
      <c r="E296" s="81"/>
      <c r="F296" s="153" t="s">
        <v>194</v>
      </c>
      <c r="G296" s="153"/>
      <c r="H296" s="153"/>
    </row>
    <row r="297" spans="1:8" ht="11.25">
      <c r="A297" s="82" t="s">
        <v>2</v>
      </c>
      <c r="B297" s="83">
        <f>+B4</f>
        <v>2004</v>
      </c>
      <c r="C297" s="83" t="str">
        <f>+C4</f>
        <v>Ene-Mar 04</v>
      </c>
      <c r="D297" s="83" t="str">
        <f>+D4</f>
        <v>Ene-Mar 05</v>
      </c>
      <c r="E297" s="84"/>
      <c r="F297" s="83">
        <f>+F4</f>
        <v>2004</v>
      </c>
      <c r="G297" s="83" t="str">
        <f>+G4</f>
        <v>Ene-Mar 04</v>
      </c>
      <c r="H297" s="83" t="str">
        <f>+H4</f>
        <v>Ene-Mar 05</v>
      </c>
    </row>
    <row r="298" spans="1:8" ht="11.25">
      <c r="A298" s="80" t="s">
        <v>305</v>
      </c>
      <c r="B298" s="85"/>
      <c r="C298" s="85"/>
      <c r="D298" s="85"/>
      <c r="E298" s="85"/>
      <c r="F298" s="85">
        <f>+F299+F308+F315+F326+F331+F336</f>
        <v>420081.894</v>
      </c>
      <c r="G298" s="85">
        <f>(G299+G308+G315+G326+G331+G336)-1</f>
        <v>109722.52600000001</v>
      </c>
      <c r="H298" s="85">
        <f>+H299+H308+H315+H326+H331+H336</f>
        <v>115517.33700000001</v>
      </c>
    </row>
    <row r="299" spans="1:8" ht="11.25">
      <c r="A299" s="80" t="s">
        <v>3</v>
      </c>
      <c r="B299" s="85">
        <f aca="true" t="shared" si="32" ref="B299:H299">SUM(B300:B307)</f>
        <v>1345943.743</v>
      </c>
      <c r="C299" s="85">
        <f t="shared" si="32"/>
        <v>438790.53800000006</v>
      </c>
      <c r="D299" s="85">
        <f t="shared" si="32"/>
        <v>466995.64400000003</v>
      </c>
      <c r="E299" s="85"/>
      <c r="F299" s="85">
        <f t="shared" si="32"/>
        <v>210359.319</v>
      </c>
      <c r="G299" s="85">
        <f t="shared" si="32"/>
        <v>65415.995</v>
      </c>
      <c r="H299" s="85">
        <f t="shared" si="32"/>
        <v>61282.75400000001</v>
      </c>
    </row>
    <row r="300" spans="1:8" ht="11.25">
      <c r="A300" s="86" t="s">
        <v>5</v>
      </c>
      <c r="B300" s="79">
        <v>57454.241</v>
      </c>
      <c r="C300" s="79">
        <v>0</v>
      </c>
      <c r="D300" s="79">
        <v>16518.865</v>
      </c>
      <c r="E300" s="79"/>
      <c r="F300" s="79">
        <v>10693.078</v>
      </c>
      <c r="G300" s="79">
        <v>0</v>
      </c>
      <c r="H300" s="79">
        <v>2914.43</v>
      </c>
    </row>
    <row r="301" spans="1:8" ht="11.25">
      <c r="A301" s="86" t="s">
        <v>195</v>
      </c>
      <c r="B301" s="79">
        <v>0.2</v>
      </c>
      <c r="C301" s="79">
        <v>0</v>
      </c>
      <c r="D301" s="79">
        <v>0</v>
      </c>
      <c r="E301" s="79"/>
      <c r="F301" s="79">
        <v>0.3</v>
      </c>
      <c r="G301" s="79">
        <v>0</v>
      </c>
      <c r="H301" s="79">
        <v>0</v>
      </c>
    </row>
    <row r="302" spans="1:8" ht="11.25">
      <c r="A302" s="86" t="s">
        <v>7</v>
      </c>
      <c r="B302" s="79">
        <v>979115.761</v>
      </c>
      <c r="C302" s="79">
        <v>374384.158</v>
      </c>
      <c r="D302" s="79">
        <v>394617.878</v>
      </c>
      <c r="E302" s="79"/>
      <c r="F302" s="79">
        <v>136011.718</v>
      </c>
      <c r="G302" s="79">
        <v>53936.383</v>
      </c>
      <c r="H302" s="79">
        <v>48349.122</v>
      </c>
    </row>
    <row r="303" spans="1:8" ht="11.25">
      <c r="A303" s="86" t="s">
        <v>196</v>
      </c>
      <c r="B303" s="79">
        <v>5571.99</v>
      </c>
      <c r="C303" s="79">
        <v>28.227</v>
      </c>
      <c r="D303" s="79">
        <v>1160.156</v>
      </c>
      <c r="E303" s="79"/>
      <c r="F303" s="79">
        <v>8715.116</v>
      </c>
      <c r="G303" s="79">
        <v>11.911</v>
      </c>
      <c r="H303" s="79">
        <v>149.189</v>
      </c>
    </row>
    <row r="304" spans="1:8" ht="11.25">
      <c r="A304" s="86" t="s">
        <v>197</v>
      </c>
      <c r="B304" s="79">
        <v>71869.675</v>
      </c>
      <c r="C304" s="79">
        <v>12643.96</v>
      </c>
      <c r="D304" s="79">
        <v>12411.812</v>
      </c>
      <c r="E304" s="79"/>
      <c r="F304" s="79">
        <v>8458.338</v>
      </c>
      <c r="G304" s="79">
        <v>1421.686</v>
      </c>
      <c r="H304" s="79">
        <v>1318.874</v>
      </c>
    </row>
    <row r="305" spans="1:8" ht="11.25">
      <c r="A305" s="86" t="s">
        <v>198</v>
      </c>
      <c r="B305" s="79">
        <v>159475.913</v>
      </c>
      <c r="C305" s="79">
        <v>44313.22</v>
      </c>
      <c r="D305" s="79">
        <v>22551.931</v>
      </c>
      <c r="E305" s="79"/>
      <c r="F305" s="79">
        <v>29617.599</v>
      </c>
      <c r="G305" s="79">
        <v>8150.918</v>
      </c>
      <c r="H305" s="79">
        <v>3840.94</v>
      </c>
    </row>
    <row r="306" spans="1:8" ht="11.25">
      <c r="A306" s="86" t="s">
        <v>199</v>
      </c>
      <c r="B306" s="79">
        <v>68103.985</v>
      </c>
      <c r="C306" s="79">
        <v>5868.942</v>
      </c>
      <c r="D306" s="79">
        <v>18273.791</v>
      </c>
      <c r="E306" s="79"/>
      <c r="F306" s="79">
        <v>15151.739</v>
      </c>
      <c r="G306" s="79">
        <v>1290.606</v>
      </c>
      <c r="H306" s="79">
        <v>4168.388</v>
      </c>
    </row>
    <row r="307" spans="1:8" ht="11.25">
      <c r="A307" s="86" t="s">
        <v>13</v>
      </c>
      <c r="B307" s="79">
        <v>4351.978</v>
      </c>
      <c r="C307" s="79">
        <v>1552.031</v>
      </c>
      <c r="D307" s="79">
        <v>1461.211</v>
      </c>
      <c r="E307" s="79"/>
      <c r="F307" s="79">
        <v>1711.431</v>
      </c>
      <c r="G307" s="79">
        <v>604.491</v>
      </c>
      <c r="H307" s="79">
        <v>541.811</v>
      </c>
    </row>
    <row r="308" spans="1:8" ht="11.25">
      <c r="A308" s="80" t="s">
        <v>59</v>
      </c>
      <c r="B308" s="85">
        <f aca="true" t="shared" si="33" ref="B308:H308">SUM(B309:B314)</f>
        <v>206187.28700000004</v>
      </c>
      <c r="C308" s="85">
        <f t="shared" si="33"/>
        <v>38591.614</v>
      </c>
      <c r="D308" s="85">
        <f t="shared" si="33"/>
        <v>59176.643000000004</v>
      </c>
      <c r="E308" s="85"/>
      <c r="F308" s="85">
        <f t="shared" si="33"/>
        <v>76685.72200000001</v>
      </c>
      <c r="G308" s="85">
        <f t="shared" si="33"/>
        <v>16176.689</v>
      </c>
      <c r="H308" s="85">
        <f t="shared" si="33"/>
        <v>19052.198999999997</v>
      </c>
    </row>
    <row r="309" spans="1:8" ht="11.25">
      <c r="A309" s="86" t="s">
        <v>200</v>
      </c>
      <c r="B309" s="79">
        <v>12841.254</v>
      </c>
      <c r="C309" s="79">
        <v>3377.094</v>
      </c>
      <c r="D309" s="79">
        <v>3380.438</v>
      </c>
      <c r="E309" s="79"/>
      <c r="F309" s="79">
        <v>16690.055</v>
      </c>
      <c r="G309" s="79">
        <v>4846.257</v>
      </c>
      <c r="H309" s="79">
        <v>3737.697</v>
      </c>
    </row>
    <row r="310" spans="1:8" ht="11.25">
      <c r="A310" s="86" t="s">
        <v>201</v>
      </c>
      <c r="B310" s="79">
        <v>178788.157</v>
      </c>
      <c r="C310" s="79">
        <v>33224.474</v>
      </c>
      <c r="D310" s="79">
        <v>53951.67</v>
      </c>
      <c r="E310" s="79"/>
      <c r="F310" s="79">
        <v>52443.178</v>
      </c>
      <c r="G310" s="79">
        <v>10037.266</v>
      </c>
      <c r="H310" s="79">
        <v>14073.943</v>
      </c>
    </row>
    <row r="311" spans="1:8" ht="11.25">
      <c r="A311" s="86" t="s">
        <v>202</v>
      </c>
      <c r="B311" s="79">
        <v>6011.891</v>
      </c>
      <c r="C311" s="79">
        <v>1222.4</v>
      </c>
      <c r="D311" s="79">
        <v>856.61</v>
      </c>
      <c r="E311" s="79"/>
      <c r="F311" s="79">
        <v>5298.209</v>
      </c>
      <c r="G311" s="79">
        <v>1071.074</v>
      </c>
      <c r="H311" s="79">
        <v>765.585</v>
      </c>
    </row>
    <row r="312" spans="1:8" ht="11.25">
      <c r="A312" s="86" t="s">
        <v>61</v>
      </c>
      <c r="B312" s="79">
        <v>350.155</v>
      </c>
      <c r="C312" s="79">
        <v>0</v>
      </c>
      <c r="D312" s="79">
        <v>83.157</v>
      </c>
      <c r="E312" s="79"/>
      <c r="F312" s="79">
        <v>255.195</v>
      </c>
      <c r="G312" s="79">
        <v>0</v>
      </c>
      <c r="H312" s="79">
        <v>36.698</v>
      </c>
    </row>
    <row r="313" spans="1:8" ht="11.25">
      <c r="A313" s="86" t="s">
        <v>62</v>
      </c>
      <c r="B313" s="79">
        <v>10.584</v>
      </c>
      <c r="C313" s="79">
        <v>0.15</v>
      </c>
      <c r="D313" s="79">
        <v>10.508</v>
      </c>
      <c r="E313" s="79"/>
      <c r="F313" s="79">
        <v>100.385</v>
      </c>
      <c r="G313" s="79">
        <v>3.136</v>
      </c>
      <c r="H313" s="79">
        <v>49.603</v>
      </c>
    </row>
    <row r="314" spans="1:8" ht="11.25">
      <c r="A314" s="86" t="s">
        <v>13</v>
      </c>
      <c r="B314" s="79">
        <v>8185.246</v>
      </c>
      <c r="C314" s="79">
        <v>767.496</v>
      </c>
      <c r="D314" s="79">
        <v>894.26</v>
      </c>
      <c r="E314" s="79"/>
      <c r="F314" s="79">
        <v>1898.7</v>
      </c>
      <c r="G314" s="79">
        <v>218.956</v>
      </c>
      <c r="H314" s="79">
        <v>388.673</v>
      </c>
    </row>
    <row r="315" spans="1:8" ht="11.25">
      <c r="A315" s="80" t="s">
        <v>26</v>
      </c>
      <c r="B315" s="85">
        <f>SUM(B316:B325)</f>
        <v>169899.62</v>
      </c>
      <c r="C315" s="85">
        <f>SUM(C316:C325)</f>
        <v>33613.526</v>
      </c>
      <c r="D315" s="85">
        <f>SUM(D316:D325)</f>
        <v>34299.47600000001</v>
      </c>
      <c r="E315" s="85"/>
      <c r="F315" s="85">
        <f>SUM(F316:F325)</f>
        <v>41736.75300000001</v>
      </c>
      <c r="G315" s="85">
        <f>SUM(G316:G325)</f>
        <v>7699.575</v>
      </c>
      <c r="H315" s="85">
        <f>SUM(H316:H325)</f>
        <v>10336.629</v>
      </c>
    </row>
    <row r="316" spans="1:8" ht="11.25">
      <c r="A316" s="86" t="s">
        <v>27</v>
      </c>
      <c r="B316" s="79">
        <v>1241.645</v>
      </c>
      <c r="C316" s="79">
        <v>183.866</v>
      </c>
      <c r="D316" s="79">
        <v>88.984</v>
      </c>
      <c r="E316" s="79"/>
      <c r="F316" s="79">
        <v>1505.407</v>
      </c>
      <c r="G316" s="79">
        <v>218.532</v>
      </c>
      <c r="H316" s="79">
        <v>18.761</v>
      </c>
    </row>
    <row r="317" spans="1:8" ht="11.25">
      <c r="A317" s="86" t="s">
        <v>29</v>
      </c>
      <c r="B317" s="79">
        <v>39.916</v>
      </c>
      <c r="C317" s="79">
        <v>19.958</v>
      </c>
      <c r="D317" s="79">
        <v>0</v>
      </c>
      <c r="E317" s="79"/>
      <c r="F317" s="79">
        <v>174.683</v>
      </c>
      <c r="G317" s="79">
        <v>84.555</v>
      </c>
      <c r="H317" s="79">
        <v>0</v>
      </c>
    </row>
    <row r="318" spans="1:8" ht="11.25">
      <c r="A318" s="86" t="s">
        <v>30</v>
      </c>
      <c r="B318" s="79">
        <v>1110.741</v>
      </c>
      <c r="C318" s="79">
        <v>274.182</v>
      </c>
      <c r="D318" s="79">
        <v>455.255</v>
      </c>
      <c r="E318" s="79"/>
      <c r="F318" s="79">
        <v>4974.048</v>
      </c>
      <c r="G318" s="79">
        <v>1167.069</v>
      </c>
      <c r="H318" s="79">
        <v>2618.623</v>
      </c>
    </row>
    <row r="319" spans="1:8" ht="11.25">
      <c r="A319" s="86" t="s">
        <v>203</v>
      </c>
      <c r="B319" s="79">
        <v>4.034</v>
      </c>
      <c r="C319" s="79">
        <v>0</v>
      </c>
      <c r="D319" s="79">
        <v>0</v>
      </c>
      <c r="E319" s="79"/>
      <c r="F319" s="79">
        <v>19.593</v>
      </c>
      <c r="G319" s="79">
        <v>0</v>
      </c>
      <c r="H319" s="79">
        <v>0</v>
      </c>
    </row>
    <row r="320" spans="1:8" ht="11.25">
      <c r="A320" s="86" t="s">
        <v>204</v>
      </c>
      <c r="B320" s="79">
        <v>160191.935</v>
      </c>
      <c r="C320" s="79">
        <v>32028.812</v>
      </c>
      <c r="D320" s="79">
        <v>31994.554</v>
      </c>
      <c r="E320" s="79"/>
      <c r="F320" s="79">
        <v>30045.523</v>
      </c>
      <c r="G320" s="79">
        <v>5507.147</v>
      </c>
      <c r="H320" s="79">
        <v>6262.147</v>
      </c>
    </row>
    <row r="321" spans="1:8" ht="11.25">
      <c r="A321" s="86" t="s">
        <v>42</v>
      </c>
      <c r="B321" s="79">
        <v>571.015</v>
      </c>
      <c r="C321" s="79">
        <v>60.384</v>
      </c>
      <c r="D321" s="79">
        <v>168.466</v>
      </c>
      <c r="E321" s="79"/>
      <c r="F321" s="79">
        <v>1122.391</v>
      </c>
      <c r="G321" s="79">
        <v>115.153</v>
      </c>
      <c r="H321" s="79">
        <v>384.208</v>
      </c>
    </row>
    <row r="322" spans="1:15" ht="11.25">
      <c r="A322" s="86" t="s">
        <v>43</v>
      </c>
      <c r="B322" s="79">
        <v>45.556</v>
      </c>
      <c r="C322" s="79">
        <v>0.155</v>
      </c>
      <c r="D322" s="79">
        <v>4.605</v>
      </c>
      <c r="E322" s="79"/>
      <c r="F322" s="79">
        <v>210.69</v>
      </c>
      <c r="G322" s="79">
        <v>0.105</v>
      </c>
      <c r="H322" s="79">
        <v>24.521</v>
      </c>
      <c r="I322" s="79"/>
      <c r="J322" s="79"/>
      <c r="K322" s="79"/>
      <c r="L322" s="79"/>
      <c r="M322" s="79"/>
      <c r="N322" s="79"/>
      <c r="O322" s="79"/>
    </row>
    <row r="323" spans="1:15" ht="11.25">
      <c r="A323" s="86" t="s">
        <v>205</v>
      </c>
      <c r="B323" s="79">
        <v>5426.705</v>
      </c>
      <c r="C323" s="79">
        <v>788.022</v>
      </c>
      <c r="D323" s="79">
        <v>1195.067</v>
      </c>
      <c r="E323" s="79"/>
      <c r="F323" s="79">
        <v>1890.029</v>
      </c>
      <c r="G323" s="79">
        <v>302.269</v>
      </c>
      <c r="H323" s="79">
        <v>433.031</v>
      </c>
      <c r="I323" s="79"/>
      <c r="J323" s="79"/>
      <c r="K323" s="79"/>
      <c r="L323" s="79"/>
      <c r="M323" s="79"/>
      <c r="N323" s="79"/>
      <c r="O323" s="79"/>
    </row>
    <row r="324" spans="1:15" ht="11.25">
      <c r="A324" s="86" t="s">
        <v>206</v>
      </c>
      <c r="B324" s="79">
        <v>149.216</v>
      </c>
      <c r="C324" s="79">
        <v>27.435</v>
      </c>
      <c r="D324" s="79">
        <v>55.999</v>
      </c>
      <c r="E324" s="79"/>
      <c r="F324" s="79">
        <v>600.819</v>
      </c>
      <c r="G324" s="79">
        <v>94.393</v>
      </c>
      <c r="H324" s="79">
        <v>269.172</v>
      </c>
      <c r="I324" s="75"/>
      <c r="J324" s="75"/>
      <c r="K324" s="75"/>
      <c r="L324" s="75"/>
      <c r="M324" s="75"/>
      <c r="N324" s="75"/>
      <c r="O324" s="75"/>
    </row>
    <row r="325" spans="1:8" ht="11.25">
      <c r="A325" s="86" t="s">
        <v>19</v>
      </c>
      <c r="B325" s="79">
        <v>1118.857</v>
      </c>
      <c r="C325" s="79">
        <v>230.712</v>
      </c>
      <c r="D325" s="79">
        <v>336.546</v>
      </c>
      <c r="E325" s="79"/>
      <c r="F325" s="79">
        <v>1193.57</v>
      </c>
      <c r="G325" s="79">
        <v>210.352</v>
      </c>
      <c r="H325" s="79">
        <v>326.166</v>
      </c>
    </row>
    <row r="326" spans="1:8" ht="11.25">
      <c r="A326" s="80" t="s">
        <v>121</v>
      </c>
      <c r="B326" s="85">
        <f aca="true" t="shared" si="34" ref="B326:H326">SUM(B327:B330)</f>
        <v>23638.772</v>
      </c>
      <c r="C326" s="85">
        <f t="shared" si="34"/>
        <v>5406.556</v>
      </c>
      <c r="D326" s="85">
        <f t="shared" si="34"/>
        <v>5137.714</v>
      </c>
      <c r="E326" s="85"/>
      <c r="F326" s="85">
        <f t="shared" si="34"/>
        <v>11611.6</v>
      </c>
      <c r="G326" s="85">
        <f t="shared" si="34"/>
        <v>2382.822</v>
      </c>
      <c r="H326" s="85">
        <f t="shared" si="34"/>
        <v>2518.975</v>
      </c>
    </row>
    <row r="327" spans="1:8" ht="11.25">
      <c r="A327" s="86" t="s">
        <v>117</v>
      </c>
      <c r="B327" s="79">
        <v>6678.393</v>
      </c>
      <c r="C327" s="79">
        <v>1348.114</v>
      </c>
      <c r="D327" s="79">
        <v>920.505</v>
      </c>
      <c r="E327" s="79"/>
      <c r="F327" s="79">
        <v>2671.226</v>
      </c>
      <c r="G327" s="79">
        <v>484.273</v>
      </c>
      <c r="H327" s="79">
        <v>358.884</v>
      </c>
    </row>
    <row r="328" spans="1:8" ht="11.25">
      <c r="A328" s="86" t="s">
        <v>10</v>
      </c>
      <c r="B328" s="79">
        <v>572.02</v>
      </c>
      <c r="C328" s="79">
        <v>138.402</v>
      </c>
      <c r="D328" s="79">
        <v>21.923</v>
      </c>
      <c r="E328" s="79"/>
      <c r="F328" s="79">
        <v>342.849</v>
      </c>
      <c r="G328" s="79">
        <v>70.24</v>
      </c>
      <c r="H328" s="79">
        <v>24.162</v>
      </c>
    </row>
    <row r="329" spans="1:8" ht="11.25">
      <c r="A329" s="86" t="s">
        <v>11</v>
      </c>
      <c r="B329" s="79">
        <v>13805.728</v>
      </c>
      <c r="C329" s="79">
        <v>3057.711</v>
      </c>
      <c r="D329" s="79">
        <v>3885.836</v>
      </c>
      <c r="E329" s="79"/>
      <c r="F329" s="79">
        <v>6945.703</v>
      </c>
      <c r="G329" s="79">
        <v>1413.068</v>
      </c>
      <c r="H329" s="79">
        <v>1979.369</v>
      </c>
    </row>
    <row r="330" spans="1:8" ht="11.25">
      <c r="A330" s="86" t="s">
        <v>19</v>
      </c>
      <c r="B330" s="79">
        <v>2582.631</v>
      </c>
      <c r="C330" s="79">
        <v>862.329</v>
      </c>
      <c r="D330" s="79">
        <v>309.45</v>
      </c>
      <c r="E330" s="79"/>
      <c r="F330" s="79">
        <v>1651.822</v>
      </c>
      <c r="G330" s="79">
        <v>415.241</v>
      </c>
      <c r="H330" s="79">
        <v>156.56</v>
      </c>
    </row>
    <row r="331" spans="1:8" ht="11.25">
      <c r="A331" s="80" t="s">
        <v>207</v>
      </c>
      <c r="B331" s="85">
        <f>SUM(B332:B335)</f>
        <v>13315.158</v>
      </c>
      <c r="C331" s="85">
        <f>SUM(C332:C335)</f>
        <v>789.76</v>
      </c>
      <c r="D331" s="85">
        <f>SUM(D332:D335)</f>
        <v>1545.884</v>
      </c>
      <c r="E331" s="85"/>
      <c r="F331" s="85">
        <f>SUM(F332:F335)</f>
        <v>13609.692</v>
      </c>
      <c r="G331" s="85">
        <f>SUM(G332:G335)</f>
        <v>2267.527</v>
      </c>
      <c r="H331" s="85">
        <f>SUM(H332:H335)</f>
        <v>3771.527</v>
      </c>
    </row>
    <row r="332" spans="1:8" ht="11.25">
      <c r="A332" s="86" t="s">
        <v>15</v>
      </c>
      <c r="B332" s="79">
        <v>4048.884</v>
      </c>
      <c r="C332" s="79">
        <v>256.9</v>
      </c>
      <c r="D332" s="79">
        <v>833.5</v>
      </c>
      <c r="E332" s="79"/>
      <c r="F332" s="79">
        <v>1774.358</v>
      </c>
      <c r="G332" s="79">
        <v>134.124</v>
      </c>
      <c r="H332" s="79">
        <v>399.304</v>
      </c>
    </row>
    <row r="333" spans="1:8" ht="11.25">
      <c r="A333" s="86" t="s">
        <v>17</v>
      </c>
      <c r="B333" s="79">
        <v>1586.343</v>
      </c>
      <c r="C333" s="79">
        <v>422.226</v>
      </c>
      <c r="D333" s="79">
        <v>473.513</v>
      </c>
      <c r="E333" s="79"/>
      <c r="F333" s="79">
        <v>2419.547</v>
      </c>
      <c r="G333" s="79">
        <v>575.93</v>
      </c>
      <c r="H333" s="79">
        <v>858.146</v>
      </c>
    </row>
    <row r="334" spans="1:8" ht="11.25">
      <c r="A334" s="86" t="s">
        <v>208</v>
      </c>
      <c r="B334" s="79">
        <v>7.664</v>
      </c>
      <c r="C334" s="79">
        <v>4.201</v>
      </c>
      <c r="D334" s="79">
        <v>0.438</v>
      </c>
      <c r="E334" s="79"/>
      <c r="F334" s="79">
        <v>4034.712</v>
      </c>
      <c r="G334" s="79">
        <v>597.322</v>
      </c>
      <c r="H334" s="79">
        <v>587.344</v>
      </c>
    </row>
    <row r="335" spans="1:8" ht="11.25">
      <c r="A335" s="86" t="s">
        <v>19</v>
      </c>
      <c r="B335" s="79">
        <v>7672.267</v>
      </c>
      <c r="C335" s="79">
        <v>106.433</v>
      </c>
      <c r="D335" s="79">
        <v>238.433</v>
      </c>
      <c r="E335" s="79"/>
      <c r="F335" s="79">
        <v>5381.075</v>
      </c>
      <c r="G335" s="79">
        <v>960.151</v>
      </c>
      <c r="H335" s="79">
        <v>1926.733</v>
      </c>
    </row>
    <row r="336" spans="1:8" ht="11.25">
      <c r="A336" s="80" t="s">
        <v>131</v>
      </c>
      <c r="B336" s="85"/>
      <c r="C336" s="85"/>
      <c r="D336" s="85"/>
      <c r="E336" s="85"/>
      <c r="F336" s="85">
        <f>SUM(F337:F341)</f>
        <v>66078.808</v>
      </c>
      <c r="G336" s="85">
        <f>SUM(G337:G341)</f>
        <v>15780.918</v>
      </c>
      <c r="H336" s="85">
        <f>SUM(H337:H341)</f>
        <v>18555.253</v>
      </c>
    </row>
    <row r="337" spans="1:8" ht="11.25">
      <c r="A337" s="86" t="s">
        <v>209</v>
      </c>
      <c r="B337" s="79">
        <v>85.236</v>
      </c>
      <c r="C337" s="79">
        <v>16.038</v>
      </c>
      <c r="D337" s="79">
        <v>0.909</v>
      </c>
      <c r="E337" s="79"/>
      <c r="F337" s="79">
        <v>3679.79</v>
      </c>
      <c r="G337" s="79">
        <v>974.097</v>
      </c>
      <c r="H337" s="79">
        <v>71.95</v>
      </c>
    </row>
    <row r="338" spans="1:8" ht="11.25">
      <c r="A338" s="86" t="s">
        <v>69</v>
      </c>
      <c r="B338" s="79">
        <v>1901.123</v>
      </c>
      <c r="C338" s="79">
        <v>201.6</v>
      </c>
      <c r="D338" s="79">
        <v>172.925</v>
      </c>
      <c r="E338" s="79"/>
      <c r="F338" s="79">
        <v>1189.889</v>
      </c>
      <c r="G338" s="79">
        <v>82.041</v>
      </c>
      <c r="H338" s="79">
        <v>74.477</v>
      </c>
    </row>
    <row r="339" spans="1:8" ht="11.25">
      <c r="A339" s="86" t="s">
        <v>210</v>
      </c>
      <c r="B339" s="79">
        <v>466.452</v>
      </c>
      <c r="C339" s="79">
        <v>0.009</v>
      </c>
      <c r="D339" s="79">
        <v>405.691</v>
      </c>
      <c r="E339" s="79"/>
      <c r="F339" s="79">
        <v>1515.413</v>
      </c>
      <c r="G339" s="79">
        <v>0.06</v>
      </c>
      <c r="H339" s="79">
        <v>1269.495</v>
      </c>
    </row>
    <row r="340" spans="1:8" ht="21.75" customHeight="1">
      <c r="A340" s="78" t="s">
        <v>211</v>
      </c>
      <c r="B340" s="79">
        <v>1975.251</v>
      </c>
      <c r="C340" s="79">
        <v>100.849</v>
      </c>
      <c r="D340" s="79">
        <v>219.021</v>
      </c>
      <c r="E340" s="79"/>
      <c r="F340" s="79">
        <v>6831.047</v>
      </c>
      <c r="G340" s="79">
        <v>424.659</v>
      </c>
      <c r="H340" s="79">
        <v>762.431</v>
      </c>
    </row>
    <row r="341" spans="1:8" ht="11.25">
      <c r="A341" s="86" t="s">
        <v>13</v>
      </c>
      <c r="B341" s="79"/>
      <c r="C341" s="79"/>
      <c r="D341" s="79"/>
      <c r="E341" s="79"/>
      <c r="F341" s="79">
        <v>52862.669</v>
      </c>
      <c r="G341" s="79">
        <v>14300.061</v>
      </c>
      <c r="H341" s="79">
        <v>16376.9</v>
      </c>
    </row>
    <row r="342" spans="1:8" ht="11.25">
      <c r="A342" s="80" t="s">
        <v>307</v>
      </c>
      <c r="B342" s="85"/>
      <c r="C342" s="85"/>
      <c r="D342" s="85"/>
      <c r="E342" s="85"/>
      <c r="F342" s="85">
        <f>SUM(F343:F346)</f>
        <v>24725.036</v>
      </c>
      <c r="G342" s="85">
        <f>SUM(G343:G346)</f>
        <v>5756.1630000000005</v>
      </c>
      <c r="H342" s="85">
        <f>SUM(H343:H346)</f>
        <v>7789.845</v>
      </c>
    </row>
    <row r="343" spans="1:15" ht="11.25">
      <c r="A343" s="86" t="s">
        <v>168</v>
      </c>
      <c r="B343" s="79">
        <v>0.065</v>
      </c>
      <c r="C343" s="79">
        <v>0.065</v>
      </c>
      <c r="D343" s="79">
        <v>0.041</v>
      </c>
      <c r="E343" s="79"/>
      <c r="F343" s="79">
        <v>0.15</v>
      </c>
      <c r="G343" s="79">
        <v>0.15</v>
      </c>
      <c r="H343" s="79">
        <v>1.482</v>
      </c>
      <c r="I343" s="79"/>
      <c r="J343" s="79"/>
      <c r="K343" s="79"/>
      <c r="L343" s="79"/>
      <c r="M343" s="79"/>
      <c r="N343" s="79"/>
      <c r="O343" s="79"/>
    </row>
    <row r="344" spans="1:15" ht="11.25">
      <c r="A344" s="86" t="s">
        <v>213</v>
      </c>
      <c r="B344" s="79">
        <v>286.68</v>
      </c>
      <c r="C344" s="79">
        <v>55.752</v>
      </c>
      <c r="D344" s="79">
        <v>83.16</v>
      </c>
      <c r="E344" s="79"/>
      <c r="F344" s="79">
        <v>2305.68</v>
      </c>
      <c r="G344" s="79">
        <v>451</v>
      </c>
      <c r="H344" s="79">
        <v>600.656</v>
      </c>
      <c r="I344" s="79"/>
      <c r="J344" s="79"/>
      <c r="K344" s="79"/>
      <c r="L344" s="79"/>
      <c r="M344" s="79"/>
      <c r="N344" s="79"/>
      <c r="O344" s="79"/>
    </row>
    <row r="345" spans="1:15" ht="11.25">
      <c r="A345" s="86" t="s">
        <v>214</v>
      </c>
      <c r="B345" s="79">
        <v>3.083</v>
      </c>
      <c r="C345" s="79">
        <v>0.969</v>
      </c>
      <c r="D345" s="79">
        <v>0.559</v>
      </c>
      <c r="E345" s="79"/>
      <c r="F345" s="79">
        <v>2034.022</v>
      </c>
      <c r="G345" s="79">
        <v>572.133</v>
      </c>
      <c r="H345" s="79">
        <v>410.84</v>
      </c>
      <c r="I345" s="79"/>
      <c r="J345" s="79"/>
      <c r="K345" s="79"/>
      <c r="L345" s="79"/>
      <c r="M345" s="79"/>
      <c r="N345" s="79"/>
      <c r="O345" s="79"/>
    </row>
    <row r="346" spans="1:15" ht="11.25">
      <c r="A346" s="86" t="s">
        <v>215</v>
      </c>
      <c r="B346" s="79"/>
      <c r="C346" s="79"/>
      <c r="D346" s="79"/>
      <c r="E346" s="79"/>
      <c r="F346" s="79">
        <v>20385.184</v>
      </c>
      <c r="G346" s="79">
        <v>4732.88</v>
      </c>
      <c r="H346" s="79">
        <v>6776.867</v>
      </c>
      <c r="I346" s="79"/>
      <c r="J346" s="79"/>
      <c r="K346" s="79"/>
      <c r="L346" s="79"/>
      <c r="M346" s="79"/>
      <c r="N346" s="79"/>
      <c r="O346" s="79"/>
    </row>
    <row r="347" spans="1:15" ht="11.25">
      <c r="A347" s="80" t="s">
        <v>308</v>
      </c>
      <c r="B347" s="85"/>
      <c r="C347" s="85"/>
      <c r="D347" s="85"/>
      <c r="E347" s="85"/>
      <c r="F347" s="85">
        <f>SUM(F348:F350)</f>
        <v>5157.516</v>
      </c>
      <c r="G347" s="85">
        <f>SUM(G348:G350)</f>
        <v>854.515</v>
      </c>
      <c r="H347" s="85">
        <f>SUM(H348:H350)</f>
        <v>1524.297</v>
      </c>
      <c r="I347" s="79"/>
      <c r="J347" s="79"/>
      <c r="K347" s="79"/>
      <c r="L347" s="79"/>
      <c r="M347" s="79"/>
      <c r="N347" s="79"/>
      <c r="O347" s="79"/>
    </row>
    <row r="348" spans="1:15" ht="11.25">
      <c r="A348" s="86" t="s">
        <v>87</v>
      </c>
      <c r="B348" s="99"/>
      <c r="C348" s="99"/>
      <c r="D348" s="99"/>
      <c r="E348" s="99"/>
      <c r="F348" s="99">
        <v>317.543</v>
      </c>
      <c r="G348" s="99">
        <v>60.839</v>
      </c>
      <c r="H348" s="99">
        <v>75.678</v>
      </c>
      <c r="I348" s="79"/>
      <c r="J348" s="79"/>
      <c r="K348" s="79"/>
      <c r="L348" s="79"/>
      <c r="M348" s="79"/>
      <c r="N348" s="79"/>
      <c r="O348" s="79"/>
    </row>
    <row r="349" spans="1:15" ht="11.25">
      <c r="A349" s="86" t="s">
        <v>88</v>
      </c>
      <c r="B349" s="99"/>
      <c r="C349" s="99"/>
      <c r="D349" s="99"/>
      <c r="E349" s="99"/>
      <c r="F349" s="99">
        <v>746.107</v>
      </c>
      <c r="G349" s="99">
        <v>275.142</v>
      </c>
      <c r="H349" s="99">
        <v>810.305</v>
      </c>
      <c r="I349" s="79"/>
      <c r="J349" s="79"/>
      <c r="K349" s="79"/>
      <c r="L349" s="79"/>
      <c r="M349" s="79"/>
      <c r="N349" s="79"/>
      <c r="O349" s="79"/>
    </row>
    <row r="350" spans="1:15" ht="11.25">
      <c r="A350" s="91" t="s">
        <v>131</v>
      </c>
      <c r="B350" s="106"/>
      <c r="C350" s="106"/>
      <c r="D350" s="106"/>
      <c r="E350" s="106"/>
      <c r="F350" s="106">
        <v>4093.866</v>
      </c>
      <c r="G350" s="106">
        <v>518.534</v>
      </c>
      <c r="H350" s="106">
        <v>638.314</v>
      </c>
      <c r="I350" s="75"/>
      <c r="J350" s="75"/>
      <c r="K350" s="75"/>
      <c r="L350" s="75"/>
      <c r="M350" s="75"/>
      <c r="N350" s="75"/>
      <c r="O350" s="75"/>
    </row>
    <row r="351" spans="1:8" ht="11.25">
      <c r="A351" s="86" t="s">
        <v>212</v>
      </c>
      <c r="B351" s="86"/>
      <c r="C351" s="86"/>
      <c r="D351" s="86"/>
      <c r="E351" s="86"/>
      <c r="F351" s="86"/>
      <c r="G351" s="86"/>
      <c r="H351" s="86"/>
    </row>
    <row r="352" spans="1:8" ht="19.5" customHeight="1">
      <c r="A352" s="151" t="s">
        <v>301</v>
      </c>
      <c r="B352" s="151"/>
      <c r="C352" s="151"/>
      <c r="D352" s="151"/>
      <c r="E352" s="151"/>
      <c r="F352" s="151"/>
      <c r="G352" s="151"/>
      <c r="H352" s="151"/>
    </row>
    <row r="353" spans="1:8" ht="19.5" customHeight="1">
      <c r="A353" s="156" t="s">
        <v>309</v>
      </c>
      <c r="B353" s="156"/>
      <c r="C353" s="156"/>
      <c r="D353" s="156"/>
      <c r="E353" s="156"/>
      <c r="F353" s="156"/>
      <c r="G353" s="156"/>
      <c r="H353" s="156"/>
    </row>
    <row r="354" spans="1:8" ht="11.25">
      <c r="A354" s="80" t="s">
        <v>0</v>
      </c>
      <c r="B354" s="153" t="s">
        <v>423</v>
      </c>
      <c r="C354" s="153"/>
      <c r="D354" s="153"/>
      <c r="E354" s="81"/>
      <c r="F354" s="153" t="s">
        <v>194</v>
      </c>
      <c r="G354" s="153"/>
      <c r="H354" s="153"/>
    </row>
    <row r="355" spans="1:8" ht="11.25">
      <c r="A355" s="82" t="s">
        <v>2</v>
      </c>
      <c r="B355" s="83">
        <f>+B4</f>
        <v>2004</v>
      </c>
      <c r="C355" s="83" t="str">
        <f>+C4</f>
        <v>Ene-Mar 04</v>
      </c>
      <c r="D355" s="83" t="str">
        <f>+D4</f>
        <v>Ene-Mar 05</v>
      </c>
      <c r="E355" s="84"/>
      <c r="F355" s="83">
        <f>+F4</f>
        <v>2004</v>
      </c>
      <c r="G355" s="83" t="str">
        <f>+G4</f>
        <v>Ene-Mar 04</v>
      </c>
      <c r="H355" s="83" t="str">
        <f>+H4</f>
        <v>Ene-Mar 05</v>
      </c>
    </row>
    <row r="356" spans="1:8" ht="11.25">
      <c r="A356" s="80" t="s">
        <v>474</v>
      </c>
      <c r="B356" s="85"/>
      <c r="C356" s="85"/>
      <c r="D356" s="85"/>
      <c r="E356" s="85"/>
      <c r="F356" s="85">
        <f>(+F357+F364+F378+F392+F397)</f>
        <v>691305.838</v>
      </c>
      <c r="G356" s="85">
        <f>+G357+G364+G378+G392+G397</f>
        <v>155129.103</v>
      </c>
      <c r="H356" s="85">
        <f>+H357+H364+H378+H392+H397</f>
        <v>152026.87099999998</v>
      </c>
    </row>
    <row r="357" spans="1:8" ht="11.25">
      <c r="A357" s="80" t="s">
        <v>3</v>
      </c>
      <c r="B357" s="85">
        <f aca="true" t="shared" si="35" ref="B357:H357">SUM(B358:B363)</f>
        <v>195157.52999999997</v>
      </c>
      <c r="C357" s="85">
        <f t="shared" si="35"/>
        <v>70669.50099999999</v>
      </c>
      <c r="D357" s="85">
        <f t="shared" si="35"/>
        <v>27325.585</v>
      </c>
      <c r="E357" s="85"/>
      <c r="F357" s="85">
        <f t="shared" si="35"/>
        <v>61137.618</v>
      </c>
      <c r="G357" s="85">
        <f t="shared" si="35"/>
        <v>21010.911999999997</v>
      </c>
      <c r="H357" s="85">
        <f t="shared" si="35"/>
        <v>7801.123</v>
      </c>
    </row>
    <row r="358" spans="1:8" ht="11.25">
      <c r="A358" s="86" t="s">
        <v>216</v>
      </c>
      <c r="B358" s="79">
        <v>72404.627</v>
      </c>
      <c r="C358" s="79">
        <v>25477.085</v>
      </c>
      <c r="D358" s="79">
        <v>5712.157</v>
      </c>
      <c r="E358" s="79"/>
      <c r="F358" s="79">
        <v>20176.463</v>
      </c>
      <c r="G358" s="79">
        <v>6344.245</v>
      </c>
      <c r="H358" s="79">
        <v>2132.235</v>
      </c>
    </row>
    <row r="359" spans="1:8" ht="11.25">
      <c r="A359" s="86" t="s">
        <v>217</v>
      </c>
      <c r="B359" s="79">
        <v>21</v>
      </c>
      <c r="C359" s="79">
        <v>9</v>
      </c>
      <c r="D359" s="79">
        <v>0.36</v>
      </c>
      <c r="E359" s="79"/>
      <c r="F359" s="79">
        <v>8.655</v>
      </c>
      <c r="G359" s="79">
        <v>4.073</v>
      </c>
      <c r="H359" s="79">
        <v>3.427</v>
      </c>
    </row>
    <row r="360" spans="1:8" ht="11.25">
      <c r="A360" s="86" t="s">
        <v>218</v>
      </c>
      <c r="B360" s="79">
        <v>17089.107</v>
      </c>
      <c r="C360" s="79">
        <v>6175.727</v>
      </c>
      <c r="D360" s="79">
        <v>4918.646</v>
      </c>
      <c r="E360" s="79"/>
      <c r="F360" s="79">
        <v>3702.47</v>
      </c>
      <c r="G360" s="79">
        <v>1319.618</v>
      </c>
      <c r="H360" s="79">
        <v>1044.775</v>
      </c>
    </row>
    <row r="361" spans="1:8" ht="11.25">
      <c r="A361" s="86" t="s">
        <v>219</v>
      </c>
      <c r="B361" s="79">
        <v>8497.248</v>
      </c>
      <c r="C361" s="79">
        <v>888.232</v>
      </c>
      <c r="D361" s="79">
        <v>1287.584</v>
      </c>
      <c r="E361" s="79"/>
      <c r="F361" s="79">
        <v>1877.709</v>
      </c>
      <c r="G361" s="79">
        <v>221.077</v>
      </c>
      <c r="H361" s="79">
        <v>292.529</v>
      </c>
    </row>
    <row r="362" spans="1:8" ht="11.25">
      <c r="A362" s="86" t="s">
        <v>220</v>
      </c>
      <c r="B362" s="79">
        <v>10898.303</v>
      </c>
      <c r="C362" s="79">
        <v>1212.505</v>
      </c>
      <c r="D362" s="79">
        <v>2787.605</v>
      </c>
      <c r="E362" s="79"/>
      <c r="F362" s="79">
        <v>2709.427</v>
      </c>
      <c r="G362" s="79">
        <v>389.555</v>
      </c>
      <c r="H362" s="79">
        <v>648.856</v>
      </c>
    </row>
    <row r="363" spans="1:8" ht="11.25">
      <c r="A363" s="86" t="s">
        <v>13</v>
      </c>
      <c r="B363" s="79">
        <v>86247.245</v>
      </c>
      <c r="C363" s="79">
        <v>36906.952</v>
      </c>
      <c r="D363" s="79">
        <v>12619.233</v>
      </c>
      <c r="E363" s="79"/>
      <c r="F363" s="79">
        <v>32662.894</v>
      </c>
      <c r="G363" s="79">
        <v>12732.344</v>
      </c>
      <c r="H363" s="79">
        <v>3679.301</v>
      </c>
    </row>
    <row r="364" spans="1:8" ht="11.25">
      <c r="A364" s="80" t="s">
        <v>59</v>
      </c>
      <c r="B364" s="85">
        <f>+B365+B373</f>
        <v>879680.9099999999</v>
      </c>
      <c r="C364" s="85">
        <f>+C365+C373</f>
        <v>212295.90399999998</v>
      </c>
      <c r="D364" s="85">
        <f>+D365+D373</f>
        <v>211566.033</v>
      </c>
      <c r="E364" s="85"/>
      <c r="F364" s="85">
        <f>+F365+F373</f>
        <v>334013.194</v>
      </c>
      <c r="G364" s="85">
        <f>+G365+G373</f>
        <v>78278.69</v>
      </c>
      <c r="H364" s="85">
        <f>+H365+H373</f>
        <v>67478.14300000001</v>
      </c>
    </row>
    <row r="365" spans="1:8" ht="11.25">
      <c r="A365" s="87" t="s">
        <v>221</v>
      </c>
      <c r="B365" s="88">
        <f aca="true" t="shared" si="36" ref="B365:H365">SUM(B366:B372)</f>
        <v>633556.4079999999</v>
      </c>
      <c r="C365" s="88">
        <f t="shared" si="36"/>
        <v>165310.582</v>
      </c>
      <c r="D365" s="88">
        <f t="shared" si="36"/>
        <v>155853.037</v>
      </c>
      <c r="E365" s="88"/>
      <c r="F365" s="88">
        <f t="shared" si="36"/>
        <v>171574.764</v>
      </c>
      <c r="G365" s="88">
        <f t="shared" si="36"/>
        <v>44846.854999999996</v>
      </c>
      <c r="H365" s="88">
        <f t="shared" si="36"/>
        <v>33683.309</v>
      </c>
    </row>
    <row r="366" spans="1:8" ht="11.25">
      <c r="A366" s="86" t="s">
        <v>222</v>
      </c>
      <c r="B366" s="79">
        <v>0.945</v>
      </c>
      <c r="C366" s="79">
        <v>0.74</v>
      </c>
      <c r="D366" s="79">
        <v>22.965</v>
      </c>
      <c r="E366" s="79"/>
      <c r="F366" s="79">
        <v>2.076</v>
      </c>
      <c r="G366" s="79">
        <v>1.487</v>
      </c>
      <c r="H366" s="79">
        <v>22.978</v>
      </c>
    </row>
    <row r="367" spans="1:8" ht="11.25">
      <c r="A367" s="86" t="s">
        <v>223</v>
      </c>
      <c r="B367" s="79">
        <v>1408.967</v>
      </c>
      <c r="C367" s="79">
        <v>293.624</v>
      </c>
      <c r="D367" s="79">
        <v>279.15</v>
      </c>
      <c r="E367" s="79"/>
      <c r="F367" s="79">
        <v>1217.896</v>
      </c>
      <c r="G367" s="79">
        <v>262.121</v>
      </c>
      <c r="H367" s="79">
        <v>243.54</v>
      </c>
    </row>
    <row r="368" spans="1:8" ht="11.25">
      <c r="A368" s="86" t="s">
        <v>224</v>
      </c>
      <c r="B368" s="79">
        <v>9590.001</v>
      </c>
      <c r="C368" s="79">
        <v>3890</v>
      </c>
      <c r="D368" s="79">
        <v>3043</v>
      </c>
      <c r="E368" s="79"/>
      <c r="F368" s="79">
        <v>5888.608</v>
      </c>
      <c r="G368" s="79">
        <v>2551.974</v>
      </c>
      <c r="H368" s="79">
        <v>1651.583</v>
      </c>
    </row>
    <row r="369" spans="1:8" ht="11.25">
      <c r="A369" s="86" t="s">
        <v>225</v>
      </c>
      <c r="B369" s="79">
        <v>1223.937</v>
      </c>
      <c r="C369" s="79">
        <v>78.445</v>
      </c>
      <c r="D369" s="79">
        <v>1124</v>
      </c>
      <c r="E369" s="79"/>
      <c r="F369" s="79">
        <v>723.416</v>
      </c>
      <c r="G369" s="79">
        <v>52.283</v>
      </c>
      <c r="H369" s="79">
        <v>621.378</v>
      </c>
    </row>
    <row r="370" spans="1:8" ht="11.25">
      <c r="A370" s="86" t="s">
        <v>226</v>
      </c>
      <c r="B370" s="79">
        <v>565137.166</v>
      </c>
      <c r="C370" s="79">
        <v>148316.229</v>
      </c>
      <c r="D370" s="79">
        <v>132452.323</v>
      </c>
      <c r="E370" s="79"/>
      <c r="F370" s="79">
        <v>152496.396</v>
      </c>
      <c r="G370" s="79">
        <v>39541.754</v>
      </c>
      <c r="H370" s="79">
        <v>28249.914</v>
      </c>
    </row>
    <row r="371" spans="1:8" ht="11.25">
      <c r="A371" s="86" t="s">
        <v>227</v>
      </c>
      <c r="B371" s="79">
        <v>33710.371</v>
      </c>
      <c r="C371" s="79">
        <v>8948.339</v>
      </c>
      <c r="D371" s="79">
        <v>9778.431</v>
      </c>
      <c r="E371" s="79"/>
      <c r="F371" s="79">
        <v>5643.137</v>
      </c>
      <c r="G371" s="79">
        <v>1435.286</v>
      </c>
      <c r="H371" s="79">
        <v>1184.721</v>
      </c>
    </row>
    <row r="372" spans="1:8" ht="11.25">
      <c r="A372" s="86" t="s">
        <v>13</v>
      </c>
      <c r="B372" s="79">
        <v>22485.021</v>
      </c>
      <c r="C372" s="79">
        <v>3783.205</v>
      </c>
      <c r="D372" s="79">
        <v>9153.168</v>
      </c>
      <c r="E372" s="79"/>
      <c r="F372" s="79">
        <v>5603.235</v>
      </c>
      <c r="G372" s="79">
        <v>1001.95</v>
      </c>
      <c r="H372" s="79">
        <v>1709.195</v>
      </c>
    </row>
    <row r="373" spans="1:8" ht="11.25">
      <c r="A373" s="87" t="s">
        <v>228</v>
      </c>
      <c r="B373" s="102">
        <f aca="true" t="shared" si="37" ref="B373:H373">SUM(B374:B377)</f>
        <v>246124.50199999998</v>
      </c>
      <c r="C373" s="102">
        <f t="shared" si="37"/>
        <v>46985.32199999999</v>
      </c>
      <c r="D373" s="102">
        <f t="shared" si="37"/>
        <v>55712.996</v>
      </c>
      <c r="E373" s="102"/>
      <c r="F373" s="102">
        <f t="shared" si="37"/>
        <v>162438.43</v>
      </c>
      <c r="G373" s="102">
        <f t="shared" si="37"/>
        <v>33431.835</v>
      </c>
      <c r="H373" s="102">
        <f t="shared" si="37"/>
        <v>33794.834</v>
      </c>
    </row>
    <row r="374" spans="1:8" ht="11.25">
      <c r="A374" s="86" t="s">
        <v>229</v>
      </c>
      <c r="B374" s="99">
        <v>1937.59</v>
      </c>
      <c r="C374" s="99">
        <v>380.771</v>
      </c>
      <c r="D374" s="99">
        <v>645.896</v>
      </c>
      <c r="E374" s="99"/>
      <c r="F374" s="99">
        <v>1861.951</v>
      </c>
      <c r="G374" s="99">
        <v>364.527</v>
      </c>
      <c r="H374" s="99">
        <v>591.849</v>
      </c>
    </row>
    <row r="375" spans="1:8" ht="11.25">
      <c r="A375" s="86" t="s">
        <v>125</v>
      </c>
      <c r="B375" s="99">
        <v>3185.713</v>
      </c>
      <c r="C375" s="99">
        <v>677.963</v>
      </c>
      <c r="D375" s="99">
        <v>773.492</v>
      </c>
      <c r="E375" s="99"/>
      <c r="F375" s="99">
        <v>2797.186</v>
      </c>
      <c r="G375" s="99">
        <v>583.543</v>
      </c>
      <c r="H375" s="99">
        <v>693.366</v>
      </c>
    </row>
    <row r="376" spans="1:8" ht="11.25">
      <c r="A376" s="86" t="s">
        <v>230</v>
      </c>
      <c r="B376" s="99">
        <v>211462.987</v>
      </c>
      <c r="C376" s="99">
        <v>42546.325</v>
      </c>
      <c r="D376" s="99">
        <v>45352.11</v>
      </c>
      <c r="E376" s="99"/>
      <c r="F376" s="99">
        <v>148910.155</v>
      </c>
      <c r="G376" s="99">
        <v>31630.152</v>
      </c>
      <c r="H376" s="99">
        <v>30205.33</v>
      </c>
    </row>
    <row r="377" spans="1:8" ht="11.25">
      <c r="A377" s="86" t="s">
        <v>19</v>
      </c>
      <c r="B377" s="99">
        <v>29538.212</v>
      </c>
      <c r="C377" s="99">
        <v>3380.263</v>
      </c>
      <c r="D377" s="99">
        <v>8941.498</v>
      </c>
      <c r="E377" s="99"/>
      <c r="F377" s="99">
        <v>8869.138</v>
      </c>
      <c r="G377" s="99">
        <v>853.613</v>
      </c>
      <c r="H377" s="99">
        <v>2304.289</v>
      </c>
    </row>
    <row r="378" spans="1:8" ht="11.25">
      <c r="A378" s="80" t="s">
        <v>26</v>
      </c>
      <c r="B378" s="85">
        <f aca="true" t="shared" si="38" ref="B378:H378">SUM(B379:B391)</f>
        <v>56513.973</v>
      </c>
      <c r="C378" s="85">
        <f t="shared" si="38"/>
        <v>7455.688</v>
      </c>
      <c r="D378" s="85">
        <f t="shared" si="38"/>
        <v>9304.119000000002</v>
      </c>
      <c r="E378" s="85"/>
      <c r="F378" s="85">
        <f t="shared" si="38"/>
        <v>39547.819</v>
      </c>
      <c r="G378" s="85">
        <f t="shared" si="38"/>
        <v>7879.007000000001</v>
      </c>
      <c r="H378" s="85">
        <f t="shared" si="38"/>
        <v>9276.477</v>
      </c>
    </row>
    <row r="379" spans="1:8" ht="11.25">
      <c r="A379" s="86" t="s">
        <v>143</v>
      </c>
      <c r="B379" s="79">
        <v>982.219</v>
      </c>
      <c r="C379" s="79">
        <v>228.248</v>
      </c>
      <c r="D379" s="79">
        <v>270.39</v>
      </c>
      <c r="E379" s="79"/>
      <c r="F379" s="79">
        <v>3950.483</v>
      </c>
      <c r="G379" s="79">
        <v>895.699</v>
      </c>
      <c r="H379" s="79">
        <v>1212.026</v>
      </c>
    </row>
    <row r="380" spans="1:8" ht="11.25">
      <c r="A380" s="86" t="s">
        <v>231</v>
      </c>
      <c r="B380" s="79">
        <v>1353.958</v>
      </c>
      <c r="C380" s="79">
        <v>632.828</v>
      </c>
      <c r="D380" s="79">
        <v>109.808</v>
      </c>
      <c r="E380" s="79"/>
      <c r="F380" s="79">
        <v>1230.558</v>
      </c>
      <c r="G380" s="79">
        <v>337.933</v>
      </c>
      <c r="H380" s="79">
        <v>158.772</v>
      </c>
    </row>
    <row r="381" spans="1:8" ht="11.25">
      <c r="A381" s="86" t="s">
        <v>232</v>
      </c>
      <c r="B381" s="79">
        <v>249.754</v>
      </c>
      <c r="C381" s="79">
        <v>82.374</v>
      </c>
      <c r="D381" s="79">
        <v>75.71</v>
      </c>
      <c r="E381" s="79"/>
      <c r="F381" s="79">
        <v>964.055</v>
      </c>
      <c r="G381" s="79">
        <v>255.494</v>
      </c>
      <c r="H381" s="79">
        <v>313.937</v>
      </c>
    </row>
    <row r="382" spans="1:8" ht="11.25">
      <c r="A382" s="86" t="s">
        <v>132</v>
      </c>
      <c r="B382" s="79">
        <v>298.365</v>
      </c>
      <c r="C382" s="79">
        <v>0.12</v>
      </c>
      <c r="D382" s="79">
        <v>56</v>
      </c>
      <c r="E382" s="79"/>
      <c r="F382" s="79">
        <v>327.846</v>
      </c>
      <c r="G382" s="79">
        <v>0.592</v>
      </c>
      <c r="H382" s="79">
        <v>45.44</v>
      </c>
    </row>
    <row r="383" spans="1:8" ht="11.25">
      <c r="A383" s="86" t="s">
        <v>233</v>
      </c>
      <c r="B383" s="79">
        <v>954.59</v>
      </c>
      <c r="C383" s="79">
        <v>112.509</v>
      </c>
      <c r="D383" s="79">
        <v>166.729</v>
      </c>
      <c r="E383" s="79"/>
      <c r="F383" s="79">
        <v>960.435</v>
      </c>
      <c r="G383" s="79">
        <v>107.649</v>
      </c>
      <c r="H383" s="79">
        <v>198.6</v>
      </c>
    </row>
    <row r="384" spans="1:8" ht="11.25">
      <c r="A384" s="86" t="s">
        <v>234</v>
      </c>
      <c r="B384" s="79">
        <v>6774.535</v>
      </c>
      <c r="C384" s="79">
        <v>2040.216</v>
      </c>
      <c r="D384" s="79">
        <v>1861.846</v>
      </c>
      <c r="E384" s="79"/>
      <c r="F384" s="79">
        <v>4643.547</v>
      </c>
      <c r="G384" s="79">
        <v>1316.515</v>
      </c>
      <c r="H384" s="79">
        <v>1293.411</v>
      </c>
    </row>
    <row r="385" spans="1:8" ht="11.25">
      <c r="A385" s="86" t="s">
        <v>235</v>
      </c>
      <c r="B385" s="79">
        <v>1544.944</v>
      </c>
      <c r="C385" s="79">
        <v>39.374</v>
      </c>
      <c r="D385" s="79">
        <v>104.108</v>
      </c>
      <c r="E385" s="79"/>
      <c r="F385" s="79">
        <v>1240.083</v>
      </c>
      <c r="G385" s="79">
        <v>32.772</v>
      </c>
      <c r="H385" s="79">
        <v>88.106</v>
      </c>
    </row>
    <row r="386" spans="1:8" ht="12.75" customHeight="1">
      <c r="A386" s="78" t="s">
        <v>236</v>
      </c>
      <c r="B386" s="79">
        <v>517.565</v>
      </c>
      <c r="C386" s="79">
        <v>9.931</v>
      </c>
      <c r="D386" s="79">
        <v>33.779</v>
      </c>
      <c r="E386" s="79"/>
      <c r="F386" s="79">
        <v>580.267</v>
      </c>
      <c r="G386" s="79">
        <v>14.383</v>
      </c>
      <c r="H386" s="79">
        <v>34.864</v>
      </c>
    </row>
    <row r="387" spans="1:8" ht="11.25">
      <c r="A387" s="86" t="s">
        <v>237</v>
      </c>
      <c r="B387" s="79">
        <v>1929.116</v>
      </c>
      <c r="C387" s="79">
        <v>463.243</v>
      </c>
      <c r="D387" s="79">
        <v>288.746</v>
      </c>
      <c r="E387" s="79"/>
      <c r="F387" s="79">
        <v>1853.323</v>
      </c>
      <c r="G387" s="79">
        <v>489.954</v>
      </c>
      <c r="H387" s="79">
        <v>360.509</v>
      </c>
    </row>
    <row r="388" spans="1:8" ht="11.25">
      <c r="A388" s="86" t="s">
        <v>238</v>
      </c>
      <c r="B388" s="79">
        <v>3814.497</v>
      </c>
      <c r="C388" s="79">
        <v>999.244</v>
      </c>
      <c r="D388" s="79">
        <v>722.129</v>
      </c>
      <c r="E388" s="79"/>
      <c r="F388" s="79">
        <v>3429.124</v>
      </c>
      <c r="G388" s="79">
        <v>936.329</v>
      </c>
      <c r="H388" s="79">
        <v>671.713</v>
      </c>
    </row>
    <row r="389" spans="1:8" ht="11.25">
      <c r="A389" s="86" t="s">
        <v>239</v>
      </c>
      <c r="B389" s="79">
        <v>6363.705</v>
      </c>
      <c r="C389" s="79">
        <v>650.304</v>
      </c>
      <c r="D389" s="79">
        <v>1113.036</v>
      </c>
      <c r="E389" s="79"/>
      <c r="F389" s="79">
        <v>5519.402</v>
      </c>
      <c r="G389" s="79">
        <v>519.625</v>
      </c>
      <c r="H389" s="79">
        <v>925.959</v>
      </c>
    </row>
    <row r="390" spans="1:8" ht="11.25">
      <c r="A390" s="86" t="s">
        <v>240</v>
      </c>
      <c r="B390" s="79">
        <v>3141.33</v>
      </c>
      <c r="C390" s="79">
        <v>699.252</v>
      </c>
      <c r="D390" s="79">
        <v>500.913</v>
      </c>
      <c r="E390" s="79"/>
      <c r="F390" s="79">
        <v>5347.498</v>
      </c>
      <c r="G390" s="79">
        <v>1110.461</v>
      </c>
      <c r="H390" s="79">
        <v>911.468</v>
      </c>
    </row>
    <row r="391" spans="1:8" ht="11.25">
      <c r="A391" s="86" t="s">
        <v>19</v>
      </c>
      <c r="B391" s="79">
        <v>28589.395</v>
      </c>
      <c r="C391" s="79">
        <v>1498.045</v>
      </c>
      <c r="D391" s="79">
        <v>4000.925</v>
      </c>
      <c r="E391" s="79"/>
      <c r="F391" s="79">
        <v>9501.198</v>
      </c>
      <c r="G391" s="79">
        <v>1861.601</v>
      </c>
      <c r="H391" s="79">
        <v>3061.672</v>
      </c>
    </row>
    <row r="392" spans="1:8" ht="11.25">
      <c r="A392" s="80" t="s">
        <v>537</v>
      </c>
      <c r="B392" s="98"/>
      <c r="C392" s="98"/>
      <c r="D392" s="98"/>
      <c r="E392" s="98"/>
      <c r="F392" s="98">
        <f>SUM(F393:F396)</f>
        <v>53284.251000000004</v>
      </c>
      <c r="G392" s="98">
        <f>SUM(G393:G396)</f>
        <v>8936.32</v>
      </c>
      <c r="H392" s="98">
        <f>SUM(H393:H396)</f>
        <v>12585.679</v>
      </c>
    </row>
    <row r="393" spans="1:8" ht="11.25">
      <c r="A393" s="86" t="s">
        <v>241</v>
      </c>
      <c r="B393" s="99">
        <v>8038.116</v>
      </c>
      <c r="C393" s="99">
        <v>2040.171</v>
      </c>
      <c r="D393" s="99">
        <v>2872.523</v>
      </c>
      <c r="E393" s="99"/>
      <c r="F393" s="99">
        <v>5909.652</v>
      </c>
      <c r="G393" s="99">
        <v>1547.201</v>
      </c>
      <c r="H393" s="99">
        <v>2110.743</v>
      </c>
    </row>
    <row r="394" spans="1:8" ht="11.25">
      <c r="A394" s="86" t="s">
        <v>242</v>
      </c>
      <c r="B394" s="99">
        <v>2432.467</v>
      </c>
      <c r="C394" s="99">
        <v>287.139</v>
      </c>
      <c r="D394" s="99">
        <v>703.068</v>
      </c>
      <c r="E394" s="99"/>
      <c r="F394" s="99">
        <v>6171.7</v>
      </c>
      <c r="G394" s="99">
        <v>731.744</v>
      </c>
      <c r="H394" s="99">
        <v>1871.677</v>
      </c>
    </row>
    <row r="395" spans="1:8" ht="11.25">
      <c r="A395" s="86" t="s">
        <v>243</v>
      </c>
      <c r="B395" s="99">
        <v>4201.159</v>
      </c>
      <c r="C395" s="99">
        <v>515.305</v>
      </c>
      <c r="D395" s="99">
        <v>563.405</v>
      </c>
      <c r="E395" s="99"/>
      <c r="F395" s="99">
        <v>17394.034</v>
      </c>
      <c r="G395" s="99">
        <v>2030.417</v>
      </c>
      <c r="H395" s="99">
        <v>2213.234</v>
      </c>
    </row>
    <row r="396" spans="1:8" ht="11.25">
      <c r="A396" s="86" t="s">
        <v>13</v>
      </c>
      <c r="B396" s="99"/>
      <c r="C396" s="99"/>
      <c r="D396" s="99"/>
      <c r="E396" s="99"/>
      <c r="F396" s="99">
        <v>23808.865</v>
      </c>
      <c r="G396" s="99">
        <v>4626.958</v>
      </c>
      <c r="H396" s="99">
        <v>6390.025</v>
      </c>
    </row>
    <row r="397" spans="1:8" ht="11.25">
      <c r="A397" s="80" t="s">
        <v>152</v>
      </c>
      <c r="B397" s="85"/>
      <c r="C397" s="85"/>
      <c r="D397" s="85"/>
      <c r="E397" s="85"/>
      <c r="F397" s="85">
        <f>SUM(F398:F402)</f>
        <v>203322.956</v>
      </c>
      <c r="G397" s="85">
        <f>SUM(G398:G402)</f>
        <v>39024.174</v>
      </c>
      <c r="H397" s="85">
        <f>SUM(H398:H402)</f>
        <v>54885.44899999999</v>
      </c>
    </row>
    <row r="398" spans="1:8" ht="11.25">
      <c r="A398" s="86" t="s">
        <v>244</v>
      </c>
      <c r="B398" s="79">
        <v>194615.656</v>
      </c>
      <c r="C398" s="79">
        <v>30777.884</v>
      </c>
      <c r="D398" s="79">
        <v>56451.268</v>
      </c>
      <c r="E398" s="79"/>
      <c r="F398" s="79">
        <v>52731.539</v>
      </c>
      <c r="G398" s="79">
        <v>6999.105</v>
      </c>
      <c r="H398" s="79">
        <v>15543.851</v>
      </c>
    </row>
    <row r="399" spans="1:8" ht="11.25">
      <c r="A399" s="86" t="s">
        <v>245</v>
      </c>
      <c r="B399" s="79">
        <v>60862.363</v>
      </c>
      <c r="C399" s="79">
        <v>13921.937</v>
      </c>
      <c r="D399" s="79">
        <v>11176.26</v>
      </c>
      <c r="E399" s="79"/>
      <c r="F399" s="79">
        <v>12795.798</v>
      </c>
      <c r="G399" s="79">
        <v>3084.4</v>
      </c>
      <c r="H399" s="79">
        <v>2405.412</v>
      </c>
    </row>
    <row r="400" spans="1:8" ht="21" customHeight="1">
      <c r="A400" s="78" t="s">
        <v>246</v>
      </c>
      <c r="B400" s="122">
        <v>4045.176</v>
      </c>
      <c r="C400" s="122">
        <v>1003.918</v>
      </c>
      <c r="D400" s="122">
        <v>948.55</v>
      </c>
      <c r="E400" s="122"/>
      <c r="F400" s="122">
        <v>1885.924</v>
      </c>
      <c r="G400" s="122">
        <v>485.524</v>
      </c>
      <c r="H400" s="122">
        <v>372.118</v>
      </c>
    </row>
    <row r="401" spans="1:8" ht="11.25">
      <c r="A401" s="86" t="s">
        <v>247</v>
      </c>
      <c r="B401" s="79">
        <v>5810.719</v>
      </c>
      <c r="C401" s="79">
        <v>1353.527</v>
      </c>
      <c r="D401" s="79">
        <v>1439.294</v>
      </c>
      <c r="E401" s="79"/>
      <c r="F401" s="79">
        <v>11167.036</v>
      </c>
      <c r="G401" s="79">
        <v>3033.332</v>
      </c>
      <c r="H401" s="79">
        <v>2252.379</v>
      </c>
    </row>
    <row r="402" spans="1:8" ht="11.25">
      <c r="A402" s="86" t="s">
        <v>13</v>
      </c>
      <c r="B402" s="79"/>
      <c r="C402" s="79"/>
      <c r="D402" s="79"/>
      <c r="E402" s="79"/>
      <c r="F402" s="79">
        <v>124742.659</v>
      </c>
      <c r="G402" s="79">
        <v>25421.813</v>
      </c>
      <c r="H402" s="79">
        <v>34311.689</v>
      </c>
    </row>
    <row r="403" spans="1:8" ht="11.25">
      <c r="A403" s="91"/>
      <c r="B403" s="91"/>
      <c r="C403" s="91"/>
      <c r="D403" s="91"/>
      <c r="E403" s="91"/>
      <c r="F403" s="92"/>
      <c r="G403" s="92"/>
      <c r="H403" s="92"/>
    </row>
    <row r="404" spans="1:8" ht="11.25">
      <c r="A404" s="86" t="s">
        <v>538</v>
      </c>
      <c r="B404" s="86"/>
      <c r="C404" s="86"/>
      <c r="D404" s="86"/>
      <c r="E404" s="86"/>
      <c r="F404" s="86"/>
      <c r="G404" s="86"/>
      <c r="H404" s="86"/>
    </row>
    <row r="405" spans="1:8" ht="19.5" customHeight="1">
      <c r="A405" s="151" t="s">
        <v>302</v>
      </c>
      <c r="B405" s="151"/>
      <c r="C405" s="151"/>
      <c r="D405" s="151"/>
      <c r="E405" s="151"/>
      <c r="F405" s="151"/>
      <c r="G405" s="151"/>
      <c r="H405" s="151"/>
    </row>
    <row r="406" spans="1:8" ht="19.5" customHeight="1">
      <c r="A406" s="156" t="s">
        <v>471</v>
      </c>
      <c r="B406" s="156"/>
      <c r="C406" s="156"/>
      <c r="D406" s="156"/>
      <c r="E406" s="156"/>
      <c r="F406" s="156"/>
      <c r="G406" s="156"/>
      <c r="H406" s="156"/>
    </row>
    <row r="407" spans="1:8" ht="11.25">
      <c r="A407" s="80" t="s">
        <v>0</v>
      </c>
      <c r="B407" s="153" t="s">
        <v>423</v>
      </c>
      <c r="C407" s="153"/>
      <c r="D407" s="153"/>
      <c r="E407" s="81"/>
      <c r="F407" s="153" t="s">
        <v>194</v>
      </c>
      <c r="G407" s="153"/>
      <c r="H407" s="153"/>
    </row>
    <row r="408" spans="1:8" ht="11.25">
      <c r="A408" s="82" t="s">
        <v>2</v>
      </c>
      <c r="B408" s="83">
        <f>+B4</f>
        <v>2004</v>
      </c>
      <c r="C408" s="83" t="str">
        <f>+C4</f>
        <v>Ene-Mar 04</v>
      </c>
      <c r="D408" s="83" t="str">
        <f>+D4</f>
        <v>Ene-Mar 05</v>
      </c>
      <c r="E408" s="84"/>
      <c r="F408" s="83">
        <f>+F4</f>
        <v>2004</v>
      </c>
      <c r="G408" s="83" t="str">
        <f>+G4</f>
        <v>Ene-Mar 04</v>
      </c>
      <c r="H408" s="83" t="str">
        <f>+H4</f>
        <v>Ene-Mar 05</v>
      </c>
    </row>
    <row r="409" spans="1:8" ht="11.25">
      <c r="A409" s="80"/>
      <c r="B409" s="80"/>
      <c r="C409" s="80"/>
      <c r="D409" s="80"/>
      <c r="E409" s="80"/>
      <c r="F409" s="85"/>
      <c r="G409" s="85"/>
      <c r="H409" s="85"/>
    </row>
    <row r="410" spans="1:8" ht="11.25">
      <c r="A410" s="80" t="s">
        <v>475</v>
      </c>
      <c r="B410" s="85"/>
      <c r="C410" s="85"/>
      <c r="D410" s="85"/>
      <c r="E410" s="85"/>
      <c r="F410" s="85">
        <f>+F411+F421+F422+F429</f>
        <v>360861.354</v>
      </c>
      <c r="G410" s="85">
        <f>+G411+G421+G422+G429</f>
        <v>79082.961</v>
      </c>
      <c r="H410" s="85">
        <f>+H411+H421+H422+H429</f>
        <v>95078.56499999999</v>
      </c>
    </row>
    <row r="411" spans="1:8" ht="11.25">
      <c r="A411" s="80" t="s">
        <v>154</v>
      </c>
      <c r="B411" s="85">
        <f>+B412+B415+B416+B417+B418+B419+B420</f>
        <v>31510.932000000004</v>
      </c>
      <c r="C411" s="85">
        <f>+C412+C415+C416+C417+C418+C419+C420</f>
        <v>7903.569</v>
      </c>
      <c r="D411" s="85">
        <f>+D412+D415+D416+D417+D418+D419+D420</f>
        <v>6777.628</v>
      </c>
      <c r="E411" s="85"/>
      <c r="F411" s="85">
        <f>+F412+F415+F416+F417+F418+F419+F420</f>
        <v>46406.735</v>
      </c>
      <c r="G411" s="85">
        <f>+G412+G415+G416+G417+G418+G419+G420</f>
        <v>13366.038999999999</v>
      </c>
      <c r="H411" s="85">
        <f>+H412+H415+H416+H417+H418+H419+H420</f>
        <v>11105.937</v>
      </c>
    </row>
    <row r="412" spans="1:8" ht="11.25">
      <c r="A412" s="87" t="s">
        <v>248</v>
      </c>
      <c r="B412" s="88">
        <f aca="true" t="shared" si="39" ref="B412:H412">+B413+B414</f>
        <v>7432.348</v>
      </c>
      <c r="C412" s="88">
        <f t="shared" si="39"/>
        <v>3043.442</v>
      </c>
      <c r="D412" s="88">
        <f t="shared" si="39"/>
        <v>1269.312</v>
      </c>
      <c r="E412" s="88"/>
      <c r="F412" s="88">
        <f t="shared" si="39"/>
        <v>14502.755</v>
      </c>
      <c r="G412" s="88">
        <f t="shared" si="39"/>
        <v>5720.623</v>
      </c>
      <c r="H412" s="88">
        <f t="shared" si="39"/>
        <v>2649.666</v>
      </c>
    </row>
    <row r="413" spans="1:8" ht="11.25">
      <c r="A413" s="86" t="s">
        <v>156</v>
      </c>
      <c r="B413" s="79">
        <v>3262.449</v>
      </c>
      <c r="C413" s="79">
        <v>547.227</v>
      </c>
      <c r="D413" s="79">
        <v>460.103</v>
      </c>
      <c r="E413" s="79"/>
      <c r="F413" s="79">
        <v>6409.623</v>
      </c>
      <c r="G413" s="79">
        <v>936.607</v>
      </c>
      <c r="H413" s="79">
        <v>904.234</v>
      </c>
    </row>
    <row r="414" spans="1:8" ht="11.25">
      <c r="A414" s="86" t="s">
        <v>157</v>
      </c>
      <c r="B414" s="79">
        <v>4169.899</v>
      </c>
      <c r="C414" s="79">
        <v>2496.215</v>
      </c>
      <c r="D414" s="79">
        <v>809.209</v>
      </c>
      <c r="E414" s="79"/>
      <c r="F414" s="79">
        <v>8093.132</v>
      </c>
      <c r="G414" s="79">
        <v>4784.016</v>
      </c>
      <c r="H414" s="79">
        <v>1745.432</v>
      </c>
    </row>
    <row r="415" spans="1:8" ht="11.25">
      <c r="A415" s="86" t="s">
        <v>249</v>
      </c>
      <c r="B415" s="79">
        <v>5709.898</v>
      </c>
      <c r="C415" s="79">
        <v>1068.375</v>
      </c>
      <c r="D415" s="79">
        <v>1432.869</v>
      </c>
      <c r="E415" s="79"/>
      <c r="F415" s="79">
        <v>5368.304</v>
      </c>
      <c r="G415" s="79">
        <v>1021.94</v>
      </c>
      <c r="H415" s="79">
        <v>1447.977</v>
      </c>
    </row>
    <row r="416" spans="1:8" ht="11.25">
      <c r="A416" s="86" t="s">
        <v>250</v>
      </c>
      <c r="B416" s="79">
        <v>2313.314</v>
      </c>
      <c r="C416" s="79">
        <v>1886.372</v>
      </c>
      <c r="D416" s="79">
        <v>583.117</v>
      </c>
      <c r="E416" s="79"/>
      <c r="F416" s="79">
        <v>4013.436</v>
      </c>
      <c r="G416" s="79">
        <v>3181.307</v>
      </c>
      <c r="H416" s="79">
        <v>1237.42</v>
      </c>
    </row>
    <row r="417" spans="1:8" ht="11.25">
      <c r="A417" s="86" t="s">
        <v>159</v>
      </c>
      <c r="B417" s="79">
        <v>5749.834</v>
      </c>
      <c r="C417" s="79">
        <v>883.213</v>
      </c>
      <c r="D417" s="79">
        <v>1426.983</v>
      </c>
      <c r="E417" s="79"/>
      <c r="F417" s="79">
        <v>14423.795</v>
      </c>
      <c r="G417" s="79">
        <v>2268.12</v>
      </c>
      <c r="H417" s="79">
        <v>3675.151</v>
      </c>
    </row>
    <row r="418" spans="1:8" ht="11.25">
      <c r="A418" s="86" t="s">
        <v>251</v>
      </c>
      <c r="B418" s="79">
        <v>5265.832</v>
      </c>
      <c r="C418" s="79">
        <v>313.582</v>
      </c>
      <c r="D418" s="79">
        <v>1060.491</v>
      </c>
      <c r="E418" s="79"/>
      <c r="F418" s="79">
        <v>2108.492</v>
      </c>
      <c r="G418" s="79">
        <v>227.199</v>
      </c>
      <c r="H418" s="79">
        <v>668.766</v>
      </c>
    </row>
    <row r="419" spans="1:8" ht="11.25">
      <c r="A419" s="86" t="s">
        <v>252</v>
      </c>
      <c r="B419" s="79">
        <v>1655.486</v>
      </c>
      <c r="C419" s="79">
        <v>108.138</v>
      </c>
      <c r="D419" s="79">
        <v>324.862</v>
      </c>
      <c r="E419" s="79"/>
      <c r="F419" s="79">
        <v>1528.478</v>
      </c>
      <c r="G419" s="79">
        <v>105.959</v>
      </c>
      <c r="H419" s="79">
        <v>303.245</v>
      </c>
    </row>
    <row r="420" spans="1:8" ht="11.25">
      <c r="A420" s="86" t="s">
        <v>13</v>
      </c>
      <c r="B420" s="79">
        <v>3384.22</v>
      </c>
      <c r="C420" s="79">
        <v>600.447</v>
      </c>
      <c r="D420" s="79">
        <v>679.994</v>
      </c>
      <c r="E420" s="79"/>
      <c r="F420" s="79">
        <v>4461.475</v>
      </c>
      <c r="G420" s="79">
        <v>840.891</v>
      </c>
      <c r="H420" s="79">
        <v>1123.712</v>
      </c>
    </row>
    <row r="421" spans="1:8" ht="11.25">
      <c r="A421" s="80" t="s">
        <v>168</v>
      </c>
      <c r="B421" s="85">
        <v>1476.413</v>
      </c>
      <c r="C421" s="85">
        <v>342.57</v>
      </c>
      <c r="D421" s="85">
        <v>428.837</v>
      </c>
      <c r="E421" s="85"/>
      <c r="F421" s="85">
        <v>11320.744</v>
      </c>
      <c r="G421" s="85">
        <v>2691.673</v>
      </c>
      <c r="H421" s="85">
        <v>3008.515</v>
      </c>
    </row>
    <row r="422" spans="1:8" ht="11.25">
      <c r="A422" s="80" t="s">
        <v>162</v>
      </c>
      <c r="B422" s="85">
        <f>+B423+B426+B427+B428</f>
        <v>136835.44799999997</v>
      </c>
      <c r="C422" s="85">
        <f>+C423+C426+C427+C428</f>
        <v>29729.676</v>
      </c>
      <c r="D422" s="85">
        <f>+D423+D426+D427+D428</f>
        <v>37207.76099999999</v>
      </c>
      <c r="E422" s="85"/>
      <c r="F422" s="85">
        <f>+F423+F426+F427+F428</f>
        <v>269982.201</v>
      </c>
      <c r="G422" s="85">
        <f>+G423+G426+G427+G428</f>
        <v>55993.916000000005</v>
      </c>
      <c r="H422" s="85">
        <f>+H423+H426+H427+H428</f>
        <v>73982.70899999999</v>
      </c>
    </row>
    <row r="423" spans="1:8" ht="11.25">
      <c r="A423" s="87" t="s">
        <v>164</v>
      </c>
      <c r="B423" s="88">
        <f aca="true" t="shared" si="40" ref="B423:H423">+B424+B425</f>
        <v>126224.152</v>
      </c>
      <c r="C423" s="88">
        <f t="shared" si="40"/>
        <v>27259.131999999998</v>
      </c>
      <c r="D423" s="88">
        <f t="shared" si="40"/>
        <v>34229.793</v>
      </c>
      <c r="E423" s="88"/>
      <c r="F423" s="88">
        <f t="shared" si="40"/>
        <v>257953.872</v>
      </c>
      <c r="G423" s="88">
        <f t="shared" si="40"/>
        <v>52962.738000000005</v>
      </c>
      <c r="H423" s="88">
        <f t="shared" si="40"/>
        <v>70878.863</v>
      </c>
    </row>
    <row r="424" spans="1:11" ht="11.25">
      <c r="A424" s="86" t="s">
        <v>253</v>
      </c>
      <c r="B424" s="79">
        <v>110141.553</v>
      </c>
      <c r="C424" s="79">
        <v>23064.652</v>
      </c>
      <c r="D424" s="79">
        <v>31469.496</v>
      </c>
      <c r="E424" s="79"/>
      <c r="F424" s="79">
        <v>235010.139</v>
      </c>
      <c r="G424" s="79">
        <v>46897.332</v>
      </c>
      <c r="H424" s="79">
        <v>66368.608</v>
      </c>
      <c r="I424" s="75"/>
      <c r="J424" s="75"/>
      <c r="K424" s="75"/>
    </row>
    <row r="425" spans="1:8" ht="11.25">
      <c r="A425" s="86" t="s">
        <v>254</v>
      </c>
      <c r="B425" s="79">
        <v>16082.599</v>
      </c>
      <c r="C425" s="79">
        <v>4194.48</v>
      </c>
      <c r="D425" s="79">
        <v>2760.297</v>
      </c>
      <c r="E425" s="79"/>
      <c r="F425" s="79">
        <v>22943.733</v>
      </c>
      <c r="G425" s="79">
        <v>6065.406</v>
      </c>
      <c r="H425" s="79">
        <v>4510.255</v>
      </c>
    </row>
    <row r="426" spans="1:8" ht="11.25">
      <c r="A426" s="86" t="s">
        <v>166</v>
      </c>
      <c r="B426" s="79">
        <v>751.074</v>
      </c>
      <c r="C426" s="79">
        <v>336.047</v>
      </c>
      <c r="D426" s="79">
        <v>100.554</v>
      </c>
      <c r="E426" s="79"/>
      <c r="F426" s="79">
        <v>1718.57</v>
      </c>
      <c r="G426" s="79">
        <v>710.518</v>
      </c>
      <c r="H426" s="79">
        <v>232.769</v>
      </c>
    </row>
    <row r="427" spans="1:8" ht="11.25">
      <c r="A427" s="86" t="s">
        <v>163</v>
      </c>
      <c r="B427" s="79">
        <v>9198.251</v>
      </c>
      <c r="C427" s="79">
        <v>1873.401</v>
      </c>
      <c r="D427" s="79">
        <v>2823.377</v>
      </c>
      <c r="E427" s="79"/>
      <c r="F427" s="79">
        <v>9494.249</v>
      </c>
      <c r="G427" s="79">
        <v>2014.676</v>
      </c>
      <c r="H427" s="79">
        <v>2793.306</v>
      </c>
    </row>
    <row r="428" spans="1:8" ht="11.25">
      <c r="A428" s="86" t="s">
        <v>19</v>
      </c>
      <c r="B428" s="79">
        <v>661.971</v>
      </c>
      <c r="C428" s="79">
        <v>261.096</v>
      </c>
      <c r="D428" s="79">
        <v>54.037</v>
      </c>
      <c r="E428" s="79"/>
      <c r="F428" s="79">
        <v>815.51</v>
      </c>
      <c r="G428" s="79">
        <v>305.984</v>
      </c>
      <c r="H428" s="79">
        <v>77.771</v>
      </c>
    </row>
    <row r="429" spans="1:8" ht="11.25">
      <c r="A429" s="80" t="s">
        <v>215</v>
      </c>
      <c r="B429" s="85"/>
      <c r="C429" s="85"/>
      <c r="D429" s="85"/>
      <c r="E429" s="85"/>
      <c r="F429" s="85">
        <v>33151.674</v>
      </c>
      <c r="G429" s="85">
        <v>7031.333</v>
      </c>
      <c r="H429" s="85">
        <v>6981.404</v>
      </c>
    </row>
    <row r="430" spans="1:8" ht="11.25">
      <c r="A430" s="80"/>
      <c r="B430" s="80"/>
      <c r="C430" s="80"/>
      <c r="D430" s="80"/>
      <c r="E430" s="80"/>
      <c r="F430" s="85"/>
      <c r="G430" s="85"/>
      <c r="H430" s="85"/>
    </row>
    <row r="431" spans="1:8" ht="11.25">
      <c r="A431" s="80" t="s">
        <v>476</v>
      </c>
      <c r="B431" s="85"/>
      <c r="C431" s="85"/>
      <c r="D431" s="85"/>
      <c r="E431" s="85"/>
      <c r="F431" s="85">
        <f>+F433+F437+F441+F445</f>
        <v>104253.707</v>
      </c>
      <c r="G431" s="85">
        <f>+G433+G437+G441+G445</f>
        <v>27912.161</v>
      </c>
      <c r="H431" s="85">
        <f>(H433+H437+H441+H445)-1</f>
        <v>37116.525</v>
      </c>
    </row>
    <row r="432" spans="1:8" ht="11.25">
      <c r="A432" s="80"/>
      <c r="B432" s="80"/>
      <c r="C432" s="80"/>
      <c r="D432" s="80"/>
      <c r="E432" s="80"/>
      <c r="F432" s="85"/>
      <c r="G432" s="85"/>
      <c r="H432" s="85"/>
    </row>
    <row r="433" spans="1:8" ht="11.25">
      <c r="A433" s="80" t="s">
        <v>180</v>
      </c>
      <c r="B433" s="85">
        <f>+B434+B435+B436</f>
        <v>14490.283000000001</v>
      </c>
      <c r="C433" s="85">
        <f>+C434+C435+C436</f>
        <v>3636.743</v>
      </c>
      <c r="D433" s="85">
        <f>+D434+D435+D436</f>
        <v>2606.003</v>
      </c>
      <c r="E433" s="85"/>
      <c r="F433" s="85">
        <f>+F434+F435+F436</f>
        <v>8741.569</v>
      </c>
      <c r="G433" s="85">
        <f>+G434+G435+G436</f>
        <v>1916.4689999999998</v>
      </c>
      <c r="H433" s="85">
        <f>+H434+H435+H436</f>
        <v>1771.089</v>
      </c>
    </row>
    <row r="434" spans="1:8" ht="11.25">
      <c r="A434" s="86" t="s">
        <v>255</v>
      </c>
      <c r="B434" s="79">
        <v>14348.468</v>
      </c>
      <c r="C434" s="79">
        <v>3590.14</v>
      </c>
      <c r="D434" s="79">
        <v>2603.963</v>
      </c>
      <c r="E434" s="79"/>
      <c r="F434" s="79">
        <v>8638.643</v>
      </c>
      <c r="G434" s="79">
        <v>1877.369</v>
      </c>
      <c r="H434" s="79">
        <v>1765.653</v>
      </c>
    </row>
    <row r="435" spans="1:8" ht="11.25">
      <c r="A435" s="86" t="s">
        <v>256</v>
      </c>
      <c r="B435" s="79">
        <v>17.44</v>
      </c>
      <c r="C435" s="79">
        <v>11.42</v>
      </c>
      <c r="D435" s="79">
        <v>2.04</v>
      </c>
      <c r="E435" s="79"/>
      <c r="F435" s="79">
        <v>38.943</v>
      </c>
      <c r="G435" s="79">
        <v>26.674</v>
      </c>
      <c r="H435" s="79">
        <v>5.436</v>
      </c>
    </row>
    <row r="436" spans="1:8" ht="11.25">
      <c r="A436" s="86" t="s">
        <v>19</v>
      </c>
      <c r="B436" s="79">
        <v>124.375</v>
      </c>
      <c r="C436" s="79">
        <v>35.183</v>
      </c>
      <c r="D436" s="79">
        <v>0</v>
      </c>
      <c r="E436" s="79"/>
      <c r="F436" s="79">
        <v>63.983</v>
      </c>
      <c r="G436" s="79">
        <v>12.426</v>
      </c>
      <c r="H436" s="79">
        <v>0</v>
      </c>
    </row>
    <row r="437" spans="1:8" ht="11.25">
      <c r="A437" s="80" t="s">
        <v>257</v>
      </c>
      <c r="B437" s="85"/>
      <c r="C437" s="85"/>
      <c r="D437" s="85"/>
      <c r="E437" s="85"/>
      <c r="F437" s="85">
        <f>+F438+F439+F440</f>
        <v>13576.019</v>
      </c>
      <c r="G437" s="85">
        <f>+G438+G439+G440</f>
        <v>3252.5860000000002</v>
      </c>
      <c r="H437" s="85">
        <f>+H438+H439+H440</f>
        <v>3850.159</v>
      </c>
    </row>
    <row r="438" spans="1:8" ht="11.25">
      <c r="A438" s="86" t="s">
        <v>258</v>
      </c>
      <c r="B438" s="79">
        <v>46787</v>
      </c>
      <c r="C438" s="79">
        <v>3097</v>
      </c>
      <c r="D438" s="79">
        <v>31598</v>
      </c>
      <c r="E438" s="85"/>
      <c r="F438" s="79">
        <v>6831.274</v>
      </c>
      <c r="G438" s="79">
        <v>1207.542</v>
      </c>
      <c r="H438" s="79">
        <v>1426.405</v>
      </c>
    </row>
    <row r="439" spans="1:8" ht="11.25">
      <c r="A439" s="86" t="s">
        <v>259</v>
      </c>
      <c r="B439" s="79">
        <v>125000</v>
      </c>
      <c r="C439" s="79">
        <v>47852</v>
      </c>
      <c r="D439" s="79">
        <v>205939</v>
      </c>
      <c r="E439" s="85"/>
      <c r="F439" s="79">
        <v>5491.441</v>
      </c>
      <c r="G439" s="79">
        <v>1433.173</v>
      </c>
      <c r="H439" s="79">
        <v>1537.846</v>
      </c>
    </row>
    <row r="440" spans="1:8" ht="11.25">
      <c r="A440" s="86" t="s">
        <v>19</v>
      </c>
      <c r="B440" s="79"/>
      <c r="C440" s="79"/>
      <c r="D440" s="79"/>
      <c r="E440" s="85"/>
      <c r="F440" s="79">
        <v>1253.304</v>
      </c>
      <c r="G440" s="79">
        <v>611.871</v>
      </c>
      <c r="H440" s="79">
        <v>885.908</v>
      </c>
    </row>
    <row r="441" spans="1:8" ht="11.25">
      <c r="A441" s="80" t="s">
        <v>190</v>
      </c>
      <c r="B441" s="85"/>
      <c r="C441" s="85"/>
      <c r="D441" s="85"/>
      <c r="E441" s="85"/>
      <c r="F441" s="85">
        <f>+F442+F443+F444</f>
        <v>81489.037</v>
      </c>
      <c r="G441" s="85">
        <f>+G442+G443+G444</f>
        <v>22548.595</v>
      </c>
      <c r="H441" s="85">
        <f>+H442+H443+H444</f>
        <v>31374.595</v>
      </c>
    </row>
    <row r="442" spans="1:8" ht="11.25">
      <c r="A442" s="86" t="s">
        <v>260</v>
      </c>
      <c r="B442" s="79"/>
      <c r="C442" s="79"/>
      <c r="D442" s="79"/>
      <c r="E442" s="85"/>
      <c r="F442" s="79">
        <v>3195.872</v>
      </c>
      <c r="G442" s="79">
        <v>855.244</v>
      </c>
      <c r="H442" s="79">
        <v>687.174</v>
      </c>
    </row>
    <row r="443" spans="1:8" ht="11.25">
      <c r="A443" s="86" t="s">
        <v>261</v>
      </c>
      <c r="B443" s="79"/>
      <c r="C443" s="79"/>
      <c r="D443" s="79"/>
      <c r="E443" s="85"/>
      <c r="F443" s="79">
        <v>13137.632</v>
      </c>
      <c r="G443" s="79">
        <v>3357.543</v>
      </c>
      <c r="H443" s="79">
        <v>3740.859</v>
      </c>
    </row>
    <row r="444" spans="1:8" ht="11.25">
      <c r="A444" s="86" t="s">
        <v>19</v>
      </c>
      <c r="B444" s="79"/>
      <c r="C444" s="79"/>
      <c r="D444" s="79"/>
      <c r="E444" s="85"/>
      <c r="F444" s="79">
        <v>65155.533</v>
      </c>
      <c r="G444" s="79">
        <v>18335.808</v>
      </c>
      <c r="H444" s="79">
        <v>26946.562</v>
      </c>
    </row>
    <row r="445" spans="1:8" ht="11.25">
      <c r="A445" s="80" t="s">
        <v>90</v>
      </c>
      <c r="B445" s="85"/>
      <c r="C445" s="85"/>
      <c r="D445" s="85"/>
      <c r="E445" s="85"/>
      <c r="F445" s="85">
        <v>447.082</v>
      </c>
      <c r="G445" s="85">
        <v>194.511</v>
      </c>
      <c r="H445" s="85">
        <v>121.682</v>
      </c>
    </row>
    <row r="446" spans="1:8" ht="11.25">
      <c r="A446" s="91"/>
      <c r="B446" s="91"/>
      <c r="C446" s="91"/>
      <c r="D446" s="91"/>
      <c r="E446" s="91"/>
      <c r="F446" s="91"/>
      <c r="G446" s="91"/>
      <c r="H446" s="91"/>
    </row>
    <row r="447" spans="1:8" ht="11.25">
      <c r="A447" s="86" t="s">
        <v>212</v>
      </c>
      <c r="B447" s="86"/>
      <c r="C447" s="86"/>
      <c r="D447" s="86"/>
      <c r="E447" s="86"/>
      <c r="F447" s="86"/>
      <c r="G447" s="86"/>
      <c r="H447" s="86"/>
    </row>
    <row r="448" spans="1:8" ht="19.5" customHeight="1">
      <c r="A448" s="151" t="s">
        <v>464</v>
      </c>
      <c r="B448" s="151"/>
      <c r="C448" s="151"/>
      <c r="D448" s="151"/>
      <c r="E448" s="151"/>
      <c r="F448" s="151"/>
      <c r="G448" s="151"/>
      <c r="H448" s="151"/>
    </row>
    <row r="449" spans="1:8" ht="19.5" customHeight="1">
      <c r="A449" s="156" t="s">
        <v>263</v>
      </c>
      <c r="B449" s="156"/>
      <c r="C449" s="156"/>
      <c r="D449" s="156"/>
      <c r="E449" s="156"/>
      <c r="F449" s="156"/>
      <c r="G449" s="156"/>
      <c r="H449" s="156"/>
    </row>
    <row r="450" spans="1:8" ht="11.25">
      <c r="A450" s="80" t="s">
        <v>264</v>
      </c>
      <c r="B450" s="153" t="s">
        <v>423</v>
      </c>
      <c r="C450" s="153"/>
      <c r="D450" s="153"/>
      <c r="E450" s="107"/>
      <c r="F450" s="153" t="s">
        <v>194</v>
      </c>
      <c r="G450" s="153"/>
      <c r="H450" s="153"/>
    </row>
    <row r="451" spans="1:8" ht="11.25">
      <c r="A451" s="82"/>
      <c r="B451" s="83">
        <f>+B4</f>
        <v>2004</v>
      </c>
      <c r="C451" s="83" t="str">
        <f>+C4</f>
        <v>Ene-Mar 04</v>
      </c>
      <c r="D451" s="83" t="str">
        <f>+D4</f>
        <v>Ene-Mar 05</v>
      </c>
      <c r="E451" s="84"/>
      <c r="F451" s="83">
        <f>+F4</f>
        <v>2004</v>
      </c>
      <c r="G451" s="83" t="str">
        <f>+G4</f>
        <v>Ene-Mar 04</v>
      </c>
      <c r="H451" s="83" t="str">
        <f>+H4</f>
        <v>Ene-Mar 05</v>
      </c>
    </row>
    <row r="452" spans="1:8" ht="11.25">
      <c r="A452" s="80" t="s">
        <v>265</v>
      </c>
      <c r="B452" s="85"/>
      <c r="C452" s="85"/>
      <c r="D452" s="85"/>
      <c r="E452" s="85"/>
      <c r="F452" s="85">
        <f>+F454+F460+F468+F474</f>
        <v>424538.181</v>
      </c>
      <c r="G452" s="85">
        <f>+G454+G460+G468+G474</f>
        <v>63572.386999999995</v>
      </c>
      <c r="H452" s="85">
        <f>+H454+H460+H468+H474</f>
        <v>73591.98700000001</v>
      </c>
    </row>
    <row r="453" spans="1:8" ht="11.25">
      <c r="A453" s="86"/>
      <c r="B453" s="86"/>
      <c r="C453" s="86"/>
      <c r="D453" s="86"/>
      <c r="E453" s="86"/>
      <c r="F453" s="79"/>
      <c r="G453" s="79"/>
      <c r="H453" s="79"/>
    </row>
    <row r="454" spans="1:8" ht="11.25">
      <c r="A454" s="80" t="s">
        <v>266</v>
      </c>
      <c r="B454" s="85">
        <f aca="true" t="shared" si="41" ref="B454:H454">SUM(B455:B458)</f>
        <v>23275.652000000002</v>
      </c>
      <c r="C454" s="85">
        <f t="shared" si="41"/>
        <v>3761.694</v>
      </c>
      <c r="D454" s="85">
        <f t="shared" si="41"/>
        <v>5385.5869999999995</v>
      </c>
      <c r="E454" s="85"/>
      <c r="F454" s="85">
        <f t="shared" si="41"/>
        <v>132015.30299999999</v>
      </c>
      <c r="G454" s="85">
        <f t="shared" si="41"/>
        <v>16796.041</v>
      </c>
      <c r="H454" s="85">
        <f t="shared" si="41"/>
        <v>23896.519</v>
      </c>
    </row>
    <row r="455" spans="1:8" ht="11.25">
      <c r="A455" s="86" t="s">
        <v>267</v>
      </c>
      <c r="B455" s="79">
        <v>8358.609</v>
      </c>
      <c r="C455" s="79">
        <v>958.393</v>
      </c>
      <c r="D455" s="79">
        <v>1555.889</v>
      </c>
      <c r="E455" s="79"/>
      <c r="F455" s="79">
        <v>47860.804</v>
      </c>
      <c r="G455" s="79">
        <v>4233.269</v>
      </c>
      <c r="H455" s="79">
        <v>6728.837</v>
      </c>
    </row>
    <row r="456" spans="1:8" ht="11.25">
      <c r="A456" s="86" t="s">
        <v>268</v>
      </c>
      <c r="B456" s="79">
        <v>4865.058</v>
      </c>
      <c r="C456" s="79">
        <v>976.209</v>
      </c>
      <c r="D456" s="79">
        <v>873.27</v>
      </c>
      <c r="E456" s="79"/>
      <c r="F456" s="79">
        <v>41012.354</v>
      </c>
      <c r="G456" s="79">
        <v>6564.129</v>
      </c>
      <c r="H456" s="79">
        <v>8639.338</v>
      </c>
    </row>
    <row r="457" spans="1:8" ht="11.25">
      <c r="A457" s="86" t="s">
        <v>269</v>
      </c>
      <c r="B457" s="79">
        <v>5758.092</v>
      </c>
      <c r="C457" s="79">
        <v>974.815</v>
      </c>
      <c r="D457" s="79">
        <v>1919.57</v>
      </c>
      <c r="E457" s="79"/>
      <c r="F457" s="79">
        <v>33706.349</v>
      </c>
      <c r="G457" s="79">
        <v>4505.553</v>
      </c>
      <c r="H457" s="79">
        <v>6376.878</v>
      </c>
    </row>
    <row r="458" spans="1:8" ht="11.25">
      <c r="A458" s="86" t="s">
        <v>270</v>
      </c>
      <c r="B458" s="79">
        <v>4293.893</v>
      </c>
      <c r="C458" s="79">
        <v>852.277</v>
      </c>
      <c r="D458" s="79">
        <v>1036.858</v>
      </c>
      <c r="E458" s="79"/>
      <c r="F458" s="79">
        <v>9435.796</v>
      </c>
      <c r="G458" s="79">
        <v>1493.09</v>
      </c>
      <c r="H458" s="79">
        <v>2151.466</v>
      </c>
    </row>
    <row r="459" spans="1:8" ht="11.25">
      <c r="A459" s="86"/>
      <c r="B459" s="86"/>
      <c r="C459" s="86"/>
      <c r="D459" s="86"/>
      <c r="E459" s="86"/>
      <c r="F459" s="86"/>
      <c r="G459" s="86"/>
      <c r="H459" s="86"/>
    </row>
    <row r="460" spans="1:8" ht="11.25">
      <c r="A460" s="80" t="s">
        <v>271</v>
      </c>
      <c r="B460" s="85">
        <f aca="true" t="shared" si="42" ref="B460:H460">SUM(B461:B466)</f>
        <v>1036814.9310000001</v>
      </c>
      <c r="C460" s="85">
        <f t="shared" si="42"/>
        <v>177329.456</v>
      </c>
      <c r="D460" s="85">
        <f t="shared" si="42"/>
        <v>132843.541</v>
      </c>
      <c r="E460" s="85"/>
      <c r="F460" s="85">
        <f t="shared" si="42"/>
        <v>245915.826</v>
      </c>
      <c r="G460" s="85">
        <f t="shared" si="42"/>
        <v>37490.293999999994</v>
      </c>
      <c r="H460" s="85">
        <f t="shared" si="42"/>
        <v>35772.541</v>
      </c>
    </row>
    <row r="461" spans="1:8" ht="11.25">
      <c r="A461" s="86" t="s">
        <v>272</v>
      </c>
      <c r="B461" s="79">
        <v>493631.591</v>
      </c>
      <c r="C461" s="79">
        <v>81388.151</v>
      </c>
      <c r="D461" s="79">
        <v>55192.847</v>
      </c>
      <c r="E461" s="79"/>
      <c r="F461" s="79">
        <v>116355.959</v>
      </c>
      <c r="G461" s="79">
        <v>16608.498</v>
      </c>
      <c r="H461" s="79">
        <v>14724.208</v>
      </c>
    </row>
    <row r="462" spans="1:8" ht="11.25">
      <c r="A462" s="86" t="s">
        <v>273</v>
      </c>
      <c r="B462" s="79">
        <v>169420.854</v>
      </c>
      <c r="C462" s="79">
        <v>28080.942</v>
      </c>
      <c r="D462" s="79">
        <v>44246.061</v>
      </c>
      <c r="E462" s="79"/>
      <c r="F462" s="79">
        <v>35151.404</v>
      </c>
      <c r="G462" s="79">
        <v>5115.156</v>
      </c>
      <c r="H462" s="79">
        <v>10129.966</v>
      </c>
    </row>
    <row r="463" spans="1:8" ht="11.25">
      <c r="A463" s="86" t="s">
        <v>274</v>
      </c>
      <c r="B463" s="79">
        <v>23031.398</v>
      </c>
      <c r="C463" s="79">
        <v>4581.56</v>
      </c>
      <c r="D463" s="79">
        <v>788</v>
      </c>
      <c r="E463" s="79"/>
      <c r="F463" s="79">
        <v>6464.213</v>
      </c>
      <c r="G463" s="79">
        <v>1122.832</v>
      </c>
      <c r="H463" s="79">
        <v>800.067</v>
      </c>
    </row>
    <row r="464" spans="1:8" ht="11.25">
      <c r="A464" s="86" t="s">
        <v>275</v>
      </c>
      <c r="B464" s="79">
        <v>76904.981</v>
      </c>
      <c r="C464" s="79">
        <v>16017.85</v>
      </c>
      <c r="D464" s="79">
        <v>10957.426</v>
      </c>
      <c r="E464" s="79"/>
      <c r="F464" s="79">
        <v>19196.31</v>
      </c>
      <c r="G464" s="79">
        <v>3853.532</v>
      </c>
      <c r="H464" s="79">
        <v>3060.709</v>
      </c>
    </row>
    <row r="465" spans="1:8" ht="11.25">
      <c r="A465" s="86" t="s">
        <v>276</v>
      </c>
      <c r="B465" s="79">
        <v>114843.637</v>
      </c>
      <c r="C465" s="79">
        <v>23486.84</v>
      </c>
      <c r="D465" s="79">
        <v>12050.07</v>
      </c>
      <c r="E465" s="79"/>
      <c r="F465" s="79">
        <v>29104.596</v>
      </c>
      <c r="G465" s="79">
        <v>5554.574</v>
      </c>
      <c r="H465" s="79">
        <v>3859.09</v>
      </c>
    </row>
    <row r="466" spans="1:8" ht="11.25">
      <c r="A466" s="86" t="s">
        <v>277</v>
      </c>
      <c r="B466" s="79">
        <v>158982.47</v>
      </c>
      <c r="C466" s="79">
        <v>23774.113</v>
      </c>
      <c r="D466" s="79">
        <v>9609.137</v>
      </c>
      <c r="E466" s="79"/>
      <c r="F466" s="79">
        <v>39643.344</v>
      </c>
      <c r="G466" s="79">
        <v>5235.702</v>
      </c>
      <c r="H466" s="79">
        <v>3198.501</v>
      </c>
    </row>
    <row r="467" spans="1:8" ht="11.25">
      <c r="A467" s="86"/>
      <c r="B467" s="86"/>
      <c r="C467" s="86"/>
      <c r="D467" s="86"/>
      <c r="E467" s="86"/>
      <c r="F467" s="86"/>
      <c r="G467" s="86"/>
      <c r="H467" s="86"/>
    </row>
    <row r="468" spans="1:8" ht="11.25">
      <c r="A468" s="80" t="s">
        <v>278</v>
      </c>
      <c r="B468" s="85">
        <f aca="true" t="shared" si="43" ref="B468:H468">SUM(B469:B471)</f>
        <v>1204.737</v>
      </c>
      <c r="C468" s="85">
        <f t="shared" si="43"/>
        <v>206.18200000000002</v>
      </c>
      <c r="D468" s="85">
        <f t="shared" si="43"/>
        <v>196.964</v>
      </c>
      <c r="E468" s="85"/>
      <c r="F468" s="85">
        <f t="shared" si="43"/>
        <v>34057.287</v>
      </c>
      <c r="G468" s="85">
        <f t="shared" si="43"/>
        <v>6066.938</v>
      </c>
      <c r="H468" s="85">
        <f t="shared" si="43"/>
        <v>10226.005000000001</v>
      </c>
    </row>
    <row r="469" spans="1:8" ht="11.25">
      <c r="A469" s="86" t="s">
        <v>279</v>
      </c>
      <c r="B469" s="79">
        <v>671.705</v>
      </c>
      <c r="C469" s="79">
        <v>81.379</v>
      </c>
      <c r="D469" s="79">
        <v>107.245</v>
      </c>
      <c r="E469" s="79"/>
      <c r="F469" s="79">
        <v>7303.668</v>
      </c>
      <c r="G469" s="79">
        <v>1097.017</v>
      </c>
      <c r="H469" s="79">
        <v>1105.087</v>
      </c>
    </row>
    <row r="470" spans="1:8" ht="11.25">
      <c r="A470" s="86" t="s">
        <v>280</v>
      </c>
      <c r="B470" s="79">
        <v>133.414</v>
      </c>
      <c r="C470" s="79">
        <v>21.402</v>
      </c>
      <c r="D470" s="79">
        <v>37.345</v>
      </c>
      <c r="E470" s="79"/>
      <c r="F470" s="79">
        <v>17617.978</v>
      </c>
      <c r="G470" s="79">
        <v>3095.053</v>
      </c>
      <c r="H470" s="79">
        <v>7630.807</v>
      </c>
    </row>
    <row r="471" spans="1:8" ht="11.25">
      <c r="A471" s="86" t="s">
        <v>281</v>
      </c>
      <c r="B471" s="79">
        <v>399.618</v>
      </c>
      <c r="C471" s="79">
        <v>103.401</v>
      </c>
      <c r="D471" s="79">
        <v>52.374</v>
      </c>
      <c r="E471" s="79"/>
      <c r="F471" s="79">
        <v>9135.641</v>
      </c>
      <c r="G471" s="79">
        <v>1874.868</v>
      </c>
      <c r="H471" s="79">
        <v>1490.111</v>
      </c>
    </row>
    <row r="472" spans="1:8" ht="11.25">
      <c r="A472" s="86"/>
      <c r="B472" s="86"/>
      <c r="C472" s="86"/>
      <c r="D472" s="86"/>
      <c r="E472" s="86"/>
      <c r="F472" s="86"/>
      <c r="G472" s="86"/>
      <c r="H472" s="86"/>
    </row>
    <row r="473" spans="1:8" ht="11.25">
      <c r="A473" s="86"/>
      <c r="B473" s="86"/>
      <c r="C473" s="86"/>
      <c r="D473" s="86"/>
      <c r="E473" s="86"/>
      <c r="F473" s="86"/>
      <c r="G473" s="86"/>
      <c r="H473" s="86"/>
    </row>
    <row r="474" spans="1:8" ht="11.25">
      <c r="A474" s="80" t="s">
        <v>281</v>
      </c>
      <c r="B474" s="85"/>
      <c r="C474" s="85"/>
      <c r="D474" s="85"/>
      <c r="E474" s="85"/>
      <c r="F474" s="85">
        <f>+F475+F476</f>
        <v>12549.765</v>
      </c>
      <c r="G474" s="85">
        <f>+G475+G476</f>
        <v>3219.114</v>
      </c>
      <c r="H474" s="85">
        <f>+H475+H476</f>
        <v>3696.9219999999996</v>
      </c>
    </row>
    <row r="475" spans="1:8" ht="22.5" customHeight="1">
      <c r="A475" s="78" t="s">
        <v>494</v>
      </c>
      <c r="B475" s="79"/>
      <c r="C475" s="79"/>
      <c r="D475" s="79"/>
      <c r="E475" s="79"/>
      <c r="F475" s="79">
        <v>8763.136</v>
      </c>
      <c r="G475" s="79">
        <v>2011.762</v>
      </c>
      <c r="H475" s="79">
        <v>2571.624</v>
      </c>
    </row>
    <row r="476" spans="1:8" ht="11.25">
      <c r="A476" s="86" t="s">
        <v>282</v>
      </c>
      <c r="B476" s="79">
        <v>1611.704</v>
      </c>
      <c r="C476" s="79">
        <v>472.067</v>
      </c>
      <c r="D476" s="79">
        <v>390.822</v>
      </c>
      <c r="E476" s="79"/>
      <c r="F476" s="79">
        <v>3786.629</v>
      </c>
      <c r="G476" s="79">
        <v>1207.352</v>
      </c>
      <c r="H476" s="79">
        <v>1125.298</v>
      </c>
    </row>
    <row r="477" spans="1:8" ht="11.25">
      <c r="A477" s="86"/>
      <c r="B477" s="86"/>
      <c r="C477" s="86"/>
      <c r="D477" s="86"/>
      <c r="E477" s="86"/>
      <c r="F477" s="86"/>
      <c r="G477" s="86"/>
      <c r="H477" s="86"/>
    </row>
    <row r="478" spans="1:8" ht="11.25">
      <c r="A478" s="80" t="s">
        <v>283</v>
      </c>
      <c r="B478" s="85"/>
      <c r="C478" s="85"/>
      <c r="D478" s="85"/>
      <c r="E478" s="85"/>
      <c r="F478" s="85">
        <f>SUM(F480:F484)</f>
        <v>255149.52300000002</v>
      </c>
      <c r="G478" s="85">
        <f>SUM(G480:G484)</f>
        <v>65942.231</v>
      </c>
      <c r="H478" s="85">
        <f>SUM(H480:H484)</f>
        <v>124976.542</v>
      </c>
    </row>
    <row r="479" spans="1:8" ht="11.25">
      <c r="A479" s="86"/>
      <c r="B479" s="86"/>
      <c r="C479" s="86"/>
      <c r="D479" s="86"/>
      <c r="E479" s="86"/>
      <c r="F479" s="79"/>
      <c r="G479" s="79"/>
      <c r="H479" s="79"/>
    </row>
    <row r="480" spans="1:8" ht="11.25">
      <c r="A480" s="86" t="s">
        <v>284</v>
      </c>
      <c r="B480" s="79">
        <v>2270</v>
      </c>
      <c r="C480" s="79">
        <v>439</v>
      </c>
      <c r="D480" s="79">
        <v>586</v>
      </c>
      <c r="E480" s="79"/>
      <c r="F480" s="79">
        <v>39946.982</v>
      </c>
      <c r="G480" s="79">
        <v>7529.26</v>
      </c>
      <c r="H480" s="79">
        <v>11689.586</v>
      </c>
    </row>
    <row r="481" spans="1:8" ht="11.25">
      <c r="A481" s="86" t="s">
        <v>285</v>
      </c>
      <c r="B481" s="79">
        <v>130</v>
      </c>
      <c r="C481" s="79">
        <v>31</v>
      </c>
      <c r="D481" s="79">
        <v>34</v>
      </c>
      <c r="E481" s="79"/>
      <c r="F481" s="79">
        <v>4768.562</v>
      </c>
      <c r="G481" s="79">
        <v>767.864</v>
      </c>
      <c r="H481" s="79">
        <v>1718.698</v>
      </c>
    </row>
    <row r="482" spans="1:8" ht="18.75" customHeight="1">
      <c r="A482" s="78" t="s">
        <v>286</v>
      </c>
      <c r="B482" s="79">
        <v>572</v>
      </c>
      <c r="C482" s="79">
        <v>120</v>
      </c>
      <c r="D482" s="79">
        <v>113</v>
      </c>
      <c r="E482" s="79"/>
      <c r="F482" s="79">
        <v>3268.689</v>
      </c>
      <c r="G482" s="79">
        <v>943.132</v>
      </c>
      <c r="H482" s="79">
        <v>997.072</v>
      </c>
    </row>
    <row r="483" spans="1:8" ht="11.25">
      <c r="A483" s="86"/>
      <c r="B483" s="79"/>
      <c r="C483" s="79"/>
      <c r="D483" s="79"/>
      <c r="E483" s="79"/>
      <c r="F483" s="79"/>
      <c r="G483" s="79"/>
      <c r="H483" s="79"/>
    </row>
    <row r="484" spans="1:8" ht="11.25">
      <c r="A484" s="86" t="s">
        <v>287</v>
      </c>
      <c r="B484" s="79"/>
      <c r="C484" s="79"/>
      <c r="D484" s="79"/>
      <c r="E484" s="79"/>
      <c r="F484" s="79">
        <v>207165.29</v>
      </c>
      <c r="G484" s="79">
        <v>56701.975</v>
      </c>
      <c r="H484" s="79">
        <v>110571.186</v>
      </c>
    </row>
    <row r="485" spans="1:8" ht="11.25">
      <c r="A485" s="91"/>
      <c r="B485" s="91"/>
      <c r="C485" s="91"/>
      <c r="D485" s="91"/>
      <c r="E485" s="91"/>
      <c r="F485" s="91"/>
      <c r="G485" s="91"/>
      <c r="H485" s="91"/>
    </row>
    <row r="486" spans="1:8" ht="11.25">
      <c r="A486" s="86" t="s">
        <v>212</v>
      </c>
      <c r="B486" s="86"/>
      <c r="C486" s="86"/>
      <c r="D486" s="86"/>
      <c r="E486" s="86"/>
      <c r="F486" s="86"/>
      <c r="G486" s="86"/>
      <c r="H486" s="86"/>
    </row>
    <row r="487" spans="1:8" ht="11.25">
      <c r="A487" s="86"/>
      <c r="B487" s="86"/>
      <c r="C487" s="86"/>
      <c r="D487" s="86"/>
      <c r="E487" s="86"/>
      <c r="F487" s="79"/>
      <c r="G487" s="79"/>
      <c r="H487" s="79"/>
    </row>
  </sheetData>
  <mergeCells count="45">
    <mergeCell ref="B450:D450"/>
    <mergeCell ref="F450:H450"/>
    <mergeCell ref="B407:D407"/>
    <mergeCell ref="F407:H407"/>
    <mergeCell ref="A448:H448"/>
    <mergeCell ref="A449:H449"/>
    <mergeCell ref="A405:H405"/>
    <mergeCell ref="A406:H406"/>
    <mergeCell ref="A352:H352"/>
    <mergeCell ref="A353:H353"/>
    <mergeCell ref="B354:D354"/>
    <mergeCell ref="F354:H354"/>
    <mergeCell ref="A292:H292"/>
    <mergeCell ref="A294:H294"/>
    <mergeCell ref="A295:H295"/>
    <mergeCell ref="B296:D296"/>
    <mergeCell ref="F296:H296"/>
    <mergeCell ref="A234:H234"/>
    <mergeCell ref="A238:H238"/>
    <mergeCell ref="A239:H239"/>
    <mergeCell ref="B240:D240"/>
    <mergeCell ref="F240:H240"/>
    <mergeCell ref="A183:H183"/>
    <mergeCell ref="B184:D184"/>
    <mergeCell ref="F184:H184"/>
    <mergeCell ref="A178:H178"/>
    <mergeCell ref="A182:H182"/>
    <mergeCell ref="A127:H127"/>
    <mergeCell ref="B128:D128"/>
    <mergeCell ref="F128:H128"/>
    <mergeCell ref="A124:H124"/>
    <mergeCell ref="A126:H126"/>
    <mergeCell ref="A92:H92"/>
    <mergeCell ref="B93:D93"/>
    <mergeCell ref="F93:H93"/>
    <mergeCell ref="A89:H89"/>
    <mergeCell ref="A91:H91"/>
    <mergeCell ref="B59:D59"/>
    <mergeCell ref="F59:H59"/>
    <mergeCell ref="A57:H57"/>
    <mergeCell ref="A58:H58"/>
    <mergeCell ref="A1:H1"/>
    <mergeCell ref="A2:H2"/>
    <mergeCell ref="B3:D3"/>
    <mergeCell ref="F3:H3"/>
  </mergeCells>
  <printOptions horizontalCentered="1"/>
  <pageMargins left="0.7874015748031497" right="0.7874015748031497" top="0.7874015748031497" bottom="0.7874015748031497" header="0" footer="0.5905511811023623"/>
  <pageSetup horizontalDpi="300" verticalDpi="300" orientation="portrait" paperSize="123" r:id="rId1"/>
  <headerFooter alignWithMargins="0">
    <oddFooter>&amp;C&amp;P</oddFooter>
  </headerFooter>
  <rowBreaks count="8" manualBreakCount="8">
    <brk id="56" max="255" man="1"/>
    <brk id="90" max="255" man="1"/>
    <brk id="125" max="255" man="1"/>
    <brk id="237" max="7" man="1"/>
    <brk id="293" max="7" man="1"/>
    <brk id="351" max="7" man="1"/>
    <brk id="404" max="7" man="1"/>
    <brk id="44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Edwards</dc:creator>
  <cp:keywords/>
  <dc:description/>
  <cp:lastModifiedBy>Sergio Edwards</cp:lastModifiedBy>
  <cp:lastPrinted>2005-05-02T12:46:28Z</cp:lastPrinted>
  <dcterms:created xsi:type="dcterms:W3CDTF">2004-11-22T15:10:56Z</dcterms:created>
  <dcterms:modified xsi:type="dcterms:W3CDTF">2005-05-26T10:32:52Z</dcterms:modified>
  <cp:category/>
  <cp:version/>
  <cp:contentType/>
  <cp:contentStatus/>
</cp:coreProperties>
</file>